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Owner\Documents\Mishuba\Tsunami Flow\Business Plan\"/>
    </mc:Choice>
  </mc:AlternateContent>
  <xr:revisionPtr revIDLastSave="0" documentId="8_{95B7187B-CA0D-4410-BADE-22D8E42A22F2}" xr6:coauthVersionLast="45" xr6:coauthVersionMax="45" xr10:uidLastSave="{00000000-0000-0000-0000-000000000000}"/>
  <bookViews>
    <workbookView xWindow="-120" yWindow="-120" windowWidth="20730" windowHeight="11160" tabRatio="633" activeTab="2" xr2:uid="{00000000-000D-0000-FFFF-FFFF00000000}"/>
  </bookViews>
  <sheets>
    <sheet name="Monthly Marketing Budgets" sheetId="27" r:id="rId1"/>
    <sheet name="QTR MARKETING BUDGETS" sheetId="26" r:id="rId2"/>
    <sheet name="MONTHLY SALES BUDGETS " sheetId="25" r:id="rId3"/>
    <sheet name="QUARTERLY SALES BUDGETS" sheetId="24" r:id="rId4"/>
    <sheet name="staff budget monthly" sheetId="23" r:id="rId5"/>
    <sheet name="staff budget QUARTERLY" sheetId="22" r:id="rId6"/>
    <sheet name="r START-UP COSTS" sheetId="29" r:id="rId7"/>
    <sheet name="monthly income statements" sheetId="21" r:id="rId8"/>
    <sheet name="QUARTERLY Income Statements" sheetId="20" r:id="rId9"/>
    <sheet name="Assumptions" sheetId="28" r:id="rId10"/>
    <sheet name=" r SOURCE &amp; USE &quot;A&quot;" sheetId="30" r:id="rId11"/>
    <sheet name="alternative S &amp; USE" sheetId="31" r:id="rId12"/>
  </sheets>
  <definedNames>
    <definedName name="_xlnm.Print_Area" localSheetId="10">' r SOURCE &amp; USE "A"'!$A$1:$H$40</definedName>
    <definedName name="_xlnm.Print_Area" localSheetId="11">'alternative S &amp; USE'!$A$1:$G$53</definedName>
    <definedName name="_xlnm.Print_Area" localSheetId="9">Assumptions!$A$1:$H$34</definedName>
    <definedName name="_xlnm.Print_Area" localSheetId="7">'monthly income statements'!$A$9:$O$53</definedName>
    <definedName name="_xlnm.Print_Area" localSheetId="0">'Monthly Marketing Budgets'!$A$1:$O$36</definedName>
    <definedName name="_xlnm.Print_Area" localSheetId="2">'MONTHLY SALES BUDGETS '!$A$1:$P$54</definedName>
    <definedName name="_xlnm.Print_Area" localSheetId="1">'QTR MARKETING BUDGETS'!$A$1:$T$38</definedName>
    <definedName name="_xlnm.Print_Area" localSheetId="8">'QUARTERLY Income Statements'!$A$1:$J$102</definedName>
    <definedName name="_xlnm.Print_Area" localSheetId="3">'QUARTERLY SALES BUDGETS'!$A$1:$R$51</definedName>
    <definedName name="_xlnm.Print_Area" localSheetId="6">'r START-UP COSTS'!$A$2:$G$60</definedName>
    <definedName name="_xlnm.Print_Area" localSheetId="4">'staff budget monthly'!$A$2:$O$50</definedName>
    <definedName name="_xlnm.Print_Area" localSheetId="5">'staff budget QUARTERLY'!$A$4:$P$51</definedName>
  </definedNam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25" l="1"/>
  <c r="E249" i="25"/>
  <c r="C130" i="27"/>
  <c r="C166" i="21"/>
  <c r="D130" i="27"/>
  <c r="D166" i="21"/>
  <c r="E130" i="27"/>
  <c r="E166" i="21"/>
  <c r="F130" i="27"/>
  <c r="F166" i="21"/>
  <c r="G130" i="27"/>
  <c r="G166" i="21"/>
  <c r="H130" i="27"/>
  <c r="H166" i="21"/>
  <c r="I130" i="27"/>
  <c r="I166" i="21"/>
  <c r="J130" i="27"/>
  <c r="J166" i="21"/>
  <c r="K130" i="27"/>
  <c r="K166" i="21"/>
  <c r="L130" i="27"/>
  <c r="L166" i="21"/>
  <c r="M130" i="27"/>
  <c r="M166" i="21"/>
  <c r="N130" i="27"/>
  <c r="N166" i="21"/>
  <c r="O166" i="21"/>
  <c r="C181" i="25"/>
  <c r="C182" i="25"/>
  <c r="C183" i="25"/>
  <c r="C184" i="25"/>
  <c r="C185" i="25"/>
  <c r="D181" i="25"/>
  <c r="D182" i="25"/>
  <c r="D183" i="25"/>
  <c r="D184" i="25"/>
  <c r="D185" i="25"/>
  <c r="E181" i="25"/>
  <c r="E182" i="25"/>
  <c r="E183" i="25"/>
  <c r="E184" i="25"/>
  <c r="E185" i="25"/>
  <c r="F181" i="25"/>
  <c r="F182" i="25"/>
  <c r="F183" i="25"/>
  <c r="F184" i="25"/>
  <c r="F185" i="25"/>
  <c r="G181" i="25"/>
  <c r="G182" i="25"/>
  <c r="G183" i="25"/>
  <c r="G184" i="25"/>
  <c r="G185" i="25"/>
  <c r="H181" i="25"/>
  <c r="H182" i="25"/>
  <c r="H183" i="25"/>
  <c r="H184" i="25"/>
  <c r="H185" i="25"/>
  <c r="I181" i="25"/>
  <c r="I182" i="25"/>
  <c r="I183" i="25"/>
  <c r="I184" i="25"/>
  <c r="I185" i="25"/>
  <c r="J181" i="25"/>
  <c r="J182" i="25"/>
  <c r="J183" i="25"/>
  <c r="J184" i="25"/>
  <c r="J185" i="25"/>
  <c r="K181" i="25"/>
  <c r="K182" i="25"/>
  <c r="K183" i="25"/>
  <c r="K184" i="25"/>
  <c r="K185" i="25"/>
  <c r="L181" i="25"/>
  <c r="L182" i="25"/>
  <c r="L183" i="25"/>
  <c r="L184" i="25"/>
  <c r="L185" i="25"/>
  <c r="M181" i="25"/>
  <c r="M182" i="25"/>
  <c r="M183" i="25"/>
  <c r="M184" i="25"/>
  <c r="M185" i="25"/>
  <c r="N181" i="25"/>
  <c r="N182" i="25"/>
  <c r="N183" i="25"/>
  <c r="N184" i="25"/>
  <c r="N185" i="25"/>
  <c r="O185" i="25"/>
  <c r="F5" i="28"/>
  <c r="C190" i="25"/>
  <c r="C191" i="25"/>
  <c r="C192" i="25"/>
  <c r="C193" i="25"/>
  <c r="C194" i="25"/>
  <c r="D190" i="25"/>
  <c r="D191" i="25"/>
  <c r="D192" i="25"/>
  <c r="D193" i="25"/>
  <c r="D194" i="25"/>
  <c r="E190" i="25"/>
  <c r="E191" i="25"/>
  <c r="E192" i="25"/>
  <c r="E193" i="25"/>
  <c r="E194" i="25"/>
  <c r="F190" i="25"/>
  <c r="F191" i="25"/>
  <c r="F192" i="25"/>
  <c r="F193" i="25"/>
  <c r="F194" i="25"/>
  <c r="G190" i="25"/>
  <c r="G191" i="25"/>
  <c r="G192" i="25"/>
  <c r="G193" i="25"/>
  <c r="G194" i="25"/>
  <c r="H190" i="25"/>
  <c r="H191" i="25"/>
  <c r="H192" i="25"/>
  <c r="H193" i="25"/>
  <c r="H194" i="25"/>
  <c r="I190" i="25"/>
  <c r="I191" i="25"/>
  <c r="I192" i="25"/>
  <c r="I193" i="25"/>
  <c r="I194" i="25"/>
  <c r="J190" i="25"/>
  <c r="J191" i="25"/>
  <c r="J192" i="25"/>
  <c r="J193" i="25"/>
  <c r="J194" i="25"/>
  <c r="K190" i="25"/>
  <c r="K191" i="25"/>
  <c r="K192" i="25"/>
  <c r="K193" i="25"/>
  <c r="K194" i="25"/>
  <c r="L190" i="25"/>
  <c r="L191" i="25"/>
  <c r="L192" i="25"/>
  <c r="L193" i="25"/>
  <c r="L194" i="25"/>
  <c r="M190" i="25"/>
  <c r="M191" i="25"/>
  <c r="M192" i="25"/>
  <c r="M193" i="25"/>
  <c r="M194" i="25"/>
  <c r="N190" i="25"/>
  <c r="N191" i="25"/>
  <c r="N192" i="25"/>
  <c r="N193" i="25"/>
  <c r="N194" i="25"/>
  <c r="O194" i="25"/>
  <c r="F6" i="28"/>
  <c r="C199" i="25"/>
  <c r="C200" i="25"/>
  <c r="C201" i="25"/>
  <c r="C202" i="25"/>
  <c r="C203" i="25"/>
  <c r="D199" i="25"/>
  <c r="D200" i="25"/>
  <c r="D201" i="25"/>
  <c r="D202" i="25"/>
  <c r="D203" i="25"/>
  <c r="E199" i="25"/>
  <c r="E200" i="25"/>
  <c r="E201" i="25"/>
  <c r="E202" i="25"/>
  <c r="E203" i="25"/>
  <c r="F199" i="25"/>
  <c r="F200" i="25"/>
  <c r="F201" i="25"/>
  <c r="F202" i="25"/>
  <c r="F203" i="25"/>
  <c r="G199" i="25"/>
  <c r="G200" i="25"/>
  <c r="G201" i="25"/>
  <c r="G202" i="25"/>
  <c r="G203" i="25"/>
  <c r="H199" i="25"/>
  <c r="H200" i="25"/>
  <c r="H201" i="25"/>
  <c r="H202" i="25"/>
  <c r="H203" i="25"/>
  <c r="I199" i="25"/>
  <c r="I200" i="25"/>
  <c r="I201" i="25"/>
  <c r="I202" i="25"/>
  <c r="I203" i="25"/>
  <c r="J199" i="25"/>
  <c r="J200" i="25"/>
  <c r="J201" i="25"/>
  <c r="J202" i="25"/>
  <c r="J203" i="25"/>
  <c r="K199" i="25"/>
  <c r="K200" i="25"/>
  <c r="K201" i="25"/>
  <c r="K202" i="25"/>
  <c r="K203" i="25"/>
  <c r="L199" i="25"/>
  <c r="L200" i="25"/>
  <c r="L201" i="25"/>
  <c r="L202" i="25"/>
  <c r="L203" i="25"/>
  <c r="M199" i="25"/>
  <c r="M200" i="25"/>
  <c r="M201" i="25"/>
  <c r="M202" i="25"/>
  <c r="M203" i="25"/>
  <c r="N199" i="25"/>
  <c r="N200" i="25"/>
  <c r="N201" i="25"/>
  <c r="N202" i="25"/>
  <c r="N203" i="25"/>
  <c r="O203" i="25"/>
  <c r="F7" i="28"/>
  <c r="C208" i="25"/>
  <c r="C209" i="25"/>
  <c r="C210" i="25"/>
  <c r="C211" i="25"/>
  <c r="C212" i="25"/>
  <c r="D208" i="25"/>
  <c r="D209" i="25"/>
  <c r="D210" i="25"/>
  <c r="D211" i="25"/>
  <c r="D212" i="25"/>
  <c r="E208" i="25"/>
  <c r="E209" i="25"/>
  <c r="E210" i="25"/>
  <c r="E211" i="25"/>
  <c r="E212" i="25"/>
  <c r="F208" i="25"/>
  <c r="F209" i="25"/>
  <c r="F210" i="25"/>
  <c r="F211" i="25"/>
  <c r="F212" i="25"/>
  <c r="G208" i="25"/>
  <c r="G209" i="25"/>
  <c r="G210" i="25"/>
  <c r="G211" i="25"/>
  <c r="G212" i="25"/>
  <c r="H208" i="25"/>
  <c r="H209" i="25"/>
  <c r="H210" i="25"/>
  <c r="H211" i="25"/>
  <c r="H212" i="25"/>
  <c r="I208" i="25"/>
  <c r="I209" i="25"/>
  <c r="I210" i="25"/>
  <c r="I211" i="25"/>
  <c r="I212" i="25"/>
  <c r="J208" i="25"/>
  <c r="J209" i="25"/>
  <c r="J210" i="25"/>
  <c r="J211" i="25"/>
  <c r="J212" i="25"/>
  <c r="K208" i="25"/>
  <c r="K209" i="25"/>
  <c r="K210" i="25"/>
  <c r="K211" i="25"/>
  <c r="K212" i="25"/>
  <c r="L208" i="25"/>
  <c r="L209" i="25"/>
  <c r="L210" i="25"/>
  <c r="L211" i="25"/>
  <c r="L212" i="25"/>
  <c r="M208" i="25"/>
  <c r="M209" i="25"/>
  <c r="M210" i="25"/>
  <c r="M211" i="25"/>
  <c r="M212" i="25"/>
  <c r="N208" i="25"/>
  <c r="N209" i="25"/>
  <c r="N210" i="25"/>
  <c r="N211" i="25"/>
  <c r="N212" i="25"/>
  <c r="O212" i="25"/>
  <c r="F8" i="28"/>
  <c r="F9" i="28"/>
  <c r="E26" i="28"/>
  <c r="E39" i="28"/>
  <c r="C85" i="27"/>
  <c r="C104" i="21"/>
  <c r="D85" i="27"/>
  <c r="D104" i="21"/>
  <c r="E85" i="27"/>
  <c r="E104" i="21"/>
  <c r="F85" i="27"/>
  <c r="F104" i="21"/>
  <c r="G85" i="27"/>
  <c r="G104" i="21"/>
  <c r="H85" i="27"/>
  <c r="H104" i="21"/>
  <c r="I85" i="27"/>
  <c r="I104" i="21"/>
  <c r="J85" i="27"/>
  <c r="J104" i="21"/>
  <c r="K85" i="27"/>
  <c r="K104" i="21"/>
  <c r="L85" i="27"/>
  <c r="L104" i="21"/>
  <c r="M85" i="27"/>
  <c r="M104" i="21"/>
  <c r="N85" i="27"/>
  <c r="N104" i="21"/>
  <c r="O104" i="21"/>
  <c r="C95" i="25"/>
  <c r="C96" i="25"/>
  <c r="C97" i="25"/>
  <c r="C98" i="25"/>
  <c r="C99" i="25"/>
  <c r="D95" i="25"/>
  <c r="D96" i="25"/>
  <c r="D97" i="25"/>
  <c r="D98" i="25"/>
  <c r="D99" i="25"/>
  <c r="E95" i="25"/>
  <c r="E96" i="25"/>
  <c r="E97" i="25"/>
  <c r="E98" i="25"/>
  <c r="E99" i="25"/>
  <c r="F95" i="25"/>
  <c r="F96" i="25"/>
  <c r="F97" i="25"/>
  <c r="F98" i="25"/>
  <c r="F99" i="25"/>
  <c r="G95" i="25"/>
  <c r="G96" i="25"/>
  <c r="G97" i="25"/>
  <c r="G98" i="25"/>
  <c r="G99" i="25"/>
  <c r="H95" i="25"/>
  <c r="H96" i="25"/>
  <c r="H97" i="25"/>
  <c r="H98" i="25"/>
  <c r="H99" i="25"/>
  <c r="I95" i="25"/>
  <c r="I96" i="25"/>
  <c r="I97" i="25"/>
  <c r="I98" i="25"/>
  <c r="I99" i="25"/>
  <c r="J95" i="25"/>
  <c r="J96" i="25"/>
  <c r="J97" i="25"/>
  <c r="J98" i="25"/>
  <c r="J99" i="25"/>
  <c r="K95" i="25"/>
  <c r="K96" i="25"/>
  <c r="K97" i="25"/>
  <c r="K98" i="25"/>
  <c r="K99" i="25"/>
  <c r="L95" i="25"/>
  <c r="L96" i="25"/>
  <c r="L97" i="25"/>
  <c r="L98" i="25"/>
  <c r="L99" i="25"/>
  <c r="M95" i="25"/>
  <c r="M96" i="25"/>
  <c r="M97" i="25"/>
  <c r="M98" i="25"/>
  <c r="M99" i="25"/>
  <c r="N95" i="25"/>
  <c r="N96" i="25"/>
  <c r="N97" i="25"/>
  <c r="N98" i="25"/>
  <c r="N99" i="25"/>
  <c r="O99" i="25"/>
  <c r="D5" i="28"/>
  <c r="C104" i="25"/>
  <c r="C105" i="25"/>
  <c r="C106" i="25"/>
  <c r="C107" i="25"/>
  <c r="C108" i="25"/>
  <c r="D104" i="25"/>
  <c r="D105" i="25"/>
  <c r="D106" i="25"/>
  <c r="D107" i="25"/>
  <c r="D108" i="25"/>
  <c r="E104" i="25"/>
  <c r="E105" i="25"/>
  <c r="E106" i="25"/>
  <c r="E107" i="25"/>
  <c r="E108" i="25"/>
  <c r="F104" i="25"/>
  <c r="F105" i="25"/>
  <c r="F106" i="25"/>
  <c r="F107" i="25"/>
  <c r="F108" i="25"/>
  <c r="G104" i="25"/>
  <c r="G105" i="25"/>
  <c r="G106" i="25"/>
  <c r="G107" i="25"/>
  <c r="G108" i="25"/>
  <c r="H104" i="25"/>
  <c r="H105" i="25"/>
  <c r="H106" i="25"/>
  <c r="H107" i="25"/>
  <c r="H108" i="25"/>
  <c r="I104" i="25"/>
  <c r="I105" i="25"/>
  <c r="I106" i="25"/>
  <c r="I107" i="25"/>
  <c r="I108" i="25"/>
  <c r="J104" i="25"/>
  <c r="J105" i="25"/>
  <c r="J106" i="25"/>
  <c r="J107" i="25"/>
  <c r="J108" i="25"/>
  <c r="K104" i="25"/>
  <c r="K105" i="25"/>
  <c r="K106" i="25"/>
  <c r="K107" i="25"/>
  <c r="K108" i="25"/>
  <c r="L104" i="25"/>
  <c r="L105" i="25"/>
  <c r="L106" i="25"/>
  <c r="L107" i="25"/>
  <c r="L108" i="25"/>
  <c r="M104" i="25"/>
  <c r="M105" i="25"/>
  <c r="M106" i="25"/>
  <c r="M107" i="25"/>
  <c r="M108" i="25"/>
  <c r="N104" i="25"/>
  <c r="N105" i="25"/>
  <c r="N106" i="25"/>
  <c r="N107" i="25"/>
  <c r="N108" i="25"/>
  <c r="O108" i="25"/>
  <c r="D6" i="28"/>
  <c r="C113" i="25"/>
  <c r="C114" i="25"/>
  <c r="C115" i="25"/>
  <c r="C116" i="25"/>
  <c r="C117" i="25"/>
  <c r="D113" i="25"/>
  <c r="D114" i="25"/>
  <c r="D115" i="25"/>
  <c r="D116" i="25"/>
  <c r="D117" i="25"/>
  <c r="E113" i="25"/>
  <c r="E114" i="25"/>
  <c r="E115" i="25"/>
  <c r="E116" i="25"/>
  <c r="E117" i="25"/>
  <c r="F113" i="25"/>
  <c r="F114" i="25"/>
  <c r="F115" i="25"/>
  <c r="F116" i="25"/>
  <c r="F117" i="25"/>
  <c r="G113" i="25"/>
  <c r="G114" i="25"/>
  <c r="G115" i="25"/>
  <c r="G116" i="25"/>
  <c r="G117" i="25"/>
  <c r="H113" i="25"/>
  <c r="H114" i="25"/>
  <c r="H115" i="25"/>
  <c r="H116" i="25"/>
  <c r="H117" i="25"/>
  <c r="I113" i="25"/>
  <c r="I114" i="25"/>
  <c r="I115" i="25"/>
  <c r="I116" i="25"/>
  <c r="I117" i="25"/>
  <c r="J113" i="25"/>
  <c r="J114" i="25"/>
  <c r="J115" i="25"/>
  <c r="J116" i="25"/>
  <c r="J117" i="25"/>
  <c r="K113" i="25"/>
  <c r="K114" i="25"/>
  <c r="K115" i="25"/>
  <c r="K116" i="25"/>
  <c r="K117" i="25"/>
  <c r="L113" i="25"/>
  <c r="L114" i="25"/>
  <c r="L115" i="25"/>
  <c r="L116" i="25"/>
  <c r="L117" i="25"/>
  <c r="M113" i="25"/>
  <c r="M114" i="25"/>
  <c r="M115" i="25"/>
  <c r="M116" i="25"/>
  <c r="M117" i="25"/>
  <c r="N113" i="25"/>
  <c r="N114" i="25"/>
  <c r="N115" i="25"/>
  <c r="N116" i="25"/>
  <c r="N117" i="25"/>
  <c r="O117" i="25"/>
  <c r="D7" i="28"/>
  <c r="C122" i="25"/>
  <c r="C123" i="25"/>
  <c r="C124" i="25"/>
  <c r="C125" i="25"/>
  <c r="C126" i="25"/>
  <c r="D122" i="25"/>
  <c r="D123" i="25"/>
  <c r="D124" i="25"/>
  <c r="D125" i="25"/>
  <c r="D126" i="25"/>
  <c r="E122" i="25"/>
  <c r="E123" i="25"/>
  <c r="E124" i="25"/>
  <c r="E125" i="25"/>
  <c r="E126" i="25"/>
  <c r="F122" i="25"/>
  <c r="F123" i="25"/>
  <c r="F124" i="25"/>
  <c r="F125" i="25"/>
  <c r="F126" i="25"/>
  <c r="G122" i="25"/>
  <c r="G123" i="25"/>
  <c r="G124" i="25"/>
  <c r="G125" i="25"/>
  <c r="G126" i="25"/>
  <c r="H122" i="25"/>
  <c r="H123" i="25"/>
  <c r="H124" i="25"/>
  <c r="H125" i="25"/>
  <c r="H126" i="25"/>
  <c r="I122" i="25"/>
  <c r="I123" i="25"/>
  <c r="I124" i="25"/>
  <c r="I125" i="25"/>
  <c r="I126" i="25"/>
  <c r="J122" i="25"/>
  <c r="J123" i="25"/>
  <c r="J124" i="25"/>
  <c r="J125" i="25"/>
  <c r="J126" i="25"/>
  <c r="K122" i="25"/>
  <c r="K123" i="25"/>
  <c r="K124" i="25"/>
  <c r="K125" i="25"/>
  <c r="K126" i="25"/>
  <c r="L122" i="25"/>
  <c r="L123" i="25"/>
  <c r="L124" i="25"/>
  <c r="L125" i="25"/>
  <c r="L126" i="25"/>
  <c r="M122" i="25"/>
  <c r="M123" i="25"/>
  <c r="M124" i="25"/>
  <c r="M125" i="25"/>
  <c r="M126" i="25"/>
  <c r="N122" i="25"/>
  <c r="N123" i="25"/>
  <c r="N124" i="25"/>
  <c r="N125" i="25"/>
  <c r="N126" i="25"/>
  <c r="O126" i="25"/>
  <c r="D8" i="28"/>
  <c r="D9" i="28"/>
  <c r="D26" i="28"/>
  <c r="D39" i="28"/>
  <c r="B209" i="23"/>
  <c r="B202" i="23"/>
  <c r="B195" i="23"/>
  <c r="B188" i="23"/>
  <c r="B181" i="23"/>
  <c r="B216" i="23"/>
  <c r="C152" i="21"/>
  <c r="C209" i="23"/>
  <c r="C202" i="23"/>
  <c r="C195" i="23"/>
  <c r="C188" i="23"/>
  <c r="C181" i="23"/>
  <c r="C216" i="23"/>
  <c r="D152" i="21"/>
  <c r="D209" i="23"/>
  <c r="D202" i="23"/>
  <c r="D195" i="23"/>
  <c r="D188" i="23"/>
  <c r="D181" i="23"/>
  <c r="D216" i="23"/>
  <c r="E152" i="21"/>
  <c r="E209" i="23"/>
  <c r="E202" i="23"/>
  <c r="E195" i="23"/>
  <c r="E188" i="23"/>
  <c r="E181" i="23"/>
  <c r="E216" i="23"/>
  <c r="F152" i="21"/>
  <c r="F209" i="23"/>
  <c r="F202" i="23"/>
  <c r="F195" i="23"/>
  <c r="F188" i="23"/>
  <c r="F181" i="23"/>
  <c r="F216" i="23"/>
  <c r="G152" i="21"/>
  <c r="G209" i="23"/>
  <c r="G202" i="23"/>
  <c r="G195" i="23"/>
  <c r="G188" i="23"/>
  <c r="G181" i="23"/>
  <c r="G216" i="23"/>
  <c r="H152" i="21"/>
  <c r="H209" i="23"/>
  <c r="H202" i="23"/>
  <c r="H195" i="23"/>
  <c r="H188" i="23"/>
  <c r="H181" i="23"/>
  <c r="H216" i="23"/>
  <c r="I152" i="21"/>
  <c r="I209" i="23"/>
  <c r="I202" i="23"/>
  <c r="I195" i="23"/>
  <c r="I188" i="23"/>
  <c r="I181" i="23"/>
  <c r="I216" i="23"/>
  <c r="J152" i="21"/>
  <c r="J209" i="23"/>
  <c r="J202" i="23"/>
  <c r="J195" i="23"/>
  <c r="J188" i="23"/>
  <c r="J181" i="23"/>
  <c r="J216" i="23"/>
  <c r="K152" i="21"/>
  <c r="K209" i="23"/>
  <c r="K202" i="23"/>
  <c r="K195" i="23"/>
  <c r="K188" i="23"/>
  <c r="K181" i="23"/>
  <c r="K216" i="23"/>
  <c r="L152" i="21"/>
  <c r="L209" i="23"/>
  <c r="L202" i="23"/>
  <c r="L195" i="23"/>
  <c r="L188" i="23"/>
  <c r="L181" i="23"/>
  <c r="L216" i="23"/>
  <c r="M152" i="21"/>
  <c r="M209" i="23"/>
  <c r="M202" i="23"/>
  <c r="M195" i="23"/>
  <c r="M188" i="23"/>
  <c r="M181" i="23"/>
  <c r="M216" i="23"/>
  <c r="N152" i="21"/>
  <c r="O152" i="21"/>
  <c r="B210" i="23"/>
  <c r="B203" i="23"/>
  <c r="B196" i="23"/>
  <c r="B189" i="23"/>
  <c r="B182" i="23"/>
  <c r="B217" i="23"/>
  <c r="C153" i="21"/>
  <c r="C210" i="23"/>
  <c r="C203" i="23"/>
  <c r="C196" i="23"/>
  <c r="C189" i="23"/>
  <c r="C182" i="23"/>
  <c r="C217" i="23"/>
  <c r="D153" i="21"/>
  <c r="D210" i="23"/>
  <c r="D203" i="23"/>
  <c r="D196" i="23"/>
  <c r="D189" i="23"/>
  <c r="D182" i="23"/>
  <c r="D217" i="23"/>
  <c r="E153" i="21"/>
  <c r="E210" i="23"/>
  <c r="E203" i="23"/>
  <c r="E196" i="23"/>
  <c r="E189" i="23"/>
  <c r="E182" i="23"/>
  <c r="E217" i="23"/>
  <c r="F153" i="21"/>
  <c r="F210" i="23"/>
  <c r="F203" i="23"/>
  <c r="F196" i="23"/>
  <c r="F189" i="23"/>
  <c r="F182" i="23"/>
  <c r="F217" i="23"/>
  <c r="G153" i="21"/>
  <c r="G210" i="23"/>
  <c r="G203" i="23"/>
  <c r="G196" i="23"/>
  <c r="G189" i="23"/>
  <c r="G182" i="23"/>
  <c r="G217" i="23"/>
  <c r="H153" i="21"/>
  <c r="H210" i="23"/>
  <c r="H203" i="23"/>
  <c r="H196" i="23"/>
  <c r="H189" i="23"/>
  <c r="H182" i="23"/>
  <c r="H217" i="23"/>
  <c r="I153" i="21"/>
  <c r="I210" i="23"/>
  <c r="I203" i="23"/>
  <c r="I196" i="23"/>
  <c r="I189" i="23"/>
  <c r="I182" i="23"/>
  <c r="I217" i="23"/>
  <c r="J153" i="21"/>
  <c r="J210" i="23"/>
  <c r="J203" i="23"/>
  <c r="J196" i="23"/>
  <c r="J189" i="23"/>
  <c r="J182" i="23"/>
  <c r="J217" i="23"/>
  <c r="K153" i="21"/>
  <c r="K210" i="23"/>
  <c r="K203" i="23"/>
  <c r="K196" i="23"/>
  <c r="K189" i="23"/>
  <c r="K182" i="23"/>
  <c r="K217" i="23"/>
  <c r="L153" i="21"/>
  <c r="L210" i="23"/>
  <c r="L203" i="23"/>
  <c r="L196" i="23"/>
  <c r="L189" i="23"/>
  <c r="L182" i="23"/>
  <c r="L217" i="23"/>
  <c r="M153" i="21"/>
  <c r="M210" i="23"/>
  <c r="M203" i="23"/>
  <c r="M196" i="23"/>
  <c r="M189" i="23"/>
  <c r="M182" i="23"/>
  <c r="M217" i="23"/>
  <c r="N153" i="21"/>
  <c r="O153" i="21"/>
  <c r="B211" i="23"/>
  <c r="B204" i="23"/>
  <c r="B197" i="23"/>
  <c r="B190" i="23"/>
  <c r="B183" i="23"/>
  <c r="B218" i="23"/>
  <c r="C154" i="21"/>
  <c r="C211" i="23"/>
  <c r="C204" i="23"/>
  <c r="C197" i="23"/>
  <c r="C190" i="23"/>
  <c r="C183" i="23"/>
  <c r="C218" i="23"/>
  <c r="D154" i="21"/>
  <c r="D211" i="23"/>
  <c r="D204" i="23"/>
  <c r="D197" i="23"/>
  <c r="D190" i="23"/>
  <c r="D183" i="23"/>
  <c r="D218" i="23"/>
  <c r="E154" i="21"/>
  <c r="E211" i="23"/>
  <c r="E204" i="23"/>
  <c r="E197" i="23"/>
  <c r="E190" i="23"/>
  <c r="E183" i="23"/>
  <c r="E218" i="23"/>
  <c r="F154" i="21"/>
  <c r="F211" i="23"/>
  <c r="F204" i="23"/>
  <c r="F197" i="23"/>
  <c r="F190" i="23"/>
  <c r="F183" i="23"/>
  <c r="F218" i="23"/>
  <c r="G154" i="21"/>
  <c r="G211" i="23"/>
  <c r="G204" i="23"/>
  <c r="G197" i="23"/>
  <c r="G190" i="23"/>
  <c r="G183" i="23"/>
  <c r="G218" i="23"/>
  <c r="H154" i="21"/>
  <c r="H211" i="23"/>
  <c r="H204" i="23"/>
  <c r="H197" i="23"/>
  <c r="H190" i="23"/>
  <c r="H183" i="23"/>
  <c r="H218" i="23"/>
  <c r="I154" i="21"/>
  <c r="I211" i="23"/>
  <c r="I204" i="23"/>
  <c r="I197" i="23"/>
  <c r="I190" i="23"/>
  <c r="I183" i="23"/>
  <c r="I218" i="23"/>
  <c r="J154" i="21"/>
  <c r="J211" i="23"/>
  <c r="J204" i="23"/>
  <c r="J197" i="23"/>
  <c r="J190" i="23"/>
  <c r="J183" i="23"/>
  <c r="J218" i="23"/>
  <c r="K154" i="21"/>
  <c r="K211" i="23"/>
  <c r="K204" i="23"/>
  <c r="K197" i="23"/>
  <c r="K190" i="23"/>
  <c r="K183" i="23"/>
  <c r="K218" i="23"/>
  <c r="L154" i="21"/>
  <c r="L211" i="23"/>
  <c r="L204" i="23"/>
  <c r="L197" i="23"/>
  <c r="L190" i="23"/>
  <c r="L183" i="23"/>
  <c r="L218" i="23"/>
  <c r="M154" i="21"/>
  <c r="M211" i="23"/>
  <c r="M204" i="23"/>
  <c r="M197" i="23"/>
  <c r="M190" i="23"/>
  <c r="M183" i="23"/>
  <c r="M218" i="23"/>
  <c r="N154" i="21"/>
  <c r="O154" i="21"/>
  <c r="O155" i="21"/>
  <c r="O156" i="21"/>
  <c r="O157" i="21"/>
  <c r="O158" i="21"/>
  <c r="O159" i="21"/>
  <c r="G27" i="29"/>
  <c r="G16" i="29"/>
  <c r="J20" i="29"/>
  <c r="C30" i="21"/>
  <c r="C160" i="21"/>
  <c r="D30" i="21"/>
  <c r="D160" i="21"/>
  <c r="E30" i="21"/>
  <c r="E160" i="21"/>
  <c r="F30" i="21"/>
  <c r="F160" i="21"/>
  <c r="G30" i="21"/>
  <c r="G160" i="21"/>
  <c r="H30" i="21"/>
  <c r="H160" i="21"/>
  <c r="I30" i="21"/>
  <c r="I160" i="21"/>
  <c r="J30" i="21"/>
  <c r="J160" i="21"/>
  <c r="K30" i="21"/>
  <c r="K160" i="21"/>
  <c r="L30" i="21"/>
  <c r="L160" i="21"/>
  <c r="M30" i="21"/>
  <c r="M160" i="21"/>
  <c r="N30" i="21"/>
  <c r="N160" i="21"/>
  <c r="O160" i="21"/>
  <c r="O161" i="21"/>
  <c r="O162" i="21"/>
  <c r="O163" i="21"/>
  <c r="O164" i="21"/>
  <c r="O165" i="21"/>
  <c r="O167" i="21"/>
  <c r="O168" i="21"/>
  <c r="O169" i="21"/>
  <c r="O170" i="21"/>
  <c r="O171" i="21"/>
  <c r="O172" i="21"/>
  <c r="O173" i="21"/>
  <c r="F16" i="28"/>
  <c r="E237" i="25"/>
  <c r="E243" i="25"/>
  <c r="C148" i="21"/>
  <c r="D148" i="21"/>
  <c r="E148" i="21"/>
  <c r="F148" i="21"/>
  <c r="G148" i="21"/>
  <c r="H148" i="21"/>
  <c r="I148" i="21"/>
  <c r="J148" i="21"/>
  <c r="K148" i="21"/>
  <c r="L148" i="21"/>
  <c r="M148" i="21"/>
  <c r="N148" i="21"/>
  <c r="O148" i="21"/>
  <c r="F14" i="28"/>
  <c r="E28" i="28"/>
  <c r="E30" i="28"/>
  <c r="B124" i="23"/>
  <c r="B117" i="23"/>
  <c r="B110" i="23"/>
  <c r="B103" i="23"/>
  <c r="B96" i="23"/>
  <c r="B131" i="23"/>
  <c r="C90" i="21"/>
  <c r="C124" i="23"/>
  <c r="C117" i="23"/>
  <c r="C110" i="23"/>
  <c r="C103" i="23"/>
  <c r="C96" i="23"/>
  <c r="C131" i="23"/>
  <c r="D90" i="21"/>
  <c r="D124" i="23"/>
  <c r="D117" i="23"/>
  <c r="D110" i="23"/>
  <c r="D103" i="23"/>
  <c r="D96" i="23"/>
  <c r="D131" i="23"/>
  <c r="E90" i="21"/>
  <c r="E124" i="23"/>
  <c r="E117" i="23"/>
  <c r="E110" i="23"/>
  <c r="E103" i="23"/>
  <c r="E96" i="23"/>
  <c r="E131" i="23"/>
  <c r="F90" i="21"/>
  <c r="F124" i="23"/>
  <c r="F117" i="23"/>
  <c r="F110" i="23"/>
  <c r="F103" i="23"/>
  <c r="F96" i="23"/>
  <c r="F131" i="23"/>
  <c r="G90" i="21"/>
  <c r="G124" i="23"/>
  <c r="G117" i="23"/>
  <c r="G110" i="23"/>
  <c r="G103" i="23"/>
  <c r="G96" i="23"/>
  <c r="G131" i="23"/>
  <c r="H90" i="21"/>
  <c r="H124" i="23"/>
  <c r="H117" i="23"/>
  <c r="H110" i="23"/>
  <c r="H103" i="23"/>
  <c r="H96" i="23"/>
  <c r="H131" i="23"/>
  <c r="I90" i="21"/>
  <c r="I124" i="23"/>
  <c r="I117" i="23"/>
  <c r="I110" i="23"/>
  <c r="I103" i="23"/>
  <c r="I96" i="23"/>
  <c r="I131" i="23"/>
  <c r="J90" i="21"/>
  <c r="J124" i="23"/>
  <c r="J117" i="23"/>
  <c r="J110" i="23"/>
  <c r="J103" i="23"/>
  <c r="J96" i="23"/>
  <c r="J131" i="23"/>
  <c r="K90" i="21"/>
  <c r="K124" i="23"/>
  <c r="K117" i="23"/>
  <c r="K110" i="23"/>
  <c r="K103" i="23"/>
  <c r="K96" i="23"/>
  <c r="K131" i="23"/>
  <c r="L90" i="21"/>
  <c r="L124" i="23"/>
  <c r="L117" i="23"/>
  <c r="L110" i="23"/>
  <c r="L103" i="23"/>
  <c r="L96" i="23"/>
  <c r="L131" i="23"/>
  <c r="M90" i="21"/>
  <c r="M124" i="23"/>
  <c r="M117" i="23"/>
  <c r="M110" i="23"/>
  <c r="M103" i="23"/>
  <c r="M96" i="23"/>
  <c r="M131" i="23"/>
  <c r="N90" i="21"/>
  <c r="O90" i="21"/>
  <c r="B125" i="23"/>
  <c r="B118" i="23"/>
  <c r="B111" i="23"/>
  <c r="B104" i="23"/>
  <c r="B97" i="23"/>
  <c r="B132" i="23"/>
  <c r="C91" i="21"/>
  <c r="C125" i="23"/>
  <c r="C118" i="23"/>
  <c r="C111" i="23"/>
  <c r="C104" i="23"/>
  <c r="C97" i="23"/>
  <c r="C132" i="23"/>
  <c r="D91" i="21"/>
  <c r="D125" i="23"/>
  <c r="D118" i="23"/>
  <c r="D111" i="23"/>
  <c r="D104" i="23"/>
  <c r="D97" i="23"/>
  <c r="D132" i="23"/>
  <c r="E91" i="21"/>
  <c r="E125" i="23"/>
  <c r="E118" i="23"/>
  <c r="E111" i="23"/>
  <c r="E104" i="23"/>
  <c r="E97" i="23"/>
  <c r="E132" i="23"/>
  <c r="F91" i="21"/>
  <c r="F125" i="23"/>
  <c r="F118" i="23"/>
  <c r="F111" i="23"/>
  <c r="F104" i="23"/>
  <c r="F97" i="23"/>
  <c r="F132" i="23"/>
  <c r="G91" i="21"/>
  <c r="G125" i="23"/>
  <c r="G118" i="23"/>
  <c r="G111" i="23"/>
  <c r="G104" i="23"/>
  <c r="G97" i="23"/>
  <c r="G132" i="23"/>
  <c r="H91" i="21"/>
  <c r="H125" i="23"/>
  <c r="H118" i="23"/>
  <c r="H111" i="23"/>
  <c r="H104" i="23"/>
  <c r="H97" i="23"/>
  <c r="H132" i="23"/>
  <c r="I91" i="21"/>
  <c r="I125" i="23"/>
  <c r="I118" i="23"/>
  <c r="I111" i="23"/>
  <c r="I104" i="23"/>
  <c r="I97" i="23"/>
  <c r="I132" i="23"/>
  <c r="J91" i="21"/>
  <c r="J125" i="23"/>
  <c r="J118" i="23"/>
  <c r="J111" i="23"/>
  <c r="J104" i="23"/>
  <c r="J97" i="23"/>
  <c r="J132" i="23"/>
  <c r="K91" i="21"/>
  <c r="K125" i="23"/>
  <c r="K118" i="23"/>
  <c r="K111" i="23"/>
  <c r="K104" i="23"/>
  <c r="K97" i="23"/>
  <c r="K132" i="23"/>
  <c r="L91" i="21"/>
  <c r="L125" i="23"/>
  <c r="L118" i="23"/>
  <c r="L111" i="23"/>
  <c r="L104" i="23"/>
  <c r="L97" i="23"/>
  <c r="L132" i="23"/>
  <c r="M91" i="21"/>
  <c r="M125" i="23"/>
  <c r="M118" i="23"/>
  <c r="M111" i="23"/>
  <c r="M104" i="23"/>
  <c r="M97" i="23"/>
  <c r="M132" i="23"/>
  <c r="N91" i="21"/>
  <c r="O91" i="21"/>
  <c r="B126" i="23"/>
  <c r="B119" i="23"/>
  <c r="B112" i="23"/>
  <c r="B105" i="23"/>
  <c r="B98" i="23"/>
  <c r="B133" i="23"/>
  <c r="C92" i="21"/>
  <c r="C126" i="23"/>
  <c r="C119" i="23"/>
  <c r="C112" i="23"/>
  <c r="C105" i="23"/>
  <c r="C98" i="23"/>
  <c r="C133" i="23"/>
  <c r="D92" i="21"/>
  <c r="D126" i="23"/>
  <c r="D119" i="23"/>
  <c r="D112" i="23"/>
  <c r="D105" i="23"/>
  <c r="D98" i="23"/>
  <c r="D133" i="23"/>
  <c r="E92" i="21"/>
  <c r="E126" i="23"/>
  <c r="E119" i="23"/>
  <c r="E112" i="23"/>
  <c r="E105" i="23"/>
  <c r="E98" i="23"/>
  <c r="E133" i="23"/>
  <c r="F92" i="21"/>
  <c r="F126" i="23"/>
  <c r="F119" i="23"/>
  <c r="F112" i="23"/>
  <c r="F105" i="23"/>
  <c r="F98" i="23"/>
  <c r="F133" i="23"/>
  <c r="G92" i="21"/>
  <c r="G126" i="23"/>
  <c r="G119" i="23"/>
  <c r="G112" i="23"/>
  <c r="G105" i="23"/>
  <c r="G98" i="23"/>
  <c r="G133" i="23"/>
  <c r="H92" i="21"/>
  <c r="H126" i="23"/>
  <c r="H119" i="23"/>
  <c r="H112" i="23"/>
  <c r="H105" i="23"/>
  <c r="H98" i="23"/>
  <c r="H133" i="23"/>
  <c r="I92" i="21"/>
  <c r="I126" i="23"/>
  <c r="I119" i="23"/>
  <c r="I112" i="23"/>
  <c r="I105" i="23"/>
  <c r="I98" i="23"/>
  <c r="I133" i="23"/>
  <c r="J92" i="21"/>
  <c r="J126" i="23"/>
  <c r="J119" i="23"/>
  <c r="J112" i="23"/>
  <c r="J105" i="23"/>
  <c r="J98" i="23"/>
  <c r="J133" i="23"/>
  <c r="K92" i="21"/>
  <c r="K126" i="23"/>
  <c r="K119" i="23"/>
  <c r="K112" i="23"/>
  <c r="K105" i="23"/>
  <c r="K98" i="23"/>
  <c r="K133" i="23"/>
  <c r="L92" i="21"/>
  <c r="L126" i="23"/>
  <c r="L119" i="23"/>
  <c r="L112" i="23"/>
  <c r="L105" i="23"/>
  <c r="L98" i="23"/>
  <c r="L133" i="23"/>
  <c r="M92" i="21"/>
  <c r="M126" i="23"/>
  <c r="M119" i="23"/>
  <c r="M112" i="23"/>
  <c r="M105" i="23"/>
  <c r="M98" i="23"/>
  <c r="M133" i="23"/>
  <c r="N92" i="21"/>
  <c r="O92" i="21"/>
  <c r="O93" i="21"/>
  <c r="O94" i="21"/>
  <c r="O95" i="21"/>
  <c r="O96" i="21"/>
  <c r="O97" i="21"/>
  <c r="C98" i="21"/>
  <c r="D98" i="21"/>
  <c r="E98" i="21"/>
  <c r="F98" i="21"/>
  <c r="G98" i="21"/>
  <c r="H98" i="21"/>
  <c r="I98" i="21"/>
  <c r="J98" i="21"/>
  <c r="K98" i="21"/>
  <c r="L98" i="21"/>
  <c r="M98" i="21"/>
  <c r="N98" i="21"/>
  <c r="O98" i="21"/>
  <c r="O99" i="21"/>
  <c r="O100" i="21"/>
  <c r="O101" i="21"/>
  <c r="O102" i="21"/>
  <c r="O103" i="21"/>
  <c r="O105" i="21"/>
  <c r="O106" i="21"/>
  <c r="O107" i="21"/>
  <c r="O108" i="21"/>
  <c r="O109" i="21"/>
  <c r="O110" i="21"/>
  <c r="O111" i="21"/>
  <c r="D16" i="28"/>
  <c r="C86" i="21"/>
  <c r="D86" i="21"/>
  <c r="E86" i="21"/>
  <c r="F86" i="21"/>
  <c r="G86" i="21"/>
  <c r="H86" i="21"/>
  <c r="I86" i="21"/>
  <c r="J86" i="21"/>
  <c r="K86" i="21"/>
  <c r="L86" i="21"/>
  <c r="M86" i="21"/>
  <c r="N86" i="21"/>
  <c r="O86" i="21"/>
  <c r="D14" i="28"/>
  <c r="D28" i="28"/>
  <c r="D30" i="28"/>
  <c r="C36" i="27"/>
  <c r="C36" i="21"/>
  <c r="D36" i="27"/>
  <c r="D36" i="21"/>
  <c r="E36" i="27"/>
  <c r="E36" i="21"/>
  <c r="F36" i="27"/>
  <c r="F36" i="21"/>
  <c r="G36" i="27"/>
  <c r="G36" i="21"/>
  <c r="H36" i="27"/>
  <c r="H36" i="21"/>
  <c r="I36" i="27"/>
  <c r="I36" i="21"/>
  <c r="J36" i="27"/>
  <c r="J36" i="21"/>
  <c r="K36" i="27"/>
  <c r="K36" i="21"/>
  <c r="L36" i="27"/>
  <c r="L36" i="21"/>
  <c r="M36" i="27"/>
  <c r="M36" i="21"/>
  <c r="N36" i="27"/>
  <c r="N36" i="21"/>
  <c r="O36" i="21"/>
  <c r="B39" i="23"/>
  <c r="B32" i="23"/>
  <c r="B25" i="23"/>
  <c r="B18" i="23"/>
  <c r="B11" i="23"/>
  <c r="B46" i="23"/>
  <c r="C22" i="21"/>
  <c r="C39" i="23"/>
  <c r="C32" i="23"/>
  <c r="C25" i="23"/>
  <c r="C18" i="23"/>
  <c r="C11" i="23"/>
  <c r="C46" i="23"/>
  <c r="D22" i="21"/>
  <c r="D39" i="23"/>
  <c r="D32" i="23"/>
  <c r="D25" i="23"/>
  <c r="D18" i="23"/>
  <c r="D11" i="23"/>
  <c r="D46" i="23"/>
  <c r="E22" i="21"/>
  <c r="E39" i="23"/>
  <c r="E32" i="23"/>
  <c r="E25" i="23"/>
  <c r="E18" i="23"/>
  <c r="E11" i="23"/>
  <c r="E46" i="23"/>
  <c r="F22" i="21"/>
  <c r="F39" i="23"/>
  <c r="F32" i="23"/>
  <c r="F25" i="23"/>
  <c r="F18" i="23"/>
  <c r="F11" i="23"/>
  <c r="F46" i="23"/>
  <c r="G22" i="21"/>
  <c r="G39" i="23"/>
  <c r="G32" i="23"/>
  <c r="G25" i="23"/>
  <c r="G18" i="23"/>
  <c r="G11" i="23"/>
  <c r="G46" i="23"/>
  <c r="H22" i="21"/>
  <c r="H39" i="23"/>
  <c r="H32" i="23"/>
  <c r="H25" i="23"/>
  <c r="H18" i="23"/>
  <c r="H11" i="23"/>
  <c r="H46" i="23"/>
  <c r="I22" i="21"/>
  <c r="I39" i="23"/>
  <c r="I32" i="23"/>
  <c r="I25" i="23"/>
  <c r="I18" i="23"/>
  <c r="I11" i="23"/>
  <c r="I46" i="23"/>
  <c r="J22" i="21"/>
  <c r="J39" i="23"/>
  <c r="J32" i="23"/>
  <c r="J25" i="23"/>
  <c r="J18" i="23"/>
  <c r="J11" i="23"/>
  <c r="J46" i="23"/>
  <c r="K22" i="21"/>
  <c r="K39" i="23"/>
  <c r="K32" i="23"/>
  <c r="K25" i="23"/>
  <c r="K18" i="23"/>
  <c r="K11" i="23"/>
  <c r="K46" i="23"/>
  <c r="L22" i="21"/>
  <c r="L39" i="23"/>
  <c r="L32" i="23"/>
  <c r="L25" i="23"/>
  <c r="L18" i="23"/>
  <c r="L11" i="23"/>
  <c r="L46" i="23"/>
  <c r="M22" i="21"/>
  <c r="M39" i="23"/>
  <c r="M32" i="23"/>
  <c r="M25" i="23"/>
  <c r="M18" i="23"/>
  <c r="M11" i="23"/>
  <c r="M46" i="23"/>
  <c r="N22" i="21"/>
  <c r="O22" i="21"/>
  <c r="B40" i="23"/>
  <c r="B33" i="23"/>
  <c r="B26" i="23"/>
  <c r="B19" i="23"/>
  <c r="B12" i="23"/>
  <c r="B47" i="23"/>
  <c r="C23" i="21"/>
  <c r="C40" i="23"/>
  <c r="C33" i="23"/>
  <c r="C26" i="23"/>
  <c r="C19" i="23"/>
  <c r="C12" i="23"/>
  <c r="C47" i="23"/>
  <c r="D23" i="21"/>
  <c r="D40" i="23"/>
  <c r="D33" i="23"/>
  <c r="D26" i="23"/>
  <c r="D19" i="23"/>
  <c r="D12" i="23"/>
  <c r="D47" i="23"/>
  <c r="E23" i="21"/>
  <c r="E40" i="23"/>
  <c r="E33" i="23"/>
  <c r="E26" i="23"/>
  <c r="E19" i="23"/>
  <c r="E12" i="23"/>
  <c r="E47" i="23"/>
  <c r="F23" i="21"/>
  <c r="F40" i="23"/>
  <c r="F33" i="23"/>
  <c r="F26" i="23"/>
  <c r="F19" i="23"/>
  <c r="F12" i="23"/>
  <c r="F47" i="23"/>
  <c r="G23" i="21"/>
  <c r="G40" i="23"/>
  <c r="G33" i="23"/>
  <c r="G26" i="23"/>
  <c r="G19" i="23"/>
  <c r="G12" i="23"/>
  <c r="G47" i="23"/>
  <c r="H23" i="21"/>
  <c r="H40" i="23"/>
  <c r="H33" i="23"/>
  <c r="H26" i="23"/>
  <c r="H19" i="23"/>
  <c r="H12" i="23"/>
  <c r="H47" i="23"/>
  <c r="I23" i="21"/>
  <c r="I40" i="23"/>
  <c r="I33" i="23"/>
  <c r="I26" i="23"/>
  <c r="I19" i="23"/>
  <c r="I12" i="23"/>
  <c r="I47" i="23"/>
  <c r="J23" i="21"/>
  <c r="J40" i="23"/>
  <c r="J33" i="23"/>
  <c r="J26" i="23"/>
  <c r="J19" i="23"/>
  <c r="J12" i="23"/>
  <c r="J47" i="23"/>
  <c r="K23" i="21"/>
  <c r="K40" i="23"/>
  <c r="K33" i="23"/>
  <c r="K26" i="23"/>
  <c r="K19" i="23"/>
  <c r="K12" i="23"/>
  <c r="K47" i="23"/>
  <c r="L23" i="21"/>
  <c r="L40" i="23"/>
  <c r="L33" i="23"/>
  <c r="L26" i="23"/>
  <c r="L19" i="23"/>
  <c r="L12" i="23"/>
  <c r="L47" i="23"/>
  <c r="M23" i="21"/>
  <c r="M40" i="23"/>
  <c r="M33" i="23"/>
  <c r="M26" i="23"/>
  <c r="M19" i="23"/>
  <c r="M12" i="23"/>
  <c r="M47" i="23"/>
  <c r="N23" i="21"/>
  <c r="O23" i="21"/>
  <c r="B41" i="23"/>
  <c r="B34" i="23"/>
  <c r="B27" i="23"/>
  <c r="B20" i="23"/>
  <c r="B13" i="23"/>
  <c r="B48" i="23"/>
  <c r="C24" i="21"/>
  <c r="C41" i="23"/>
  <c r="C34" i="23"/>
  <c r="C27" i="23"/>
  <c r="C20" i="23"/>
  <c r="C13" i="23"/>
  <c r="C48" i="23"/>
  <c r="D24" i="21"/>
  <c r="D41" i="23"/>
  <c r="D34" i="23"/>
  <c r="D27" i="23"/>
  <c r="D20" i="23"/>
  <c r="D13" i="23"/>
  <c r="D48" i="23"/>
  <c r="E24" i="21"/>
  <c r="E41" i="23"/>
  <c r="E34" i="23"/>
  <c r="E27" i="23"/>
  <c r="E20" i="23"/>
  <c r="E13" i="23"/>
  <c r="E48" i="23"/>
  <c r="F24" i="21"/>
  <c r="F41" i="23"/>
  <c r="F34" i="23"/>
  <c r="F27" i="23"/>
  <c r="F20" i="23"/>
  <c r="F13" i="23"/>
  <c r="F48" i="23"/>
  <c r="G24" i="21"/>
  <c r="G41" i="23"/>
  <c r="G34" i="23"/>
  <c r="G27" i="23"/>
  <c r="G20" i="23"/>
  <c r="G13" i="23"/>
  <c r="G48" i="23"/>
  <c r="H24" i="21"/>
  <c r="H41" i="23"/>
  <c r="H34" i="23"/>
  <c r="H27" i="23"/>
  <c r="H20" i="23"/>
  <c r="H13" i="23"/>
  <c r="H48" i="23"/>
  <c r="I24" i="21"/>
  <c r="I41" i="23"/>
  <c r="I34" i="23"/>
  <c r="I27" i="23"/>
  <c r="I20" i="23"/>
  <c r="I13" i="23"/>
  <c r="I48" i="23"/>
  <c r="J24" i="21"/>
  <c r="J41" i="23"/>
  <c r="J34" i="23"/>
  <c r="J27" i="23"/>
  <c r="J20" i="23"/>
  <c r="J13" i="23"/>
  <c r="J48" i="23"/>
  <c r="K24" i="21"/>
  <c r="K41" i="23"/>
  <c r="K34" i="23"/>
  <c r="K27" i="23"/>
  <c r="K20" i="23"/>
  <c r="K13" i="23"/>
  <c r="K48" i="23"/>
  <c r="L24" i="21"/>
  <c r="L41" i="23"/>
  <c r="L34" i="23"/>
  <c r="L27" i="23"/>
  <c r="L20" i="23"/>
  <c r="L13" i="23"/>
  <c r="L48" i="23"/>
  <c r="M24" i="21"/>
  <c r="M41" i="23"/>
  <c r="M34" i="23"/>
  <c r="M27" i="23"/>
  <c r="M20" i="23"/>
  <c r="M13" i="23"/>
  <c r="M48" i="23"/>
  <c r="N24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7" i="21"/>
  <c r="O38" i="21"/>
  <c r="O39" i="21"/>
  <c r="O40" i="21"/>
  <c r="O41" i="21"/>
  <c r="O42" i="21"/>
  <c r="O43" i="21"/>
  <c r="B16" i="28"/>
  <c r="C9" i="25"/>
  <c r="C10" i="25"/>
  <c r="C18" i="25"/>
  <c r="C19" i="25"/>
  <c r="C27" i="25"/>
  <c r="C28" i="25"/>
  <c r="C36" i="25"/>
  <c r="C37" i="25"/>
  <c r="C18" i="21"/>
  <c r="D9" i="25"/>
  <c r="D10" i="25"/>
  <c r="D18" i="25"/>
  <c r="D19" i="25"/>
  <c r="D27" i="25"/>
  <c r="D28" i="25"/>
  <c r="D36" i="25"/>
  <c r="D37" i="25"/>
  <c r="D18" i="21"/>
  <c r="E9" i="25"/>
  <c r="E10" i="25"/>
  <c r="E18" i="25"/>
  <c r="E19" i="25"/>
  <c r="E27" i="25"/>
  <c r="E28" i="25"/>
  <c r="E36" i="25"/>
  <c r="E37" i="25"/>
  <c r="E18" i="21"/>
  <c r="F9" i="25"/>
  <c r="F10" i="25"/>
  <c r="F18" i="25"/>
  <c r="F19" i="25"/>
  <c r="F27" i="25"/>
  <c r="F28" i="25"/>
  <c r="F36" i="25"/>
  <c r="F37" i="25"/>
  <c r="F18" i="21"/>
  <c r="G9" i="25"/>
  <c r="G10" i="25"/>
  <c r="G18" i="25"/>
  <c r="G19" i="25"/>
  <c r="G27" i="25"/>
  <c r="G28" i="25"/>
  <c r="G36" i="25"/>
  <c r="G37" i="25"/>
  <c r="G18" i="21"/>
  <c r="H9" i="25"/>
  <c r="H10" i="25"/>
  <c r="H18" i="25"/>
  <c r="H19" i="25"/>
  <c r="H27" i="25"/>
  <c r="H28" i="25"/>
  <c r="H36" i="25"/>
  <c r="H37" i="25"/>
  <c r="H18" i="21"/>
  <c r="I9" i="25"/>
  <c r="I10" i="25"/>
  <c r="I18" i="25"/>
  <c r="I19" i="25"/>
  <c r="I27" i="25"/>
  <c r="I28" i="25"/>
  <c r="I36" i="25"/>
  <c r="I37" i="25"/>
  <c r="I18" i="21"/>
  <c r="J9" i="25"/>
  <c r="J10" i="25"/>
  <c r="J18" i="25"/>
  <c r="J19" i="25"/>
  <c r="J27" i="25"/>
  <c r="J28" i="25"/>
  <c r="J36" i="25"/>
  <c r="J37" i="25"/>
  <c r="J18" i="21"/>
  <c r="K9" i="25"/>
  <c r="K10" i="25"/>
  <c r="K18" i="25"/>
  <c r="K19" i="25"/>
  <c r="K27" i="25"/>
  <c r="K28" i="25"/>
  <c r="K36" i="25"/>
  <c r="K37" i="25"/>
  <c r="K18" i="21"/>
  <c r="L9" i="25"/>
  <c r="L10" i="25"/>
  <c r="L18" i="25"/>
  <c r="L19" i="25"/>
  <c r="L27" i="25"/>
  <c r="L28" i="25"/>
  <c r="L36" i="25"/>
  <c r="L37" i="25"/>
  <c r="L18" i="21"/>
  <c r="M9" i="25"/>
  <c r="M10" i="25"/>
  <c r="M18" i="25"/>
  <c r="M19" i="25"/>
  <c r="M27" i="25"/>
  <c r="M28" i="25"/>
  <c r="M36" i="25"/>
  <c r="M37" i="25"/>
  <c r="M18" i="21"/>
  <c r="N9" i="25"/>
  <c r="N10" i="25"/>
  <c r="N18" i="25"/>
  <c r="N19" i="25"/>
  <c r="N27" i="25"/>
  <c r="N28" i="25"/>
  <c r="N36" i="25"/>
  <c r="N37" i="25"/>
  <c r="N18" i="21"/>
  <c r="O18" i="21"/>
  <c r="B14" i="28"/>
  <c r="C28" i="28"/>
  <c r="C11" i="25"/>
  <c r="C12" i="25"/>
  <c r="C13" i="25"/>
  <c r="D11" i="25"/>
  <c r="D12" i="25"/>
  <c r="D13" i="25"/>
  <c r="E11" i="25"/>
  <c r="E12" i="25"/>
  <c r="E13" i="25"/>
  <c r="F11" i="25"/>
  <c r="F12" i="25"/>
  <c r="F13" i="25"/>
  <c r="G11" i="25"/>
  <c r="G12" i="25"/>
  <c r="G13" i="25"/>
  <c r="H11" i="25"/>
  <c r="H12" i="25"/>
  <c r="H13" i="25"/>
  <c r="I11" i="25"/>
  <c r="I12" i="25"/>
  <c r="I13" i="25"/>
  <c r="J11" i="25"/>
  <c r="J12" i="25"/>
  <c r="J13" i="25"/>
  <c r="K11" i="25"/>
  <c r="K12" i="25"/>
  <c r="K13" i="25"/>
  <c r="L11" i="25"/>
  <c r="L12" i="25"/>
  <c r="L13" i="25"/>
  <c r="M11" i="25"/>
  <c r="M12" i="25"/>
  <c r="M13" i="25"/>
  <c r="N11" i="25"/>
  <c r="N12" i="25"/>
  <c r="N13" i="25"/>
  <c r="O13" i="25"/>
  <c r="B5" i="28"/>
  <c r="C20" i="25"/>
  <c r="C21" i="25"/>
  <c r="C22" i="25"/>
  <c r="D20" i="25"/>
  <c r="D21" i="25"/>
  <c r="D22" i="25"/>
  <c r="E20" i="25"/>
  <c r="E21" i="25"/>
  <c r="E22" i="25"/>
  <c r="F20" i="25"/>
  <c r="F21" i="25"/>
  <c r="F22" i="25"/>
  <c r="G20" i="25"/>
  <c r="G21" i="25"/>
  <c r="G22" i="25"/>
  <c r="H20" i="25"/>
  <c r="H21" i="25"/>
  <c r="H22" i="25"/>
  <c r="I20" i="25"/>
  <c r="I21" i="25"/>
  <c r="I22" i="25"/>
  <c r="J20" i="25"/>
  <c r="J21" i="25"/>
  <c r="J22" i="25"/>
  <c r="K20" i="25"/>
  <c r="K21" i="25"/>
  <c r="K22" i="25"/>
  <c r="L20" i="25"/>
  <c r="L21" i="25"/>
  <c r="L22" i="25"/>
  <c r="M20" i="25"/>
  <c r="M21" i="25"/>
  <c r="M22" i="25"/>
  <c r="N20" i="25"/>
  <c r="N21" i="25"/>
  <c r="N22" i="25"/>
  <c r="O22" i="25"/>
  <c r="B6" i="28"/>
  <c r="C29" i="25"/>
  <c r="C30" i="25"/>
  <c r="C31" i="25"/>
  <c r="D29" i="25"/>
  <c r="D30" i="25"/>
  <c r="D31" i="25"/>
  <c r="E29" i="25"/>
  <c r="E30" i="25"/>
  <c r="E31" i="25"/>
  <c r="F29" i="25"/>
  <c r="F30" i="25"/>
  <c r="F31" i="25"/>
  <c r="G29" i="25"/>
  <c r="G30" i="25"/>
  <c r="G31" i="25"/>
  <c r="H29" i="25"/>
  <c r="H30" i="25"/>
  <c r="H31" i="25"/>
  <c r="I29" i="25"/>
  <c r="I30" i="25"/>
  <c r="I31" i="25"/>
  <c r="J29" i="25"/>
  <c r="J30" i="25"/>
  <c r="J31" i="25"/>
  <c r="K29" i="25"/>
  <c r="K30" i="25"/>
  <c r="K31" i="25"/>
  <c r="L29" i="25"/>
  <c r="L30" i="25"/>
  <c r="L31" i="25"/>
  <c r="M29" i="25"/>
  <c r="M30" i="25"/>
  <c r="M31" i="25"/>
  <c r="N29" i="25"/>
  <c r="N30" i="25"/>
  <c r="N31" i="25"/>
  <c r="O31" i="25"/>
  <c r="B7" i="28"/>
  <c r="C38" i="25"/>
  <c r="C39" i="25"/>
  <c r="C40" i="25"/>
  <c r="D38" i="25"/>
  <c r="D39" i="25"/>
  <c r="D40" i="25"/>
  <c r="E38" i="25"/>
  <c r="E39" i="25"/>
  <c r="E40" i="25"/>
  <c r="F38" i="25"/>
  <c r="F39" i="25"/>
  <c r="F40" i="25"/>
  <c r="G38" i="25"/>
  <c r="G39" i="25"/>
  <c r="G40" i="25"/>
  <c r="H38" i="25"/>
  <c r="H39" i="25"/>
  <c r="H40" i="25"/>
  <c r="I38" i="25"/>
  <c r="I39" i="25"/>
  <c r="I40" i="25"/>
  <c r="J38" i="25"/>
  <c r="J39" i="25"/>
  <c r="J40" i="25"/>
  <c r="K38" i="25"/>
  <c r="K39" i="25"/>
  <c r="K40" i="25"/>
  <c r="L38" i="25"/>
  <c r="L39" i="25"/>
  <c r="L40" i="25"/>
  <c r="M38" i="25"/>
  <c r="M39" i="25"/>
  <c r="M40" i="25"/>
  <c r="N38" i="25"/>
  <c r="N39" i="25"/>
  <c r="N40" i="25"/>
  <c r="O40" i="25"/>
  <c r="B8" i="28"/>
  <c r="B9" i="28"/>
  <c r="C26" i="28"/>
  <c r="C30" i="28"/>
  <c r="B41" i="28"/>
  <c r="C39" i="28"/>
  <c r="C173" i="21"/>
  <c r="C216" i="25"/>
  <c r="C217" i="25"/>
  <c r="C218" i="25"/>
  <c r="C219" i="25"/>
  <c r="C147" i="21"/>
  <c r="C149" i="21"/>
  <c r="C179" i="21"/>
  <c r="D216" i="25"/>
  <c r="D217" i="25"/>
  <c r="D218" i="25"/>
  <c r="D219" i="25"/>
  <c r="D147" i="21"/>
  <c r="D149" i="21"/>
  <c r="D173" i="21"/>
  <c r="D179" i="21"/>
  <c r="E216" i="25"/>
  <c r="E217" i="25"/>
  <c r="E218" i="25"/>
  <c r="E219" i="25"/>
  <c r="E147" i="21"/>
  <c r="E149" i="21"/>
  <c r="E173" i="21"/>
  <c r="E179" i="21"/>
  <c r="F216" i="25"/>
  <c r="F217" i="25"/>
  <c r="F218" i="25"/>
  <c r="F219" i="25"/>
  <c r="F147" i="21"/>
  <c r="F149" i="21"/>
  <c r="F173" i="21"/>
  <c r="F179" i="21"/>
  <c r="G216" i="25"/>
  <c r="G217" i="25"/>
  <c r="G218" i="25"/>
  <c r="G219" i="25"/>
  <c r="G147" i="21"/>
  <c r="G149" i="21"/>
  <c r="G173" i="21"/>
  <c r="G179" i="21"/>
  <c r="H216" i="25"/>
  <c r="H217" i="25"/>
  <c r="H218" i="25"/>
  <c r="H219" i="25"/>
  <c r="H147" i="21"/>
  <c r="H149" i="21"/>
  <c r="H173" i="21"/>
  <c r="H179" i="21"/>
  <c r="I216" i="25"/>
  <c r="I217" i="25"/>
  <c r="I218" i="25"/>
  <c r="I219" i="25"/>
  <c r="I147" i="21"/>
  <c r="I149" i="21"/>
  <c r="I173" i="21"/>
  <c r="I179" i="21"/>
  <c r="J216" i="25"/>
  <c r="J217" i="25"/>
  <c r="J218" i="25"/>
  <c r="J219" i="25"/>
  <c r="J147" i="21"/>
  <c r="J149" i="21"/>
  <c r="J173" i="21"/>
  <c r="J179" i="21"/>
  <c r="K216" i="25"/>
  <c r="K217" i="25"/>
  <c r="K218" i="25"/>
  <c r="K219" i="25"/>
  <c r="K147" i="21"/>
  <c r="K149" i="21"/>
  <c r="K173" i="21"/>
  <c r="K179" i="21"/>
  <c r="L216" i="25"/>
  <c r="L217" i="25"/>
  <c r="L218" i="25"/>
  <c r="L219" i="25"/>
  <c r="L147" i="21"/>
  <c r="L149" i="21"/>
  <c r="L173" i="21"/>
  <c r="L179" i="21"/>
  <c r="M216" i="25"/>
  <c r="M217" i="25"/>
  <c r="M218" i="25"/>
  <c r="M219" i="25"/>
  <c r="M147" i="21"/>
  <c r="M149" i="21"/>
  <c r="M173" i="21"/>
  <c r="M179" i="21"/>
  <c r="N216" i="25"/>
  <c r="N217" i="25"/>
  <c r="N218" i="25"/>
  <c r="N219" i="25"/>
  <c r="N147" i="21"/>
  <c r="N149" i="21"/>
  <c r="N173" i="21"/>
  <c r="N179" i="21"/>
  <c r="O179" i="21"/>
  <c r="G189" i="21"/>
  <c r="C130" i="25"/>
  <c r="C131" i="25"/>
  <c r="C132" i="25"/>
  <c r="C133" i="25"/>
  <c r="C85" i="21"/>
  <c r="C87" i="21"/>
  <c r="C111" i="21"/>
  <c r="C117" i="21"/>
  <c r="D130" i="25"/>
  <c r="D131" i="25"/>
  <c r="D132" i="25"/>
  <c r="D133" i="25"/>
  <c r="D85" i="21"/>
  <c r="D87" i="21"/>
  <c r="D111" i="21"/>
  <c r="D117" i="21"/>
  <c r="E130" i="25"/>
  <c r="E131" i="25"/>
  <c r="E132" i="25"/>
  <c r="E133" i="25"/>
  <c r="E85" i="21"/>
  <c r="E87" i="21"/>
  <c r="E111" i="21"/>
  <c r="E117" i="21"/>
  <c r="F130" i="25"/>
  <c r="F131" i="25"/>
  <c r="F132" i="25"/>
  <c r="F133" i="25"/>
  <c r="F85" i="21"/>
  <c r="F87" i="21"/>
  <c r="F111" i="21"/>
  <c r="F117" i="21"/>
  <c r="G130" i="25"/>
  <c r="G131" i="25"/>
  <c r="G132" i="25"/>
  <c r="G133" i="25"/>
  <c r="G85" i="21"/>
  <c r="G87" i="21"/>
  <c r="G111" i="21"/>
  <c r="G117" i="21"/>
  <c r="H130" i="25"/>
  <c r="H131" i="25"/>
  <c r="H132" i="25"/>
  <c r="H133" i="25"/>
  <c r="H85" i="21"/>
  <c r="H87" i="21"/>
  <c r="H111" i="21"/>
  <c r="H117" i="21"/>
  <c r="I130" i="25"/>
  <c r="I131" i="25"/>
  <c r="I132" i="25"/>
  <c r="I133" i="25"/>
  <c r="I85" i="21"/>
  <c r="I87" i="21"/>
  <c r="I111" i="21"/>
  <c r="I117" i="21"/>
  <c r="J130" i="25"/>
  <c r="J131" i="25"/>
  <c r="J132" i="25"/>
  <c r="J133" i="25"/>
  <c r="J85" i="21"/>
  <c r="J87" i="21"/>
  <c r="J111" i="21"/>
  <c r="J117" i="21"/>
  <c r="K130" i="25"/>
  <c r="K131" i="25"/>
  <c r="K132" i="25"/>
  <c r="K133" i="25"/>
  <c r="K85" i="21"/>
  <c r="K87" i="21"/>
  <c r="K111" i="21"/>
  <c r="K117" i="21"/>
  <c r="L130" i="25"/>
  <c r="L131" i="25"/>
  <c r="L132" i="25"/>
  <c r="L133" i="25"/>
  <c r="L85" i="21"/>
  <c r="L87" i="21"/>
  <c r="L111" i="21"/>
  <c r="L117" i="21"/>
  <c r="M130" i="25"/>
  <c r="M131" i="25"/>
  <c r="M132" i="25"/>
  <c r="M133" i="25"/>
  <c r="M85" i="21"/>
  <c r="M87" i="21"/>
  <c r="M111" i="21"/>
  <c r="M117" i="21"/>
  <c r="N130" i="25"/>
  <c r="N131" i="25"/>
  <c r="N132" i="25"/>
  <c r="N133" i="25"/>
  <c r="N85" i="21"/>
  <c r="N87" i="21"/>
  <c r="N111" i="21"/>
  <c r="N117" i="21"/>
  <c r="O117" i="21"/>
  <c r="G127" i="21"/>
  <c r="C43" i="21"/>
  <c r="C44" i="25"/>
  <c r="C45" i="25"/>
  <c r="C46" i="25"/>
  <c r="C47" i="25"/>
  <c r="C17" i="21"/>
  <c r="C19" i="21"/>
  <c r="C45" i="21"/>
  <c r="C49" i="21"/>
  <c r="D44" i="25"/>
  <c r="D45" i="25"/>
  <c r="D46" i="25"/>
  <c r="D47" i="25"/>
  <c r="D17" i="21"/>
  <c r="D19" i="21"/>
  <c r="D43" i="21"/>
  <c r="D45" i="21"/>
  <c r="D49" i="21"/>
  <c r="E44" i="25"/>
  <c r="E45" i="25"/>
  <c r="E46" i="25"/>
  <c r="E47" i="25"/>
  <c r="E17" i="21"/>
  <c r="E19" i="21"/>
  <c r="E43" i="21"/>
  <c r="E45" i="21"/>
  <c r="E49" i="21"/>
  <c r="F44" i="25"/>
  <c r="F45" i="25"/>
  <c r="F46" i="25"/>
  <c r="F47" i="25"/>
  <c r="F17" i="21"/>
  <c r="F19" i="21"/>
  <c r="F43" i="21"/>
  <c r="F45" i="21"/>
  <c r="F49" i="21"/>
  <c r="G44" i="25"/>
  <c r="G45" i="25"/>
  <c r="G46" i="25"/>
  <c r="G47" i="25"/>
  <c r="G17" i="21"/>
  <c r="G19" i="21"/>
  <c r="G43" i="21"/>
  <c r="G45" i="21"/>
  <c r="G49" i="21"/>
  <c r="H44" i="25"/>
  <c r="H45" i="25"/>
  <c r="H46" i="25"/>
  <c r="H47" i="25"/>
  <c r="H17" i="21"/>
  <c r="H19" i="21"/>
  <c r="H43" i="21"/>
  <c r="H45" i="21"/>
  <c r="H49" i="21"/>
  <c r="I44" i="25"/>
  <c r="I45" i="25"/>
  <c r="I46" i="25"/>
  <c r="I47" i="25"/>
  <c r="I17" i="21"/>
  <c r="I19" i="21"/>
  <c r="I43" i="21"/>
  <c r="I45" i="21"/>
  <c r="I49" i="21"/>
  <c r="J44" i="25"/>
  <c r="J45" i="25"/>
  <c r="J46" i="25"/>
  <c r="J47" i="25"/>
  <c r="J17" i="21"/>
  <c r="J19" i="21"/>
  <c r="J43" i="21"/>
  <c r="J45" i="21"/>
  <c r="J49" i="21"/>
  <c r="K44" i="25"/>
  <c r="K45" i="25"/>
  <c r="K46" i="25"/>
  <c r="K47" i="25"/>
  <c r="K17" i="21"/>
  <c r="K19" i="21"/>
  <c r="K43" i="21"/>
  <c r="K45" i="21"/>
  <c r="K49" i="21"/>
  <c r="L44" i="25"/>
  <c r="L45" i="25"/>
  <c r="L46" i="25"/>
  <c r="L47" i="25"/>
  <c r="L17" i="21"/>
  <c r="L19" i="21"/>
  <c r="L43" i="21"/>
  <c r="L45" i="21"/>
  <c r="L49" i="21"/>
  <c r="M44" i="25"/>
  <c r="M45" i="25"/>
  <c r="M46" i="25"/>
  <c r="M47" i="25"/>
  <c r="M17" i="21"/>
  <c r="M19" i="21"/>
  <c r="M43" i="21"/>
  <c r="M45" i="21"/>
  <c r="M49" i="21"/>
  <c r="N44" i="25"/>
  <c r="N45" i="25"/>
  <c r="N46" i="25"/>
  <c r="N47" i="25"/>
  <c r="N17" i="21"/>
  <c r="N19" i="21"/>
  <c r="N43" i="21"/>
  <c r="N45" i="21"/>
  <c r="N49" i="21"/>
  <c r="O49" i="21"/>
  <c r="G60" i="21"/>
  <c r="G2" i="25"/>
  <c r="B2" i="25"/>
  <c r="J17" i="29"/>
  <c r="O7" i="27"/>
  <c r="R7" i="27"/>
  <c r="S7" i="27"/>
  <c r="T7" i="27"/>
  <c r="U7" i="27"/>
  <c r="V7" i="27"/>
  <c r="O8" i="27"/>
  <c r="R8" i="27"/>
  <c r="S8" i="27"/>
  <c r="T8" i="27"/>
  <c r="U8" i="27"/>
  <c r="V8" i="27"/>
  <c r="O9" i="27"/>
  <c r="R9" i="27"/>
  <c r="S9" i="27"/>
  <c r="T9" i="27"/>
  <c r="U9" i="27"/>
  <c r="V9" i="27"/>
  <c r="O10" i="27"/>
  <c r="R10" i="27"/>
  <c r="S10" i="27"/>
  <c r="T10" i="27"/>
  <c r="U10" i="27"/>
  <c r="V10" i="27"/>
  <c r="O11" i="27"/>
  <c r="R11" i="27"/>
  <c r="S11" i="27"/>
  <c r="T11" i="27"/>
  <c r="U11" i="27"/>
  <c r="V11" i="27"/>
  <c r="O12" i="27"/>
  <c r="R12" i="27"/>
  <c r="S12" i="27"/>
  <c r="T12" i="27"/>
  <c r="U12" i="27"/>
  <c r="V12" i="27"/>
  <c r="O13" i="27"/>
  <c r="R13" i="27"/>
  <c r="S13" i="27"/>
  <c r="T13" i="27"/>
  <c r="U13" i="27"/>
  <c r="V13" i="27"/>
  <c r="O14" i="27"/>
  <c r="R14" i="27"/>
  <c r="S14" i="27"/>
  <c r="T14" i="27"/>
  <c r="U14" i="27"/>
  <c r="V14" i="27"/>
  <c r="O15" i="27"/>
  <c r="R15" i="27"/>
  <c r="S15" i="27"/>
  <c r="T15" i="27"/>
  <c r="U15" i="27"/>
  <c r="V15" i="27"/>
  <c r="O16" i="27"/>
  <c r="R16" i="27"/>
  <c r="S16" i="27"/>
  <c r="T16" i="27"/>
  <c r="U16" i="27"/>
  <c r="V16" i="27"/>
  <c r="O17" i="27"/>
  <c r="R17" i="27"/>
  <c r="S17" i="27"/>
  <c r="T17" i="27"/>
  <c r="U17" i="27"/>
  <c r="V17" i="27"/>
  <c r="O18" i="27"/>
  <c r="R18" i="27"/>
  <c r="S18" i="27"/>
  <c r="T18" i="27"/>
  <c r="U18" i="27"/>
  <c r="V18" i="27"/>
  <c r="O19" i="27"/>
  <c r="R19" i="27"/>
  <c r="S19" i="27"/>
  <c r="T19" i="27"/>
  <c r="U19" i="27"/>
  <c r="V19" i="27"/>
  <c r="O20" i="27"/>
  <c r="R20" i="27"/>
  <c r="S20" i="27"/>
  <c r="T20" i="27"/>
  <c r="U20" i="27"/>
  <c r="V20" i="27"/>
  <c r="O21" i="27"/>
  <c r="R21" i="27"/>
  <c r="S21" i="27"/>
  <c r="T21" i="27"/>
  <c r="U21" i="27"/>
  <c r="V21" i="27"/>
  <c r="O22" i="27"/>
  <c r="R22" i="27"/>
  <c r="S22" i="27"/>
  <c r="T22" i="27"/>
  <c r="U22" i="27"/>
  <c r="V22" i="27"/>
  <c r="O23" i="27"/>
  <c r="R23" i="27"/>
  <c r="S23" i="27"/>
  <c r="T23" i="27"/>
  <c r="U23" i="27"/>
  <c r="V23" i="27"/>
  <c r="O24" i="27"/>
  <c r="R24" i="27"/>
  <c r="S24" i="27"/>
  <c r="T24" i="27"/>
  <c r="U24" i="27"/>
  <c r="V24" i="27"/>
  <c r="O25" i="27"/>
  <c r="R25" i="27"/>
  <c r="S25" i="27"/>
  <c r="T25" i="27"/>
  <c r="U25" i="27"/>
  <c r="V25" i="27"/>
  <c r="O26" i="27"/>
  <c r="R26" i="27"/>
  <c r="S26" i="27"/>
  <c r="T26" i="27"/>
  <c r="U26" i="27"/>
  <c r="V26" i="27"/>
  <c r="O27" i="27"/>
  <c r="R27" i="27"/>
  <c r="S27" i="27"/>
  <c r="T27" i="27"/>
  <c r="U27" i="27"/>
  <c r="V27" i="27"/>
  <c r="O28" i="27"/>
  <c r="R28" i="27"/>
  <c r="S28" i="27"/>
  <c r="T28" i="27"/>
  <c r="U28" i="27"/>
  <c r="V28" i="27"/>
  <c r="O29" i="27"/>
  <c r="R29" i="27"/>
  <c r="S29" i="27"/>
  <c r="T29" i="27"/>
  <c r="U29" i="27"/>
  <c r="V29" i="27"/>
  <c r="O30" i="27"/>
  <c r="R30" i="27"/>
  <c r="S30" i="27"/>
  <c r="T30" i="27"/>
  <c r="U30" i="27"/>
  <c r="V30" i="27"/>
  <c r="O31" i="27"/>
  <c r="R31" i="27"/>
  <c r="S31" i="27"/>
  <c r="T31" i="27"/>
  <c r="U31" i="27"/>
  <c r="V31" i="27"/>
  <c r="O32" i="27"/>
  <c r="R32" i="27"/>
  <c r="S32" i="27"/>
  <c r="T32" i="27"/>
  <c r="U32" i="27"/>
  <c r="V32" i="27"/>
  <c r="O33" i="27"/>
  <c r="R33" i="27"/>
  <c r="S33" i="27"/>
  <c r="T33" i="27"/>
  <c r="U33" i="27"/>
  <c r="V33" i="27"/>
  <c r="O34" i="27"/>
  <c r="R34" i="27"/>
  <c r="S34" i="27"/>
  <c r="T34" i="27"/>
  <c r="U34" i="27"/>
  <c r="V34" i="27"/>
  <c r="O35" i="27"/>
  <c r="R35" i="27"/>
  <c r="S35" i="27"/>
  <c r="T35" i="27"/>
  <c r="U35" i="27"/>
  <c r="V35" i="27"/>
  <c r="O36" i="27"/>
  <c r="R36" i="27"/>
  <c r="S36" i="27"/>
  <c r="T36" i="27"/>
  <c r="U36" i="27"/>
  <c r="V36" i="27"/>
  <c r="H51" i="27"/>
  <c r="O56" i="27"/>
  <c r="R56" i="27"/>
  <c r="S56" i="27"/>
  <c r="T56" i="27"/>
  <c r="U56" i="27"/>
  <c r="V56" i="27"/>
  <c r="O57" i="27"/>
  <c r="R57" i="27"/>
  <c r="S57" i="27"/>
  <c r="T57" i="27"/>
  <c r="U57" i="27"/>
  <c r="V57" i="27"/>
  <c r="O58" i="27"/>
  <c r="R58" i="27"/>
  <c r="S58" i="27"/>
  <c r="T58" i="27"/>
  <c r="U58" i="27"/>
  <c r="V58" i="27"/>
  <c r="O59" i="27"/>
  <c r="R59" i="27"/>
  <c r="S59" i="27"/>
  <c r="T59" i="27"/>
  <c r="U59" i="27"/>
  <c r="V59" i="27"/>
  <c r="O60" i="27"/>
  <c r="R60" i="27"/>
  <c r="S60" i="27"/>
  <c r="T60" i="27"/>
  <c r="U60" i="27"/>
  <c r="V60" i="27"/>
  <c r="O61" i="27"/>
  <c r="R61" i="27"/>
  <c r="S61" i="27"/>
  <c r="T61" i="27"/>
  <c r="U61" i="27"/>
  <c r="V61" i="27"/>
  <c r="O62" i="27"/>
  <c r="R62" i="27"/>
  <c r="S62" i="27"/>
  <c r="T62" i="27"/>
  <c r="U62" i="27"/>
  <c r="V62" i="27"/>
  <c r="O63" i="27"/>
  <c r="R63" i="27"/>
  <c r="S63" i="27"/>
  <c r="T63" i="27"/>
  <c r="U63" i="27"/>
  <c r="V63" i="27"/>
  <c r="O64" i="27"/>
  <c r="R64" i="27"/>
  <c r="S64" i="27"/>
  <c r="T64" i="27"/>
  <c r="U64" i="27"/>
  <c r="V64" i="27"/>
  <c r="O65" i="27"/>
  <c r="R65" i="27"/>
  <c r="S65" i="27"/>
  <c r="T65" i="27"/>
  <c r="U65" i="27"/>
  <c r="V65" i="27"/>
  <c r="O66" i="27"/>
  <c r="R66" i="27"/>
  <c r="S66" i="27"/>
  <c r="T66" i="27"/>
  <c r="U66" i="27"/>
  <c r="V66" i="27"/>
  <c r="O67" i="27"/>
  <c r="R67" i="27"/>
  <c r="S67" i="27"/>
  <c r="T67" i="27"/>
  <c r="U67" i="27"/>
  <c r="V67" i="27"/>
  <c r="O68" i="27"/>
  <c r="R68" i="27"/>
  <c r="S68" i="27"/>
  <c r="T68" i="27"/>
  <c r="U68" i="27"/>
  <c r="V68" i="27"/>
  <c r="O69" i="27"/>
  <c r="R69" i="27"/>
  <c r="S69" i="27"/>
  <c r="T69" i="27"/>
  <c r="U69" i="27"/>
  <c r="V69" i="27"/>
  <c r="O70" i="27"/>
  <c r="R70" i="27"/>
  <c r="S70" i="27"/>
  <c r="T70" i="27"/>
  <c r="U70" i="27"/>
  <c r="V70" i="27"/>
  <c r="O71" i="27"/>
  <c r="R71" i="27"/>
  <c r="S71" i="27"/>
  <c r="T71" i="27"/>
  <c r="U71" i="27"/>
  <c r="V71" i="27"/>
  <c r="O72" i="27"/>
  <c r="R72" i="27"/>
  <c r="S72" i="27"/>
  <c r="T72" i="27"/>
  <c r="U72" i="27"/>
  <c r="V72" i="27"/>
  <c r="O73" i="27"/>
  <c r="R73" i="27"/>
  <c r="S73" i="27"/>
  <c r="T73" i="27"/>
  <c r="U73" i="27"/>
  <c r="V73" i="27"/>
  <c r="O74" i="27"/>
  <c r="R74" i="27"/>
  <c r="S74" i="27"/>
  <c r="T74" i="27"/>
  <c r="U74" i="27"/>
  <c r="V74" i="27"/>
  <c r="O75" i="27"/>
  <c r="R75" i="27"/>
  <c r="S75" i="27"/>
  <c r="T75" i="27"/>
  <c r="U75" i="27"/>
  <c r="V75" i="27"/>
  <c r="O76" i="27"/>
  <c r="R76" i="27"/>
  <c r="S76" i="27"/>
  <c r="T76" i="27"/>
  <c r="U76" i="27"/>
  <c r="V76" i="27"/>
  <c r="O77" i="27"/>
  <c r="R77" i="27"/>
  <c r="S77" i="27"/>
  <c r="T77" i="27"/>
  <c r="U77" i="27"/>
  <c r="V77" i="27"/>
  <c r="O78" i="27"/>
  <c r="R78" i="27"/>
  <c r="S78" i="27"/>
  <c r="T78" i="27"/>
  <c r="U78" i="27"/>
  <c r="V78" i="27"/>
  <c r="O79" i="27"/>
  <c r="R79" i="27"/>
  <c r="S79" i="27"/>
  <c r="T79" i="27"/>
  <c r="U79" i="27"/>
  <c r="V79" i="27"/>
  <c r="O80" i="27"/>
  <c r="R80" i="27"/>
  <c r="S80" i="27"/>
  <c r="T80" i="27"/>
  <c r="U80" i="27"/>
  <c r="V80" i="27"/>
  <c r="O81" i="27"/>
  <c r="R81" i="27"/>
  <c r="S81" i="27"/>
  <c r="T81" i="27"/>
  <c r="U81" i="27"/>
  <c r="V81" i="27"/>
  <c r="O82" i="27"/>
  <c r="R82" i="27"/>
  <c r="S82" i="27"/>
  <c r="T82" i="27"/>
  <c r="U82" i="27"/>
  <c r="V82" i="27"/>
  <c r="O83" i="27"/>
  <c r="R83" i="27"/>
  <c r="S83" i="27"/>
  <c r="T83" i="27"/>
  <c r="U83" i="27"/>
  <c r="V83" i="27"/>
  <c r="O84" i="27"/>
  <c r="R84" i="27"/>
  <c r="S84" i="27"/>
  <c r="T84" i="27"/>
  <c r="U84" i="27"/>
  <c r="V84" i="27"/>
  <c r="O85" i="27"/>
  <c r="R85" i="27"/>
  <c r="S85" i="27"/>
  <c r="T85" i="27"/>
  <c r="U85" i="27"/>
  <c r="V85" i="27"/>
  <c r="H96" i="27"/>
  <c r="O101" i="27"/>
  <c r="R101" i="27"/>
  <c r="S101" i="27"/>
  <c r="T101" i="27"/>
  <c r="U101" i="27"/>
  <c r="V101" i="27"/>
  <c r="O102" i="27"/>
  <c r="R102" i="27"/>
  <c r="S102" i="27"/>
  <c r="T102" i="27"/>
  <c r="U102" i="27"/>
  <c r="V102" i="27"/>
  <c r="O103" i="27"/>
  <c r="R103" i="27"/>
  <c r="S103" i="27"/>
  <c r="T103" i="27"/>
  <c r="U103" i="27"/>
  <c r="V103" i="27"/>
  <c r="O104" i="27"/>
  <c r="R104" i="27"/>
  <c r="S104" i="27"/>
  <c r="T104" i="27"/>
  <c r="U104" i="27"/>
  <c r="V104" i="27"/>
  <c r="O105" i="27"/>
  <c r="R105" i="27"/>
  <c r="S105" i="27"/>
  <c r="T105" i="27"/>
  <c r="U105" i="27"/>
  <c r="V105" i="27"/>
  <c r="O106" i="27"/>
  <c r="R106" i="27"/>
  <c r="S106" i="27"/>
  <c r="T106" i="27"/>
  <c r="U106" i="27"/>
  <c r="V106" i="27"/>
  <c r="O107" i="27"/>
  <c r="R107" i="27"/>
  <c r="S107" i="27"/>
  <c r="T107" i="27"/>
  <c r="U107" i="27"/>
  <c r="V107" i="27"/>
  <c r="O108" i="27"/>
  <c r="R108" i="27"/>
  <c r="S108" i="27"/>
  <c r="T108" i="27"/>
  <c r="U108" i="27"/>
  <c r="V108" i="27"/>
  <c r="O109" i="27"/>
  <c r="R109" i="27"/>
  <c r="S109" i="27"/>
  <c r="T109" i="27"/>
  <c r="U109" i="27"/>
  <c r="V109" i="27"/>
  <c r="O110" i="27"/>
  <c r="R110" i="27"/>
  <c r="S110" i="27"/>
  <c r="T110" i="27"/>
  <c r="U110" i="27"/>
  <c r="V110" i="27"/>
  <c r="O111" i="27"/>
  <c r="R111" i="27"/>
  <c r="S111" i="27"/>
  <c r="T111" i="27"/>
  <c r="U111" i="27"/>
  <c r="V111" i="27"/>
  <c r="O112" i="27"/>
  <c r="R112" i="27"/>
  <c r="S112" i="27"/>
  <c r="T112" i="27"/>
  <c r="U112" i="27"/>
  <c r="V112" i="27"/>
  <c r="O113" i="27"/>
  <c r="R113" i="27"/>
  <c r="S113" i="27"/>
  <c r="T113" i="27"/>
  <c r="U113" i="27"/>
  <c r="V113" i="27"/>
  <c r="O114" i="27"/>
  <c r="R114" i="27"/>
  <c r="S114" i="27"/>
  <c r="T114" i="27"/>
  <c r="U114" i="27"/>
  <c r="V114" i="27"/>
  <c r="O115" i="27"/>
  <c r="R115" i="27"/>
  <c r="S115" i="27"/>
  <c r="T115" i="27"/>
  <c r="U115" i="27"/>
  <c r="V115" i="27"/>
  <c r="O116" i="27"/>
  <c r="R116" i="27"/>
  <c r="S116" i="27"/>
  <c r="T116" i="27"/>
  <c r="U116" i="27"/>
  <c r="V116" i="27"/>
  <c r="O117" i="27"/>
  <c r="R117" i="27"/>
  <c r="S117" i="27"/>
  <c r="T117" i="27"/>
  <c r="U117" i="27"/>
  <c r="V117" i="27"/>
  <c r="O118" i="27"/>
  <c r="R118" i="27"/>
  <c r="S118" i="27"/>
  <c r="T118" i="27"/>
  <c r="U118" i="27"/>
  <c r="V118" i="27"/>
  <c r="O119" i="27"/>
  <c r="R119" i="27"/>
  <c r="S119" i="27"/>
  <c r="T119" i="27"/>
  <c r="U119" i="27"/>
  <c r="V119" i="27"/>
  <c r="O120" i="27"/>
  <c r="R120" i="27"/>
  <c r="S120" i="27"/>
  <c r="T120" i="27"/>
  <c r="U120" i="27"/>
  <c r="V120" i="27"/>
  <c r="O121" i="27"/>
  <c r="R121" i="27"/>
  <c r="S121" i="27"/>
  <c r="T121" i="27"/>
  <c r="U121" i="27"/>
  <c r="V121" i="27"/>
  <c r="O122" i="27"/>
  <c r="R122" i="27"/>
  <c r="S122" i="27"/>
  <c r="T122" i="27"/>
  <c r="U122" i="27"/>
  <c r="V122" i="27"/>
  <c r="O123" i="27"/>
  <c r="R123" i="27"/>
  <c r="S123" i="27"/>
  <c r="T123" i="27"/>
  <c r="U123" i="27"/>
  <c r="V123" i="27"/>
  <c r="O124" i="27"/>
  <c r="R124" i="27"/>
  <c r="S124" i="27"/>
  <c r="T124" i="27"/>
  <c r="U124" i="27"/>
  <c r="V124" i="27"/>
  <c r="O125" i="27"/>
  <c r="R125" i="27"/>
  <c r="S125" i="27"/>
  <c r="T125" i="27"/>
  <c r="U125" i="27"/>
  <c r="V125" i="27"/>
  <c r="O126" i="27"/>
  <c r="R126" i="27"/>
  <c r="S126" i="27"/>
  <c r="T126" i="27"/>
  <c r="U126" i="27"/>
  <c r="V126" i="27"/>
  <c r="O127" i="27"/>
  <c r="R127" i="27"/>
  <c r="S127" i="27"/>
  <c r="T127" i="27"/>
  <c r="U127" i="27"/>
  <c r="V127" i="27"/>
  <c r="O128" i="27"/>
  <c r="R128" i="27"/>
  <c r="S128" i="27"/>
  <c r="T128" i="27"/>
  <c r="U128" i="27"/>
  <c r="V128" i="27"/>
  <c r="O129" i="27"/>
  <c r="R129" i="27"/>
  <c r="S129" i="27"/>
  <c r="T129" i="27"/>
  <c r="U129" i="27"/>
  <c r="V129" i="27"/>
  <c r="O130" i="27"/>
  <c r="R130" i="27"/>
  <c r="S130" i="27"/>
  <c r="T130" i="27"/>
  <c r="U130" i="27"/>
  <c r="V130" i="27"/>
  <c r="C3" i="26"/>
  <c r="N3" i="26"/>
  <c r="D7" i="26"/>
  <c r="E7" i="26"/>
  <c r="F7" i="26"/>
  <c r="G7" i="26"/>
  <c r="H7" i="26"/>
  <c r="O7" i="26"/>
  <c r="P7" i="26"/>
  <c r="Q7" i="26"/>
  <c r="R7" i="26"/>
  <c r="S7" i="26"/>
  <c r="D8" i="26"/>
  <c r="E8" i="26"/>
  <c r="F8" i="26"/>
  <c r="G8" i="26"/>
  <c r="H8" i="26"/>
  <c r="O8" i="26"/>
  <c r="P8" i="26"/>
  <c r="Q8" i="26"/>
  <c r="R8" i="26"/>
  <c r="S8" i="26"/>
  <c r="D9" i="26"/>
  <c r="E9" i="26"/>
  <c r="F9" i="26"/>
  <c r="G9" i="26"/>
  <c r="H9" i="26"/>
  <c r="O9" i="26"/>
  <c r="P9" i="26"/>
  <c r="Q9" i="26"/>
  <c r="R9" i="26"/>
  <c r="S9" i="26"/>
  <c r="D10" i="26"/>
  <c r="E10" i="26"/>
  <c r="F10" i="26"/>
  <c r="G10" i="26"/>
  <c r="H10" i="26"/>
  <c r="O10" i="26"/>
  <c r="P10" i="26"/>
  <c r="Q10" i="26"/>
  <c r="R10" i="26"/>
  <c r="S10" i="26"/>
  <c r="D11" i="26"/>
  <c r="E11" i="26"/>
  <c r="F11" i="26"/>
  <c r="G11" i="26"/>
  <c r="H11" i="26"/>
  <c r="O11" i="26"/>
  <c r="P11" i="26"/>
  <c r="Q11" i="26"/>
  <c r="R11" i="26"/>
  <c r="S11" i="26"/>
  <c r="D12" i="26"/>
  <c r="E12" i="26"/>
  <c r="F12" i="26"/>
  <c r="G12" i="26"/>
  <c r="H12" i="26"/>
  <c r="O12" i="26"/>
  <c r="P12" i="26"/>
  <c r="Q12" i="26"/>
  <c r="R12" i="26"/>
  <c r="S12" i="26"/>
  <c r="D13" i="26"/>
  <c r="E13" i="26"/>
  <c r="F13" i="26"/>
  <c r="G13" i="26"/>
  <c r="H13" i="26"/>
  <c r="O13" i="26"/>
  <c r="P13" i="26"/>
  <c r="Q13" i="26"/>
  <c r="R13" i="26"/>
  <c r="S13" i="26"/>
  <c r="D14" i="26"/>
  <c r="E14" i="26"/>
  <c r="F14" i="26"/>
  <c r="G14" i="26"/>
  <c r="H14" i="26"/>
  <c r="O14" i="26"/>
  <c r="P14" i="26"/>
  <c r="Q14" i="26"/>
  <c r="R14" i="26"/>
  <c r="S14" i="26"/>
  <c r="D15" i="26"/>
  <c r="E15" i="26"/>
  <c r="F15" i="26"/>
  <c r="G15" i="26"/>
  <c r="H15" i="26"/>
  <c r="O15" i="26"/>
  <c r="P15" i="26"/>
  <c r="Q15" i="26"/>
  <c r="R15" i="26"/>
  <c r="S15" i="26"/>
  <c r="D16" i="26"/>
  <c r="E16" i="26"/>
  <c r="F16" i="26"/>
  <c r="G16" i="26"/>
  <c r="H16" i="26"/>
  <c r="O16" i="26"/>
  <c r="P16" i="26"/>
  <c r="Q16" i="26"/>
  <c r="R16" i="26"/>
  <c r="S16" i="26"/>
  <c r="D17" i="26"/>
  <c r="E17" i="26"/>
  <c r="F17" i="26"/>
  <c r="G17" i="26"/>
  <c r="H17" i="26"/>
  <c r="O17" i="26"/>
  <c r="P17" i="26"/>
  <c r="Q17" i="26"/>
  <c r="R17" i="26"/>
  <c r="S17" i="26"/>
  <c r="D18" i="26"/>
  <c r="E18" i="26"/>
  <c r="F18" i="26"/>
  <c r="G18" i="26"/>
  <c r="H18" i="26"/>
  <c r="O18" i="26"/>
  <c r="P18" i="26"/>
  <c r="Q18" i="26"/>
  <c r="R18" i="26"/>
  <c r="S18" i="26"/>
  <c r="D19" i="26"/>
  <c r="E19" i="26"/>
  <c r="F19" i="26"/>
  <c r="G19" i="26"/>
  <c r="H19" i="26"/>
  <c r="O19" i="26"/>
  <c r="P19" i="26"/>
  <c r="Q19" i="26"/>
  <c r="R19" i="26"/>
  <c r="S19" i="26"/>
  <c r="D20" i="26"/>
  <c r="E20" i="26"/>
  <c r="F20" i="26"/>
  <c r="G20" i="26"/>
  <c r="H20" i="26"/>
  <c r="O20" i="26"/>
  <c r="P20" i="26"/>
  <c r="Q20" i="26"/>
  <c r="R20" i="26"/>
  <c r="S20" i="26"/>
  <c r="D21" i="26"/>
  <c r="E21" i="26"/>
  <c r="F21" i="26"/>
  <c r="G21" i="26"/>
  <c r="H21" i="26"/>
  <c r="O21" i="26"/>
  <c r="P21" i="26"/>
  <c r="Q21" i="26"/>
  <c r="R21" i="26"/>
  <c r="S21" i="26"/>
  <c r="D22" i="26"/>
  <c r="E22" i="26"/>
  <c r="F22" i="26"/>
  <c r="G22" i="26"/>
  <c r="H22" i="26"/>
  <c r="O22" i="26"/>
  <c r="P22" i="26"/>
  <c r="Q22" i="26"/>
  <c r="R22" i="26"/>
  <c r="S22" i="26"/>
  <c r="D23" i="26"/>
  <c r="E23" i="26"/>
  <c r="F23" i="26"/>
  <c r="G23" i="26"/>
  <c r="H23" i="26"/>
  <c r="O23" i="26"/>
  <c r="P23" i="26"/>
  <c r="Q23" i="26"/>
  <c r="R23" i="26"/>
  <c r="S23" i="26"/>
  <c r="D24" i="26"/>
  <c r="E24" i="26"/>
  <c r="F24" i="26"/>
  <c r="G24" i="26"/>
  <c r="H24" i="26"/>
  <c r="O24" i="26"/>
  <c r="P24" i="26"/>
  <c r="Q24" i="26"/>
  <c r="R24" i="26"/>
  <c r="S24" i="26"/>
  <c r="D25" i="26"/>
  <c r="E25" i="26"/>
  <c r="F25" i="26"/>
  <c r="G25" i="26"/>
  <c r="H25" i="26"/>
  <c r="P25" i="26"/>
  <c r="Q25" i="26"/>
  <c r="R25" i="26"/>
  <c r="S25" i="26"/>
  <c r="D26" i="26"/>
  <c r="E26" i="26"/>
  <c r="F26" i="26"/>
  <c r="G26" i="26"/>
  <c r="H26" i="26"/>
  <c r="O26" i="26"/>
  <c r="P26" i="26"/>
  <c r="Q26" i="26"/>
  <c r="R26" i="26"/>
  <c r="S26" i="26"/>
  <c r="D27" i="26"/>
  <c r="E27" i="26"/>
  <c r="F27" i="26"/>
  <c r="G27" i="26"/>
  <c r="H27" i="26"/>
  <c r="O27" i="26"/>
  <c r="P27" i="26"/>
  <c r="Q27" i="26"/>
  <c r="R27" i="26"/>
  <c r="S27" i="26"/>
  <c r="D28" i="26"/>
  <c r="E28" i="26"/>
  <c r="F28" i="26"/>
  <c r="G28" i="26"/>
  <c r="H28" i="26"/>
  <c r="O28" i="26"/>
  <c r="P28" i="26"/>
  <c r="Q28" i="26"/>
  <c r="R28" i="26"/>
  <c r="S28" i="26"/>
  <c r="D29" i="26"/>
  <c r="E29" i="26"/>
  <c r="F29" i="26"/>
  <c r="G29" i="26"/>
  <c r="H29" i="26"/>
  <c r="O29" i="26"/>
  <c r="P29" i="26"/>
  <c r="Q29" i="26"/>
  <c r="R29" i="26"/>
  <c r="S29" i="26"/>
  <c r="D30" i="26"/>
  <c r="E30" i="26"/>
  <c r="F30" i="26"/>
  <c r="G30" i="26"/>
  <c r="H30" i="26"/>
  <c r="O30" i="26"/>
  <c r="P30" i="26"/>
  <c r="Q30" i="26"/>
  <c r="R30" i="26"/>
  <c r="S30" i="26"/>
  <c r="D31" i="26"/>
  <c r="E31" i="26"/>
  <c r="F31" i="26"/>
  <c r="G31" i="26"/>
  <c r="H31" i="26"/>
  <c r="O31" i="26"/>
  <c r="P31" i="26"/>
  <c r="Q31" i="26"/>
  <c r="R31" i="26"/>
  <c r="S31" i="26"/>
  <c r="D32" i="26"/>
  <c r="E32" i="26"/>
  <c r="F32" i="26"/>
  <c r="G32" i="26"/>
  <c r="H32" i="26"/>
  <c r="O32" i="26"/>
  <c r="P32" i="26"/>
  <c r="Q32" i="26"/>
  <c r="R32" i="26"/>
  <c r="S32" i="26"/>
  <c r="D33" i="26"/>
  <c r="E33" i="26"/>
  <c r="F33" i="26"/>
  <c r="G33" i="26"/>
  <c r="H33" i="26"/>
  <c r="O33" i="26"/>
  <c r="P33" i="26"/>
  <c r="Q33" i="26"/>
  <c r="R33" i="26"/>
  <c r="S33" i="26"/>
  <c r="D34" i="26"/>
  <c r="E34" i="26"/>
  <c r="F34" i="26"/>
  <c r="G34" i="26"/>
  <c r="H34" i="26"/>
  <c r="O34" i="26"/>
  <c r="P34" i="26"/>
  <c r="Q34" i="26"/>
  <c r="R34" i="26"/>
  <c r="S34" i="26"/>
  <c r="D35" i="26"/>
  <c r="E35" i="26"/>
  <c r="F35" i="26"/>
  <c r="G35" i="26"/>
  <c r="H35" i="26"/>
  <c r="O35" i="26"/>
  <c r="P35" i="26"/>
  <c r="Q35" i="26"/>
  <c r="R35" i="26"/>
  <c r="S35" i="26"/>
  <c r="D36" i="26"/>
  <c r="E36" i="26"/>
  <c r="F36" i="26"/>
  <c r="G36" i="26"/>
  <c r="H36" i="26"/>
  <c r="O36" i="26"/>
  <c r="P36" i="26"/>
  <c r="Q36" i="26"/>
  <c r="R36" i="26"/>
  <c r="S36" i="26"/>
  <c r="O8" i="25"/>
  <c r="Q8" i="25"/>
  <c r="R8" i="25"/>
  <c r="S8" i="25"/>
  <c r="T8" i="25"/>
  <c r="U8" i="25"/>
  <c r="Q9" i="25"/>
  <c r="R9" i="25"/>
  <c r="S9" i="25"/>
  <c r="T9" i="25"/>
  <c r="U9" i="25"/>
  <c r="O10" i="25"/>
  <c r="Q10" i="25"/>
  <c r="R10" i="25"/>
  <c r="S10" i="25"/>
  <c r="T10" i="25"/>
  <c r="U10" i="25"/>
  <c r="O11" i="25"/>
  <c r="Q11" i="25"/>
  <c r="R11" i="25"/>
  <c r="S11" i="25"/>
  <c r="T11" i="25"/>
  <c r="U11" i="25"/>
  <c r="O12" i="25"/>
  <c r="Q12" i="25"/>
  <c r="R12" i="25"/>
  <c r="S12" i="25"/>
  <c r="T12" i="25"/>
  <c r="U12" i="25"/>
  <c r="Q13" i="25"/>
  <c r="R13" i="25"/>
  <c r="S13" i="25"/>
  <c r="T13" i="25"/>
  <c r="U13" i="25"/>
  <c r="O17" i="25"/>
  <c r="Q17" i="25"/>
  <c r="R17" i="25"/>
  <c r="S17" i="25"/>
  <c r="T17" i="25"/>
  <c r="U17" i="25"/>
  <c r="Q18" i="25"/>
  <c r="R18" i="25"/>
  <c r="S18" i="25"/>
  <c r="T18" i="25"/>
  <c r="U18" i="25"/>
  <c r="O19" i="25"/>
  <c r="Q19" i="25"/>
  <c r="R19" i="25"/>
  <c r="S19" i="25"/>
  <c r="T19" i="25"/>
  <c r="U19" i="25"/>
  <c r="O20" i="25"/>
  <c r="Q20" i="25"/>
  <c r="R20" i="25"/>
  <c r="S20" i="25"/>
  <c r="T20" i="25"/>
  <c r="U20" i="25"/>
  <c r="O21" i="25"/>
  <c r="Q21" i="25"/>
  <c r="R21" i="25"/>
  <c r="S21" i="25"/>
  <c r="T21" i="25"/>
  <c r="U21" i="25"/>
  <c r="Q22" i="25"/>
  <c r="R22" i="25"/>
  <c r="S22" i="25"/>
  <c r="T22" i="25"/>
  <c r="U22" i="25"/>
  <c r="O26" i="25"/>
  <c r="Q26" i="25"/>
  <c r="R26" i="25"/>
  <c r="S26" i="25"/>
  <c r="T26" i="25"/>
  <c r="U26" i="25"/>
  <c r="Q27" i="25"/>
  <c r="R27" i="25"/>
  <c r="S27" i="25"/>
  <c r="T27" i="25"/>
  <c r="U27" i="25"/>
  <c r="O28" i="25"/>
  <c r="Q28" i="25"/>
  <c r="R28" i="25"/>
  <c r="S28" i="25"/>
  <c r="T28" i="25"/>
  <c r="U28" i="25"/>
  <c r="O29" i="25"/>
  <c r="Q29" i="25"/>
  <c r="R29" i="25"/>
  <c r="S29" i="25"/>
  <c r="T29" i="25"/>
  <c r="U29" i="25"/>
  <c r="O30" i="25"/>
  <c r="Q30" i="25"/>
  <c r="R30" i="25"/>
  <c r="S30" i="25"/>
  <c r="T30" i="25"/>
  <c r="U30" i="25"/>
  <c r="Q31" i="25"/>
  <c r="R31" i="25"/>
  <c r="S31" i="25"/>
  <c r="T31" i="25"/>
  <c r="U31" i="25"/>
  <c r="O35" i="25"/>
  <c r="Q35" i="25"/>
  <c r="R35" i="25"/>
  <c r="S35" i="25"/>
  <c r="T35" i="25"/>
  <c r="U35" i="25"/>
  <c r="Q36" i="25"/>
  <c r="R36" i="25"/>
  <c r="S36" i="25"/>
  <c r="T36" i="25"/>
  <c r="U36" i="25"/>
  <c r="O37" i="25"/>
  <c r="Q37" i="25"/>
  <c r="R37" i="25"/>
  <c r="S37" i="25"/>
  <c r="T37" i="25"/>
  <c r="U37" i="25"/>
  <c r="O38" i="25"/>
  <c r="Q38" i="25"/>
  <c r="R38" i="25"/>
  <c r="S38" i="25"/>
  <c r="T38" i="25"/>
  <c r="U38" i="25"/>
  <c r="O39" i="25"/>
  <c r="Q39" i="25"/>
  <c r="R39" i="25"/>
  <c r="S39" i="25"/>
  <c r="T39" i="25"/>
  <c r="U39" i="25"/>
  <c r="Q40" i="25"/>
  <c r="R40" i="25"/>
  <c r="S40" i="25"/>
  <c r="T40" i="25"/>
  <c r="U40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Q43" i="25"/>
  <c r="R43" i="25"/>
  <c r="S43" i="25"/>
  <c r="T43" i="25"/>
  <c r="U43" i="25"/>
  <c r="O44" i="25"/>
  <c r="Q44" i="25"/>
  <c r="R44" i="25"/>
  <c r="S44" i="25"/>
  <c r="T44" i="25"/>
  <c r="U44" i="25"/>
  <c r="O45" i="25"/>
  <c r="Q45" i="25"/>
  <c r="R45" i="25"/>
  <c r="S45" i="25"/>
  <c r="T45" i="25"/>
  <c r="U45" i="25"/>
  <c r="O46" i="25"/>
  <c r="Q46" i="25"/>
  <c r="R46" i="25"/>
  <c r="S46" i="25"/>
  <c r="T46" i="25"/>
  <c r="U46" i="25"/>
  <c r="O47" i="25"/>
  <c r="Q47" i="25"/>
  <c r="R47" i="25"/>
  <c r="S47" i="25"/>
  <c r="T47" i="25"/>
  <c r="U47" i="25"/>
  <c r="B66" i="25"/>
  <c r="B71" i="25"/>
  <c r="B76" i="25"/>
  <c r="F89" i="25"/>
  <c r="A93" i="25"/>
  <c r="O94" i="25"/>
  <c r="Q94" i="25"/>
  <c r="R94" i="25"/>
  <c r="S94" i="25"/>
  <c r="T94" i="25"/>
  <c r="U94" i="25"/>
  <c r="Q95" i="25"/>
  <c r="R95" i="25"/>
  <c r="S95" i="25"/>
  <c r="T95" i="25"/>
  <c r="O96" i="25"/>
  <c r="Q96" i="25"/>
  <c r="R96" i="25"/>
  <c r="S96" i="25"/>
  <c r="T96" i="25"/>
  <c r="U96" i="25"/>
  <c r="O97" i="25"/>
  <c r="Q97" i="25"/>
  <c r="R97" i="25"/>
  <c r="S97" i="25"/>
  <c r="T97" i="25"/>
  <c r="U97" i="25"/>
  <c r="O98" i="25"/>
  <c r="Q98" i="25"/>
  <c r="R98" i="25"/>
  <c r="S98" i="25"/>
  <c r="T98" i="25"/>
  <c r="U98" i="25"/>
  <c r="Q99" i="25"/>
  <c r="R99" i="25"/>
  <c r="S99" i="25"/>
  <c r="T99" i="25"/>
  <c r="U99" i="25"/>
  <c r="A102" i="25"/>
  <c r="O103" i="25"/>
  <c r="Q103" i="25"/>
  <c r="R103" i="25"/>
  <c r="S103" i="25"/>
  <c r="T103" i="25"/>
  <c r="U103" i="25"/>
  <c r="Q104" i="25"/>
  <c r="R104" i="25"/>
  <c r="S104" i="25"/>
  <c r="T104" i="25"/>
  <c r="U104" i="25"/>
  <c r="O105" i="25"/>
  <c r="Q105" i="25"/>
  <c r="R105" i="25"/>
  <c r="S105" i="25"/>
  <c r="T105" i="25"/>
  <c r="U105" i="25"/>
  <c r="O106" i="25"/>
  <c r="Q106" i="25"/>
  <c r="R106" i="25"/>
  <c r="S106" i="25"/>
  <c r="T106" i="25"/>
  <c r="U106" i="25"/>
  <c r="O107" i="25"/>
  <c r="Q107" i="25"/>
  <c r="R107" i="25"/>
  <c r="S107" i="25"/>
  <c r="T107" i="25"/>
  <c r="U107" i="25"/>
  <c r="Q108" i="25"/>
  <c r="R108" i="25"/>
  <c r="S108" i="25"/>
  <c r="T108" i="25"/>
  <c r="U108" i="25"/>
  <c r="A111" i="25"/>
  <c r="O112" i="25"/>
  <c r="Q112" i="25"/>
  <c r="R112" i="25"/>
  <c r="S112" i="25"/>
  <c r="T112" i="25"/>
  <c r="U112" i="25"/>
  <c r="Q113" i="25"/>
  <c r="R113" i="25"/>
  <c r="S113" i="25"/>
  <c r="T113" i="25"/>
  <c r="O114" i="25"/>
  <c r="Q114" i="25"/>
  <c r="R114" i="25"/>
  <c r="S114" i="25"/>
  <c r="T114" i="25"/>
  <c r="U114" i="25"/>
  <c r="O115" i="25"/>
  <c r="Q115" i="25"/>
  <c r="R115" i="25"/>
  <c r="S115" i="25"/>
  <c r="T115" i="25"/>
  <c r="U115" i="25"/>
  <c r="O116" i="25"/>
  <c r="Q116" i="25"/>
  <c r="R116" i="25"/>
  <c r="S116" i="25"/>
  <c r="T116" i="25"/>
  <c r="U116" i="25"/>
  <c r="Q117" i="25"/>
  <c r="R117" i="25"/>
  <c r="S117" i="25"/>
  <c r="T117" i="25"/>
  <c r="U117" i="25"/>
  <c r="A120" i="25"/>
  <c r="O121" i="25"/>
  <c r="Q121" i="25"/>
  <c r="R121" i="25"/>
  <c r="S121" i="25"/>
  <c r="T121" i="25"/>
  <c r="U121" i="25"/>
  <c r="Q122" i="25"/>
  <c r="R122" i="25"/>
  <c r="S122" i="25"/>
  <c r="T122" i="25"/>
  <c r="O123" i="25"/>
  <c r="Q123" i="25"/>
  <c r="R123" i="25"/>
  <c r="S123" i="25"/>
  <c r="T123" i="25"/>
  <c r="U123" i="25"/>
  <c r="O124" i="25"/>
  <c r="Q124" i="25"/>
  <c r="R124" i="25"/>
  <c r="S124" i="25"/>
  <c r="T124" i="25"/>
  <c r="U124" i="25"/>
  <c r="O125" i="25"/>
  <c r="Q125" i="25"/>
  <c r="R125" i="25"/>
  <c r="S125" i="25"/>
  <c r="T125" i="25"/>
  <c r="U125" i="25"/>
  <c r="Q126" i="25"/>
  <c r="R126" i="25"/>
  <c r="S126" i="25"/>
  <c r="T126" i="25"/>
  <c r="U126" i="25"/>
  <c r="C129" i="25"/>
  <c r="D129" i="25"/>
  <c r="E129" i="25"/>
  <c r="F129" i="25"/>
  <c r="G129" i="25"/>
  <c r="H129" i="25"/>
  <c r="I129" i="25"/>
  <c r="J129" i="25"/>
  <c r="K129" i="25"/>
  <c r="L129" i="25"/>
  <c r="M129" i="25"/>
  <c r="N129" i="25"/>
  <c r="O129" i="25"/>
  <c r="Q129" i="25"/>
  <c r="R129" i="25"/>
  <c r="S129" i="25"/>
  <c r="T129" i="25"/>
  <c r="U129" i="25"/>
  <c r="O130" i="25"/>
  <c r="Q130" i="25"/>
  <c r="R130" i="25"/>
  <c r="S130" i="25"/>
  <c r="T130" i="25"/>
  <c r="U130" i="25"/>
  <c r="O131" i="25"/>
  <c r="Q131" i="25"/>
  <c r="R131" i="25"/>
  <c r="S131" i="25"/>
  <c r="T131" i="25"/>
  <c r="U131" i="25"/>
  <c r="O132" i="25"/>
  <c r="Q132" i="25"/>
  <c r="R132" i="25"/>
  <c r="S132" i="25"/>
  <c r="T132" i="25"/>
  <c r="U132" i="25"/>
  <c r="O133" i="25"/>
  <c r="Q133" i="25"/>
  <c r="R133" i="25"/>
  <c r="S133" i="25"/>
  <c r="T133" i="25"/>
  <c r="U133" i="25"/>
  <c r="B146" i="25"/>
  <c r="B152" i="25"/>
  <c r="B158" i="25"/>
  <c r="B164" i="25"/>
  <c r="F175" i="25"/>
  <c r="A179" i="25"/>
  <c r="O180" i="25"/>
  <c r="Q180" i="25"/>
  <c r="R180" i="25"/>
  <c r="S180" i="25"/>
  <c r="T180" i="25"/>
  <c r="U180" i="25"/>
  <c r="Q181" i="25"/>
  <c r="R181" i="25"/>
  <c r="S181" i="25"/>
  <c r="T181" i="25"/>
  <c r="O182" i="25"/>
  <c r="Q182" i="25"/>
  <c r="R182" i="25"/>
  <c r="S182" i="25"/>
  <c r="T182" i="25"/>
  <c r="U182" i="25"/>
  <c r="O183" i="25"/>
  <c r="Q183" i="25"/>
  <c r="R183" i="25"/>
  <c r="S183" i="25"/>
  <c r="T183" i="25"/>
  <c r="U183" i="25"/>
  <c r="O184" i="25"/>
  <c r="Q184" i="25"/>
  <c r="R184" i="25"/>
  <c r="S184" i="25"/>
  <c r="T184" i="25"/>
  <c r="U184" i="25"/>
  <c r="Q185" i="25"/>
  <c r="R185" i="25"/>
  <c r="S185" i="25"/>
  <c r="T185" i="25"/>
  <c r="U185" i="25"/>
  <c r="A188" i="25"/>
  <c r="O189" i="25"/>
  <c r="Q189" i="25"/>
  <c r="R189" i="25"/>
  <c r="S189" i="25"/>
  <c r="T189" i="25"/>
  <c r="U189" i="25"/>
  <c r="Q190" i="25"/>
  <c r="R190" i="25"/>
  <c r="S190" i="25"/>
  <c r="T190" i="25"/>
  <c r="U190" i="25"/>
  <c r="O191" i="25"/>
  <c r="Q191" i="25"/>
  <c r="R191" i="25"/>
  <c r="S191" i="25"/>
  <c r="T191" i="25"/>
  <c r="U191" i="25"/>
  <c r="O192" i="25"/>
  <c r="Q192" i="25"/>
  <c r="R192" i="25"/>
  <c r="S192" i="25"/>
  <c r="T192" i="25"/>
  <c r="U192" i="25"/>
  <c r="O193" i="25"/>
  <c r="Q193" i="25"/>
  <c r="R193" i="25"/>
  <c r="S193" i="25"/>
  <c r="T193" i="25"/>
  <c r="U193" i="25"/>
  <c r="Q194" i="25"/>
  <c r="R194" i="25"/>
  <c r="S194" i="25"/>
  <c r="T194" i="25"/>
  <c r="U194" i="25"/>
  <c r="A197" i="25"/>
  <c r="O198" i="25"/>
  <c r="Q198" i="25"/>
  <c r="R198" i="25"/>
  <c r="S198" i="25"/>
  <c r="T198" i="25"/>
  <c r="U198" i="25"/>
  <c r="Q199" i="25"/>
  <c r="R199" i="25"/>
  <c r="S199" i="25"/>
  <c r="T199" i="25"/>
  <c r="O200" i="25"/>
  <c r="Q200" i="25"/>
  <c r="R200" i="25"/>
  <c r="S200" i="25"/>
  <c r="T200" i="25"/>
  <c r="U200" i="25"/>
  <c r="O201" i="25"/>
  <c r="Q201" i="25"/>
  <c r="R201" i="25"/>
  <c r="S201" i="25"/>
  <c r="T201" i="25"/>
  <c r="U201" i="25"/>
  <c r="O202" i="25"/>
  <c r="Q202" i="25"/>
  <c r="R202" i="25"/>
  <c r="S202" i="25"/>
  <c r="T202" i="25"/>
  <c r="U202" i="25"/>
  <c r="Q203" i="25"/>
  <c r="R203" i="25"/>
  <c r="S203" i="25"/>
  <c r="T203" i="25"/>
  <c r="U203" i="25"/>
  <c r="A206" i="25"/>
  <c r="O207" i="25"/>
  <c r="Q207" i="25"/>
  <c r="R207" i="25"/>
  <c r="S207" i="25"/>
  <c r="T207" i="25"/>
  <c r="U207" i="25"/>
  <c r="Q208" i="25"/>
  <c r="R208" i="25"/>
  <c r="S208" i="25"/>
  <c r="T208" i="25"/>
  <c r="O209" i="25"/>
  <c r="Q209" i="25"/>
  <c r="R209" i="25"/>
  <c r="S209" i="25"/>
  <c r="T209" i="25"/>
  <c r="U209" i="25"/>
  <c r="O210" i="25"/>
  <c r="Q210" i="25"/>
  <c r="R210" i="25"/>
  <c r="S210" i="25"/>
  <c r="T210" i="25"/>
  <c r="U210" i="25"/>
  <c r="O211" i="25"/>
  <c r="Q211" i="25"/>
  <c r="R211" i="25"/>
  <c r="S211" i="25"/>
  <c r="T211" i="25"/>
  <c r="U211" i="25"/>
  <c r="Q212" i="25"/>
  <c r="R212" i="25"/>
  <c r="S212" i="25"/>
  <c r="T212" i="25"/>
  <c r="U212" i="25"/>
  <c r="C215" i="25"/>
  <c r="D215" i="25"/>
  <c r="E215" i="25"/>
  <c r="F215" i="25"/>
  <c r="G215" i="25"/>
  <c r="H215" i="25"/>
  <c r="I215" i="25"/>
  <c r="J215" i="25"/>
  <c r="K215" i="25"/>
  <c r="L215" i="25"/>
  <c r="M215" i="25"/>
  <c r="N215" i="25"/>
  <c r="O215" i="25"/>
  <c r="Q215" i="25"/>
  <c r="R215" i="25"/>
  <c r="S215" i="25"/>
  <c r="T215" i="25"/>
  <c r="U215" i="25"/>
  <c r="O216" i="25"/>
  <c r="Q216" i="25"/>
  <c r="R216" i="25"/>
  <c r="S216" i="25"/>
  <c r="T216" i="25"/>
  <c r="U216" i="25"/>
  <c r="O217" i="25"/>
  <c r="Q217" i="25"/>
  <c r="R217" i="25"/>
  <c r="S217" i="25"/>
  <c r="T217" i="25"/>
  <c r="U217" i="25"/>
  <c r="O218" i="25"/>
  <c r="Q218" i="25"/>
  <c r="R218" i="25"/>
  <c r="S218" i="25"/>
  <c r="T218" i="25"/>
  <c r="U218" i="25"/>
  <c r="O219" i="25"/>
  <c r="Q219" i="25"/>
  <c r="R219" i="25"/>
  <c r="S219" i="25"/>
  <c r="T219" i="25"/>
  <c r="U219" i="25"/>
  <c r="B229" i="25"/>
  <c r="B235" i="25"/>
  <c r="B241" i="25"/>
  <c r="B247" i="25"/>
  <c r="D2" i="24"/>
  <c r="M2" i="24"/>
  <c r="E3" i="24"/>
  <c r="N3" i="24"/>
  <c r="A8" i="24"/>
  <c r="J8" i="24"/>
  <c r="C9" i="24"/>
  <c r="D9" i="24"/>
  <c r="E9" i="24"/>
  <c r="F9" i="24"/>
  <c r="G9" i="24"/>
  <c r="L9" i="24"/>
  <c r="M9" i="24"/>
  <c r="N9" i="24"/>
  <c r="O9" i="24"/>
  <c r="P9" i="24"/>
  <c r="C10" i="24"/>
  <c r="D10" i="24"/>
  <c r="E10" i="24"/>
  <c r="F10" i="24"/>
  <c r="L10" i="24"/>
  <c r="M10" i="24"/>
  <c r="N10" i="24"/>
  <c r="O10" i="24"/>
  <c r="C11" i="24"/>
  <c r="D11" i="24"/>
  <c r="E11" i="24"/>
  <c r="F11" i="24"/>
  <c r="G11" i="24"/>
  <c r="L11" i="24"/>
  <c r="M11" i="24"/>
  <c r="N11" i="24"/>
  <c r="O11" i="24"/>
  <c r="P11" i="24"/>
  <c r="C12" i="24"/>
  <c r="D12" i="24"/>
  <c r="E12" i="24"/>
  <c r="F12" i="24"/>
  <c r="G12" i="24"/>
  <c r="L12" i="24"/>
  <c r="M12" i="24"/>
  <c r="N12" i="24"/>
  <c r="O12" i="24"/>
  <c r="P12" i="24"/>
  <c r="C13" i="24"/>
  <c r="D13" i="24"/>
  <c r="E13" i="24"/>
  <c r="F13" i="24"/>
  <c r="G13" i="24"/>
  <c r="L13" i="24"/>
  <c r="M13" i="24"/>
  <c r="N13" i="24"/>
  <c r="O13" i="24"/>
  <c r="P13" i="24"/>
  <c r="C14" i="24"/>
  <c r="D14" i="24"/>
  <c r="E14" i="24"/>
  <c r="F14" i="24"/>
  <c r="G14" i="24"/>
  <c r="L14" i="24"/>
  <c r="M14" i="24"/>
  <c r="N14" i="24"/>
  <c r="O14" i="24"/>
  <c r="P14" i="24"/>
  <c r="A17" i="24"/>
  <c r="J17" i="24"/>
  <c r="C18" i="24"/>
  <c r="D18" i="24"/>
  <c r="E18" i="24"/>
  <c r="F18" i="24"/>
  <c r="G18" i="24"/>
  <c r="L18" i="24"/>
  <c r="M18" i="24"/>
  <c r="N18" i="24"/>
  <c r="O18" i="24"/>
  <c r="P18" i="24"/>
  <c r="C19" i="24"/>
  <c r="D19" i="24"/>
  <c r="E19" i="24"/>
  <c r="F19" i="24"/>
  <c r="L19" i="24"/>
  <c r="M19" i="24"/>
  <c r="N19" i="24"/>
  <c r="O19" i="24"/>
  <c r="C20" i="24"/>
  <c r="D20" i="24"/>
  <c r="E20" i="24"/>
  <c r="F20" i="24"/>
  <c r="G20" i="24"/>
  <c r="L20" i="24"/>
  <c r="M20" i="24"/>
  <c r="N20" i="24"/>
  <c r="O20" i="24"/>
  <c r="P20" i="24"/>
  <c r="C21" i="24"/>
  <c r="D21" i="24"/>
  <c r="E21" i="24"/>
  <c r="F21" i="24"/>
  <c r="G21" i="24"/>
  <c r="L21" i="24"/>
  <c r="M21" i="24"/>
  <c r="N21" i="24"/>
  <c r="O21" i="24"/>
  <c r="P21" i="24"/>
  <c r="C22" i="24"/>
  <c r="D22" i="24"/>
  <c r="E22" i="24"/>
  <c r="F22" i="24"/>
  <c r="G22" i="24"/>
  <c r="L22" i="24"/>
  <c r="M22" i="24"/>
  <c r="N22" i="24"/>
  <c r="O22" i="24"/>
  <c r="P22" i="24"/>
  <c r="C23" i="24"/>
  <c r="D23" i="24"/>
  <c r="E23" i="24"/>
  <c r="F23" i="24"/>
  <c r="G23" i="24"/>
  <c r="L23" i="24"/>
  <c r="M23" i="24"/>
  <c r="N23" i="24"/>
  <c r="O23" i="24"/>
  <c r="P23" i="24"/>
  <c r="A26" i="24"/>
  <c r="J26" i="24"/>
  <c r="C27" i="24"/>
  <c r="D27" i="24"/>
  <c r="E27" i="24"/>
  <c r="F27" i="24"/>
  <c r="G27" i="24"/>
  <c r="L27" i="24"/>
  <c r="M27" i="24"/>
  <c r="N27" i="24"/>
  <c r="O27" i="24"/>
  <c r="P27" i="24"/>
  <c r="C28" i="24"/>
  <c r="D28" i="24"/>
  <c r="E28" i="24"/>
  <c r="F28" i="24"/>
  <c r="L28" i="24"/>
  <c r="M28" i="24"/>
  <c r="N28" i="24"/>
  <c r="O28" i="24"/>
  <c r="C29" i="24"/>
  <c r="D29" i="24"/>
  <c r="E29" i="24"/>
  <c r="F29" i="24"/>
  <c r="G29" i="24"/>
  <c r="L29" i="24"/>
  <c r="M29" i="24"/>
  <c r="N29" i="24"/>
  <c r="O29" i="24"/>
  <c r="P29" i="24"/>
  <c r="C30" i="24"/>
  <c r="D30" i="24"/>
  <c r="E30" i="24"/>
  <c r="F30" i="24"/>
  <c r="G30" i="24"/>
  <c r="L30" i="24"/>
  <c r="M30" i="24"/>
  <c r="N30" i="24"/>
  <c r="O30" i="24"/>
  <c r="P30" i="24"/>
  <c r="C31" i="24"/>
  <c r="D31" i="24"/>
  <c r="E31" i="24"/>
  <c r="F31" i="24"/>
  <c r="G31" i="24"/>
  <c r="L31" i="24"/>
  <c r="M31" i="24"/>
  <c r="N31" i="24"/>
  <c r="O31" i="24"/>
  <c r="P31" i="24"/>
  <c r="C32" i="24"/>
  <c r="D32" i="24"/>
  <c r="E32" i="24"/>
  <c r="F32" i="24"/>
  <c r="G32" i="24"/>
  <c r="L32" i="24"/>
  <c r="M32" i="24"/>
  <c r="N32" i="24"/>
  <c r="O32" i="24"/>
  <c r="P32" i="24"/>
  <c r="A35" i="24"/>
  <c r="J35" i="24"/>
  <c r="C36" i="24"/>
  <c r="D36" i="24"/>
  <c r="E36" i="24"/>
  <c r="F36" i="24"/>
  <c r="G36" i="24"/>
  <c r="L36" i="24"/>
  <c r="M36" i="24"/>
  <c r="N36" i="24"/>
  <c r="O36" i="24"/>
  <c r="P36" i="24"/>
  <c r="C37" i="24"/>
  <c r="D37" i="24"/>
  <c r="E37" i="24"/>
  <c r="F37" i="24"/>
  <c r="L37" i="24"/>
  <c r="M37" i="24"/>
  <c r="N37" i="24"/>
  <c r="O37" i="24"/>
  <c r="C38" i="24"/>
  <c r="D38" i="24"/>
  <c r="E38" i="24"/>
  <c r="F38" i="24"/>
  <c r="G38" i="24"/>
  <c r="L38" i="24"/>
  <c r="M38" i="24"/>
  <c r="N38" i="24"/>
  <c r="O38" i="24"/>
  <c r="P38" i="24"/>
  <c r="C39" i="24"/>
  <c r="D39" i="24"/>
  <c r="E39" i="24"/>
  <c r="F39" i="24"/>
  <c r="G39" i="24"/>
  <c r="L39" i="24"/>
  <c r="M39" i="24"/>
  <c r="N39" i="24"/>
  <c r="O39" i="24"/>
  <c r="P39" i="24"/>
  <c r="C40" i="24"/>
  <c r="D40" i="24"/>
  <c r="E40" i="24"/>
  <c r="F40" i="24"/>
  <c r="G40" i="24"/>
  <c r="L40" i="24"/>
  <c r="M40" i="24"/>
  <c r="N40" i="24"/>
  <c r="O40" i="24"/>
  <c r="P40" i="24"/>
  <c r="C41" i="24"/>
  <c r="D41" i="24"/>
  <c r="E41" i="24"/>
  <c r="F41" i="24"/>
  <c r="G41" i="24"/>
  <c r="L41" i="24"/>
  <c r="M41" i="24"/>
  <c r="N41" i="24"/>
  <c r="O41" i="24"/>
  <c r="P41" i="24"/>
  <c r="C44" i="24"/>
  <c r="D44" i="24"/>
  <c r="E44" i="24"/>
  <c r="F44" i="24"/>
  <c r="G44" i="24"/>
  <c r="L44" i="24"/>
  <c r="M44" i="24"/>
  <c r="N44" i="24"/>
  <c r="O44" i="24"/>
  <c r="P44" i="24"/>
  <c r="C45" i="24"/>
  <c r="D45" i="24"/>
  <c r="E45" i="24"/>
  <c r="F45" i="24"/>
  <c r="G45" i="24"/>
  <c r="L45" i="24"/>
  <c r="M45" i="24"/>
  <c r="N45" i="24"/>
  <c r="O45" i="24"/>
  <c r="P45" i="24"/>
  <c r="C46" i="24"/>
  <c r="D46" i="24"/>
  <c r="E46" i="24"/>
  <c r="F46" i="24"/>
  <c r="G46" i="24"/>
  <c r="L46" i="24"/>
  <c r="M46" i="24"/>
  <c r="N46" i="24"/>
  <c r="O46" i="24"/>
  <c r="P46" i="24"/>
  <c r="C47" i="24"/>
  <c r="D47" i="24"/>
  <c r="E47" i="24"/>
  <c r="F47" i="24"/>
  <c r="G47" i="24"/>
  <c r="L47" i="24"/>
  <c r="M47" i="24"/>
  <c r="N47" i="24"/>
  <c r="O47" i="24"/>
  <c r="P47" i="24"/>
  <c r="C48" i="24"/>
  <c r="D48" i="24"/>
  <c r="E48" i="24"/>
  <c r="F48" i="24"/>
  <c r="G48" i="24"/>
  <c r="L48" i="24"/>
  <c r="M48" i="24"/>
  <c r="N48" i="24"/>
  <c r="O48" i="24"/>
  <c r="P48" i="24"/>
  <c r="E2" i="23"/>
  <c r="F4" i="23"/>
  <c r="Q10" i="23"/>
  <c r="R10" i="23"/>
  <c r="S10" i="23"/>
  <c r="T10" i="23"/>
  <c r="N11" i="23"/>
  <c r="Q11" i="23"/>
  <c r="R11" i="23"/>
  <c r="S11" i="23"/>
  <c r="T11" i="23"/>
  <c r="U11" i="23"/>
  <c r="N12" i="23"/>
  <c r="Q12" i="23"/>
  <c r="R12" i="23"/>
  <c r="S12" i="23"/>
  <c r="T12" i="23"/>
  <c r="U12" i="23"/>
  <c r="N13" i="23"/>
  <c r="Q13" i="23"/>
  <c r="R13" i="23"/>
  <c r="S13" i="23"/>
  <c r="T13" i="23"/>
  <c r="U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Q14" i="23"/>
  <c r="R14" i="23"/>
  <c r="S14" i="23"/>
  <c r="T14" i="23"/>
  <c r="U14" i="23"/>
  <c r="Q17" i="23"/>
  <c r="R17" i="23"/>
  <c r="S17" i="23"/>
  <c r="T17" i="23"/>
  <c r="N18" i="23"/>
  <c r="Q18" i="23"/>
  <c r="R18" i="23"/>
  <c r="S18" i="23"/>
  <c r="T18" i="23"/>
  <c r="U18" i="23"/>
  <c r="N19" i="23"/>
  <c r="Q19" i="23"/>
  <c r="R19" i="23"/>
  <c r="S19" i="23"/>
  <c r="T19" i="23"/>
  <c r="U19" i="23"/>
  <c r="N20" i="23"/>
  <c r="Q20" i="23"/>
  <c r="R20" i="23"/>
  <c r="S20" i="23"/>
  <c r="T20" i="23"/>
  <c r="U20" i="23"/>
  <c r="B21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Q21" i="23"/>
  <c r="R21" i="23"/>
  <c r="S21" i="23"/>
  <c r="T21" i="23"/>
  <c r="U21" i="23"/>
  <c r="Q24" i="23"/>
  <c r="R24" i="23"/>
  <c r="S24" i="23"/>
  <c r="T24" i="23"/>
  <c r="N25" i="23"/>
  <c r="Q25" i="23"/>
  <c r="R25" i="23"/>
  <c r="S25" i="23"/>
  <c r="T25" i="23"/>
  <c r="U25" i="23"/>
  <c r="N26" i="23"/>
  <c r="Q26" i="23"/>
  <c r="R26" i="23"/>
  <c r="S26" i="23"/>
  <c r="T26" i="23"/>
  <c r="U26" i="23"/>
  <c r="N27" i="23"/>
  <c r="Q27" i="23"/>
  <c r="R27" i="23"/>
  <c r="S27" i="23"/>
  <c r="T27" i="23"/>
  <c r="U27" i="23"/>
  <c r="B28" i="23"/>
  <c r="C28" i="23"/>
  <c r="D28" i="23"/>
  <c r="E28" i="23"/>
  <c r="F28" i="23"/>
  <c r="G28" i="23"/>
  <c r="H28" i="23"/>
  <c r="I28" i="23"/>
  <c r="J28" i="23"/>
  <c r="K28" i="23"/>
  <c r="L28" i="23"/>
  <c r="M28" i="23"/>
  <c r="N28" i="23"/>
  <c r="Q28" i="23"/>
  <c r="R28" i="23"/>
  <c r="S28" i="23"/>
  <c r="T28" i="23"/>
  <c r="U28" i="23"/>
  <c r="Q31" i="23"/>
  <c r="R31" i="23"/>
  <c r="S31" i="23"/>
  <c r="T31" i="23"/>
  <c r="N32" i="23"/>
  <c r="Q32" i="23"/>
  <c r="R32" i="23"/>
  <c r="S32" i="23"/>
  <c r="T32" i="23"/>
  <c r="U32" i="23"/>
  <c r="N33" i="23"/>
  <c r="Q33" i="23"/>
  <c r="R33" i="23"/>
  <c r="S33" i="23"/>
  <c r="T33" i="23"/>
  <c r="U33" i="23"/>
  <c r="N34" i="23"/>
  <c r="Q34" i="23"/>
  <c r="R34" i="23"/>
  <c r="S34" i="23"/>
  <c r="T34" i="23"/>
  <c r="U34" i="23"/>
  <c r="B35" i="23"/>
  <c r="C35" i="23"/>
  <c r="D35" i="23"/>
  <c r="E35" i="23"/>
  <c r="F35" i="23"/>
  <c r="G35" i="23"/>
  <c r="H35" i="23"/>
  <c r="I35" i="23"/>
  <c r="J35" i="23"/>
  <c r="K35" i="23"/>
  <c r="L35" i="23"/>
  <c r="M35" i="23"/>
  <c r="N35" i="23"/>
  <c r="Q35" i="23"/>
  <c r="R35" i="23"/>
  <c r="S35" i="23"/>
  <c r="T35" i="23"/>
  <c r="U35" i="23"/>
  <c r="Q38" i="23"/>
  <c r="R38" i="23"/>
  <c r="S38" i="23"/>
  <c r="T38" i="23"/>
  <c r="N39" i="23"/>
  <c r="Q39" i="23"/>
  <c r="R39" i="23"/>
  <c r="S39" i="23"/>
  <c r="T39" i="23"/>
  <c r="U39" i="23"/>
  <c r="N40" i="23"/>
  <c r="Q40" i="23"/>
  <c r="R40" i="23"/>
  <c r="S40" i="23"/>
  <c r="T40" i="23"/>
  <c r="U40" i="23"/>
  <c r="N41" i="23"/>
  <c r="Q41" i="23"/>
  <c r="R41" i="23"/>
  <c r="S41" i="23"/>
  <c r="T41" i="23"/>
  <c r="U41" i="23"/>
  <c r="B42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Q42" i="23"/>
  <c r="R42" i="23"/>
  <c r="S42" i="23"/>
  <c r="T42" i="23"/>
  <c r="U42" i="23"/>
  <c r="B45" i="23"/>
  <c r="C45" i="23"/>
  <c r="D45" i="23"/>
  <c r="E45" i="23"/>
  <c r="F45" i="23"/>
  <c r="G45" i="23"/>
  <c r="H45" i="23"/>
  <c r="I45" i="23"/>
  <c r="J45" i="23"/>
  <c r="K45" i="23"/>
  <c r="L45" i="23"/>
  <c r="M45" i="23"/>
  <c r="Q45" i="23"/>
  <c r="R45" i="23"/>
  <c r="S45" i="23"/>
  <c r="T45" i="23"/>
  <c r="N46" i="23"/>
  <c r="Q46" i="23"/>
  <c r="R46" i="23"/>
  <c r="S46" i="23"/>
  <c r="T46" i="23"/>
  <c r="U46" i="23"/>
  <c r="N47" i="23"/>
  <c r="Q47" i="23"/>
  <c r="R47" i="23"/>
  <c r="S47" i="23"/>
  <c r="T47" i="23"/>
  <c r="U47" i="23"/>
  <c r="N48" i="23"/>
  <c r="Q48" i="23"/>
  <c r="R48" i="23"/>
  <c r="S48" i="23"/>
  <c r="T48" i="23"/>
  <c r="U48" i="23"/>
  <c r="B50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Q50" i="23"/>
  <c r="R50" i="23"/>
  <c r="S50" i="23"/>
  <c r="T50" i="23"/>
  <c r="U50" i="23"/>
  <c r="A58" i="23"/>
  <c r="A63" i="23"/>
  <c r="A68" i="23"/>
  <c r="A73" i="23"/>
  <c r="A78" i="23"/>
  <c r="F89" i="23"/>
  <c r="A94" i="23"/>
  <c r="Q95" i="23"/>
  <c r="R95" i="23"/>
  <c r="S95" i="23"/>
  <c r="T95" i="23"/>
  <c r="N96" i="23"/>
  <c r="Q96" i="23"/>
  <c r="R96" i="23"/>
  <c r="S96" i="23"/>
  <c r="T96" i="23"/>
  <c r="U96" i="23"/>
  <c r="N97" i="23"/>
  <c r="Q97" i="23"/>
  <c r="R97" i="23"/>
  <c r="S97" i="23"/>
  <c r="T97" i="23"/>
  <c r="U97" i="23"/>
  <c r="N98" i="23"/>
  <c r="Q98" i="23"/>
  <c r="R98" i="23"/>
  <c r="S98" i="23"/>
  <c r="T98" i="23"/>
  <c r="U98" i="23"/>
  <c r="B99" i="23"/>
  <c r="C99" i="23"/>
  <c r="D99" i="23"/>
  <c r="E99" i="23"/>
  <c r="F99" i="23"/>
  <c r="G99" i="23"/>
  <c r="H99" i="23"/>
  <c r="I99" i="23"/>
  <c r="J99" i="23"/>
  <c r="K99" i="23"/>
  <c r="L99" i="23"/>
  <c r="M99" i="23"/>
  <c r="N99" i="23"/>
  <c r="Q99" i="23"/>
  <c r="R99" i="23"/>
  <c r="S99" i="23"/>
  <c r="T99" i="23"/>
  <c r="U99" i="23"/>
  <c r="A101" i="23"/>
  <c r="Q102" i="23"/>
  <c r="R102" i="23"/>
  <c r="S102" i="23"/>
  <c r="T102" i="23"/>
  <c r="N103" i="23"/>
  <c r="Q103" i="23"/>
  <c r="R103" i="23"/>
  <c r="S103" i="23"/>
  <c r="T103" i="23"/>
  <c r="U103" i="23"/>
  <c r="N104" i="23"/>
  <c r="Q104" i="23"/>
  <c r="R104" i="23"/>
  <c r="S104" i="23"/>
  <c r="T104" i="23"/>
  <c r="U104" i="23"/>
  <c r="N105" i="23"/>
  <c r="Q105" i="23"/>
  <c r="R105" i="23"/>
  <c r="S105" i="23"/>
  <c r="T105" i="23"/>
  <c r="U105" i="23"/>
  <c r="B106" i="23"/>
  <c r="C106" i="23"/>
  <c r="D106" i="23"/>
  <c r="E106" i="23"/>
  <c r="F106" i="23"/>
  <c r="G106" i="23"/>
  <c r="H106" i="23"/>
  <c r="I106" i="23"/>
  <c r="J106" i="23"/>
  <c r="K106" i="23"/>
  <c r="L106" i="23"/>
  <c r="M106" i="23"/>
  <c r="N106" i="23"/>
  <c r="Q106" i="23"/>
  <c r="R106" i="23"/>
  <c r="S106" i="23"/>
  <c r="T106" i="23"/>
  <c r="U106" i="23"/>
  <c r="A108" i="23"/>
  <c r="Q109" i="23"/>
  <c r="R109" i="23"/>
  <c r="S109" i="23"/>
  <c r="T109" i="23"/>
  <c r="N110" i="23"/>
  <c r="Q110" i="23"/>
  <c r="R110" i="23"/>
  <c r="S110" i="23"/>
  <c r="T110" i="23"/>
  <c r="U110" i="23"/>
  <c r="N111" i="23"/>
  <c r="Q111" i="23"/>
  <c r="R111" i="23"/>
  <c r="S111" i="23"/>
  <c r="T111" i="23"/>
  <c r="U111" i="23"/>
  <c r="N112" i="23"/>
  <c r="Q112" i="23"/>
  <c r="R112" i="23"/>
  <c r="S112" i="23"/>
  <c r="T112" i="23"/>
  <c r="U112" i="23"/>
  <c r="B113" i="23"/>
  <c r="C113" i="23"/>
  <c r="D113" i="23"/>
  <c r="E113" i="23"/>
  <c r="F113" i="23"/>
  <c r="G113" i="23"/>
  <c r="H113" i="23"/>
  <c r="I113" i="23"/>
  <c r="J113" i="23"/>
  <c r="K113" i="23"/>
  <c r="L113" i="23"/>
  <c r="M113" i="23"/>
  <c r="N113" i="23"/>
  <c r="Q113" i="23"/>
  <c r="R113" i="23"/>
  <c r="S113" i="23"/>
  <c r="T113" i="23"/>
  <c r="U113" i="23"/>
  <c r="A115" i="23"/>
  <c r="Q116" i="23"/>
  <c r="R116" i="23"/>
  <c r="S116" i="23"/>
  <c r="T116" i="23"/>
  <c r="N117" i="23"/>
  <c r="Q117" i="23"/>
  <c r="R117" i="23"/>
  <c r="S117" i="23"/>
  <c r="T117" i="23"/>
  <c r="U117" i="23"/>
  <c r="N118" i="23"/>
  <c r="Q118" i="23"/>
  <c r="R118" i="23"/>
  <c r="S118" i="23"/>
  <c r="T118" i="23"/>
  <c r="U118" i="23"/>
  <c r="N119" i="23"/>
  <c r="Q119" i="23"/>
  <c r="R119" i="23"/>
  <c r="S119" i="23"/>
  <c r="T119" i="23"/>
  <c r="U119" i="23"/>
  <c r="B120" i="23"/>
  <c r="C120" i="23"/>
  <c r="D120" i="23"/>
  <c r="E120" i="23"/>
  <c r="F120" i="23"/>
  <c r="G120" i="23"/>
  <c r="H120" i="23"/>
  <c r="I120" i="23"/>
  <c r="J120" i="23"/>
  <c r="K120" i="23"/>
  <c r="L120" i="23"/>
  <c r="M120" i="23"/>
  <c r="N120" i="23"/>
  <c r="Q120" i="23"/>
  <c r="R120" i="23"/>
  <c r="S120" i="23"/>
  <c r="T120" i="23"/>
  <c r="U120" i="23"/>
  <c r="A122" i="23"/>
  <c r="Q123" i="23"/>
  <c r="R123" i="23"/>
  <c r="S123" i="23"/>
  <c r="T123" i="23"/>
  <c r="N124" i="23"/>
  <c r="Q124" i="23"/>
  <c r="R124" i="23"/>
  <c r="S124" i="23"/>
  <c r="T124" i="23"/>
  <c r="U124" i="23"/>
  <c r="N125" i="23"/>
  <c r="Q125" i="23"/>
  <c r="R125" i="23"/>
  <c r="S125" i="23"/>
  <c r="T125" i="23"/>
  <c r="U125" i="23"/>
  <c r="N126" i="23"/>
  <c r="Q126" i="23"/>
  <c r="R126" i="23"/>
  <c r="S126" i="23"/>
  <c r="T126" i="23"/>
  <c r="U126" i="23"/>
  <c r="B127" i="23"/>
  <c r="C127" i="23"/>
  <c r="D127" i="23"/>
  <c r="E127" i="23"/>
  <c r="F127" i="23"/>
  <c r="G127" i="23"/>
  <c r="H127" i="23"/>
  <c r="I127" i="23"/>
  <c r="J127" i="23"/>
  <c r="K127" i="23"/>
  <c r="L127" i="23"/>
  <c r="M127" i="23"/>
  <c r="N127" i="23"/>
  <c r="Q127" i="23"/>
  <c r="R127" i="23"/>
  <c r="S127" i="23"/>
  <c r="T127" i="23"/>
  <c r="U127" i="23"/>
  <c r="B130" i="23"/>
  <c r="C130" i="23"/>
  <c r="D130" i="23"/>
  <c r="E130" i="23"/>
  <c r="F130" i="23"/>
  <c r="G130" i="23"/>
  <c r="H130" i="23"/>
  <c r="I130" i="23"/>
  <c r="J130" i="23"/>
  <c r="K130" i="23"/>
  <c r="L130" i="23"/>
  <c r="M130" i="23"/>
  <c r="Q130" i="23"/>
  <c r="R130" i="23"/>
  <c r="S130" i="23"/>
  <c r="T130" i="23"/>
  <c r="N131" i="23"/>
  <c r="Q131" i="23"/>
  <c r="R131" i="23"/>
  <c r="S131" i="23"/>
  <c r="T131" i="23"/>
  <c r="U131" i="23"/>
  <c r="N132" i="23"/>
  <c r="Q132" i="23"/>
  <c r="R132" i="23"/>
  <c r="S132" i="23"/>
  <c r="T132" i="23"/>
  <c r="U132" i="23"/>
  <c r="N133" i="23"/>
  <c r="Q133" i="23"/>
  <c r="R133" i="23"/>
  <c r="S133" i="23"/>
  <c r="T133" i="23"/>
  <c r="U133" i="23"/>
  <c r="B135" i="23"/>
  <c r="C135" i="23"/>
  <c r="D135" i="23"/>
  <c r="E135" i="23"/>
  <c r="F135" i="23"/>
  <c r="G135" i="23"/>
  <c r="H135" i="23"/>
  <c r="I135" i="23"/>
  <c r="J135" i="23"/>
  <c r="K135" i="23"/>
  <c r="L135" i="23"/>
  <c r="M135" i="23"/>
  <c r="N135" i="23"/>
  <c r="Q135" i="23"/>
  <c r="R135" i="23"/>
  <c r="S135" i="23"/>
  <c r="T135" i="23"/>
  <c r="U135" i="23"/>
  <c r="A141" i="23"/>
  <c r="A146" i="23"/>
  <c r="A151" i="23"/>
  <c r="A156" i="23"/>
  <c r="A161" i="23"/>
  <c r="F174" i="23"/>
  <c r="A179" i="23"/>
  <c r="Q180" i="23"/>
  <c r="R180" i="23"/>
  <c r="S180" i="23"/>
  <c r="T180" i="23"/>
  <c r="N181" i="23"/>
  <c r="Q181" i="23"/>
  <c r="R181" i="23"/>
  <c r="S181" i="23"/>
  <c r="T181" i="23"/>
  <c r="U181" i="23"/>
  <c r="N182" i="23"/>
  <c r="Q182" i="23"/>
  <c r="R182" i="23"/>
  <c r="S182" i="23"/>
  <c r="T182" i="23"/>
  <c r="U182" i="23"/>
  <c r="N183" i="23"/>
  <c r="Q183" i="23"/>
  <c r="R183" i="23"/>
  <c r="S183" i="23"/>
  <c r="T183" i="23"/>
  <c r="U183" i="23"/>
  <c r="B184" i="23"/>
  <c r="C184" i="23"/>
  <c r="D184" i="23"/>
  <c r="E184" i="23"/>
  <c r="F184" i="23"/>
  <c r="G184" i="23"/>
  <c r="H184" i="23"/>
  <c r="I184" i="23"/>
  <c r="J184" i="23"/>
  <c r="K184" i="23"/>
  <c r="L184" i="23"/>
  <c r="M184" i="23"/>
  <c r="N184" i="23"/>
  <c r="Q184" i="23"/>
  <c r="R184" i="23"/>
  <c r="S184" i="23"/>
  <c r="T184" i="23"/>
  <c r="U184" i="23"/>
  <c r="A186" i="23"/>
  <c r="Q187" i="23"/>
  <c r="R187" i="23"/>
  <c r="S187" i="23"/>
  <c r="T187" i="23"/>
  <c r="N188" i="23"/>
  <c r="Q188" i="23"/>
  <c r="R188" i="23"/>
  <c r="S188" i="23"/>
  <c r="T188" i="23"/>
  <c r="U188" i="23"/>
  <c r="N189" i="23"/>
  <c r="Q189" i="23"/>
  <c r="R189" i="23"/>
  <c r="S189" i="23"/>
  <c r="T189" i="23"/>
  <c r="U189" i="23"/>
  <c r="N190" i="23"/>
  <c r="Q190" i="23"/>
  <c r="R190" i="23"/>
  <c r="S190" i="23"/>
  <c r="T190" i="23"/>
  <c r="U190" i="23"/>
  <c r="B191" i="23"/>
  <c r="C191" i="23"/>
  <c r="D191" i="23"/>
  <c r="E191" i="23"/>
  <c r="F191" i="23"/>
  <c r="G191" i="23"/>
  <c r="H191" i="23"/>
  <c r="I191" i="23"/>
  <c r="J191" i="23"/>
  <c r="K191" i="23"/>
  <c r="L191" i="23"/>
  <c r="M191" i="23"/>
  <c r="N191" i="23"/>
  <c r="Q191" i="23"/>
  <c r="R191" i="23"/>
  <c r="S191" i="23"/>
  <c r="T191" i="23"/>
  <c r="U191" i="23"/>
  <c r="A193" i="23"/>
  <c r="Q194" i="23"/>
  <c r="R194" i="23"/>
  <c r="S194" i="23"/>
  <c r="T194" i="23"/>
  <c r="N195" i="23"/>
  <c r="Q195" i="23"/>
  <c r="R195" i="23"/>
  <c r="S195" i="23"/>
  <c r="T195" i="23"/>
  <c r="U195" i="23"/>
  <c r="N196" i="23"/>
  <c r="Q196" i="23"/>
  <c r="R196" i="23"/>
  <c r="S196" i="23"/>
  <c r="T196" i="23"/>
  <c r="U196" i="23"/>
  <c r="N197" i="23"/>
  <c r="Q197" i="23"/>
  <c r="R197" i="23"/>
  <c r="S197" i="23"/>
  <c r="T197" i="23"/>
  <c r="U197" i="23"/>
  <c r="B198" i="23"/>
  <c r="C198" i="23"/>
  <c r="D198" i="23"/>
  <c r="E198" i="23"/>
  <c r="F198" i="23"/>
  <c r="G198" i="23"/>
  <c r="H198" i="23"/>
  <c r="I198" i="23"/>
  <c r="J198" i="23"/>
  <c r="K198" i="23"/>
  <c r="L198" i="23"/>
  <c r="M198" i="23"/>
  <c r="N198" i="23"/>
  <c r="Q198" i="23"/>
  <c r="R198" i="23"/>
  <c r="S198" i="23"/>
  <c r="T198" i="23"/>
  <c r="U198" i="23"/>
  <c r="A200" i="23"/>
  <c r="Q201" i="23"/>
  <c r="R201" i="23"/>
  <c r="S201" i="23"/>
  <c r="T201" i="23"/>
  <c r="N202" i="23"/>
  <c r="Q202" i="23"/>
  <c r="R202" i="23"/>
  <c r="S202" i="23"/>
  <c r="T202" i="23"/>
  <c r="U202" i="23"/>
  <c r="N203" i="23"/>
  <c r="Q203" i="23"/>
  <c r="R203" i="23"/>
  <c r="S203" i="23"/>
  <c r="T203" i="23"/>
  <c r="U203" i="23"/>
  <c r="N204" i="23"/>
  <c r="Q204" i="23"/>
  <c r="R204" i="23"/>
  <c r="S204" i="23"/>
  <c r="T204" i="23"/>
  <c r="U204" i="23"/>
  <c r="B205" i="23"/>
  <c r="C205" i="23"/>
  <c r="D205" i="23"/>
  <c r="E205" i="23"/>
  <c r="F205" i="23"/>
  <c r="G205" i="23"/>
  <c r="H205" i="23"/>
  <c r="I205" i="23"/>
  <c r="J205" i="23"/>
  <c r="K205" i="23"/>
  <c r="L205" i="23"/>
  <c r="M205" i="23"/>
  <c r="N205" i="23"/>
  <c r="Q205" i="23"/>
  <c r="R205" i="23"/>
  <c r="S205" i="23"/>
  <c r="T205" i="23"/>
  <c r="U205" i="23"/>
  <c r="A207" i="23"/>
  <c r="Q208" i="23"/>
  <c r="R208" i="23"/>
  <c r="S208" i="23"/>
  <c r="T208" i="23"/>
  <c r="N209" i="23"/>
  <c r="Q209" i="23"/>
  <c r="R209" i="23"/>
  <c r="S209" i="23"/>
  <c r="T209" i="23"/>
  <c r="U209" i="23"/>
  <c r="N210" i="23"/>
  <c r="Q210" i="23"/>
  <c r="R210" i="23"/>
  <c r="S210" i="23"/>
  <c r="T210" i="23"/>
  <c r="U210" i="23"/>
  <c r="N211" i="23"/>
  <c r="Q211" i="23"/>
  <c r="R211" i="23"/>
  <c r="S211" i="23"/>
  <c r="T211" i="23"/>
  <c r="U211" i="23"/>
  <c r="B212" i="23"/>
  <c r="C212" i="23"/>
  <c r="D212" i="23"/>
  <c r="E212" i="23"/>
  <c r="F212" i="23"/>
  <c r="G212" i="23"/>
  <c r="H212" i="23"/>
  <c r="I212" i="23"/>
  <c r="J212" i="23"/>
  <c r="K212" i="23"/>
  <c r="L212" i="23"/>
  <c r="M212" i="23"/>
  <c r="N212" i="23"/>
  <c r="Q212" i="23"/>
  <c r="R212" i="23"/>
  <c r="S212" i="23"/>
  <c r="T212" i="23"/>
  <c r="U212" i="23"/>
  <c r="B215" i="23"/>
  <c r="C215" i="23"/>
  <c r="D215" i="23"/>
  <c r="E215" i="23"/>
  <c r="F215" i="23"/>
  <c r="G215" i="23"/>
  <c r="H215" i="23"/>
  <c r="I215" i="23"/>
  <c r="J215" i="23"/>
  <c r="K215" i="23"/>
  <c r="L215" i="23"/>
  <c r="M215" i="23"/>
  <c r="Q215" i="23"/>
  <c r="R215" i="23"/>
  <c r="S215" i="23"/>
  <c r="T215" i="23"/>
  <c r="N216" i="23"/>
  <c r="Q216" i="23"/>
  <c r="R216" i="23"/>
  <c r="S216" i="23"/>
  <c r="T216" i="23"/>
  <c r="U216" i="23"/>
  <c r="N217" i="23"/>
  <c r="Q217" i="23"/>
  <c r="R217" i="23"/>
  <c r="S217" i="23"/>
  <c r="T217" i="23"/>
  <c r="U217" i="23"/>
  <c r="N218" i="23"/>
  <c r="Q218" i="23"/>
  <c r="R218" i="23"/>
  <c r="S218" i="23"/>
  <c r="T218" i="23"/>
  <c r="U218" i="23"/>
  <c r="B220" i="23"/>
  <c r="C220" i="23"/>
  <c r="D220" i="23"/>
  <c r="E220" i="23"/>
  <c r="F220" i="23"/>
  <c r="G220" i="23"/>
  <c r="H220" i="23"/>
  <c r="I220" i="23"/>
  <c r="J220" i="23"/>
  <c r="K220" i="23"/>
  <c r="L220" i="23"/>
  <c r="M220" i="23"/>
  <c r="N220" i="23"/>
  <c r="Q220" i="23"/>
  <c r="R220" i="23"/>
  <c r="S220" i="23"/>
  <c r="T220" i="23"/>
  <c r="U220" i="23"/>
  <c r="A225" i="23"/>
  <c r="A230" i="23"/>
  <c r="A235" i="23"/>
  <c r="A240" i="23"/>
  <c r="A245" i="23"/>
  <c r="N4" i="22"/>
  <c r="E4" i="22"/>
  <c r="D6" i="22"/>
  <c r="M6" i="22"/>
  <c r="A9" i="22"/>
  <c r="J9" i="22"/>
  <c r="B10" i="22"/>
  <c r="C10" i="22"/>
  <c r="D10" i="22"/>
  <c r="E10" i="22"/>
  <c r="F10" i="22"/>
  <c r="K10" i="22"/>
  <c r="L10" i="22"/>
  <c r="M10" i="22"/>
  <c r="N10" i="22"/>
  <c r="O10" i="22"/>
  <c r="B11" i="22"/>
  <c r="C11" i="22"/>
  <c r="D11" i="22"/>
  <c r="E11" i="22"/>
  <c r="F11" i="22"/>
  <c r="K11" i="22"/>
  <c r="L11" i="22"/>
  <c r="M11" i="22"/>
  <c r="N11" i="22"/>
  <c r="O11" i="22"/>
  <c r="B12" i="22"/>
  <c r="C12" i="22"/>
  <c r="D12" i="22"/>
  <c r="E12" i="22"/>
  <c r="F12" i="22"/>
  <c r="K12" i="22"/>
  <c r="L12" i="22"/>
  <c r="M12" i="22"/>
  <c r="N12" i="22"/>
  <c r="O12" i="22"/>
  <c r="B13" i="22"/>
  <c r="C13" i="22"/>
  <c r="D13" i="22"/>
  <c r="E13" i="22"/>
  <c r="F13" i="22"/>
  <c r="K13" i="22"/>
  <c r="L13" i="22"/>
  <c r="M13" i="22"/>
  <c r="N13" i="22"/>
  <c r="O13" i="22"/>
  <c r="B14" i="22"/>
  <c r="C14" i="22"/>
  <c r="D14" i="22"/>
  <c r="E14" i="22"/>
  <c r="F14" i="22"/>
  <c r="K14" i="22"/>
  <c r="L14" i="22"/>
  <c r="M14" i="22"/>
  <c r="N14" i="22"/>
  <c r="O14" i="22"/>
  <c r="A16" i="22"/>
  <c r="J16" i="22"/>
  <c r="B17" i="22"/>
  <c r="C17" i="22"/>
  <c r="D17" i="22"/>
  <c r="E17" i="22"/>
  <c r="K17" i="22"/>
  <c r="L17" i="22"/>
  <c r="M17" i="22"/>
  <c r="N17" i="22"/>
  <c r="B18" i="22"/>
  <c r="C18" i="22"/>
  <c r="D18" i="22"/>
  <c r="E18" i="22"/>
  <c r="F18" i="22"/>
  <c r="K18" i="22"/>
  <c r="L18" i="22"/>
  <c r="M18" i="22"/>
  <c r="N18" i="22"/>
  <c r="O18" i="22"/>
  <c r="B19" i="22"/>
  <c r="C19" i="22"/>
  <c r="D19" i="22"/>
  <c r="E19" i="22"/>
  <c r="F19" i="22"/>
  <c r="K19" i="22"/>
  <c r="L19" i="22"/>
  <c r="M19" i="22"/>
  <c r="N19" i="22"/>
  <c r="O19" i="22"/>
  <c r="B20" i="22"/>
  <c r="C20" i="22"/>
  <c r="D20" i="22"/>
  <c r="E20" i="22"/>
  <c r="F20" i="22"/>
  <c r="K20" i="22"/>
  <c r="L20" i="22"/>
  <c r="M20" i="22"/>
  <c r="N20" i="22"/>
  <c r="O20" i="22"/>
  <c r="B21" i="22"/>
  <c r="C21" i="22"/>
  <c r="D21" i="22"/>
  <c r="E21" i="22"/>
  <c r="F21" i="22"/>
  <c r="K21" i="22"/>
  <c r="L21" i="22"/>
  <c r="M21" i="22"/>
  <c r="N21" i="22"/>
  <c r="O21" i="22"/>
  <c r="A23" i="22"/>
  <c r="J23" i="22"/>
  <c r="B24" i="22"/>
  <c r="C24" i="22"/>
  <c r="D24" i="22"/>
  <c r="E24" i="22"/>
  <c r="K24" i="22"/>
  <c r="L24" i="22"/>
  <c r="M24" i="22"/>
  <c r="N24" i="22"/>
  <c r="B25" i="22"/>
  <c r="C25" i="22"/>
  <c r="D25" i="22"/>
  <c r="E25" i="22"/>
  <c r="F25" i="22"/>
  <c r="K25" i="22"/>
  <c r="L25" i="22"/>
  <c r="M25" i="22"/>
  <c r="N25" i="22"/>
  <c r="O25" i="22"/>
  <c r="B26" i="22"/>
  <c r="C26" i="22"/>
  <c r="D26" i="22"/>
  <c r="E26" i="22"/>
  <c r="F26" i="22"/>
  <c r="K26" i="22"/>
  <c r="L26" i="22"/>
  <c r="M26" i="22"/>
  <c r="N26" i="22"/>
  <c r="O26" i="22"/>
  <c r="B27" i="22"/>
  <c r="C27" i="22"/>
  <c r="D27" i="22"/>
  <c r="E27" i="22"/>
  <c r="F27" i="22"/>
  <c r="K27" i="22"/>
  <c r="L27" i="22"/>
  <c r="M27" i="22"/>
  <c r="N27" i="22"/>
  <c r="O27" i="22"/>
  <c r="B28" i="22"/>
  <c r="C28" i="22"/>
  <c r="D28" i="22"/>
  <c r="E28" i="22"/>
  <c r="F28" i="22"/>
  <c r="K28" i="22"/>
  <c r="L28" i="22"/>
  <c r="M28" i="22"/>
  <c r="N28" i="22"/>
  <c r="O28" i="22"/>
  <c r="A30" i="22"/>
  <c r="J30" i="22"/>
  <c r="B31" i="22"/>
  <c r="C31" i="22"/>
  <c r="D31" i="22"/>
  <c r="E31" i="22"/>
  <c r="K31" i="22"/>
  <c r="L31" i="22"/>
  <c r="M31" i="22"/>
  <c r="N31" i="22"/>
  <c r="B32" i="22"/>
  <c r="C32" i="22"/>
  <c r="D32" i="22"/>
  <c r="E32" i="22"/>
  <c r="F32" i="22"/>
  <c r="K32" i="22"/>
  <c r="L32" i="22"/>
  <c r="M32" i="22"/>
  <c r="N32" i="22"/>
  <c r="O32" i="22"/>
  <c r="B33" i="22"/>
  <c r="C33" i="22"/>
  <c r="D33" i="22"/>
  <c r="E33" i="22"/>
  <c r="F33" i="22"/>
  <c r="K33" i="22"/>
  <c r="L33" i="22"/>
  <c r="M33" i="22"/>
  <c r="N33" i="22"/>
  <c r="O33" i="22"/>
  <c r="B34" i="22"/>
  <c r="C34" i="22"/>
  <c r="D34" i="22"/>
  <c r="E34" i="22"/>
  <c r="F34" i="22"/>
  <c r="K34" i="22"/>
  <c r="L34" i="22"/>
  <c r="M34" i="22"/>
  <c r="N34" i="22"/>
  <c r="O34" i="22"/>
  <c r="B35" i="22"/>
  <c r="C35" i="22"/>
  <c r="D35" i="22"/>
  <c r="E35" i="22"/>
  <c r="F35" i="22"/>
  <c r="K35" i="22"/>
  <c r="L35" i="22"/>
  <c r="M35" i="22"/>
  <c r="N35" i="22"/>
  <c r="O35" i="22"/>
  <c r="A37" i="22"/>
  <c r="J37" i="22"/>
  <c r="B38" i="22"/>
  <c r="C38" i="22"/>
  <c r="D38" i="22"/>
  <c r="E38" i="22"/>
  <c r="K38" i="22"/>
  <c r="L38" i="22"/>
  <c r="M38" i="22"/>
  <c r="N38" i="22"/>
  <c r="B39" i="22"/>
  <c r="C39" i="22"/>
  <c r="D39" i="22"/>
  <c r="E39" i="22"/>
  <c r="F39" i="22"/>
  <c r="K39" i="22"/>
  <c r="L39" i="22"/>
  <c r="M39" i="22"/>
  <c r="N39" i="22"/>
  <c r="O39" i="22"/>
  <c r="B40" i="22"/>
  <c r="C40" i="22"/>
  <c r="D40" i="22"/>
  <c r="E40" i="22"/>
  <c r="F40" i="22"/>
  <c r="K40" i="22"/>
  <c r="L40" i="22"/>
  <c r="M40" i="22"/>
  <c r="N40" i="22"/>
  <c r="O40" i="22"/>
  <c r="B41" i="22"/>
  <c r="C41" i="22"/>
  <c r="D41" i="22"/>
  <c r="E41" i="22"/>
  <c r="F41" i="22"/>
  <c r="K41" i="22"/>
  <c r="L41" i="22"/>
  <c r="M41" i="22"/>
  <c r="N41" i="22"/>
  <c r="O41" i="22"/>
  <c r="B42" i="22"/>
  <c r="C42" i="22"/>
  <c r="D42" i="22"/>
  <c r="E42" i="22"/>
  <c r="F42" i="22"/>
  <c r="K42" i="22"/>
  <c r="L42" i="22"/>
  <c r="M42" i="22"/>
  <c r="N42" i="22"/>
  <c r="O42" i="22"/>
  <c r="B45" i="22"/>
  <c r="C45" i="22"/>
  <c r="D45" i="22"/>
  <c r="E45" i="22"/>
  <c r="K45" i="22"/>
  <c r="L45" i="22"/>
  <c r="M45" i="22"/>
  <c r="N45" i="22"/>
  <c r="B46" i="22"/>
  <c r="C46" i="22"/>
  <c r="D46" i="22"/>
  <c r="E46" i="22"/>
  <c r="F46" i="22"/>
  <c r="K46" i="22"/>
  <c r="L46" i="22"/>
  <c r="M46" i="22"/>
  <c r="N46" i="22"/>
  <c r="O46" i="22"/>
  <c r="B47" i="22"/>
  <c r="C47" i="22"/>
  <c r="D47" i="22"/>
  <c r="E47" i="22"/>
  <c r="F47" i="22"/>
  <c r="K47" i="22"/>
  <c r="L47" i="22"/>
  <c r="M47" i="22"/>
  <c r="N47" i="22"/>
  <c r="O47" i="22"/>
  <c r="B48" i="22"/>
  <c r="C48" i="22"/>
  <c r="D48" i="22"/>
  <c r="E48" i="22"/>
  <c r="F48" i="22"/>
  <c r="K48" i="22"/>
  <c r="L48" i="22"/>
  <c r="M48" i="22"/>
  <c r="N48" i="22"/>
  <c r="O48" i="22"/>
  <c r="B49" i="22"/>
  <c r="C49" i="22"/>
  <c r="D49" i="22"/>
  <c r="E49" i="22"/>
  <c r="L49" i="22"/>
  <c r="M49" i="22"/>
  <c r="N49" i="22"/>
  <c r="B50" i="22"/>
  <c r="C50" i="22"/>
  <c r="D50" i="22"/>
  <c r="E50" i="22"/>
  <c r="F50" i="22"/>
  <c r="K50" i="22"/>
  <c r="L50" i="22"/>
  <c r="M50" i="22"/>
  <c r="N50" i="22"/>
  <c r="O50" i="22"/>
  <c r="H9" i="21"/>
  <c r="F60" i="20"/>
  <c r="C6" i="29"/>
  <c r="G36" i="29"/>
  <c r="G51" i="29"/>
  <c r="G53" i="29"/>
  <c r="G54" i="29"/>
  <c r="G56" i="29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Q14" i="21"/>
  <c r="R14" i="21"/>
  <c r="S14" i="21"/>
  <c r="T14" i="21"/>
  <c r="U14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Q15" i="21"/>
  <c r="R15" i="21"/>
  <c r="S15" i="21"/>
  <c r="T15" i="21"/>
  <c r="U15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Q16" i="21"/>
  <c r="R16" i="21"/>
  <c r="S16" i="21"/>
  <c r="T16" i="21"/>
  <c r="U16" i="21"/>
  <c r="O17" i="21"/>
  <c r="Q17" i="21"/>
  <c r="R17" i="21"/>
  <c r="S17" i="21"/>
  <c r="T17" i="21"/>
  <c r="U17" i="21"/>
  <c r="Q18" i="21"/>
  <c r="R18" i="21"/>
  <c r="S18" i="21"/>
  <c r="T18" i="21"/>
  <c r="U18" i="21"/>
  <c r="O19" i="21"/>
  <c r="Q19" i="21"/>
  <c r="R19" i="21"/>
  <c r="S19" i="21"/>
  <c r="T19" i="21"/>
  <c r="U19" i="21"/>
  <c r="Q22" i="21"/>
  <c r="R22" i="21"/>
  <c r="S22" i="21"/>
  <c r="T22" i="21"/>
  <c r="U22" i="21"/>
  <c r="Q23" i="21"/>
  <c r="R23" i="21"/>
  <c r="S23" i="21"/>
  <c r="T23" i="21"/>
  <c r="U23" i="21"/>
  <c r="Q24" i="21"/>
  <c r="R24" i="21"/>
  <c r="S24" i="21"/>
  <c r="T24" i="21"/>
  <c r="U24" i="21"/>
  <c r="Q25" i="21"/>
  <c r="R25" i="21"/>
  <c r="S25" i="21"/>
  <c r="T25" i="21"/>
  <c r="U25" i="21"/>
  <c r="Q26" i="21"/>
  <c r="R26" i="21"/>
  <c r="S26" i="21"/>
  <c r="T26" i="21"/>
  <c r="U26" i="21"/>
  <c r="Q27" i="21"/>
  <c r="R27" i="21"/>
  <c r="S27" i="21"/>
  <c r="T27" i="21"/>
  <c r="U27" i="21"/>
  <c r="Q28" i="21"/>
  <c r="R28" i="21"/>
  <c r="S28" i="21"/>
  <c r="T28" i="21"/>
  <c r="U28" i="21"/>
  <c r="Q29" i="21"/>
  <c r="R29" i="21"/>
  <c r="S29" i="21"/>
  <c r="T29" i="21"/>
  <c r="U29" i="21"/>
  <c r="Q30" i="21"/>
  <c r="R30" i="21"/>
  <c r="S30" i="21"/>
  <c r="T30" i="21"/>
  <c r="U30" i="21"/>
  <c r="Q31" i="21"/>
  <c r="R31" i="21"/>
  <c r="S31" i="21"/>
  <c r="T31" i="21"/>
  <c r="U31" i="21"/>
  <c r="Q32" i="21"/>
  <c r="R32" i="21"/>
  <c r="S32" i="21"/>
  <c r="T32" i="21"/>
  <c r="U32" i="21"/>
  <c r="Q33" i="21"/>
  <c r="R33" i="21"/>
  <c r="S33" i="21"/>
  <c r="T33" i="21"/>
  <c r="U33" i="21"/>
  <c r="Q34" i="21"/>
  <c r="R34" i="21"/>
  <c r="S34" i="21"/>
  <c r="T34" i="21"/>
  <c r="U34" i="21"/>
  <c r="Q35" i="21"/>
  <c r="R35" i="21"/>
  <c r="S35" i="21"/>
  <c r="T35" i="21"/>
  <c r="U35" i="21"/>
  <c r="Q36" i="21"/>
  <c r="R36" i="21"/>
  <c r="S36" i="21"/>
  <c r="T36" i="21"/>
  <c r="U36" i="21"/>
  <c r="Q37" i="21"/>
  <c r="R37" i="21"/>
  <c r="S37" i="21"/>
  <c r="T37" i="21"/>
  <c r="U37" i="21"/>
  <c r="Q38" i="21"/>
  <c r="R38" i="21"/>
  <c r="S38" i="21"/>
  <c r="T38" i="21"/>
  <c r="U38" i="21"/>
  <c r="Q39" i="21"/>
  <c r="R39" i="21"/>
  <c r="S39" i="21"/>
  <c r="T39" i="21"/>
  <c r="U39" i="21"/>
  <c r="Q40" i="21"/>
  <c r="R40" i="21"/>
  <c r="S40" i="21"/>
  <c r="T40" i="21"/>
  <c r="U40" i="21"/>
  <c r="Q41" i="21"/>
  <c r="R41" i="21"/>
  <c r="S41" i="21"/>
  <c r="T41" i="21"/>
  <c r="U41" i="21"/>
  <c r="Q42" i="21"/>
  <c r="R42" i="21"/>
  <c r="S42" i="21"/>
  <c r="T42" i="21"/>
  <c r="U42" i="21"/>
  <c r="Q43" i="21"/>
  <c r="R43" i="21"/>
  <c r="S43" i="21"/>
  <c r="T43" i="21"/>
  <c r="U43" i="21"/>
  <c r="O45" i="21"/>
  <c r="Q45" i="21"/>
  <c r="R45" i="21"/>
  <c r="S45" i="21"/>
  <c r="T45" i="21"/>
  <c r="U45" i="21"/>
  <c r="O47" i="21"/>
  <c r="Q49" i="21"/>
  <c r="R49" i="21"/>
  <c r="S49" i="21"/>
  <c r="T49" i="21"/>
  <c r="U49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Q50" i="21"/>
  <c r="R50" i="21"/>
  <c r="S50" i="21"/>
  <c r="T50" i="21"/>
  <c r="U50" i="21"/>
  <c r="O51" i="21"/>
  <c r="C52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Q52" i="21"/>
  <c r="R52" i="21"/>
  <c r="S52" i="21"/>
  <c r="T52" i="21"/>
  <c r="U52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C55" i="21"/>
  <c r="D55" i="21"/>
  <c r="E55" i="21"/>
  <c r="F55" i="21"/>
  <c r="G55" i="21"/>
  <c r="H55" i="21"/>
  <c r="I55" i="21"/>
  <c r="J55" i="21"/>
  <c r="K55" i="21"/>
  <c r="L55" i="21"/>
  <c r="M55" i="21"/>
  <c r="N55" i="21"/>
  <c r="H77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Q82" i="21"/>
  <c r="R82" i="21"/>
  <c r="S82" i="21"/>
  <c r="T82" i="21"/>
  <c r="U82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O83" i="21"/>
  <c r="Q83" i="21"/>
  <c r="R83" i="21"/>
  <c r="S83" i="21"/>
  <c r="T83" i="21"/>
  <c r="U83" i="21"/>
  <c r="C84" i="21"/>
  <c r="D84" i="21"/>
  <c r="E84" i="21"/>
  <c r="F84" i="21"/>
  <c r="G84" i="21"/>
  <c r="H84" i="21"/>
  <c r="I84" i="21"/>
  <c r="J84" i="21"/>
  <c r="K84" i="21"/>
  <c r="L84" i="21"/>
  <c r="M84" i="21"/>
  <c r="N84" i="21"/>
  <c r="O84" i="21"/>
  <c r="Q84" i="21"/>
  <c r="R84" i="21"/>
  <c r="S84" i="21"/>
  <c r="T84" i="21"/>
  <c r="U84" i="21"/>
  <c r="O85" i="21"/>
  <c r="Q85" i="21"/>
  <c r="R85" i="21"/>
  <c r="S85" i="21"/>
  <c r="T85" i="21"/>
  <c r="U85" i="21"/>
  <c r="Q86" i="21"/>
  <c r="R86" i="21"/>
  <c r="S86" i="21"/>
  <c r="T86" i="21"/>
  <c r="U86" i="21"/>
  <c r="O87" i="21"/>
  <c r="Q87" i="21"/>
  <c r="R87" i="21"/>
  <c r="S87" i="21"/>
  <c r="T87" i="21"/>
  <c r="U87" i="21"/>
  <c r="Q90" i="21"/>
  <c r="R90" i="21"/>
  <c r="S90" i="21"/>
  <c r="T90" i="21"/>
  <c r="U90" i="21"/>
  <c r="Q91" i="21"/>
  <c r="R91" i="21"/>
  <c r="S91" i="21"/>
  <c r="T91" i="21"/>
  <c r="U91" i="21"/>
  <c r="Q92" i="21"/>
  <c r="R92" i="21"/>
  <c r="S92" i="21"/>
  <c r="T92" i="21"/>
  <c r="U92" i="21"/>
  <c r="Q93" i="21"/>
  <c r="R93" i="21"/>
  <c r="S93" i="21"/>
  <c r="T93" i="21"/>
  <c r="U93" i="21"/>
  <c r="Q94" i="21"/>
  <c r="R94" i="21"/>
  <c r="S94" i="21"/>
  <c r="T94" i="21"/>
  <c r="U94" i="21"/>
  <c r="Q95" i="21"/>
  <c r="R95" i="21"/>
  <c r="S95" i="21"/>
  <c r="T95" i="21"/>
  <c r="U95" i="21"/>
  <c r="Q96" i="21"/>
  <c r="R96" i="21"/>
  <c r="S96" i="21"/>
  <c r="T96" i="21"/>
  <c r="U96" i="21"/>
  <c r="Q97" i="21"/>
  <c r="R97" i="21"/>
  <c r="S97" i="21"/>
  <c r="T97" i="21"/>
  <c r="U97" i="21"/>
  <c r="Q98" i="21"/>
  <c r="R98" i="21"/>
  <c r="S98" i="21"/>
  <c r="T98" i="21"/>
  <c r="U98" i="21"/>
  <c r="Q99" i="21"/>
  <c r="R99" i="21"/>
  <c r="S99" i="21"/>
  <c r="T99" i="21"/>
  <c r="U99" i="21"/>
  <c r="Q100" i="21"/>
  <c r="R100" i="21"/>
  <c r="S100" i="21"/>
  <c r="T100" i="21"/>
  <c r="U100" i="21"/>
  <c r="Q101" i="21"/>
  <c r="R101" i="21"/>
  <c r="S101" i="21"/>
  <c r="T101" i="21"/>
  <c r="U101" i="21"/>
  <c r="Q102" i="21"/>
  <c r="R102" i="21"/>
  <c r="S102" i="21"/>
  <c r="T102" i="21"/>
  <c r="U102" i="21"/>
  <c r="Q103" i="21"/>
  <c r="R103" i="21"/>
  <c r="S103" i="21"/>
  <c r="T103" i="21"/>
  <c r="U103" i="21"/>
  <c r="Q104" i="21"/>
  <c r="R104" i="21"/>
  <c r="S104" i="21"/>
  <c r="T104" i="21"/>
  <c r="U104" i="21"/>
  <c r="Q105" i="21"/>
  <c r="R105" i="21"/>
  <c r="S105" i="21"/>
  <c r="T105" i="21"/>
  <c r="U105" i="21"/>
  <c r="Q106" i="21"/>
  <c r="R106" i="21"/>
  <c r="S106" i="21"/>
  <c r="T106" i="21"/>
  <c r="U106" i="21"/>
  <c r="Q107" i="21"/>
  <c r="R107" i="21"/>
  <c r="S107" i="21"/>
  <c r="T107" i="21"/>
  <c r="U107" i="21"/>
  <c r="Q108" i="21"/>
  <c r="R108" i="21"/>
  <c r="S108" i="21"/>
  <c r="T108" i="21"/>
  <c r="U108" i="21"/>
  <c r="Q109" i="21"/>
  <c r="R109" i="21"/>
  <c r="S109" i="21"/>
  <c r="T109" i="21"/>
  <c r="U109" i="21"/>
  <c r="Q110" i="21"/>
  <c r="R110" i="21"/>
  <c r="S110" i="21"/>
  <c r="T110" i="21"/>
  <c r="U110" i="21"/>
  <c r="Q111" i="21"/>
  <c r="R111" i="21"/>
  <c r="S111" i="21"/>
  <c r="T111" i="21"/>
  <c r="U111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O113" i="21"/>
  <c r="Q113" i="21"/>
  <c r="R113" i="21"/>
  <c r="S113" i="21"/>
  <c r="T113" i="21"/>
  <c r="U113" i="21"/>
  <c r="O115" i="21"/>
  <c r="Q115" i="21"/>
  <c r="R115" i="21"/>
  <c r="S115" i="21"/>
  <c r="T115" i="21"/>
  <c r="U115" i="21"/>
  <c r="Q117" i="21"/>
  <c r="R117" i="21"/>
  <c r="S117" i="21"/>
  <c r="T117" i="21"/>
  <c r="U117" i="21"/>
  <c r="C118" i="21"/>
  <c r="D118" i="21"/>
  <c r="E118" i="21"/>
  <c r="F118" i="21"/>
  <c r="G118" i="21"/>
  <c r="H118" i="21"/>
  <c r="I118" i="21"/>
  <c r="J118" i="21"/>
  <c r="K118" i="21"/>
  <c r="L118" i="21"/>
  <c r="M118" i="21"/>
  <c r="N118" i="21"/>
  <c r="O118" i="21"/>
  <c r="Q118" i="21"/>
  <c r="R118" i="21"/>
  <c r="S118" i="21"/>
  <c r="T118" i="21"/>
  <c r="U118" i="21"/>
  <c r="N119" i="21"/>
  <c r="O119" i="21"/>
  <c r="T119" i="21"/>
  <c r="U119" i="21"/>
  <c r="C120" i="21"/>
  <c r="D120" i="21"/>
  <c r="E120" i="21"/>
  <c r="F120" i="21"/>
  <c r="G120" i="21"/>
  <c r="H120" i="21"/>
  <c r="I120" i="21"/>
  <c r="J120" i="21"/>
  <c r="K120" i="21"/>
  <c r="L120" i="21"/>
  <c r="M120" i="21"/>
  <c r="N120" i="21"/>
  <c r="O120" i="21"/>
  <c r="Q120" i="21"/>
  <c r="R120" i="21"/>
  <c r="S120" i="21"/>
  <c r="T120" i="21"/>
  <c r="U120" i="21"/>
  <c r="C122" i="21"/>
  <c r="D122" i="21"/>
  <c r="E122" i="21"/>
  <c r="F122" i="21"/>
  <c r="G122" i="21"/>
  <c r="H122" i="21"/>
  <c r="I122" i="21"/>
  <c r="J122" i="21"/>
  <c r="K122" i="21"/>
  <c r="L122" i="21"/>
  <c r="M122" i="21"/>
  <c r="N122" i="21"/>
  <c r="C123" i="21"/>
  <c r="D123" i="21"/>
  <c r="E123" i="21"/>
  <c r="F123" i="21"/>
  <c r="G123" i="21"/>
  <c r="H123" i="21"/>
  <c r="I123" i="21"/>
  <c r="J123" i="21"/>
  <c r="K123" i="21"/>
  <c r="L123" i="21"/>
  <c r="M123" i="21"/>
  <c r="N123" i="21"/>
  <c r="G128" i="21"/>
  <c r="H139" i="21"/>
  <c r="C144" i="21"/>
  <c r="D144" i="21"/>
  <c r="E144" i="21"/>
  <c r="F144" i="21"/>
  <c r="G144" i="21"/>
  <c r="H144" i="21"/>
  <c r="I144" i="21"/>
  <c r="J144" i="21"/>
  <c r="K144" i="21"/>
  <c r="L144" i="21"/>
  <c r="M144" i="21"/>
  <c r="N144" i="21"/>
  <c r="O144" i="21"/>
  <c r="Q144" i="21"/>
  <c r="R144" i="21"/>
  <c r="S144" i="21"/>
  <c r="T144" i="21"/>
  <c r="U144" i="21"/>
  <c r="C145" i="21"/>
  <c r="D145" i="21"/>
  <c r="E145" i="21"/>
  <c r="F145" i="21"/>
  <c r="G145" i="21"/>
  <c r="H145" i="21"/>
  <c r="I145" i="21"/>
  <c r="J145" i="21"/>
  <c r="K145" i="21"/>
  <c r="L145" i="21"/>
  <c r="M145" i="21"/>
  <c r="N145" i="21"/>
  <c r="O145" i="21"/>
  <c r="Q145" i="21"/>
  <c r="R145" i="21"/>
  <c r="S145" i="21"/>
  <c r="T145" i="21"/>
  <c r="U145" i="21"/>
  <c r="C146" i="21"/>
  <c r="D146" i="21"/>
  <c r="E146" i="21"/>
  <c r="F146" i="21"/>
  <c r="G146" i="21"/>
  <c r="H146" i="21"/>
  <c r="I146" i="21"/>
  <c r="J146" i="21"/>
  <c r="K146" i="21"/>
  <c r="L146" i="21"/>
  <c r="M146" i="21"/>
  <c r="N146" i="21"/>
  <c r="O146" i="21"/>
  <c r="Q146" i="21"/>
  <c r="R146" i="21"/>
  <c r="S146" i="21"/>
  <c r="T146" i="21"/>
  <c r="U146" i="21"/>
  <c r="O147" i="21"/>
  <c r="Q147" i="21"/>
  <c r="R147" i="21"/>
  <c r="S147" i="21"/>
  <c r="T147" i="21"/>
  <c r="U147" i="21"/>
  <c r="Q148" i="21"/>
  <c r="R148" i="21"/>
  <c r="S148" i="21"/>
  <c r="T148" i="21"/>
  <c r="U148" i="21"/>
  <c r="O149" i="21"/>
  <c r="Q149" i="21"/>
  <c r="R149" i="21"/>
  <c r="S149" i="21"/>
  <c r="T149" i="21"/>
  <c r="U149" i="21"/>
  <c r="Q152" i="21"/>
  <c r="R152" i="21"/>
  <c r="S152" i="21"/>
  <c r="T152" i="21"/>
  <c r="U152" i="21"/>
  <c r="Q153" i="21"/>
  <c r="R153" i="21"/>
  <c r="S153" i="21"/>
  <c r="T153" i="21"/>
  <c r="U153" i="21"/>
  <c r="Q154" i="21"/>
  <c r="R154" i="21"/>
  <c r="S154" i="21"/>
  <c r="T154" i="21"/>
  <c r="U154" i="21"/>
  <c r="Q155" i="21"/>
  <c r="R155" i="21"/>
  <c r="S155" i="21"/>
  <c r="T155" i="21"/>
  <c r="U155" i="21"/>
  <c r="Q156" i="21"/>
  <c r="R156" i="21"/>
  <c r="S156" i="21"/>
  <c r="T156" i="21"/>
  <c r="U156" i="21"/>
  <c r="Q157" i="21"/>
  <c r="R157" i="21"/>
  <c r="S157" i="21"/>
  <c r="T157" i="21"/>
  <c r="U157" i="21"/>
  <c r="Q158" i="21"/>
  <c r="R158" i="21"/>
  <c r="S158" i="21"/>
  <c r="T158" i="21"/>
  <c r="U158" i="21"/>
  <c r="Q159" i="21"/>
  <c r="R159" i="21"/>
  <c r="S159" i="21"/>
  <c r="T159" i="21"/>
  <c r="U159" i="21"/>
  <c r="Q160" i="21"/>
  <c r="R160" i="21"/>
  <c r="S160" i="21"/>
  <c r="T160" i="21"/>
  <c r="U160" i="21"/>
  <c r="Q161" i="21"/>
  <c r="R161" i="21"/>
  <c r="S161" i="21"/>
  <c r="T161" i="21"/>
  <c r="U161" i="21"/>
  <c r="Q162" i="21"/>
  <c r="R162" i="21"/>
  <c r="S162" i="21"/>
  <c r="T162" i="21"/>
  <c r="U162" i="21"/>
  <c r="Q163" i="21"/>
  <c r="R163" i="21"/>
  <c r="S163" i="21"/>
  <c r="T163" i="21"/>
  <c r="U163" i="21"/>
  <c r="Q164" i="21"/>
  <c r="R164" i="21"/>
  <c r="S164" i="21"/>
  <c r="T164" i="21"/>
  <c r="U164" i="21"/>
  <c r="Q165" i="21"/>
  <c r="R165" i="21"/>
  <c r="S165" i="21"/>
  <c r="T165" i="21"/>
  <c r="U165" i="21"/>
  <c r="Q166" i="21"/>
  <c r="R166" i="21"/>
  <c r="S166" i="21"/>
  <c r="T166" i="21"/>
  <c r="U166" i="21"/>
  <c r="Q167" i="21"/>
  <c r="R167" i="21"/>
  <c r="S167" i="21"/>
  <c r="T167" i="21"/>
  <c r="U167" i="21"/>
  <c r="Q168" i="21"/>
  <c r="R168" i="21"/>
  <c r="S168" i="21"/>
  <c r="T168" i="21"/>
  <c r="U168" i="21"/>
  <c r="Q169" i="21"/>
  <c r="R169" i="21"/>
  <c r="S169" i="21"/>
  <c r="T169" i="21"/>
  <c r="U169" i="21"/>
  <c r="Q170" i="21"/>
  <c r="R170" i="21"/>
  <c r="S170" i="21"/>
  <c r="T170" i="21"/>
  <c r="U170" i="21"/>
  <c r="Q171" i="21"/>
  <c r="R171" i="21"/>
  <c r="S171" i="21"/>
  <c r="T171" i="21"/>
  <c r="U171" i="21"/>
  <c r="Q172" i="21"/>
  <c r="R172" i="21"/>
  <c r="S172" i="21"/>
  <c r="T172" i="21"/>
  <c r="U172" i="21"/>
  <c r="Q173" i="21"/>
  <c r="R173" i="21"/>
  <c r="S173" i="21"/>
  <c r="T173" i="21"/>
  <c r="U173" i="21"/>
  <c r="C175" i="21"/>
  <c r="D175" i="21"/>
  <c r="E175" i="21"/>
  <c r="F175" i="21"/>
  <c r="G175" i="21"/>
  <c r="H175" i="21"/>
  <c r="I175" i="21"/>
  <c r="J175" i="21"/>
  <c r="K175" i="21"/>
  <c r="L175" i="21"/>
  <c r="M175" i="21"/>
  <c r="N175" i="21"/>
  <c r="O175" i="21"/>
  <c r="Q175" i="21"/>
  <c r="R175" i="21"/>
  <c r="S175" i="21"/>
  <c r="T175" i="21"/>
  <c r="U175" i="21"/>
  <c r="O177" i="21"/>
  <c r="Q177" i="21"/>
  <c r="R177" i="21"/>
  <c r="S177" i="21"/>
  <c r="T177" i="21"/>
  <c r="U177" i="21"/>
  <c r="Q179" i="21"/>
  <c r="R179" i="21"/>
  <c r="S179" i="21"/>
  <c r="T179" i="21"/>
  <c r="U179" i="21"/>
  <c r="C180" i="21"/>
  <c r="D180" i="21"/>
  <c r="E180" i="21"/>
  <c r="F180" i="21"/>
  <c r="G180" i="21"/>
  <c r="H180" i="21"/>
  <c r="I180" i="21"/>
  <c r="J180" i="21"/>
  <c r="K180" i="21"/>
  <c r="L180" i="21"/>
  <c r="M180" i="21"/>
  <c r="N180" i="21"/>
  <c r="O180" i="21"/>
  <c r="Q180" i="21"/>
  <c r="R180" i="21"/>
  <c r="S180" i="21"/>
  <c r="T180" i="21"/>
  <c r="U180" i="21"/>
  <c r="N181" i="21"/>
  <c r="O181" i="21"/>
  <c r="C182" i="21"/>
  <c r="D182" i="21"/>
  <c r="E182" i="21"/>
  <c r="F182" i="21"/>
  <c r="G182" i="21"/>
  <c r="H182" i="21"/>
  <c r="I182" i="21"/>
  <c r="J182" i="21"/>
  <c r="K182" i="21"/>
  <c r="L182" i="21"/>
  <c r="M182" i="21"/>
  <c r="N182" i="21"/>
  <c r="O182" i="21"/>
  <c r="Q182" i="21"/>
  <c r="R182" i="21"/>
  <c r="S182" i="21"/>
  <c r="T182" i="21"/>
  <c r="U182" i="21"/>
  <c r="C184" i="21"/>
  <c r="D184" i="21"/>
  <c r="E184" i="21"/>
  <c r="F184" i="21"/>
  <c r="G184" i="21"/>
  <c r="H184" i="21"/>
  <c r="I184" i="21"/>
  <c r="J184" i="21"/>
  <c r="K184" i="21"/>
  <c r="L184" i="21"/>
  <c r="M184" i="21"/>
  <c r="N184" i="21"/>
  <c r="C185" i="21"/>
  <c r="D185" i="21"/>
  <c r="E185" i="21"/>
  <c r="F185" i="21"/>
  <c r="G185" i="21"/>
  <c r="H185" i="21"/>
  <c r="I185" i="21"/>
  <c r="J185" i="21"/>
  <c r="K185" i="21"/>
  <c r="L185" i="21"/>
  <c r="M185" i="21"/>
  <c r="N185" i="21"/>
  <c r="G190" i="21"/>
  <c r="F5" i="20"/>
  <c r="E7" i="20"/>
  <c r="F7" i="20"/>
  <c r="G7" i="20"/>
  <c r="H7" i="20"/>
  <c r="I7" i="20"/>
  <c r="E10" i="20"/>
  <c r="F10" i="20"/>
  <c r="G10" i="20"/>
  <c r="H10" i="20"/>
  <c r="I10" i="20"/>
  <c r="E11" i="20"/>
  <c r="F11" i="20"/>
  <c r="G11" i="20"/>
  <c r="H11" i="20"/>
  <c r="I11" i="20"/>
  <c r="E12" i="20"/>
  <c r="F12" i="20"/>
  <c r="G12" i="20"/>
  <c r="H12" i="20"/>
  <c r="I12" i="20"/>
  <c r="E13" i="20"/>
  <c r="F13" i="20"/>
  <c r="G13" i="20"/>
  <c r="H13" i="20"/>
  <c r="I13" i="20"/>
  <c r="E14" i="20"/>
  <c r="F14" i="20"/>
  <c r="G14" i="20"/>
  <c r="H14" i="20"/>
  <c r="I14" i="20"/>
  <c r="E15" i="20"/>
  <c r="F15" i="20"/>
  <c r="G15" i="20"/>
  <c r="H15" i="20"/>
  <c r="I15" i="20"/>
  <c r="E18" i="20"/>
  <c r="F18" i="20"/>
  <c r="G18" i="20"/>
  <c r="H18" i="20"/>
  <c r="I18" i="20"/>
  <c r="E19" i="20"/>
  <c r="F19" i="20"/>
  <c r="G19" i="20"/>
  <c r="H19" i="20"/>
  <c r="I19" i="20"/>
  <c r="E20" i="20"/>
  <c r="F20" i="20"/>
  <c r="G20" i="20"/>
  <c r="H20" i="20"/>
  <c r="I20" i="20"/>
  <c r="E21" i="20"/>
  <c r="F21" i="20"/>
  <c r="G21" i="20"/>
  <c r="H21" i="20"/>
  <c r="I21" i="20"/>
  <c r="E22" i="20"/>
  <c r="F22" i="20"/>
  <c r="G22" i="20"/>
  <c r="H22" i="20"/>
  <c r="I22" i="20"/>
  <c r="E23" i="20"/>
  <c r="F23" i="20"/>
  <c r="G23" i="20"/>
  <c r="H23" i="20"/>
  <c r="I23" i="20"/>
  <c r="E24" i="20"/>
  <c r="F24" i="20"/>
  <c r="G24" i="20"/>
  <c r="H24" i="20"/>
  <c r="I24" i="20"/>
  <c r="E25" i="20"/>
  <c r="F25" i="20"/>
  <c r="G25" i="20"/>
  <c r="H25" i="20"/>
  <c r="I25" i="20"/>
  <c r="E26" i="20"/>
  <c r="F26" i="20"/>
  <c r="G26" i="20"/>
  <c r="H26" i="20"/>
  <c r="I26" i="20"/>
  <c r="E27" i="20"/>
  <c r="F27" i="20"/>
  <c r="G27" i="20"/>
  <c r="H27" i="20"/>
  <c r="I27" i="20"/>
  <c r="E28" i="20"/>
  <c r="F28" i="20"/>
  <c r="G28" i="20"/>
  <c r="H28" i="20"/>
  <c r="I28" i="20"/>
  <c r="E29" i="20"/>
  <c r="F29" i="20"/>
  <c r="G29" i="20"/>
  <c r="H29" i="20"/>
  <c r="I29" i="20"/>
  <c r="E30" i="20"/>
  <c r="F30" i="20"/>
  <c r="G30" i="20"/>
  <c r="H30" i="20"/>
  <c r="I30" i="20"/>
  <c r="E31" i="20"/>
  <c r="F31" i="20"/>
  <c r="G31" i="20"/>
  <c r="H31" i="20"/>
  <c r="I31" i="20"/>
  <c r="E32" i="20"/>
  <c r="F32" i="20"/>
  <c r="G32" i="20"/>
  <c r="H32" i="20"/>
  <c r="I32" i="20"/>
  <c r="E33" i="20"/>
  <c r="F33" i="20"/>
  <c r="G33" i="20"/>
  <c r="H33" i="20"/>
  <c r="I33" i="20"/>
  <c r="E34" i="20"/>
  <c r="F34" i="20"/>
  <c r="G34" i="20"/>
  <c r="H34" i="20"/>
  <c r="I34" i="20"/>
  <c r="E35" i="20"/>
  <c r="F35" i="20"/>
  <c r="G35" i="20"/>
  <c r="H35" i="20"/>
  <c r="I35" i="20"/>
  <c r="E36" i="20"/>
  <c r="F36" i="20"/>
  <c r="G36" i="20"/>
  <c r="H36" i="20"/>
  <c r="I36" i="20"/>
  <c r="E37" i="20"/>
  <c r="F37" i="20"/>
  <c r="G37" i="20"/>
  <c r="H37" i="20"/>
  <c r="I37" i="20"/>
  <c r="E38" i="20"/>
  <c r="F38" i="20"/>
  <c r="G38" i="20"/>
  <c r="H38" i="20"/>
  <c r="I38" i="20"/>
  <c r="E39" i="20"/>
  <c r="F39" i="20"/>
  <c r="G39" i="20"/>
  <c r="H39" i="20"/>
  <c r="I39" i="20"/>
  <c r="E41" i="20"/>
  <c r="F41" i="20"/>
  <c r="G41" i="20"/>
  <c r="H41" i="20"/>
  <c r="I41" i="20"/>
  <c r="E42" i="20"/>
  <c r="F42" i="20"/>
  <c r="G42" i="20"/>
  <c r="H42" i="20"/>
  <c r="I42" i="20"/>
  <c r="I43" i="20"/>
  <c r="I44" i="20"/>
  <c r="E45" i="20"/>
  <c r="F45" i="20"/>
  <c r="G45" i="20"/>
  <c r="H45" i="20"/>
  <c r="I45" i="20"/>
  <c r="E62" i="20"/>
  <c r="F62" i="20"/>
  <c r="G62" i="20"/>
  <c r="H62" i="20"/>
  <c r="I62" i="20"/>
  <c r="E65" i="20"/>
  <c r="F65" i="20"/>
  <c r="G65" i="20"/>
  <c r="H65" i="20"/>
  <c r="I65" i="20"/>
  <c r="E66" i="20"/>
  <c r="F66" i="20"/>
  <c r="G66" i="20"/>
  <c r="H66" i="20"/>
  <c r="I66" i="20"/>
  <c r="E67" i="20"/>
  <c r="F67" i="20"/>
  <c r="G67" i="20"/>
  <c r="H67" i="20"/>
  <c r="I67" i="20"/>
  <c r="E68" i="20"/>
  <c r="F68" i="20"/>
  <c r="G68" i="20"/>
  <c r="H68" i="20"/>
  <c r="I68" i="20"/>
  <c r="E69" i="20"/>
  <c r="F69" i="20"/>
  <c r="G69" i="20"/>
  <c r="H69" i="20"/>
  <c r="I69" i="20"/>
  <c r="E70" i="20"/>
  <c r="F70" i="20"/>
  <c r="G70" i="20"/>
  <c r="H70" i="20"/>
  <c r="I70" i="20"/>
  <c r="E73" i="20"/>
  <c r="F73" i="20"/>
  <c r="G73" i="20"/>
  <c r="H73" i="20"/>
  <c r="I73" i="20"/>
  <c r="E74" i="20"/>
  <c r="F74" i="20"/>
  <c r="G74" i="20"/>
  <c r="H74" i="20"/>
  <c r="I74" i="20"/>
  <c r="E75" i="20"/>
  <c r="F75" i="20"/>
  <c r="G75" i="20"/>
  <c r="H75" i="20"/>
  <c r="I75" i="20"/>
  <c r="E76" i="20"/>
  <c r="F76" i="20"/>
  <c r="G76" i="20"/>
  <c r="H76" i="20"/>
  <c r="I76" i="20"/>
  <c r="E77" i="20"/>
  <c r="F77" i="20"/>
  <c r="G77" i="20"/>
  <c r="H77" i="20"/>
  <c r="I77" i="20"/>
  <c r="E78" i="20"/>
  <c r="F78" i="20"/>
  <c r="G78" i="20"/>
  <c r="H78" i="20"/>
  <c r="I78" i="20"/>
  <c r="E79" i="20"/>
  <c r="F79" i="20"/>
  <c r="G79" i="20"/>
  <c r="H79" i="20"/>
  <c r="I79" i="20"/>
  <c r="E80" i="20"/>
  <c r="F80" i="20"/>
  <c r="G80" i="20"/>
  <c r="H80" i="20"/>
  <c r="I80" i="20"/>
  <c r="E81" i="20"/>
  <c r="F81" i="20"/>
  <c r="G81" i="20"/>
  <c r="H81" i="20"/>
  <c r="I81" i="20"/>
  <c r="E82" i="20"/>
  <c r="F82" i="20"/>
  <c r="G82" i="20"/>
  <c r="H82" i="20"/>
  <c r="I82" i="20"/>
  <c r="E83" i="20"/>
  <c r="F83" i="20"/>
  <c r="G83" i="20"/>
  <c r="H83" i="20"/>
  <c r="I83" i="20"/>
  <c r="E84" i="20"/>
  <c r="F84" i="20"/>
  <c r="G84" i="20"/>
  <c r="H84" i="20"/>
  <c r="I84" i="20"/>
  <c r="E85" i="20"/>
  <c r="F85" i="20"/>
  <c r="G85" i="20"/>
  <c r="H85" i="20"/>
  <c r="I85" i="20"/>
  <c r="E86" i="20"/>
  <c r="F86" i="20"/>
  <c r="G86" i="20"/>
  <c r="H86" i="20"/>
  <c r="I86" i="20"/>
  <c r="E87" i="20"/>
  <c r="F87" i="20"/>
  <c r="G87" i="20"/>
  <c r="H87" i="20"/>
  <c r="I87" i="20"/>
  <c r="E88" i="20"/>
  <c r="F88" i="20"/>
  <c r="G88" i="20"/>
  <c r="H88" i="20"/>
  <c r="I88" i="20"/>
  <c r="E89" i="20"/>
  <c r="F89" i="20"/>
  <c r="G89" i="20"/>
  <c r="H89" i="20"/>
  <c r="I89" i="20"/>
  <c r="E90" i="20"/>
  <c r="F90" i="20"/>
  <c r="G90" i="20"/>
  <c r="H90" i="20"/>
  <c r="I90" i="20"/>
  <c r="E91" i="20"/>
  <c r="F91" i="20"/>
  <c r="G91" i="20"/>
  <c r="H91" i="20"/>
  <c r="I91" i="20"/>
  <c r="E92" i="20"/>
  <c r="F92" i="20"/>
  <c r="G92" i="20"/>
  <c r="H92" i="20"/>
  <c r="I92" i="20"/>
  <c r="E93" i="20"/>
  <c r="F93" i="20"/>
  <c r="G93" i="20"/>
  <c r="H93" i="20"/>
  <c r="I93" i="20"/>
  <c r="E94" i="20"/>
  <c r="F94" i="20"/>
  <c r="G94" i="20"/>
  <c r="H94" i="20"/>
  <c r="I94" i="20"/>
  <c r="E96" i="20"/>
  <c r="F96" i="20"/>
  <c r="G96" i="20"/>
  <c r="H96" i="20"/>
  <c r="I96" i="20"/>
  <c r="E97" i="20"/>
  <c r="F97" i="20"/>
  <c r="G97" i="20"/>
  <c r="H97" i="20"/>
  <c r="I97" i="20"/>
  <c r="I98" i="20"/>
  <c r="E100" i="20"/>
  <c r="F100" i="20"/>
  <c r="G100" i="20"/>
  <c r="H100" i="20"/>
  <c r="I100" i="20"/>
  <c r="B1" i="28"/>
  <c r="A5" i="28"/>
  <c r="C5" i="28"/>
  <c r="E5" i="28"/>
  <c r="G5" i="28"/>
  <c r="H5" i="28"/>
  <c r="A6" i="28"/>
  <c r="C6" i="28"/>
  <c r="E6" i="28"/>
  <c r="G6" i="28"/>
  <c r="H6" i="28"/>
  <c r="A7" i="28"/>
  <c r="C7" i="28"/>
  <c r="E7" i="28"/>
  <c r="G7" i="28"/>
  <c r="H7" i="28"/>
  <c r="A8" i="28"/>
  <c r="C8" i="28"/>
  <c r="E8" i="28"/>
  <c r="G8" i="28"/>
  <c r="H8" i="28"/>
  <c r="C9" i="28"/>
  <c r="E9" i="28"/>
  <c r="G9" i="28"/>
  <c r="H9" i="28"/>
  <c r="B12" i="28"/>
  <c r="D12" i="28"/>
  <c r="F12" i="28"/>
  <c r="B13" i="28"/>
  <c r="D13" i="28"/>
  <c r="F13" i="28"/>
  <c r="H13" i="28"/>
  <c r="H14" i="28"/>
  <c r="B15" i="28"/>
  <c r="D15" i="28"/>
  <c r="F15" i="28"/>
  <c r="H15" i="28"/>
  <c r="H16" i="28"/>
  <c r="B17" i="28"/>
  <c r="D17" i="28"/>
  <c r="F17" i="28"/>
  <c r="H17" i="28"/>
  <c r="C24" i="28"/>
  <c r="D24" i="28"/>
  <c r="E24" i="28"/>
  <c r="D4" i="30"/>
  <c r="F11" i="30"/>
  <c r="E20" i="30"/>
  <c r="E21" i="30"/>
  <c r="F22" i="30"/>
  <c r="E25" i="30"/>
  <c r="E26" i="30"/>
  <c r="F27" i="30"/>
  <c r="F29" i="30"/>
  <c r="F31" i="30"/>
  <c r="F34" i="30"/>
  <c r="E36" i="30"/>
  <c r="D5" i="31"/>
  <c r="F23" i="31"/>
  <c r="F17" i="31"/>
  <c r="F28" i="31"/>
  <c r="F10" i="31"/>
  <c r="E33" i="31"/>
  <c r="E34" i="31"/>
  <c r="E35" i="31"/>
  <c r="F36" i="31"/>
  <c r="E38" i="31"/>
  <c r="E40" i="31"/>
  <c r="F41" i="31"/>
  <c r="F43" i="31"/>
  <c r="F45" i="31"/>
  <c r="F47" i="31"/>
  <c r="E50" i="31"/>
</calcChain>
</file>

<file path=xl/sharedStrings.xml><?xml version="1.0" encoding="utf-8"?>
<sst xmlns="http://schemas.openxmlformats.org/spreadsheetml/2006/main" count="1720" uniqueCount="388">
  <si>
    <t xml:space="preserve">  Purchase of Equipment/Furniture:</t>
  </si>
  <si>
    <t>Working Capital</t>
  </si>
  <si>
    <t xml:space="preserve"> Brochures / Flyers / Postcards</t>
  </si>
  <si>
    <t xml:space="preserve">Other </t>
  </si>
  <si>
    <t>Entertainment</t>
  </si>
  <si>
    <t>management</t>
    <phoneticPr fontId="10"/>
  </si>
  <si>
    <t>other</t>
    <phoneticPr fontId="10"/>
  </si>
  <si>
    <t>other</t>
    <phoneticPr fontId="10"/>
  </si>
  <si>
    <t xml:space="preserve"> </t>
    <phoneticPr fontId="10"/>
  </si>
  <si>
    <t>the largest negative number is your min WC need</t>
    <phoneticPr fontId="10"/>
  </si>
  <si>
    <t xml:space="preserve"> </t>
    <phoneticPr fontId="10" type="noConversion"/>
  </si>
  <si>
    <t xml:space="preserve"> </t>
    <phoneticPr fontId="10" type="noConversion"/>
  </si>
  <si>
    <t>Sources of Funds</t>
  </si>
  <si>
    <t>Equity Financing</t>
  </si>
  <si>
    <t xml:space="preserve">   Preferred Stock :</t>
  </si>
  <si>
    <t xml:space="preserve">   Common Stock :</t>
  </si>
  <si>
    <t>Debt Financing</t>
  </si>
  <si>
    <t xml:space="preserve">   Mortgage Loans:</t>
  </si>
  <si>
    <t xml:space="preserve">  TOTAL</t>
  </si>
  <si>
    <t xml:space="preserve">    Sampling Premiums</t>
  </si>
  <si>
    <t xml:space="preserve">Total Source of Funds </t>
    <phoneticPr fontId="10" type="noConversion"/>
  </si>
  <si>
    <t>NET INCOME AFTER TAXES</t>
  </si>
  <si>
    <t>input variables below in yellow AND the  QTY's ABOVE</t>
  </si>
  <si>
    <t>If COGS is 50% enter .5, this is the same as if your unit price is $100 and your COGS is $50, 50/100 is .5 or 50%.</t>
    <phoneticPr fontId="10"/>
  </si>
  <si>
    <t>Enter your product or service names in the cells A7, A16, A25,and  A34 above to change the names thorughout the program.</t>
    <phoneticPr fontId="10"/>
  </si>
  <si>
    <t xml:space="preserve">   Other Long Term Loans:</t>
  </si>
  <si>
    <t xml:space="preserve"> third year of operation </t>
  </si>
  <si>
    <t xml:space="preserve">YEAR  2 </t>
  </si>
  <si>
    <t xml:space="preserve"> Investment by Principal(s)</t>
    <phoneticPr fontId="10" type="noConversion"/>
  </si>
  <si>
    <t xml:space="preserve">    ( total commissions )</t>
  </si>
  <si>
    <r>
      <t>FILE  PRINT</t>
    </r>
    <r>
      <rPr>
        <sz val="11"/>
        <rFont val="Verdana"/>
        <family val="2"/>
      </rPr>
      <t xml:space="preserve">   will automatically format and print this page </t>
    </r>
    <phoneticPr fontId="10" type="noConversion"/>
  </si>
  <si>
    <t xml:space="preserve"> -----&gt;</t>
    <phoneticPr fontId="10"/>
  </si>
  <si>
    <t xml:space="preserve">(initial capital expenditures) </t>
    <phoneticPr fontId="10" type="noConversion"/>
  </si>
  <si>
    <t>second year of operation</t>
    <phoneticPr fontId="10"/>
  </si>
  <si>
    <t>for the second year</t>
    <phoneticPr fontId="10"/>
  </si>
  <si>
    <t>for the third year</t>
    <phoneticPr fontId="10"/>
  </si>
  <si>
    <t>first year of operations</t>
    <phoneticPr fontId="10"/>
  </si>
  <si>
    <t>Year 1</t>
    <phoneticPr fontId="10" type="noConversion"/>
  </si>
  <si>
    <t>Year 2</t>
    <phoneticPr fontId="10" type="noConversion"/>
  </si>
  <si>
    <t>Year 3</t>
    <phoneticPr fontId="10" type="noConversion"/>
  </si>
  <si>
    <r>
      <t xml:space="preserve">BELOW- </t>
    </r>
    <r>
      <rPr>
        <sz val="16"/>
        <color indexed="43"/>
        <rFont val="Verdana"/>
        <family val="2"/>
      </rPr>
      <t xml:space="preserve"> For each year</t>
    </r>
    <r>
      <rPr>
        <sz val="14"/>
        <color indexed="43"/>
        <rFont val="Verdana"/>
        <family val="2"/>
      </rPr>
      <t>, complete the product unit SALES price and percents</t>
    </r>
    <phoneticPr fontId="10"/>
  </si>
  <si>
    <t xml:space="preserve"> auto populated yr 3 </t>
  </si>
  <si>
    <t>Quarterly  Sales Projections</t>
  </si>
  <si>
    <t>1st  quarter</t>
  </si>
  <si>
    <t>2nd  quarter</t>
  </si>
  <si>
    <t>3rd  quarter</t>
  </si>
  <si>
    <t>Utilities</t>
  </si>
  <si>
    <t xml:space="preserve">  subtotal</t>
    <phoneticPr fontId="10" type="noConversion"/>
  </si>
  <si>
    <t xml:space="preserve">   subtotal</t>
    <phoneticPr fontId="10" type="noConversion"/>
  </si>
  <si>
    <t>Sources  and  Uses  of  Funds</t>
  </si>
  <si>
    <t>Uses of Funds</t>
  </si>
  <si>
    <t>USED TO CREATE QTR REPORTS</t>
  </si>
  <si>
    <t>2 QTR</t>
  </si>
  <si>
    <t>4th QTR</t>
  </si>
  <si>
    <t xml:space="preserve">  </t>
  </si>
  <si>
    <t>qtr data auto compute</t>
  </si>
  <si>
    <t>Total Net Sales</t>
    <phoneticPr fontId="10" type="noConversion"/>
  </si>
  <si>
    <t>TOTAL NET SALES</t>
    <phoneticPr fontId="10" type="noConversion"/>
  </si>
  <si>
    <t xml:space="preserve"> income statements </t>
    <phoneticPr fontId="10" type="noConversion"/>
  </si>
  <si>
    <t>Third year of operation</t>
  </si>
  <si>
    <t>Monthly Sales Projections</t>
  </si>
  <si>
    <t xml:space="preserve">Carry-over of losses is considered in the </t>
    <phoneticPr fontId="10"/>
  </si>
  <si>
    <t>4th  quarter</t>
  </si>
  <si>
    <t xml:space="preserve"> Investment by Principal(s):</t>
    <phoneticPr fontId="10" type="noConversion"/>
  </si>
  <si>
    <t>Marketing &amp; Advertising exp</t>
  </si>
  <si>
    <t>Travel</t>
  </si>
  <si>
    <t xml:space="preserve">    ( total returns / allowances)</t>
  </si>
  <si>
    <t>TOTAL Net Sales</t>
  </si>
  <si>
    <t xml:space="preserve">Monthly Marketing BUDGET </t>
  </si>
  <si>
    <t>1 QTR</t>
  </si>
  <si>
    <t>Graphic/ WEB design</t>
  </si>
  <si>
    <t>Brochures / Flyers</t>
  </si>
  <si>
    <t>Professional Assistance</t>
  </si>
  <si>
    <t>Postage / Ship Expense</t>
    <phoneticPr fontId="10"/>
  </si>
  <si>
    <t>Start - Up  Costs</t>
    <phoneticPr fontId="10" type="noConversion"/>
  </si>
  <si>
    <t>Working Capital Needs</t>
    <phoneticPr fontId="10" type="noConversion"/>
  </si>
  <si>
    <t>TOTAL Capital Costs</t>
    <phoneticPr fontId="10" type="noConversion"/>
  </si>
  <si>
    <t xml:space="preserve">     third year of operation</t>
    <phoneticPr fontId="10"/>
  </si>
  <si>
    <t xml:space="preserve"> third  year of operation</t>
  </si>
  <si>
    <t>Trade or Professional</t>
  </si>
  <si>
    <t>Attorneys</t>
  </si>
  <si>
    <t>Accountants</t>
  </si>
  <si>
    <t xml:space="preserve">Insurance </t>
  </si>
  <si>
    <t xml:space="preserve">  calculation</t>
    <phoneticPr fontId="10"/>
  </si>
  <si>
    <t xml:space="preserve"> </t>
    <phoneticPr fontId="10"/>
  </si>
  <si>
    <t xml:space="preserve">     for year  2   ---&gt;</t>
    <phoneticPr fontId="10"/>
  </si>
  <si>
    <t xml:space="preserve"> </t>
    <phoneticPr fontId="10"/>
  </si>
  <si>
    <t xml:space="preserve">     for year  3   ---&gt;</t>
    <phoneticPr fontId="10"/>
  </si>
  <si>
    <t xml:space="preserve">   US Corp tax rates</t>
  </si>
  <si>
    <t xml:space="preserve">   US Corp tax rates</t>
    <phoneticPr fontId="10"/>
  </si>
  <si>
    <t>% Total Sales</t>
    <phoneticPr fontId="10" type="noConversion"/>
  </si>
  <si>
    <t>Growth Rate</t>
    <phoneticPr fontId="10" type="noConversion"/>
  </si>
  <si>
    <t>$</t>
    <phoneticPr fontId="10" type="noConversion"/>
  </si>
  <si>
    <t>* COGS + EXP</t>
    <phoneticPr fontId="10" type="noConversion"/>
  </si>
  <si>
    <t xml:space="preserve">depreciable </t>
    <phoneticPr fontId="10" type="noConversion"/>
  </si>
  <si>
    <t>amount</t>
    <phoneticPr fontId="10" type="noConversion"/>
  </si>
  <si>
    <t>monthly</t>
    <phoneticPr fontId="10" type="noConversion"/>
  </si>
  <si>
    <t xml:space="preserve">     Advertising Specialties</t>
  </si>
  <si>
    <t xml:space="preserve">        P R / Marketing activities</t>
  </si>
  <si>
    <r>
      <t>FILE  PRINT</t>
    </r>
    <r>
      <rPr>
        <sz val="11"/>
        <rFont val="Verdana"/>
        <family val="2"/>
      </rPr>
      <t xml:space="preserve">   will automatically format and print this page </t>
    </r>
  </si>
  <si>
    <t>INCOME</t>
  </si>
  <si>
    <t>Gross Sales</t>
  </si>
  <si>
    <t>FEB</t>
  </si>
  <si>
    <t>MARCH</t>
  </si>
  <si>
    <t>APRIL</t>
  </si>
  <si>
    <t>MAY</t>
  </si>
  <si>
    <t>JUNE</t>
  </si>
  <si>
    <t>Net Income before Taxes</t>
  </si>
  <si>
    <t xml:space="preserve">    ( commissions )  %</t>
  </si>
  <si>
    <t xml:space="preserve">Marketing / Mgt  Consultants </t>
  </si>
  <si>
    <t xml:space="preserve">Design / Technical Consultants </t>
  </si>
  <si>
    <t>Maintence &amp; Hosting</t>
  </si>
  <si>
    <t>Trade Shows</t>
  </si>
  <si>
    <t>Advertising Specialties</t>
  </si>
  <si>
    <t>Direct Mail</t>
  </si>
  <si>
    <t>Website</t>
  </si>
  <si>
    <t>Assumptions</t>
    <phoneticPr fontId="10" type="noConversion"/>
  </si>
  <si>
    <t>Cost of Goods Sold ( COGS)</t>
    <phoneticPr fontId="10" type="noConversion"/>
  </si>
  <si>
    <t>Expenses (EXP)</t>
    <phoneticPr fontId="10" type="noConversion"/>
  </si>
  <si>
    <t xml:space="preserve"> Expenses *</t>
    <phoneticPr fontId="10" type="noConversion"/>
  </si>
  <si>
    <t xml:space="preserve">COST OF </t>
    <phoneticPr fontId="10"/>
  </si>
  <si>
    <t xml:space="preserve"> GOODS SOLD</t>
    <phoneticPr fontId="10"/>
  </si>
  <si>
    <t>TOTAL EXPENSES</t>
  </si>
  <si>
    <t>1st QTR</t>
  </si>
  <si>
    <t xml:space="preserve"> auto populated year 2 </t>
  </si>
  <si>
    <t>TV Radio</t>
  </si>
  <si>
    <t>Online</t>
  </si>
  <si>
    <t xml:space="preserve"> auto populated</t>
  </si>
  <si>
    <t xml:space="preserve">  Total Gross Sales</t>
  </si>
  <si>
    <t xml:space="preserve">    Media Advertising</t>
  </si>
  <si>
    <t>If your COGS is 25% enter .25, this is the same as if your unit price is $40 and your cost is $10, 10/40 is .25 or 25%</t>
    <phoneticPr fontId="10"/>
  </si>
  <si>
    <r>
      <t xml:space="preserve">Changing the type of employee </t>
    </r>
    <r>
      <rPr>
        <sz val="14"/>
        <color indexed="8"/>
        <rFont val="Verdana"/>
        <family val="2"/>
      </rPr>
      <t>NAME</t>
    </r>
    <r>
      <rPr>
        <sz val="14"/>
        <color indexed="43"/>
        <rFont val="Verdana"/>
        <family val="2"/>
      </rPr>
      <t xml:space="preserve"> </t>
    </r>
    <r>
      <rPr>
        <sz val="14"/>
        <color indexed="8"/>
        <rFont val="Verdana"/>
        <family val="2"/>
      </rPr>
      <t xml:space="preserve"> ABOVE </t>
    </r>
    <r>
      <rPr>
        <sz val="14"/>
        <color indexed="43"/>
        <rFont val="Verdana"/>
        <family val="2"/>
      </rPr>
      <t>(light yellow)  will change the name on all worksheets.</t>
    </r>
    <phoneticPr fontId="10"/>
  </si>
  <si>
    <t xml:space="preserve"> AND spreadsheet will be populated</t>
    <phoneticPr fontId="10"/>
  </si>
  <si>
    <r>
      <t xml:space="preserve">ABOVE </t>
    </r>
    <r>
      <rPr>
        <sz val="16"/>
        <color indexed="43"/>
        <rFont val="Verdana"/>
        <family val="2"/>
      </rPr>
      <t>- For each year</t>
    </r>
    <r>
      <rPr>
        <sz val="14"/>
        <color indexed="43"/>
        <rFont val="Verdana"/>
        <family val="2"/>
      </rPr>
      <t xml:space="preserve">, complete the number of units sold for each category, for each month. </t>
    </r>
    <phoneticPr fontId="10"/>
  </si>
  <si>
    <t>Furniture &amp; Equipment</t>
  </si>
  <si>
    <t xml:space="preserve"> of your negative cash flows</t>
    <phoneticPr fontId="10" type="noConversion"/>
  </si>
  <si>
    <t>Total Use of Funds</t>
  </si>
  <si>
    <t>Cash Reserve:</t>
  </si>
  <si>
    <t xml:space="preserve">year </t>
  </si>
  <si>
    <t>3 QTR</t>
  </si>
  <si>
    <t>4 QTR</t>
  </si>
  <si>
    <t>Maintenance &amp; Hosting</t>
  </si>
  <si>
    <t>second year of operation</t>
  </si>
  <si>
    <t xml:space="preserve">  </t>
    <phoneticPr fontId="10" type="noConversion"/>
  </si>
  <si>
    <t xml:space="preserve"> </t>
    <phoneticPr fontId="10" type="noConversion"/>
  </si>
  <si>
    <t xml:space="preserve"> </t>
    <phoneticPr fontId="10" type="noConversion"/>
  </si>
  <si>
    <t xml:space="preserve"> </t>
    <phoneticPr fontId="10" type="noConversion"/>
  </si>
  <si>
    <t xml:space="preserve"> </t>
    <phoneticPr fontId="10" type="noConversion"/>
  </si>
  <si>
    <t>depreciation</t>
    <phoneticPr fontId="10" type="noConversion"/>
  </si>
  <si>
    <t xml:space="preserve"> You will need to input this </t>
    <phoneticPr fontId="10" type="noConversion"/>
  </si>
  <si>
    <t xml:space="preserve"> input per yr average cost per </t>
  </si>
  <si>
    <r>
      <t xml:space="preserve">  value based upon the </t>
    </r>
    <r>
      <rPr>
        <sz val="12"/>
        <color indexed="41"/>
        <rFont val="Verdana"/>
        <family val="2"/>
      </rPr>
      <t>summation</t>
    </r>
    <r>
      <rPr>
        <sz val="10"/>
        <color indexed="13"/>
        <rFont val="Verdana"/>
        <family val="2"/>
      </rPr>
      <t xml:space="preserve"> </t>
    </r>
    <phoneticPr fontId="10" type="noConversion"/>
  </si>
  <si>
    <t>INPUT</t>
    <phoneticPr fontId="10" type="noConversion"/>
  </si>
  <si>
    <t xml:space="preserve">The monthly depreciation wiil </t>
    <phoneticPr fontId="10" type="noConversion"/>
  </si>
  <si>
    <t xml:space="preserve"> be auto added to your</t>
    <phoneticPr fontId="10" type="noConversion"/>
  </si>
  <si>
    <t xml:space="preserve"> Amount of Investor funds being sought this round:</t>
    <phoneticPr fontId="10" type="noConversion"/>
  </si>
  <si>
    <t xml:space="preserve">  (returns / allowances)</t>
  </si>
  <si>
    <t>NET SALES</t>
  </si>
  <si>
    <t>Net Sales by Line</t>
    <phoneticPr fontId="10" type="noConversion"/>
  </si>
  <si>
    <t xml:space="preserve">  (commissions)</t>
  </si>
  <si>
    <t xml:space="preserve"> input per yr average cost per emp</t>
  </si>
  <si>
    <t>2nd QTR</t>
  </si>
  <si>
    <t>3rd QTR</t>
  </si>
  <si>
    <t xml:space="preserve">This is automatically computed </t>
    <phoneticPr fontId="10"/>
  </si>
  <si>
    <t xml:space="preserve"> based upon your Net Income before Taxes</t>
    <phoneticPr fontId="10"/>
  </si>
  <si>
    <t>Office Supplies</t>
  </si>
  <si>
    <t>Postage / Shipp Expense</t>
  </si>
  <si>
    <t xml:space="preserve"> from investors</t>
    <phoneticPr fontId="10" type="noConversion"/>
  </si>
  <si>
    <t xml:space="preserve">Amount you are </t>
    <phoneticPr fontId="10" type="noConversion"/>
  </si>
  <si>
    <t xml:space="preserve"> Non-Yellow categories  values are  automatically </t>
    <phoneticPr fontId="10"/>
  </si>
  <si>
    <t>Number of funding rounds expected for full financing :</t>
  </si>
  <si>
    <t>Total amount being sought in this round:</t>
  </si>
  <si>
    <t xml:space="preserve">amount or contact your instructor </t>
    <phoneticPr fontId="10" type="noConversion"/>
  </si>
  <si>
    <t xml:space="preserve">   Convertible Debt:</t>
  </si>
  <si>
    <t xml:space="preserve">( third year of operation) </t>
  </si>
  <si>
    <t xml:space="preserve">STAFFING BUDGET </t>
  </si>
  <si>
    <t xml:space="preserve">QUARTERLY Income Statement </t>
  </si>
  <si>
    <t xml:space="preserve">    # employees</t>
  </si>
  <si>
    <t xml:space="preserve">    Wages &amp; Salary</t>
  </si>
  <si>
    <t xml:space="preserve"> ALL PRODUCT LINES </t>
  </si>
  <si>
    <t xml:space="preserve">  Total volume  / units</t>
  </si>
  <si>
    <t xml:space="preserve">Professional Assistance </t>
  </si>
  <si>
    <t>Annual REV %</t>
    <phoneticPr fontId="10" type="noConversion"/>
  </si>
  <si>
    <t>Gross Profit</t>
    <phoneticPr fontId="10" type="noConversion"/>
  </si>
  <si>
    <t>do not modify</t>
  </si>
  <si>
    <t>Income Statement by MONTH</t>
  </si>
  <si>
    <t>Total Net Sales</t>
    <phoneticPr fontId="10" type="noConversion"/>
  </si>
  <si>
    <t>GROSS PROFIT</t>
  </si>
  <si>
    <t xml:space="preserve">  EXPENSES</t>
  </si>
  <si>
    <t>Salaries &amp; Wages</t>
  </si>
  <si>
    <t xml:space="preserve"> ( Provision for income taxes)</t>
  </si>
  <si>
    <t xml:space="preserve">Equipment </t>
  </si>
  <si>
    <t>Furniture</t>
  </si>
  <si>
    <t>Production Machines / Equipment</t>
  </si>
  <si>
    <t>total</t>
  </si>
  <si>
    <t xml:space="preserve"> second year of operation</t>
  </si>
  <si>
    <t xml:space="preserve">    ( commissions )</t>
  </si>
  <si>
    <t xml:space="preserve">    ( returns / allowances )</t>
  </si>
  <si>
    <t xml:space="preserve">    ( returns / allowances )  %</t>
  </si>
  <si>
    <t xml:space="preserve"> yr total</t>
  </si>
  <si>
    <t xml:space="preserve">Direct Mail Specialists </t>
  </si>
  <si>
    <r>
      <t xml:space="preserve">BELOW- </t>
    </r>
    <r>
      <rPr>
        <sz val="16"/>
        <color indexed="43"/>
        <rFont val="Verdana"/>
        <family val="2"/>
      </rPr>
      <t xml:space="preserve"> For each year</t>
    </r>
    <r>
      <rPr>
        <sz val="14"/>
        <color indexed="43"/>
        <rFont val="Verdana"/>
        <family val="2"/>
      </rPr>
      <t xml:space="preserve">, complete the variables  (annual salary, and percents)  </t>
    </r>
    <phoneticPr fontId="10"/>
  </si>
  <si>
    <t xml:space="preserve">    Professional Assistance </t>
  </si>
  <si>
    <t xml:space="preserve">    Brochures / Flyers</t>
  </si>
  <si>
    <t xml:space="preserve">    Signs / Billboards</t>
  </si>
  <si>
    <t>Technology</t>
  </si>
  <si>
    <t>Unit price $</t>
  </si>
  <si>
    <t>Merchandise Displays</t>
  </si>
  <si>
    <t>Sampling Premiums</t>
  </si>
  <si>
    <t xml:space="preserve"> </t>
    <phoneticPr fontId="10" type="noConversion"/>
  </si>
  <si>
    <t xml:space="preserve"> </t>
    <phoneticPr fontId="10" type="noConversion"/>
  </si>
  <si>
    <t>for the year</t>
  </si>
  <si>
    <t xml:space="preserve">   for the year</t>
  </si>
  <si>
    <t>Other:</t>
  </si>
  <si>
    <t>third year of operation</t>
  </si>
  <si>
    <t>Capital Expenditures</t>
  </si>
  <si>
    <t xml:space="preserve">All other values will be </t>
    <phoneticPr fontId="10" type="noConversion"/>
  </si>
  <si>
    <t xml:space="preserve"> auto populated.</t>
    <phoneticPr fontId="10" type="noConversion"/>
  </si>
  <si>
    <t>input yellow fields</t>
  </si>
  <si>
    <t>input yellow fields</t>
    <phoneticPr fontId="10" type="noConversion"/>
  </si>
  <si>
    <t xml:space="preserve">These items are auto-populated </t>
    <phoneticPr fontId="10" type="noConversion"/>
  </si>
  <si>
    <t xml:space="preserve"> </t>
    <phoneticPr fontId="10"/>
  </si>
  <si>
    <t>summation of cash flows</t>
    <phoneticPr fontId="10"/>
  </si>
  <si>
    <t xml:space="preserve"> cash flows by month</t>
    <phoneticPr fontId="10"/>
  </si>
  <si>
    <t>the largest negative number is your min WC need</t>
    <phoneticPr fontId="10"/>
  </si>
  <si>
    <t>Marketing / PR</t>
  </si>
  <si>
    <t>Ad Agencies</t>
  </si>
  <si>
    <t>Gross sales</t>
  </si>
  <si>
    <t xml:space="preserve">  Provision for income taxes</t>
  </si>
  <si>
    <r>
      <t xml:space="preserve">BELOW- </t>
    </r>
    <r>
      <rPr>
        <sz val="16"/>
        <color indexed="43"/>
        <rFont val="Verdana"/>
        <family val="2"/>
      </rPr>
      <t xml:space="preserve"> For each year</t>
    </r>
    <r>
      <rPr>
        <sz val="14"/>
        <color indexed="43"/>
        <rFont val="Verdana"/>
        <family val="2"/>
      </rPr>
      <t>, complete the COST OF GOODS SOLD for each product</t>
    </r>
    <phoneticPr fontId="10"/>
  </si>
  <si>
    <t>first year of operation</t>
  </si>
  <si>
    <t>Units / volume</t>
  </si>
  <si>
    <t xml:space="preserve">    Payroll Taxes</t>
  </si>
  <si>
    <t xml:space="preserve">    Benefits</t>
  </si>
  <si>
    <t xml:space="preserve"> </t>
    <phoneticPr fontId="10" type="noConversion"/>
  </si>
  <si>
    <t>by product line  …..</t>
  </si>
  <si>
    <t xml:space="preserve"> AND ALL sales spreadsheets will be populated</t>
  </si>
  <si>
    <t xml:space="preserve">     leasehold Improvements:</t>
  </si>
  <si>
    <t xml:space="preserve"> Materials, supplies and inventory</t>
    <phoneticPr fontId="10" type="noConversion"/>
  </si>
  <si>
    <t xml:space="preserve"> </t>
    <phoneticPr fontId="10" type="noConversion"/>
  </si>
  <si>
    <t xml:space="preserve"> </t>
    <phoneticPr fontId="10" type="noConversion"/>
  </si>
  <si>
    <t xml:space="preserve"> </t>
    <phoneticPr fontId="10" type="noConversion"/>
  </si>
  <si>
    <t xml:space="preserve"> </t>
    <phoneticPr fontId="10" type="noConversion"/>
  </si>
  <si>
    <t>total start-up costs</t>
    <phoneticPr fontId="10" type="noConversion"/>
  </si>
  <si>
    <t xml:space="preserve">  Land, building and</t>
  </si>
  <si>
    <t xml:space="preserve"> Deposits, fees and</t>
    <phoneticPr fontId="10" type="noConversion"/>
  </si>
  <si>
    <t xml:space="preserve">  populated from other worksheets.</t>
    <phoneticPr fontId="10"/>
  </si>
  <si>
    <t>Depreciation</t>
  </si>
  <si>
    <t xml:space="preserve"> Year total</t>
  </si>
  <si>
    <t>1st Quarter</t>
  </si>
  <si>
    <t>2nd Quarter</t>
  </si>
  <si>
    <t>3rd Quarter</t>
  </si>
  <si>
    <t>4th Quarter</t>
  </si>
  <si>
    <t xml:space="preserve"> input per yr average cost per mgt</t>
  </si>
  <si>
    <t>Other</t>
  </si>
  <si>
    <t>TOTAL COSTS</t>
  </si>
  <si>
    <t xml:space="preserve"> </t>
  </si>
  <si>
    <t>Net Sales</t>
  </si>
  <si>
    <t xml:space="preserve"> </t>
    <phoneticPr fontId="10"/>
  </si>
  <si>
    <t>COST</t>
    <phoneticPr fontId="10"/>
  </si>
  <si>
    <t xml:space="preserve">INPUT values as approprite for YELLOW categories. </t>
    <phoneticPr fontId="10"/>
  </si>
  <si>
    <t xml:space="preserve"> </t>
    <phoneticPr fontId="10" type="noConversion"/>
  </si>
  <si>
    <t xml:space="preserve"> </t>
    <phoneticPr fontId="10" type="noConversion"/>
  </si>
  <si>
    <t xml:space="preserve">         first year of operation</t>
    <phoneticPr fontId="10"/>
  </si>
  <si>
    <t xml:space="preserve"> </t>
    <phoneticPr fontId="10" type="noConversion"/>
  </si>
  <si>
    <t xml:space="preserve"> </t>
    <phoneticPr fontId="10" type="noConversion"/>
  </si>
  <si>
    <t xml:space="preserve">Advertising / Promotion </t>
  </si>
  <si>
    <t xml:space="preserve">  subtotal</t>
    <phoneticPr fontId="10" type="noConversion"/>
  </si>
  <si>
    <t xml:space="preserve"> </t>
    <phoneticPr fontId="10"/>
  </si>
  <si>
    <t>Employee Benefits</t>
  </si>
  <si>
    <t xml:space="preserve">        professional services </t>
    <phoneticPr fontId="10" type="noConversion"/>
  </si>
  <si>
    <t xml:space="preserve">subtotal </t>
    <phoneticPr fontId="10" type="noConversion"/>
  </si>
  <si>
    <t>Other:</t>
    <phoneticPr fontId="10"/>
  </si>
  <si>
    <t>other:</t>
    <phoneticPr fontId="10" type="noConversion"/>
  </si>
  <si>
    <t>other:</t>
    <phoneticPr fontId="10" type="noConversion"/>
  </si>
  <si>
    <t>three year working capital needs</t>
    <phoneticPr fontId="10" type="noConversion"/>
  </si>
  <si>
    <t xml:space="preserve">  Three year working capital needs</t>
    <phoneticPr fontId="10" type="noConversion"/>
  </si>
  <si>
    <t xml:space="preserve">( first year of operation) </t>
  </si>
  <si>
    <t xml:space="preserve">   Short Term Loans:</t>
  </si>
  <si>
    <r>
      <t>FILE  PRINT</t>
    </r>
    <r>
      <rPr>
        <sz val="14"/>
        <rFont val="Verdana"/>
        <family val="2"/>
      </rPr>
      <t xml:space="preserve">   will automatically format and print this page </t>
    </r>
  </si>
  <si>
    <t xml:space="preserve">input % - auto compute </t>
  </si>
  <si>
    <t xml:space="preserve">( second year of operation) </t>
  </si>
  <si>
    <t>fees &amp; setup</t>
  </si>
  <si>
    <t xml:space="preserve">Building </t>
  </si>
  <si>
    <t>Initial Rent</t>
  </si>
  <si>
    <t xml:space="preserve">Deposits  (Security/ Utilities/ etc) </t>
  </si>
  <si>
    <t>Improvements / Remodeling</t>
  </si>
  <si>
    <t>other :</t>
  </si>
  <si>
    <t xml:space="preserve"> </t>
    <phoneticPr fontId="10" type="noConversion"/>
  </si>
  <si>
    <t xml:space="preserve"> </t>
    <phoneticPr fontId="10" type="noConversion"/>
  </si>
  <si>
    <t>Inventory</t>
    <phoneticPr fontId="10" type="noConversion"/>
  </si>
  <si>
    <t xml:space="preserve"> </t>
    <phoneticPr fontId="10"/>
  </si>
  <si>
    <t>Amount you are seeking</t>
    <phoneticPr fontId="10" type="noConversion"/>
  </si>
  <si>
    <t>Telephone Svc</t>
  </si>
  <si>
    <t>other:</t>
    <phoneticPr fontId="10" type="noConversion"/>
  </si>
  <si>
    <t>Insurance</t>
  </si>
  <si>
    <t>Interest Expense</t>
  </si>
  <si>
    <t>other:</t>
  </si>
  <si>
    <t>This form only requires your</t>
    <phoneticPr fontId="10" type="noConversion"/>
  </si>
  <si>
    <t>input as to the Sources of Funds.</t>
    <phoneticPr fontId="10" type="noConversion"/>
  </si>
  <si>
    <t xml:space="preserve"> input per yr average cost per sales</t>
  </si>
  <si>
    <t>interest expense</t>
    <phoneticPr fontId="10"/>
  </si>
  <si>
    <t>EBIT (earnings b4 interest &amp; taxes)</t>
    <phoneticPr fontId="10"/>
  </si>
  <si>
    <t>Media Advertising</t>
  </si>
  <si>
    <t>Print</t>
  </si>
  <si>
    <t>Direct Mail Specialists</t>
  </si>
  <si>
    <t xml:space="preserve">Quarterly Marketing Budget </t>
  </si>
  <si>
    <t>Brochures / Flyers / Postcards</t>
  </si>
  <si>
    <t xml:space="preserve">Travel: </t>
  </si>
  <si>
    <t>JULY</t>
  </si>
  <si>
    <t>Development</t>
  </si>
  <si>
    <t>Profit Before Taxes</t>
    <phoneticPr fontId="10" type="noConversion"/>
  </si>
  <si>
    <t>Projected Profits</t>
    <phoneticPr fontId="10" type="noConversion"/>
  </si>
  <si>
    <t>TOTAL SOURCE OF FUNDS :</t>
    <phoneticPr fontId="10" type="noConversion"/>
  </si>
  <si>
    <t xml:space="preserve"> </t>
    <phoneticPr fontId="10" type="noConversion"/>
  </si>
  <si>
    <t>Travel / shipp</t>
  </si>
  <si>
    <t>Exhibts / signs</t>
  </si>
  <si>
    <t xml:space="preserve">contributing to venture </t>
    <phoneticPr fontId="10" type="noConversion"/>
  </si>
  <si>
    <t>P R / Marketing activities</t>
  </si>
  <si>
    <t>Phone directories</t>
  </si>
  <si>
    <t>Postage / Ship Expense</t>
    <phoneticPr fontId="10"/>
  </si>
  <si>
    <t xml:space="preserve"> ( Carryover tax credit) </t>
    <phoneticPr fontId="10" type="noConversion"/>
  </si>
  <si>
    <t>Payroll Taxes</t>
  </si>
  <si>
    <t>Professional Services</t>
  </si>
  <si>
    <t>Rent</t>
  </si>
  <si>
    <t>Fees and professional services</t>
    <phoneticPr fontId="10" type="noConversion"/>
  </si>
  <si>
    <t xml:space="preserve"> Deposits, fees and professional services</t>
    <phoneticPr fontId="10" type="noConversion"/>
  </si>
  <si>
    <t xml:space="preserve">  Purchase of Equipment/Furniture</t>
    <phoneticPr fontId="10" type="noConversion"/>
  </si>
  <si>
    <t xml:space="preserve">     leasehold Improvements</t>
    <phoneticPr fontId="10" type="noConversion"/>
  </si>
  <si>
    <t xml:space="preserve"> total year</t>
  </si>
  <si>
    <t xml:space="preserve"> second year of operation </t>
  </si>
  <si>
    <t>DEC</t>
  </si>
  <si>
    <t>TOTAL</t>
  </si>
  <si>
    <t>Facilities</t>
  </si>
  <si>
    <t>Land</t>
  </si>
  <si>
    <t>total</t>
    <phoneticPr fontId="10" type="noConversion"/>
  </si>
  <si>
    <t xml:space="preserve"> input per yr average cost per oper emp</t>
  </si>
  <si>
    <t>AUGUST</t>
  </si>
  <si>
    <t>SEPT</t>
  </si>
  <si>
    <t>OCT</t>
  </si>
  <si>
    <t>NOV</t>
  </si>
  <si>
    <t>Informal Marketing</t>
  </si>
  <si>
    <t>Memberships</t>
  </si>
  <si>
    <t>JAN</t>
  </si>
  <si>
    <t xml:space="preserve">  (Cost of Goods Sold)</t>
  </si>
  <si>
    <r>
      <t>Changing the</t>
    </r>
    <r>
      <rPr>
        <sz val="14"/>
        <color indexed="8"/>
        <rFont val="Verdana"/>
        <family val="2"/>
      </rPr>
      <t xml:space="preserve"> NAME</t>
    </r>
    <r>
      <rPr>
        <sz val="14"/>
        <color indexed="43"/>
        <rFont val="Verdana"/>
        <family val="2"/>
      </rPr>
      <t xml:space="preserve"> of product line</t>
    </r>
    <r>
      <rPr>
        <sz val="14"/>
        <color indexed="8"/>
        <rFont val="Verdana"/>
        <family val="2"/>
      </rPr>
      <t xml:space="preserve"> ABOVE </t>
    </r>
    <r>
      <rPr>
        <sz val="14"/>
        <color indexed="43"/>
        <rFont val="Verdana"/>
        <family val="2"/>
      </rPr>
      <t>(light yellow)  will change the name on all worksheets.</t>
    </r>
    <phoneticPr fontId="10"/>
  </si>
  <si>
    <r>
      <t xml:space="preserve">ABOVE </t>
    </r>
    <r>
      <rPr>
        <sz val="16"/>
        <color indexed="43"/>
        <rFont val="Verdana"/>
        <family val="2"/>
      </rPr>
      <t>- For each year</t>
    </r>
    <r>
      <rPr>
        <sz val="14"/>
        <color indexed="43"/>
        <rFont val="Verdana"/>
        <family val="2"/>
      </rPr>
      <t xml:space="preserve">, complete the  number of employees for each category, for each month. </t>
    </r>
    <phoneticPr fontId="10"/>
  </si>
  <si>
    <t>Postage / Shipping Expense</t>
    <phoneticPr fontId="10"/>
  </si>
  <si>
    <t>Travel / shipping</t>
    <phoneticPr fontId="10"/>
  </si>
  <si>
    <t>Exhibits / signs</t>
    <phoneticPr fontId="10"/>
  </si>
  <si>
    <t>Telephone / depreciable equipment</t>
    <phoneticPr fontId="10" type="noConversion"/>
  </si>
  <si>
    <t>Maintenance &amp; Hosting</t>
    <phoneticPr fontId="10"/>
  </si>
  <si>
    <t>Computers / Software</t>
  </si>
  <si>
    <t>Signs / Billboards</t>
  </si>
  <si>
    <t>Maintenance</t>
  </si>
  <si>
    <t>Equipment Rental</t>
  </si>
  <si>
    <t xml:space="preserve">VIEW your completed income </t>
    <phoneticPr fontId="10" type="noConversion"/>
  </si>
  <si>
    <t xml:space="preserve">statements to determine this </t>
    <phoneticPr fontId="10" type="noConversion"/>
  </si>
  <si>
    <t>Total Funds Required</t>
    <phoneticPr fontId="10" type="noConversion"/>
  </si>
  <si>
    <t>( until positive cash flow occurs).</t>
    <phoneticPr fontId="10" type="noConversion"/>
  </si>
  <si>
    <t xml:space="preserve">for assistance </t>
    <phoneticPr fontId="10" type="noConversion"/>
  </si>
  <si>
    <t xml:space="preserve">    Merchandise Displays</t>
  </si>
  <si>
    <t>Cash Registers / POS Terminals</t>
  </si>
  <si>
    <t>Vehicles</t>
  </si>
  <si>
    <t>Materials / Supplies</t>
  </si>
  <si>
    <t>Stationary / Business Cards</t>
  </si>
  <si>
    <t xml:space="preserve">Brochures / Pamphlets / forms </t>
  </si>
  <si>
    <t xml:space="preserve">Licenses, Permits </t>
  </si>
  <si>
    <t xml:space="preserve"> </t>
    <phoneticPr fontId="10"/>
  </si>
  <si>
    <t xml:space="preserve"> </t>
    <phoneticPr fontId="10"/>
  </si>
  <si>
    <t>Units</t>
    <phoneticPr fontId="10" type="noConversion"/>
  </si>
  <si>
    <t>Profits (loss)</t>
    <phoneticPr fontId="10" type="noConversion"/>
  </si>
  <si>
    <t xml:space="preserve"> before taxes</t>
    <phoneticPr fontId="10" type="noConversion"/>
  </si>
  <si>
    <t xml:space="preserve">  Land, building and </t>
    <phoneticPr fontId="10" type="noConversion"/>
  </si>
  <si>
    <t xml:space="preserve">Product 1 </t>
  </si>
  <si>
    <t>Product 3</t>
  </si>
  <si>
    <t>Product 2</t>
  </si>
  <si>
    <t>Product 4</t>
  </si>
  <si>
    <t>INPUT COMPANY NAME on Monthly Marketing Budget cell "H2"</t>
  </si>
  <si>
    <t>for the first year</t>
  </si>
  <si>
    <t>months expenses from C43+D43</t>
  </si>
  <si>
    <t>I suggest you use the first two</t>
  </si>
  <si>
    <t>If you have no negative cash flow</t>
  </si>
  <si>
    <t>administration</t>
  </si>
  <si>
    <t>(6.2%SSN and 1.45% medicare)</t>
  </si>
  <si>
    <t>(once you get to 5 employees, must pay unemployment and workmen's comp insurance +5% minimum)</t>
  </si>
  <si>
    <t>Marketing as % of sales</t>
  </si>
  <si>
    <t>Three Year 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</si>
</sst>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%"/>
  </numFmts>
  <fonts count="52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  <family val="2"/>
    </font>
    <font>
      <sz val="11"/>
      <name val="Bookman Old Style"/>
      <family val="1"/>
    </font>
    <font>
      <sz val="14"/>
      <name val="Bookman Old Style"/>
      <family val="1"/>
    </font>
    <font>
      <sz val="11"/>
      <name val="Verdana"/>
      <family val="2"/>
    </font>
    <font>
      <sz val="12"/>
      <name val="Verdana"/>
      <family val="2"/>
    </font>
    <font>
      <sz val="16"/>
      <name val="Verdana"/>
      <family val="2"/>
    </font>
    <font>
      <sz val="8"/>
      <name val="Verdana"/>
      <family val="2"/>
    </font>
    <font>
      <sz val="10"/>
      <color indexed="8"/>
      <name val="Verdana"/>
      <family val="2"/>
    </font>
    <font>
      <sz val="12"/>
      <name val="Bookman Old Style"/>
      <family val="1"/>
    </font>
    <font>
      <b/>
      <sz val="12"/>
      <name val="Verdana"/>
      <family val="2"/>
    </font>
    <font>
      <sz val="10"/>
      <color indexed="9"/>
      <name val="Verdana"/>
      <family val="2"/>
    </font>
    <font>
      <b/>
      <sz val="14"/>
      <color indexed="9"/>
      <name val="Bookman Old Style"/>
      <family val="1"/>
    </font>
    <font>
      <b/>
      <sz val="10"/>
      <color indexed="9"/>
      <name val="Verdana"/>
      <family val="2"/>
    </font>
    <font>
      <b/>
      <sz val="16"/>
      <color indexed="9"/>
      <name val="Bookman Old Style"/>
      <family val="1"/>
    </font>
    <font>
      <sz val="14"/>
      <color indexed="9"/>
      <name val="Verdana"/>
      <family val="2"/>
    </font>
    <font>
      <b/>
      <sz val="14"/>
      <color indexed="9"/>
      <name val="Verdana"/>
      <family val="2"/>
    </font>
    <font>
      <b/>
      <sz val="12"/>
      <color indexed="9"/>
      <name val="Verdana"/>
      <family val="2"/>
    </font>
    <font>
      <u/>
      <sz val="10"/>
      <name val="Verdana"/>
      <family val="2"/>
    </font>
    <font>
      <u/>
      <sz val="10"/>
      <color indexed="8"/>
      <name val="Verdana"/>
      <family val="2"/>
    </font>
    <font>
      <b/>
      <sz val="16"/>
      <color indexed="9"/>
      <name val="Verdana"/>
      <family val="2"/>
    </font>
    <font>
      <sz val="14"/>
      <name val="Verdana"/>
      <family val="2"/>
    </font>
    <font>
      <b/>
      <sz val="11"/>
      <color indexed="9"/>
      <name val="Verdana"/>
      <family val="2"/>
    </font>
    <font>
      <sz val="12"/>
      <color indexed="9"/>
      <name val="Verdana"/>
      <family val="2"/>
    </font>
    <font>
      <u/>
      <sz val="12"/>
      <name val="Verdana"/>
      <family val="2"/>
    </font>
    <font>
      <b/>
      <sz val="11"/>
      <name val="Verdana"/>
      <family val="2"/>
    </font>
    <font>
      <sz val="10"/>
      <color indexed="13"/>
      <name val="Verdana"/>
      <family val="2"/>
    </font>
    <font>
      <sz val="10"/>
      <color indexed="42"/>
      <name val="Verdana"/>
      <family val="2"/>
    </font>
    <font>
      <sz val="12"/>
      <color indexed="41"/>
      <name val="Verdana"/>
      <family val="2"/>
    </font>
    <font>
      <sz val="16"/>
      <color indexed="10"/>
      <name val="Verdana"/>
      <family val="2"/>
    </font>
    <font>
      <sz val="14"/>
      <color indexed="10"/>
      <name val="Verdana"/>
      <family val="2"/>
    </font>
    <font>
      <sz val="12"/>
      <color indexed="42"/>
      <name val="Verdana"/>
      <family val="2"/>
    </font>
    <font>
      <b/>
      <sz val="12"/>
      <color indexed="10"/>
      <name val="Verdana"/>
      <family val="2"/>
    </font>
    <font>
      <b/>
      <sz val="10"/>
      <color indexed="10"/>
      <name val="Verdana"/>
      <family val="2"/>
    </font>
    <font>
      <sz val="11"/>
      <color indexed="9"/>
      <name val="Verdana"/>
      <family val="2"/>
    </font>
    <font>
      <sz val="10"/>
      <color indexed="43"/>
      <name val="Verdana"/>
      <family val="2"/>
    </font>
    <font>
      <sz val="12"/>
      <color indexed="43"/>
      <name val="Verdana"/>
      <family val="2"/>
    </font>
    <font>
      <b/>
      <sz val="14"/>
      <color indexed="10"/>
      <name val="Verdana"/>
      <family val="2"/>
    </font>
    <font>
      <sz val="12"/>
      <color indexed="8"/>
      <name val="Verdana"/>
      <family val="2"/>
    </font>
    <font>
      <sz val="14"/>
      <color indexed="43"/>
      <name val="Verdana"/>
      <family val="2"/>
    </font>
    <font>
      <sz val="14"/>
      <color indexed="8"/>
      <name val="Verdana"/>
      <family val="2"/>
    </font>
    <font>
      <sz val="16"/>
      <color indexed="43"/>
      <name val="Verdana"/>
      <family val="2"/>
    </font>
    <font>
      <sz val="16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i/>
      <sz val="9"/>
      <name val="Verdana"/>
      <family val="2"/>
    </font>
    <font>
      <i/>
      <sz val="12"/>
      <name val="Verdana"/>
      <family val="2"/>
    </font>
    <font>
      <b/>
      <sz val="12"/>
      <color rgb="FF00000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305"/>
        <bgColor rgb="FF000000"/>
      </patternFill>
    </fill>
    <fill>
      <patternFill patternType="solid">
        <fgColor rgb="FFFFFF99"/>
        <bgColor rgb="FF000000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85">
    <xf numFmtId="0" fontId="0" fillId="0" borderId="0" xfId="0"/>
    <xf numFmtId="164" fontId="0" fillId="0" borderId="1" xfId="0" applyNumberFormat="1" applyBorder="1"/>
    <xf numFmtId="164" fontId="0" fillId="0" borderId="2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1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2" xfId="0" applyNumberFormat="1" applyBorder="1"/>
    <xf numFmtId="164" fontId="11" fillId="0" borderId="0" xfId="0" applyNumberFormat="1" applyFont="1" applyFill="1" applyBorder="1"/>
    <xf numFmtId="164" fontId="5" fillId="0" borderId="0" xfId="0" applyNumberFormat="1" applyFont="1" applyBorder="1" applyAlignment="1">
      <alignment horizontal="center"/>
    </xf>
    <xf numFmtId="164" fontId="1" fillId="0" borderId="0" xfId="0" applyNumberFormat="1" applyFont="1" applyBorder="1"/>
    <xf numFmtId="1" fontId="0" fillId="0" borderId="3" xfId="0" applyNumberFormat="1" applyBorder="1"/>
    <xf numFmtId="0" fontId="5" fillId="0" borderId="0" xfId="0" applyNumberFormat="1" applyFont="1" applyBorder="1" applyAlignment="1">
      <alignment horizontal="left"/>
    </xf>
    <xf numFmtId="164" fontId="5" fillId="0" borderId="2" xfId="0" applyNumberFormat="1" applyFont="1" applyBorder="1" applyAlignment="1">
      <alignment horizontal="center"/>
    </xf>
    <xf numFmtId="164" fontId="0" fillId="0" borderId="0" xfId="0" applyNumberFormat="1" applyFill="1" applyBorder="1"/>
    <xf numFmtId="0" fontId="4" fillId="2" borderId="9" xfId="0" applyFont="1" applyFill="1" applyBorder="1" applyProtection="1">
      <protection locked="0"/>
    </xf>
    <xf numFmtId="0" fontId="4" fillId="2" borderId="10" xfId="0" applyFont="1" applyFill="1" applyBorder="1" applyProtection="1">
      <protection locked="0"/>
    </xf>
    <xf numFmtId="0" fontId="4" fillId="2" borderId="11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0" xfId="0" applyBorder="1" applyProtection="1">
      <protection locked="0"/>
    </xf>
    <xf numFmtId="164" fontId="0" fillId="0" borderId="0" xfId="0" applyNumberFormat="1" applyBorder="1" applyProtection="1">
      <protection locked="0"/>
    </xf>
    <xf numFmtId="164" fontId="0" fillId="0" borderId="3" xfId="0" applyNumberFormat="1" applyBorder="1" applyProtection="1">
      <protection locked="0"/>
    </xf>
    <xf numFmtId="164" fontId="0" fillId="0" borderId="2" xfId="0" applyNumberFormat="1" applyBorder="1" applyProtection="1">
      <protection locked="0"/>
    </xf>
    <xf numFmtId="164" fontId="8" fillId="0" borderId="0" xfId="0" applyNumberFormat="1" applyFont="1" applyBorder="1" applyProtection="1">
      <protection locked="0"/>
    </xf>
    <xf numFmtId="164" fontId="8" fillId="0" borderId="3" xfId="0" applyNumberFormat="1" applyFont="1" applyBorder="1" applyProtection="1">
      <protection locked="0"/>
    </xf>
    <xf numFmtId="164" fontId="8" fillId="0" borderId="0" xfId="0" applyNumberFormat="1" applyFont="1" applyProtection="1">
      <protection locked="0"/>
    </xf>
    <xf numFmtId="0" fontId="8" fillId="0" borderId="0" xfId="0" applyFont="1" applyProtection="1">
      <protection locked="0"/>
    </xf>
    <xf numFmtId="164" fontId="8" fillId="0" borderId="0" xfId="0" applyNumberFormat="1" applyFont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164" fontId="5" fillId="0" borderId="0" xfId="0" applyNumberFormat="1" applyFont="1" applyAlignment="1" applyProtection="1">
      <alignment horizontal="right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2" borderId="12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13" xfId="0" applyFill="1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Fill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8" fillId="0" borderId="0" xfId="0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8" fillId="0" borderId="1" xfId="0" applyFont="1" applyBorder="1" applyProtection="1">
      <protection locked="0"/>
    </xf>
    <xf numFmtId="0" fontId="8" fillId="0" borderId="5" xfId="0" applyFont="1" applyBorder="1" applyProtection="1">
      <protection locked="0"/>
    </xf>
    <xf numFmtId="0" fontId="8" fillId="0" borderId="0" xfId="0" applyFont="1" applyBorder="1" applyProtection="1"/>
    <xf numFmtId="164" fontId="8" fillId="0" borderId="0" xfId="0" applyNumberFormat="1" applyFont="1" applyBorder="1" applyProtection="1"/>
    <xf numFmtId="164" fontId="8" fillId="0" borderId="1" xfId="0" applyNumberFormat="1" applyFont="1" applyBorder="1" applyProtection="1"/>
    <xf numFmtId="164" fontId="12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" fontId="0" fillId="0" borderId="0" xfId="0" applyNumberFormat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164" fontId="0" fillId="3" borderId="12" xfId="0" applyNumberFormat="1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12" xfId="0" applyBorder="1" applyProtection="1">
      <protection locked="0"/>
    </xf>
    <xf numFmtId="164" fontId="0" fillId="0" borderId="12" xfId="0" applyNumberFormat="1" applyBorder="1" applyProtection="1">
      <protection locked="0"/>
    </xf>
    <xf numFmtId="0" fontId="5" fillId="0" borderId="0" xfId="0" applyNumberFormat="1" applyFont="1" applyAlignment="1" applyProtection="1">
      <alignment horizontal="center"/>
      <protection locked="0"/>
    </xf>
    <xf numFmtId="164" fontId="1" fillId="0" borderId="0" xfId="0" applyNumberFormat="1" applyFont="1" applyProtection="1">
      <protection locked="0"/>
    </xf>
    <xf numFmtId="3" fontId="0" fillId="0" borderId="0" xfId="0" applyNumberFormat="1" applyProtection="1">
      <protection locked="0"/>
    </xf>
    <xf numFmtId="0" fontId="0" fillId="3" borderId="14" xfId="0" applyFill="1" applyBorder="1" applyProtection="1">
      <protection locked="0"/>
    </xf>
    <xf numFmtId="1" fontId="8" fillId="0" borderId="2" xfId="0" applyNumberFormat="1" applyFont="1" applyBorder="1" applyProtection="1"/>
    <xf numFmtId="1" fontId="0" fillId="0" borderId="0" xfId="0" applyNumberFormat="1" applyProtection="1"/>
    <xf numFmtId="164" fontId="0" fillId="0" borderId="0" xfId="0" applyNumberFormat="1" applyProtection="1"/>
    <xf numFmtId="164" fontId="0" fillId="0" borderId="1" xfId="0" applyNumberFormat="1" applyBorder="1" applyProtection="1"/>
    <xf numFmtId="164" fontId="0" fillId="0" borderId="1" xfId="0" applyNumberFormat="1" applyFill="1" applyBorder="1" applyProtection="1"/>
    <xf numFmtId="164" fontId="8" fillId="0" borderId="2" xfId="0" applyNumberFormat="1" applyFont="1" applyBorder="1" applyProtection="1"/>
    <xf numFmtId="164" fontId="8" fillId="0" borderId="0" xfId="0" applyNumberFormat="1" applyFont="1" applyProtection="1"/>
    <xf numFmtId="164" fontId="8" fillId="0" borderId="4" xfId="0" applyNumberFormat="1" applyFont="1" applyBorder="1" applyProtection="1"/>
    <xf numFmtId="1" fontId="0" fillId="0" borderId="1" xfId="0" applyNumberFormat="1" applyBorder="1" applyProtection="1"/>
    <xf numFmtId="3" fontId="8" fillId="0" borderId="0" xfId="0" applyNumberFormat="1" applyFont="1" applyProtection="1"/>
    <xf numFmtId="1" fontId="0" fillId="0" borderId="2" xfId="0" applyNumberFormat="1" applyBorder="1" applyProtection="1"/>
    <xf numFmtId="164" fontId="0" fillId="0" borderId="0" xfId="0" applyNumberFormat="1" applyBorder="1" applyProtection="1"/>
    <xf numFmtId="164" fontId="0" fillId="0" borderId="2" xfId="0" applyNumberFormat="1" applyBorder="1" applyProtection="1"/>
    <xf numFmtId="164" fontId="0" fillId="0" borderId="4" xfId="0" applyNumberFormat="1" applyBorder="1" applyProtection="1"/>
    <xf numFmtId="3" fontId="0" fillId="0" borderId="0" xfId="0" applyNumberFormat="1" applyProtection="1"/>
    <xf numFmtId="0" fontId="4" fillId="3" borderId="12" xfId="0" applyFont="1" applyFill="1" applyBorder="1" applyProtection="1">
      <protection locked="0"/>
    </xf>
    <xf numFmtId="0" fontId="4" fillId="3" borderId="0" xfId="0" applyFont="1" applyFill="1" applyBorder="1" applyProtection="1">
      <protection locked="0"/>
    </xf>
    <xf numFmtId="0" fontId="4" fillId="3" borderId="13" xfId="0" applyFont="1" applyFill="1" applyBorder="1" applyProtection="1">
      <protection locked="0"/>
    </xf>
    <xf numFmtId="164" fontId="7" fillId="0" borderId="17" xfId="0" applyNumberFormat="1" applyFont="1" applyFill="1" applyBorder="1" applyProtection="1"/>
    <xf numFmtId="164" fontId="7" fillId="0" borderId="18" xfId="0" applyNumberFormat="1" applyFont="1" applyFill="1" applyBorder="1" applyProtection="1"/>
    <xf numFmtId="164" fontId="7" fillId="0" borderId="5" xfId="0" applyNumberFormat="1" applyFont="1" applyFill="1" applyBorder="1" applyProtection="1"/>
    <xf numFmtId="164" fontId="4" fillId="2" borderId="12" xfId="0" applyNumberFormat="1" applyFont="1" applyFill="1" applyBorder="1" applyProtection="1"/>
    <xf numFmtId="164" fontId="4" fillId="2" borderId="0" xfId="0" applyNumberFormat="1" applyFont="1" applyFill="1" applyBorder="1" applyProtection="1"/>
    <xf numFmtId="164" fontId="4" fillId="2" borderId="13" xfId="0" applyNumberFormat="1" applyFont="1" applyFill="1" applyBorder="1" applyProtection="1"/>
    <xf numFmtId="164" fontId="4" fillId="2" borderId="19" xfId="0" applyNumberFormat="1" applyFont="1" applyFill="1" applyBorder="1" applyProtection="1"/>
    <xf numFmtId="164" fontId="4" fillId="2" borderId="1" xfId="0" applyNumberFormat="1" applyFont="1" applyFill="1" applyBorder="1" applyProtection="1"/>
    <xf numFmtId="164" fontId="4" fillId="2" borderId="20" xfId="0" applyNumberFormat="1" applyFont="1" applyFill="1" applyBorder="1" applyProtection="1"/>
    <xf numFmtId="164" fontId="0" fillId="2" borderId="12" xfId="0" applyNumberFormat="1" applyFill="1" applyBorder="1" applyProtection="1"/>
    <xf numFmtId="164" fontId="0" fillId="2" borderId="0" xfId="0" applyNumberFormat="1" applyFill="1" applyBorder="1" applyProtection="1"/>
    <xf numFmtId="164" fontId="0" fillId="2" borderId="13" xfId="0" applyNumberFormat="1" applyFill="1" applyBorder="1" applyProtection="1"/>
    <xf numFmtId="164" fontId="0" fillId="2" borderId="19" xfId="0" applyNumberFormat="1" applyFill="1" applyBorder="1" applyProtection="1"/>
    <xf numFmtId="164" fontId="0" fillId="2" borderId="1" xfId="0" applyNumberFormat="1" applyFill="1" applyBorder="1" applyProtection="1"/>
    <xf numFmtId="164" fontId="0" fillId="2" borderId="20" xfId="0" applyNumberFormat="1" applyFill="1" applyBorder="1" applyProtection="1"/>
    <xf numFmtId="0" fontId="0" fillId="2" borderId="9" xfId="0" applyFill="1" applyBorder="1" applyProtection="1"/>
    <xf numFmtId="0" fontId="0" fillId="2" borderId="10" xfId="0" applyFill="1" applyBorder="1" applyProtection="1"/>
    <xf numFmtId="0" fontId="0" fillId="2" borderId="11" xfId="0" applyFill="1" applyBorder="1" applyProtection="1"/>
    <xf numFmtId="164" fontId="0" fillId="2" borderId="2" xfId="0" applyNumberFormat="1" applyFill="1" applyBorder="1" applyProtection="1"/>
    <xf numFmtId="164" fontId="0" fillId="2" borderId="21" xfId="0" applyNumberFormat="1" applyFill="1" applyBorder="1" applyProtection="1"/>
    <xf numFmtId="164" fontId="0" fillId="2" borderId="0" xfId="0" applyNumberFormat="1" applyFill="1" applyProtection="1"/>
    <xf numFmtId="1" fontId="0" fillId="0" borderId="2" xfId="0" applyNumberFormat="1" applyBorder="1" applyProtection="1">
      <protection locked="0"/>
    </xf>
    <xf numFmtId="164" fontId="21" fillId="0" borderId="0" xfId="0" applyNumberFormat="1" applyFont="1" applyBorder="1"/>
    <xf numFmtId="164" fontId="22" fillId="0" borderId="0" xfId="0" applyNumberFormat="1" applyFont="1" applyFill="1" applyBorder="1"/>
    <xf numFmtId="0" fontId="6" fillId="0" borderId="0" xfId="0" applyFont="1" applyProtection="1">
      <protection locked="0"/>
    </xf>
    <xf numFmtId="0" fontId="0" fillId="0" borderId="3" xfId="0" applyBorder="1" applyProtection="1">
      <protection locked="0"/>
    </xf>
    <xf numFmtId="3" fontId="0" fillId="0" borderId="2" xfId="0" applyNumberFormat="1" applyBorder="1" applyProtection="1">
      <protection locked="0"/>
    </xf>
    <xf numFmtId="164" fontId="0" fillId="0" borderId="21" xfId="0" applyNumberForma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0" fontId="7" fillId="0" borderId="12" xfId="0" applyFont="1" applyBorder="1" applyProtection="1">
      <protection locked="0"/>
    </xf>
    <xf numFmtId="164" fontId="8" fillId="0" borderId="0" xfId="0" applyNumberFormat="1" applyFont="1" applyAlignment="1" applyProtection="1">
      <alignment horizontal="right"/>
    </xf>
    <xf numFmtId="164" fontId="8" fillId="0" borderId="1" xfId="0" applyNumberFormat="1" applyFont="1" applyBorder="1" applyAlignment="1" applyProtection="1">
      <alignment horizontal="right"/>
    </xf>
    <xf numFmtId="164" fontId="8" fillId="0" borderId="21" xfId="0" applyNumberFormat="1" applyFont="1" applyBorder="1" applyProtection="1"/>
    <xf numFmtId="164" fontId="0" fillId="0" borderId="21" xfId="0" applyNumberFormat="1" applyBorder="1" applyProtection="1"/>
    <xf numFmtId="0" fontId="0" fillId="0" borderId="0" xfId="0" applyProtection="1"/>
    <xf numFmtId="3" fontId="0" fillId="0" borderId="2" xfId="0" applyNumberFormat="1" applyBorder="1" applyProtection="1"/>
    <xf numFmtId="3" fontId="0" fillId="0" borderId="0" xfId="0" applyNumberFormat="1" applyBorder="1" applyProtection="1"/>
    <xf numFmtId="3" fontId="0" fillId="0" borderId="3" xfId="0" applyNumberFormat="1" applyBorder="1" applyProtection="1"/>
    <xf numFmtId="164" fontId="0" fillId="0" borderId="3" xfId="0" applyNumberFormat="1" applyBorder="1" applyProtection="1"/>
    <xf numFmtId="164" fontId="0" fillId="0" borderId="5" xfId="0" applyNumberFormat="1" applyBorder="1" applyProtection="1"/>
    <xf numFmtId="0" fontId="0" fillId="0" borderId="2" xfId="0" applyBorder="1" applyProtection="1"/>
    <xf numFmtId="0" fontId="0" fillId="0" borderId="0" xfId="0" applyBorder="1" applyProtection="1"/>
    <xf numFmtId="0" fontId="0" fillId="0" borderId="3" xfId="0" applyBorder="1" applyProtection="1"/>
    <xf numFmtId="164" fontId="7" fillId="0" borderId="2" xfId="0" applyNumberFormat="1" applyFont="1" applyBorder="1" applyProtection="1"/>
    <xf numFmtId="164" fontId="7" fillId="0" borderId="0" xfId="0" applyNumberFormat="1" applyFont="1" applyBorder="1" applyProtection="1"/>
    <xf numFmtId="164" fontId="8" fillId="0" borderId="3" xfId="0" applyNumberFormat="1" applyFont="1" applyBorder="1" applyProtection="1"/>
    <xf numFmtId="164" fontId="0" fillId="0" borderId="6" xfId="0" applyNumberFormat="1" applyBorder="1" applyAlignment="1" applyProtection="1">
      <alignment horizontal="center"/>
    </xf>
    <xf numFmtId="164" fontId="0" fillId="0" borderId="7" xfId="0" applyNumberFormat="1" applyBorder="1" applyAlignment="1" applyProtection="1">
      <alignment horizontal="center"/>
    </xf>
    <xf numFmtId="164" fontId="0" fillId="0" borderId="8" xfId="0" applyNumberFormat="1" applyFill="1" applyBorder="1" applyAlignment="1" applyProtection="1">
      <alignment horizontal="center"/>
    </xf>
    <xf numFmtId="0" fontId="0" fillId="0" borderId="4" xfId="0" applyBorder="1" applyProtection="1"/>
    <xf numFmtId="0" fontId="0" fillId="0" borderId="1" xfId="0" applyBorder="1" applyProtection="1"/>
    <xf numFmtId="0" fontId="0" fillId="0" borderId="5" xfId="0" applyBorder="1" applyProtection="1"/>
    <xf numFmtId="164" fontId="0" fillId="0" borderId="0" xfId="0" applyNumberFormat="1" applyAlignment="1" applyProtection="1">
      <alignment horizontal="right"/>
    </xf>
    <xf numFmtId="164" fontId="0" fillId="0" borderId="1" xfId="0" applyNumberFormat="1" applyBorder="1" applyAlignment="1" applyProtection="1">
      <alignment horizontal="right"/>
    </xf>
    <xf numFmtId="3" fontId="8" fillId="0" borderId="0" xfId="0" applyNumberFormat="1" applyFont="1" applyBorder="1" applyProtection="1"/>
    <xf numFmtId="164" fontId="8" fillId="0" borderId="1" xfId="0" applyNumberFormat="1" applyFont="1" applyFill="1" applyBorder="1" applyProtection="1"/>
    <xf numFmtId="164" fontId="8" fillId="0" borderId="0" xfId="0" applyNumberFormat="1" applyFont="1" applyBorder="1" applyAlignment="1" applyProtection="1">
      <alignment horizontal="center"/>
    </xf>
    <xf numFmtId="164" fontId="8" fillId="0" borderId="0" xfId="0" applyNumberFormat="1" applyFont="1" applyFill="1" applyBorder="1" applyAlignment="1" applyProtection="1">
      <alignment horizontal="center"/>
    </xf>
    <xf numFmtId="0" fontId="1" fillId="0" borderId="0" xfId="0" applyFont="1" applyProtection="1">
      <protection locked="0"/>
    </xf>
    <xf numFmtId="164" fontId="0" fillId="0" borderId="10" xfId="0" applyNumberFormat="1" applyBorder="1" applyProtection="1"/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Border="1" applyAlignment="1" applyProtection="1">
      <alignment horizontal="center"/>
    </xf>
    <xf numFmtId="164" fontId="1" fillId="0" borderId="0" xfId="0" applyNumberFormat="1" applyFont="1" applyBorder="1" applyProtection="1"/>
    <xf numFmtId="0" fontId="8" fillId="0" borderId="0" xfId="0" applyFont="1" applyProtection="1"/>
    <xf numFmtId="0" fontId="0" fillId="0" borderId="0" xfId="0" applyAlignment="1" applyProtection="1">
      <alignment horizontal="center"/>
    </xf>
    <xf numFmtId="0" fontId="0" fillId="0" borderId="0" xfId="0" applyNumberFormat="1" applyBorder="1"/>
    <xf numFmtId="0" fontId="0" fillId="0" borderId="2" xfId="0" applyNumberFormat="1" applyBorder="1"/>
    <xf numFmtId="0" fontId="11" fillId="0" borderId="0" xfId="0" applyNumberFormat="1" applyFont="1" applyFill="1" applyBorder="1"/>
    <xf numFmtId="0" fontId="0" fillId="0" borderId="3" xfId="0" applyNumberFormat="1" applyBorder="1"/>
    <xf numFmtId="0" fontId="0" fillId="0" borderId="0" xfId="0" applyNumberFormat="1"/>
    <xf numFmtId="164" fontId="14" fillId="4" borderId="0" xfId="0" applyNumberFormat="1" applyFont="1" applyFill="1" applyBorder="1"/>
    <xf numFmtId="0" fontId="0" fillId="4" borderId="3" xfId="0" applyFill="1" applyBorder="1"/>
    <xf numFmtId="164" fontId="20" fillId="4" borderId="2" xfId="0" applyNumberFormat="1" applyFont="1" applyFill="1" applyBorder="1" applyAlignment="1">
      <alignment horizontal="center"/>
    </xf>
    <xf numFmtId="164" fontId="20" fillId="4" borderId="0" xfId="0" applyNumberFormat="1" applyFont="1" applyFill="1" applyBorder="1" applyAlignment="1">
      <alignment horizontal="center"/>
    </xf>
    <xf numFmtId="164" fontId="25" fillId="4" borderId="0" xfId="0" applyNumberFormat="1" applyFont="1" applyFill="1" applyBorder="1" applyAlignment="1">
      <alignment horizontal="center"/>
    </xf>
    <xf numFmtId="0" fontId="8" fillId="0" borderId="2" xfId="0" applyFont="1" applyBorder="1" applyProtection="1"/>
    <xf numFmtId="0" fontId="8" fillId="0" borderId="3" xfId="0" applyFont="1" applyBorder="1" applyProtection="1"/>
    <xf numFmtId="3" fontId="8" fillId="0" borderId="2" xfId="0" applyNumberFormat="1" applyFont="1" applyBorder="1" applyProtection="1"/>
    <xf numFmtId="164" fontId="8" fillId="0" borderId="5" xfId="0" applyNumberFormat="1" applyFont="1" applyBorder="1" applyProtection="1"/>
    <xf numFmtId="1" fontId="24" fillId="0" borderId="0" xfId="0" applyNumberFormat="1" applyFont="1" applyBorder="1"/>
    <xf numFmtId="3" fontId="0" fillId="3" borderId="0" xfId="0" applyNumberFormat="1" applyFill="1" applyBorder="1" applyProtection="1">
      <protection locked="0"/>
    </xf>
    <xf numFmtId="164" fontId="0" fillId="0" borderId="17" xfId="0" applyNumberFormat="1" applyBorder="1" applyProtection="1"/>
    <xf numFmtId="164" fontId="0" fillId="0" borderId="18" xfId="0" applyNumberFormat="1" applyBorder="1" applyProtection="1"/>
    <xf numFmtId="164" fontId="0" fillId="0" borderId="22" xfId="0" applyNumberFormat="1" applyBorder="1" applyProtection="1"/>
    <xf numFmtId="9" fontId="0" fillId="3" borderId="0" xfId="2" applyFont="1" applyFill="1" applyBorder="1" applyProtection="1">
      <protection locked="0"/>
    </xf>
    <xf numFmtId="1" fontId="8" fillId="3" borderId="0" xfId="0" applyNumberFormat="1" applyFont="1" applyFill="1" applyProtection="1">
      <protection locked="0"/>
    </xf>
    <xf numFmtId="1" fontId="0" fillId="3" borderId="0" xfId="0" applyNumberFormat="1" applyFill="1" applyProtection="1">
      <protection locked="0"/>
    </xf>
    <xf numFmtId="1" fontId="8" fillId="0" borderId="0" xfId="0" applyNumberFormat="1" applyFont="1" applyFill="1" applyProtection="1"/>
    <xf numFmtId="3" fontId="0" fillId="0" borderId="0" xfId="0" applyNumberFormat="1" applyBorder="1" applyProtection="1">
      <protection locked="0"/>
    </xf>
    <xf numFmtId="1" fontId="0" fillId="0" borderId="0" xfId="0" applyNumberFormat="1" applyFill="1" applyProtection="1"/>
    <xf numFmtId="164" fontId="0" fillId="0" borderId="7" xfId="0" applyNumberFormat="1" applyBorder="1" applyProtection="1"/>
    <xf numFmtId="164" fontId="0" fillId="0" borderId="8" xfId="0" applyNumberFormat="1" applyBorder="1" applyProtection="1"/>
    <xf numFmtId="3" fontId="8" fillId="3" borderId="0" xfId="0" applyNumberFormat="1" applyFont="1" applyFill="1" applyAlignment="1" applyProtection="1">
      <alignment horizontal="right"/>
      <protection locked="0"/>
    </xf>
    <xf numFmtId="164" fontId="7" fillId="0" borderId="23" xfId="0" applyNumberFormat="1" applyFont="1" applyFill="1" applyBorder="1" applyProtection="1"/>
    <xf numFmtId="164" fontId="0" fillId="0" borderId="7" xfId="0" applyNumberFormat="1" applyFill="1" applyBorder="1" applyProtection="1"/>
    <xf numFmtId="164" fontId="7" fillId="0" borderId="24" xfId="0" applyNumberFormat="1" applyFont="1" applyFill="1" applyBorder="1" applyProtection="1"/>
    <xf numFmtId="164" fontId="0" fillId="0" borderId="8" xfId="0" applyNumberFormat="1" applyFill="1" applyBorder="1" applyProtection="1"/>
    <xf numFmtId="164" fontId="0" fillId="2" borderId="10" xfId="0" applyNumberFormat="1" applyFill="1" applyBorder="1" applyProtection="1"/>
    <xf numFmtId="164" fontId="4" fillId="0" borderId="0" xfId="0" applyNumberFormat="1" applyFont="1" applyProtection="1"/>
    <xf numFmtId="164" fontId="4" fillId="0" borderId="2" xfId="0" applyNumberFormat="1" applyFont="1" applyBorder="1" applyProtection="1"/>
    <xf numFmtId="164" fontId="4" fillId="0" borderId="10" xfId="0" applyNumberFormat="1" applyFont="1" applyBorder="1" applyProtection="1"/>
    <xf numFmtId="164" fontId="4" fillId="0" borderId="4" xfId="0" applyNumberFormat="1" applyFont="1" applyBorder="1" applyProtection="1"/>
    <xf numFmtId="164" fontId="4" fillId="0" borderId="7" xfId="0" applyNumberFormat="1" applyFont="1" applyBorder="1" applyProtection="1"/>
    <xf numFmtId="164" fontId="4" fillId="0" borderId="8" xfId="0" applyNumberFormat="1" applyFont="1" applyBorder="1" applyProtection="1"/>
    <xf numFmtId="0" fontId="1" fillId="0" borderId="0" xfId="0" applyFont="1"/>
    <xf numFmtId="0" fontId="1" fillId="0" borderId="0" xfId="0" applyFont="1" applyBorder="1"/>
    <xf numFmtId="0" fontId="3" fillId="0" borderId="0" xfId="0" applyFont="1"/>
    <xf numFmtId="5" fontId="1" fillId="0" borderId="0" xfId="0" applyNumberFormat="1" applyFont="1" applyProtection="1">
      <protection locked="0"/>
    </xf>
    <xf numFmtId="164" fontId="4" fillId="0" borderId="0" xfId="0" applyNumberFormat="1" applyFont="1" applyBorder="1" applyProtection="1"/>
    <xf numFmtId="5" fontId="1" fillId="0" borderId="0" xfId="0" applyNumberFormat="1" applyFont="1" applyProtection="1"/>
    <xf numFmtId="5" fontId="0" fillId="0" borderId="0" xfId="0" applyNumberFormat="1" applyProtection="1">
      <protection locked="0"/>
    </xf>
    <xf numFmtId="5" fontId="1" fillId="0" borderId="2" xfId="0" applyNumberFormat="1" applyFont="1" applyBorder="1" applyProtection="1"/>
    <xf numFmtId="164" fontId="0" fillId="0" borderId="0" xfId="0" applyNumberFormat="1" applyFill="1" applyBorder="1" applyProtection="1"/>
    <xf numFmtId="5" fontId="1" fillId="0" borderId="0" xfId="0" applyNumberFormat="1" applyFont="1" applyBorder="1" applyProtection="1"/>
    <xf numFmtId="166" fontId="0" fillId="0" borderId="0" xfId="0" applyNumberFormat="1"/>
    <xf numFmtId="0" fontId="16" fillId="5" borderId="2" xfId="0" applyFont="1" applyFill="1" applyBorder="1"/>
    <xf numFmtId="0" fontId="16" fillId="5" borderId="0" xfId="0" applyFont="1" applyFill="1" applyBorder="1"/>
    <xf numFmtId="0" fontId="20" fillId="5" borderId="0" xfId="0" applyFont="1" applyFill="1" applyBorder="1"/>
    <xf numFmtId="0" fontId="0" fillId="0" borderId="0" xfId="0" applyFill="1" applyBorder="1"/>
    <xf numFmtId="164" fontId="16" fillId="5" borderId="0" xfId="0" applyNumberFormat="1" applyFont="1" applyFill="1" applyBorder="1"/>
    <xf numFmtId="164" fontId="16" fillId="5" borderId="3" xfId="0" applyNumberFormat="1" applyFont="1" applyFill="1" applyBorder="1"/>
    <xf numFmtId="164" fontId="0" fillId="0" borderId="3" xfId="0" applyNumberFormat="1" applyBorder="1"/>
    <xf numFmtId="164" fontId="0" fillId="0" borderId="5" xfId="0" applyNumberFormat="1" applyBorder="1"/>
    <xf numFmtId="0" fontId="19" fillId="5" borderId="0" xfId="0" applyFont="1" applyFill="1" applyBorder="1"/>
    <xf numFmtId="3" fontId="0" fillId="0" borderId="0" xfId="0" applyNumberFormat="1" applyBorder="1" applyAlignment="1">
      <alignment horizontal="center"/>
    </xf>
    <xf numFmtId="0" fontId="24" fillId="0" borderId="0" xfId="0" applyFont="1" applyBorder="1"/>
    <xf numFmtId="0" fontId="28" fillId="0" borderId="0" xfId="0" applyFont="1" applyBorder="1"/>
    <xf numFmtId="0" fontId="4" fillId="0" borderId="0" xfId="0" applyFont="1" applyBorder="1"/>
    <xf numFmtId="0" fontId="13" fillId="0" borderId="0" xfId="0" applyFont="1" applyFill="1" applyBorder="1"/>
    <xf numFmtId="3" fontId="4" fillId="0" borderId="0" xfId="0" applyNumberFormat="1" applyFont="1" applyBorder="1"/>
    <xf numFmtId="3" fontId="0" fillId="0" borderId="0" xfId="0" applyNumberFormat="1" applyFill="1" applyBorder="1"/>
    <xf numFmtId="0" fontId="13" fillId="0" borderId="0" xfId="0" applyFont="1" applyBorder="1"/>
    <xf numFmtId="0" fontId="0" fillId="0" borderId="0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16" fillId="5" borderId="12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6" fillId="0" borderId="12" xfId="0" applyFont="1" applyFill="1" applyBorder="1"/>
    <xf numFmtId="0" fontId="16" fillId="0" borderId="0" xfId="0" applyFont="1" applyFill="1" applyBorder="1"/>
    <xf numFmtId="164" fontId="8" fillId="0" borderId="0" xfId="0" applyNumberFormat="1" applyFont="1" applyBorder="1"/>
    <xf numFmtId="0" fontId="0" fillId="0" borderId="0" xfId="0" applyAlignment="1">
      <alignment horizontal="center"/>
    </xf>
    <xf numFmtId="0" fontId="16" fillId="5" borderId="0" xfId="0" applyFont="1" applyFill="1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4" fillId="0" borderId="12" xfId="0" applyFont="1" applyBorder="1"/>
    <xf numFmtId="164" fontId="0" fillId="0" borderId="0" xfId="0" applyNumberFormat="1" applyBorder="1" applyAlignment="1" applyProtection="1">
      <alignment horizontal="center"/>
    </xf>
    <xf numFmtId="0" fontId="30" fillId="6" borderId="0" xfId="0" applyFont="1" applyFill="1"/>
    <xf numFmtId="14" fontId="16" fillId="5" borderId="0" xfId="0" applyNumberFormat="1" applyFont="1" applyFill="1" applyBorder="1"/>
    <xf numFmtId="0" fontId="29" fillId="7" borderId="22" xfId="0" applyFont="1" applyFill="1" applyBorder="1" applyProtection="1"/>
    <xf numFmtId="0" fontId="29" fillId="7" borderId="17" xfId="0" applyFont="1" applyFill="1" applyBorder="1" applyProtection="1"/>
    <xf numFmtId="0" fontId="29" fillId="7" borderId="18" xfId="0" applyFont="1" applyFill="1" applyBorder="1" applyProtection="1"/>
    <xf numFmtId="0" fontId="29" fillId="8" borderId="0" xfId="0" applyFont="1" applyFill="1" applyBorder="1"/>
    <xf numFmtId="14" fontId="16" fillId="5" borderId="0" xfId="0" applyNumberFormat="1" applyFont="1" applyFill="1" applyBorder="1" applyAlignment="1">
      <alignment horizontal="center"/>
    </xf>
    <xf numFmtId="164" fontId="14" fillId="9" borderId="4" xfId="0" applyNumberFormat="1" applyFont="1" applyFill="1" applyBorder="1" applyProtection="1"/>
    <xf numFmtId="164" fontId="14" fillId="9" borderId="1" xfId="0" applyNumberFormat="1" applyFont="1" applyFill="1" applyBorder="1" applyProtection="1"/>
    <xf numFmtId="164" fontId="14" fillId="9" borderId="5" xfId="0" applyNumberFormat="1" applyFont="1" applyFill="1" applyBorder="1" applyProtection="1"/>
    <xf numFmtId="164" fontId="11" fillId="10" borderId="25" xfId="0" applyNumberFormat="1" applyFont="1" applyFill="1" applyBorder="1" applyProtection="1"/>
    <xf numFmtId="164" fontId="14" fillId="10" borderId="24" xfId="0" applyNumberFormat="1" applyFont="1" applyFill="1" applyBorder="1" applyProtection="1"/>
    <xf numFmtId="164" fontId="4" fillId="10" borderId="6" xfId="0" applyNumberFormat="1" applyFont="1" applyFill="1" applyBorder="1" applyProtection="1"/>
    <xf numFmtId="164" fontId="4" fillId="10" borderId="7" xfId="0" applyNumberFormat="1" applyFont="1" applyFill="1" applyBorder="1" applyProtection="1"/>
    <xf numFmtId="164" fontId="4" fillId="10" borderId="8" xfId="0" applyNumberFormat="1" applyFont="1" applyFill="1" applyBorder="1" applyProtection="1"/>
    <xf numFmtId="0" fontId="4" fillId="0" borderId="0" xfId="0" applyFont="1" applyProtection="1"/>
    <xf numFmtId="0" fontId="14" fillId="10" borderId="12" xfId="0" applyFont="1" applyFill="1" applyBorder="1"/>
    <xf numFmtId="0" fontId="14" fillId="10" borderId="13" xfId="0" applyFont="1" applyFill="1" applyBorder="1"/>
    <xf numFmtId="0" fontId="14" fillId="10" borderId="9" xfId="0" applyFont="1" applyFill="1" applyBorder="1"/>
    <xf numFmtId="0" fontId="14" fillId="10" borderId="11" xfId="0" applyFont="1" applyFill="1" applyBorder="1"/>
    <xf numFmtId="0" fontId="0" fillId="2" borderId="1" xfId="0" applyFill="1" applyBorder="1"/>
    <xf numFmtId="0" fontId="28" fillId="0" borderId="0" xfId="0" applyFont="1" applyBorder="1" applyProtection="1"/>
    <xf numFmtId="0" fontId="0" fillId="0" borderId="0" xfId="0" applyFill="1" applyBorder="1" applyProtection="1"/>
    <xf numFmtId="0" fontId="34" fillId="7" borderId="14" xfId="0" applyFont="1" applyFill="1" applyBorder="1"/>
    <xf numFmtId="0" fontId="8" fillId="7" borderId="16" xfId="0" applyFont="1" applyFill="1" applyBorder="1"/>
    <xf numFmtId="164" fontId="8" fillId="0" borderId="0" xfId="0" applyNumberFormat="1" applyFont="1" applyFill="1" applyBorder="1" applyProtection="1"/>
    <xf numFmtId="164" fontId="0" fillId="2" borderId="0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0" fillId="8" borderId="14" xfId="0" applyFill="1" applyBorder="1"/>
    <xf numFmtId="0" fontId="0" fillId="8" borderId="15" xfId="0" applyFill="1" applyBorder="1"/>
    <xf numFmtId="0" fontId="36" fillId="2" borderId="0" xfId="0" applyFont="1" applyFill="1" applyBorder="1"/>
    <xf numFmtId="0" fontId="0" fillId="8" borderId="0" xfId="0" applyFill="1" applyBorder="1"/>
    <xf numFmtId="0" fontId="14" fillId="8" borderId="6" xfId="0" applyFont="1" applyFill="1" applyBorder="1"/>
    <xf numFmtId="0" fontId="29" fillId="8" borderId="7" xfId="0" applyFont="1" applyFill="1" applyBorder="1"/>
    <xf numFmtId="0" fontId="29" fillId="8" borderId="8" xfId="0" applyFont="1" applyFill="1" applyBorder="1"/>
    <xf numFmtId="0" fontId="29" fillId="8" borderId="2" xfId="0" applyFont="1" applyFill="1" applyBorder="1"/>
    <xf numFmtId="0" fontId="29" fillId="8" borderId="3" xfId="0" applyFont="1" applyFill="1" applyBorder="1"/>
    <xf numFmtId="0" fontId="0" fillId="8" borderId="3" xfId="0" applyFill="1" applyBorder="1"/>
    <xf numFmtId="0" fontId="36" fillId="2" borderId="2" xfId="0" applyFont="1" applyFill="1" applyBorder="1"/>
    <xf numFmtId="0" fontId="36" fillId="2" borderId="3" xfId="0" applyFont="1" applyFill="1" applyBorder="1"/>
    <xf numFmtId="0" fontId="36" fillId="2" borderId="4" xfId="0" applyFont="1" applyFill="1" applyBorder="1"/>
    <xf numFmtId="0" fontId="0" fillId="2" borderId="5" xfId="0" applyFill="1" applyBorder="1"/>
    <xf numFmtId="164" fontId="16" fillId="5" borderId="2" xfId="0" applyNumberFormat="1" applyFont="1" applyFill="1" applyBorder="1"/>
    <xf numFmtId="0" fontId="0" fillId="8" borderId="6" xfId="0" applyFill="1" applyBorder="1"/>
    <xf numFmtId="0" fontId="0" fillId="8" borderId="7" xfId="0" applyFill="1" applyBorder="1"/>
    <xf numFmtId="164" fontId="0" fillId="8" borderId="7" xfId="0" applyNumberFormat="1" applyFill="1" applyBorder="1"/>
    <xf numFmtId="164" fontId="0" fillId="8" borderId="8" xfId="0" applyNumberFormat="1" applyFill="1" applyBorder="1"/>
    <xf numFmtId="164" fontId="7" fillId="0" borderId="3" xfId="0" applyNumberFormat="1" applyFont="1" applyBorder="1"/>
    <xf numFmtId="0" fontId="8" fillId="0" borderId="0" xfId="0" applyFont="1" applyBorder="1"/>
    <xf numFmtId="164" fontId="8" fillId="0" borderId="3" xfId="0" applyNumberFormat="1" applyFont="1" applyBorder="1"/>
    <xf numFmtId="164" fontId="8" fillId="0" borderId="5" xfId="0" applyNumberFormat="1" applyFont="1" applyBorder="1"/>
    <xf numFmtId="0" fontId="20" fillId="4" borderId="6" xfId="0" applyFont="1" applyFill="1" applyBorder="1" applyProtection="1"/>
    <xf numFmtId="0" fontId="20" fillId="4" borderId="7" xfId="0" applyFont="1" applyFill="1" applyBorder="1" applyProtection="1"/>
    <xf numFmtId="0" fontId="20" fillId="4" borderId="7" xfId="0" applyFont="1" applyFill="1" applyBorder="1" applyAlignment="1" applyProtection="1">
      <alignment horizontal="center"/>
    </xf>
    <xf numFmtId="0" fontId="20" fillId="4" borderId="8" xfId="0" applyFont="1" applyFill="1" applyBorder="1" applyProtection="1"/>
    <xf numFmtId="0" fontId="8" fillId="4" borderId="2" xfId="0" applyFont="1" applyFill="1" applyBorder="1" applyProtection="1"/>
    <xf numFmtId="0" fontId="26" fillId="4" borderId="0" xfId="0" applyFont="1" applyFill="1" applyBorder="1" applyProtection="1"/>
    <xf numFmtId="0" fontId="8" fillId="4" borderId="0" xfId="0" applyFont="1" applyFill="1" applyBorder="1" applyProtection="1"/>
    <xf numFmtId="0" fontId="8" fillId="4" borderId="3" xfId="0" applyFont="1" applyFill="1" applyBorder="1" applyProtection="1"/>
    <xf numFmtId="0" fontId="8" fillId="0" borderId="3" xfId="0" applyFont="1" applyBorder="1" applyAlignment="1" applyProtection="1">
      <alignment horizontal="center"/>
    </xf>
    <xf numFmtId="49" fontId="26" fillId="4" borderId="0" xfId="0" applyNumberFormat="1" applyFont="1" applyFill="1" applyBorder="1" applyProtection="1"/>
    <xf numFmtId="0" fontId="8" fillId="0" borderId="4" xfId="0" applyFont="1" applyBorder="1" applyProtection="1"/>
    <xf numFmtId="0" fontId="8" fillId="0" borderId="1" xfId="0" applyFont="1" applyBorder="1" applyProtection="1"/>
    <xf numFmtId="0" fontId="0" fillId="4" borderId="6" xfId="0" applyFill="1" applyBorder="1" applyProtection="1"/>
    <xf numFmtId="0" fontId="0" fillId="4" borderId="7" xfId="0" applyFill="1" applyBorder="1" applyProtection="1"/>
    <xf numFmtId="0" fontId="0" fillId="4" borderId="8" xfId="0" applyFill="1" applyBorder="1" applyProtection="1"/>
    <xf numFmtId="0" fontId="0" fillId="3" borderId="16" xfId="0" applyFill="1" applyBorder="1" applyProtection="1"/>
    <xf numFmtId="0" fontId="0" fillId="3" borderId="12" xfId="0" applyFill="1" applyBorder="1" applyProtection="1"/>
    <xf numFmtId="0" fontId="0" fillId="3" borderId="0" xfId="0" applyFill="1" applyProtection="1"/>
    <xf numFmtId="0" fontId="0" fillId="3" borderId="13" xfId="0" applyFill="1" applyBorder="1" applyProtection="1"/>
    <xf numFmtId="164" fontId="12" fillId="0" borderId="2" xfId="0" applyNumberFormat="1" applyFont="1" applyBorder="1" applyAlignment="1" applyProtection="1">
      <alignment horizontal="right"/>
    </xf>
    <xf numFmtId="164" fontId="12" fillId="0" borderId="0" xfId="0" applyNumberFormat="1" applyFont="1" applyBorder="1" applyProtection="1"/>
    <xf numFmtId="164" fontId="12" fillId="0" borderId="0" xfId="0" applyNumberFormat="1" applyFont="1" applyBorder="1" applyAlignment="1" applyProtection="1">
      <alignment horizontal="center"/>
    </xf>
    <xf numFmtId="164" fontId="8" fillId="0" borderId="3" xfId="0" applyNumberFormat="1" applyFont="1" applyBorder="1" applyAlignment="1" applyProtection="1">
      <alignment horizontal="center"/>
    </xf>
    <xf numFmtId="164" fontId="4" fillId="3" borderId="12" xfId="0" applyNumberFormat="1" applyFont="1" applyFill="1" applyBorder="1" applyAlignment="1" applyProtection="1">
      <alignment horizontal="center"/>
    </xf>
    <xf numFmtId="164" fontId="4" fillId="3" borderId="0" xfId="0" applyNumberFormat="1" applyFont="1" applyFill="1" applyBorder="1" applyAlignment="1" applyProtection="1">
      <alignment horizontal="center"/>
    </xf>
    <xf numFmtId="0" fontId="4" fillId="3" borderId="13" xfId="0" applyFont="1" applyFill="1" applyBorder="1" applyAlignment="1" applyProtection="1">
      <alignment horizontal="center"/>
    </xf>
    <xf numFmtId="49" fontId="0" fillId="0" borderId="0" xfId="0" applyNumberFormat="1" applyProtection="1"/>
    <xf numFmtId="49" fontId="5" fillId="0" borderId="0" xfId="0" applyNumberFormat="1" applyFont="1" applyAlignment="1" applyProtection="1">
      <alignment horizontal="right"/>
    </xf>
    <xf numFmtId="49" fontId="5" fillId="0" borderId="0" xfId="0" applyNumberFormat="1" applyFont="1" applyProtection="1"/>
    <xf numFmtId="49" fontId="5" fillId="0" borderId="0" xfId="0" applyNumberFormat="1" applyFont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2" borderId="12" xfId="0" applyNumberFormat="1" applyFill="1" applyBorder="1" applyAlignment="1" applyProtection="1">
      <alignment horizontal="center"/>
    </xf>
    <xf numFmtId="164" fontId="0" fillId="2" borderId="0" xfId="0" applyNumberFormat="1" applyFill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164" fontId="8" fillId="0" borderId="0" xfId="0" applyNumberFormat="1" applyFont="1" applyAlignment="1" applyProtection="1">
      <alignment horizontal="center"/>
    </xf>
    <xf numFmtId="164" fontId="5" fillId="0" borderId="0" xfId="0" applyNumberFormat="1" applyFont="1" applyAlignment="1" applyProtection="1">
      <alignment horizontal="right"/>
    </xf>
    <xf numFmtId="164" fontId="5" fillId="0" borderId="0" xfId="0" applyNumberFormat="1" applyFont="1" applyProtection="1"/>
    <xf numFmtId="164" fontId="5" fillId="0" borderId="0" xfId="0" applyNumberFormat="1" applyFont="1" applyAlignment="1" applyProtection="1">
      <alignment horizontal="center"/>
    </xf>
    <xf numFmtId="164" fontId="0" fillId="2" borderId="0" xfId="0" applyNumberFormat="1" applyFill="1" applyBorder="1" applyAlignment="1" applyProtection="1">
      <alignment horizontal="center"/>
    </xf>
    <xf numFmtId="0" fontId="14" fillId="4" borderId="0" xfId="0" applyFont="1" applyFill="1" applyProtection="1"/>
    <xf numFmtId="0" fontId="0" fillId="4" borderId="0" xfId="0" applyFill="1" applyProtection="1"/>
    <xf numFmtId="164" fontId="20" fillId="4" borderId="0" xfId="0" applyNumberFormat="1" applyFont="1" applyFill="1" applyProtection="1"/>
    <xf numFmtId="164" fontId="14" fillId="4" borderId="0" xfId="0" applyNumberFormat="1" applyFont="1" applyFill="1" applyProtection="1"/>
    <xf numFmtId="164" fontId="0" fillId="4" borderId="0" xfId="0" applyNumberFormat="1" applyFill="1" applyProtection="1"/>
    <xf numFmtId="164" fontId="12" fillId="0" borderId="0" xfId="0" applyNumberFormat="1" applyFont="1" applyAlignment="1" applyProtection="1">
      <alignment horizontal="right"/>
    </xf>
    <xf numFmtId="0" fontId="12" fillId="0" borderId="0" xfId="0" applyNumberFormat="1" applyFont="1" applyAlignment="1" applyProtection="1">
      <alignment horizontal="center"/>
    </xf>
    <xf numFmtId="1" fontId="8" fillId="0" borderId="0" xfId="0" applyNumberFormat="1" applyFont="1" applyProtection="1"/>
    <xf numFmtId="164" fontId="13" fillId="0" borderId="0" xfId="0" applyNumberFormat="1" applyFont="1" applyProtection="1"/>
    <xf numFmtId="1" fontId="37" fillId="4" borderId="0" xfId="0" applyNumberFormat="1" applyFont="1" applyFill="1" applyAlignment="1" applyProtection="1">
      <alignment horizontal="center"/>
    </xf>
    <xf numFmtId="1" fontId="14" fillId="4" borderId="0" xfId="0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164" fontId="12" fillId="0" borderId="0" xfId="0" applyNumberFormat="1" applyFont="1" applyAlignment="1" applyProtection="1">
      <alignment horizontal="center"/>
    </xf>
    <xf numFmtId="164" fontId="8" fillId="0" borderId="0" xfId="0" applyNumberFormat="1" applyFont="1" applyFill="1" applyProtection="1"/>
    <xf numFmtId="0" fontId="0" fillId="0" borderId="6" xfId="0" applyBorder="1" applyProtection="1"/>
    <xf numFmtId="0" fontId="0" fillId="0" borderId="7" xfId="0" applyBorder="1" applyProtection="1"/>
    <xf numFmtId="0" fontId="0" fillId="0" borderId="8" xfId="0" applyBorder="1" applyProtection="1"/>
    <xf numFmtId="0" fontId="16" fillId="4" borderId="2" xfId="0" applyFont="1" applyFill="1" applyBorder="1" applyProtection="1"/>
    <xf numFmtId="0" fontId="16" fillId="4" borderId="0" xfId="0" applyFont="1" applyFill="1" applyBorder="1" applyProtection="1"/>
    <xf numFmtId="164" fontId="16" fillId="4" borderId="0" xfId="0" applyNumberFormat="1" applyFont="1" applyFill="1" applyBorder="1" applyProtection="1"/>
    <xf numFmtId="0" fontId="16" fillId="4" borderId="0" xfId="0" applyNumberFormat="1" applyFont="1" applyFill="1" applyBorder="1" applyProtection="1"/>
    <xf numFmtId="0" fontId="0" fillId="4" borderId="3" xfId="0" applyFill="1" applyBorder="1" applyProtection="1"/>
    <xf numFmtId="0" fontId="1" fillId="0" borderId="0" xfId="0" applyFont="1" applyBorder="1" applyProtection="1"/>
    <xf numFmtId="0" fontId="16" fillId="4" borderId="3" xfId="0" applyFont="1" applyFill="1" applyBorder="1" applyProtection="1"/>
    <xf numFmtId="0" fontId="7" fillId="0" borderId="12" xfId="0" applyFont="1" applyBorder="1"/>
    <xf numFmtId="0" fontId="7" fillId="0" borderId="0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0" xfId="0" applyFont="1" applyBorder="1"/>
    <xf numFmtId="0" fontId="7" fillId="0" borderId="13" xfId="0" applyFont="1" applyBorder="1"/>
    <xf numFmtId="164" fontId="7" fillId="0" borderId="0" xfId="0" applyNumberFormat="1" applyFont="1" applyBorder="1" applyAlignment="1">
      <alignment horizontal="right"/>
    </xf>
    <xf numFmtId="164" fontId="7" fillId="0" borderId="13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164" fontId="7" fillId="0" borderId="20" xfId="0" applyNumberFormat="1" applyFont="1" applyBorder="1" applyAlignment="1">
      <alignment horizontal="right"/>
    </xf>
    <xf numFmtId="0" fontId="7" fillId="0" borderId="9" xfId="0" applyFont="1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9" fillId="7" borderId="14" xfId="0" applyFont="1" applyFill="1" applyBorder="1" applyProtection="1"/>
    <xf numFmtId="0" fontId="39" fillId="7" borderId="15" xfId="0" applyFont="1" applyFill="1" applyBorder="1" applyProtection="1"/>
    <xf numFmtId="0" fontId="38" fillId="7" borderId="15" xfId="0" applyFont="1" applyFill="1" applyBorder="1" applyProtection="1"/>
    <xf numFmtId="0" fontId="38" fillId="7" borderId="16" xfId="0" applyFont="1" applyFill="1" applyBorder="1" applyProtection="1"/>
    <xf numFmtId="0" fontId="38" fillId="0" borderId="0" xfId="0" applyFont="1" applyFill="1" applyBorder="1" applyProtection="1"/>
    <xf numFmtId="0" fontId="39" fillId="7" borderId="12" xfId="0" applyFont="1" applyFill="1" applyBorder="1" applyProtection="1"/>
    <xf numFmtId="0" fontId="39" fillId="7" borderId="0" xfId="0" applyFont="1" applyFill="1" applyBorder="1" applyProtection="1"/>
    <xf numFmtId="0" fontId="38" fillId="7" borderId="0" xfId="0" applyFont="1" applyFill="1" applyBorder="1" applyProtection="1"/>
    <xf numFmtId="0" fontId="38" fillId="7" borderId="13" xfId="0" applyFont="1" applyFill="1" applyBorder="1" applyProtection="1"/>
    <xf numFmtId="0" fontId="39" fillId="7" borderId="9" xfId="0" applyFont="1" applyFill="1" applyBorder="1" applyProtection="1"/>
    <xf numFmtId="0" fontId="39" fillId="7" borderId="10" xfId="0" applyFont="1" applyFill="1" applyBorder="1" applyProtection="1"/>
    <xf numFmtId="0" fontId="38" fillId="7" borderId="10" xfId="0" applyFont="1" applyFill="1" applyBorder="1" applyProtection="1"/>
    <xf numFmtId="0" fontId="38" fillId="7" borderId="11" xfId="0" applyFont="1" applyFill="1" applyBorder="1" applyProtection="1"/>
    <xf numFmtId="164" fontId="0" fillId="0" borderId="13" xfId="0" applyNumberFormat="1" applyBorder="1" applyProtection="1"/>
    <xf numFmtId="164" fontId="0" fillId="0" borderId="12" xfId="0" applyNumberFormat="1" applyBorder="1" applyProtection="1"/>
    <xf numFmtId="0" fontId="0" fillId="0" borderId="12" xfId="0" applyBorder="1" applyProtection="1"/>
    <xf numFmtId="0" fontId="0" fillId="0" borderId="13" xfId="0" applyBorder="1" applyProtection="1"/>
    <xf numFmtId="0" fontId="0" fillId="0" borderId="10" xfId="0" applyBorder="1" applyProtection="1"/>
    <xf numFmtId="0" fontId="0" fillId="0" borderId="11" xfId="0" applyBorder="1" applyProtection="1"/>
    <xf numFmtId="0" fontId="0" fillId="0" borderId="9" xfId="0" applyBorder="1" applyProtection="1"/>
    <xf numFmtId="0" fontId="7" fillId="0" borderId="12" xfId="0" applyFont="1" applyBorder="1" applyProtection="1"/>
    <xf numFmtId="0" fontId="0" fillId="3" borderId="0" xfId="0" applyFill="1" applyBorder="1" applyProtection="1"/>
    <xf numFmtId="0" fontId="6" fillId="4" borderId="0" xfId="0" applyFont="1" applyFill="1" applyProtection="1"/>
    <xf numFmtId="0" fontId="37" fillId="4" borderId="0" xfId="0" applyFont="1" applyFill="1" applyProtection="1"/>
    <xf numFmtId="0" fontId="6" fillId="0" borderId="0" xfId="0" applyFont="1" applyProtection="1"/>
    <xf numFmtId="0" fontId="0" fillId="0" borderId="0" xfId="0" applyAlignment="1" applyProtection="1">
      <alignment horizontal="left"/>
    </xf>
    <xf numFmtId="0" fontId="24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41" fillId="2" borderId="0" xfId="0" applyFont="1" applyFill="1" applyProtection="1">
      <protection locked="0"/>
    </xf>
    <xf numFmtId="0" fontId="8" fillId="2" borderId="0" xfId="0" applyFont="1" applyFill="1" applyProtection="1">
      <protection locked="0"/>
    </xf>
    <xf numFmtId="0" fontId="42" fillId="11" borderId="0" xfId="0" applyFont="1" applyFill="1" applyProtection="1">
      <protection locked="0"/>
    </xf>
    <xf numFmtId="0" fontId="7" fillId="0" borderId="0" xfId="0" applyFont="1" applyProtection="1"/>
    <xf numFmtId="0" fontId="0" fillId="0" borderId="14" xfId="0" applyBorder="1" applyProtection="1"/>
    <xf numFmtId="1" fontId="6" fillId="0" borderId="0" xfId="0" applyNumberFormat="1" applyFont="1" applyAlignment="1" applyProtection="1">
      <alignment horizontal="center"/>
    </xf>
    <xf numFmtId="0" fontId="15" fillId="4" borderId="7" xfId="0" applyFont="1" applyFill="1" applyBorder="1" applyAlignment="1" applyProtection="1">
      <alignment horizontal="center"/>
    </xf>
    <xf numFmtId="0" fontId="15" fillId="4" borderId="6" xfId="0" applyFont="1" applyFill="1" applyBorder="1" applyAlignment="1" applyProtection="1">
      <alignment horizontal="center"/>
    </xf>
    <xf numFmtId="1" fontId="14" fillId="4" borderId="7" xfId="0" applyNumberFormat="1" applyFont="1" applyFill="1" applyBorder="1" applyProtection="1"/>
    <xf numFmtId="0" fontId="6" fillId="0" borderId="2" xfId="0" applyFont="1" applyBorder="1" applyProtection="1"/>
    <xf numFmtId="0" fontId="6" fillId="0" borderId="0" xfId="0" applyFont="1" applyBorder="1" applyProtection="1"/>
    <xf numFmtId="0" fontId="12" fillId="0" borderId="2" xfId="0" applyFont="1" applyBorder="1" applyAlignment="1" applyProtection="1">
      <alignment horizontal="center"/>
    </xf>
    <xf numFmtId="1" fontId="8" fillId="0" borderId="0" xfId="0" applyNumberFormat="1" applyFont="1" applyBorder="1" applyProtection="1"/>
    <xf numFmtId="0" fontId="8" fillId="0" borderId="0" xfId="0" applyFont="1" applyAlignment="1" applyProtection="1">
      <alignment horizontal="center"/>
    </xf>
    <xf numFmtId="0" fontId="8" fillId="0" borderId="5" xfId="0" applyFont="1" applyBorder="1" applyProtection="1"/>
    <xf numFmtId="0" fontId="16" fillId="4" borderId="7" xfId="0" applyFont="1" applyFill="1" applyBorder="1" applyProtection="1"/>
    <xf numFmtId="1" fontId="16" fillId="4" borderId="7" xfId="0" applyNumberFormat="1" applyFont="1" applyFill="1" applyBorder="1" applyProtection="1"/>
    <xf numFmtId="0" fontId="16" fillId="4" borderId="8" xfId="0" applyFont="1" applyFill="1" applyBorder="1" applyProtection="1"/>
    <xf numFmtId="1" fontId="8" fillId="0" borderId="0" xfId="0" applyNumberFormat="1" applyFont="1" applyBorder="1" applyAlignment="1" applyProtection="1">
      <alignment horizontal="center"/>
    </xf>
    <xf numFmtId="0" fontId="0" fillId="11" borderId="0" xfId="0" applyFill="1" applyProtection="1">
      <protection locked="0"/>
    </xf>
    <xf numFmtId="0" fontId="45" fillId="11" borderId="0" xfId="0" applyFont="1" applyFill="1" applyBorder="1" applyProtection="1">
      <protection locked="0"/>
    </xf>
    <xf numFmtId="0" fontId="45" fillId="11" borderId="0" xfId="0" applyFont="1" applyFill="1" applyProtection="1">
      <protection locked="0"/>
    </xf>
    <xf numFmtId="0" fontId="26" fillId="4" borderId="0" xfId="0" applyFont="1" applyFill="1" applyProtection="1">
      <protection locked="0"/>
    </xf>
    <xf numFmtId="0" fontId="47" fillId="10" borderId="14" xfId="0" applyFont="1" applyFill="1" applyBorder="1"/>
    <xf numFmtId="0" fontId="47" fillId="10" borderId="16" xfId="0" applyFont="1" applyFill="1" applyBorder="1"/>
    <xf numFmtId="0" fontId="47" fillId="10" borderId="12" xfId="0" applyFont="1" applyFill="1" applyBorder="1"/>
    <xf numFmtId="0" fontId="47" fillId="10" borderId="13" xfId="0" applyFont="1" applyFill="1" applyBorder="1"/>
    <xf numFmtId="164" fontId="0" fillId="0" borderId="10" xfId="0" applyNumberFormat="1" applyFill="1" applyBorder="1" applyProtection="1"/>
    <xf numFmtId="0" fontId="13" fillId="0" borderId="13" xfId="0" applyFont="1" applyBorder="1" applyAlignment="1" applyProtection="1">
      <alignment horizontal="center"/>
      <protection locked="0"/>
    </xf>
    <xf numFmtId="0" fontId="8" fillId="0" borderId="13" xfId="0" applyFont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</xf>
    <xf numFmtId="164" fontId="20" fillId="4" borderId="0" xfId="0" applyNumberFormat="1" applyFont="1" applyFill="1" applyBorder="1" applyAlignment="1" applyProtection="1">
      <alignment horizontal="center"/>
    </xf>
    <xf numFmtId="0" fontId="13" fillId="0" borderId="0" xfId="0" applyFont="1" applyBorder="1" applyProtection="1">
      <protection locked="0"/>
    </xf>
    <xf numFmtId="0" fontId="45" fillId="0" borderId="0" xfId="0" applyFont="1" applyFill="1" applyBorder="1" applyProtection="1">
      <protection locked="0"/>
    </xf>
    <xf numFmtId="164" fontId="1" fillId="0" borderId="0" xfId="0" applyNumberFormat="1" applyFont="1" applyProtection="1"/>
    <xf numFmtId="0" fontId="5" fillId="0" borderId="0" xfId="0" applyNumberFormat="1" applyFont="1" applyAlignment="1" applyProtection="1">
      <alignment horizontal="center"/>
    </xf>
    <xf numFmtId="1" fontId="24" fillId="0" borderId="0" xfId="0" applyNumberFormat="1" applyFont="1" applyBorder="1" applyProtection="1"/>
    <xf numFmtId="164" fontId="20" fillId="4" borderId="2" xfId="0" applyNumberFormat="1" applyFont="1" applyFill="1" applyBorder="1" applyAlignment="1" applyProtection="1">
      <alignment horizontal="center"/>
    </xf>
    <xf numFmtId="164" fontId="25" fillId="4" borderId="0" xfId="0" applyNumberFormat="1" applyFont="1" applyFill="1" applyBorder="1" applyAlignment="1" applyProtection="1">
      <alignment horizontal="center"/>
    </xf>
    <xf numFmtId="1" fontId="16" fillId="4" borderId="0" xfId="0" applyNumberFormat="1" applyFont="1" applyFill="1" applyBorder="1" applyAlignment="1" applyProtection="1">
      <alignment horizontal="center"/>
    </xf>
    <xf numFmtId="164" fontId="5" fillId="0" borderId="2" xfId="0" applyNumberFormat="1" applyFont="1" applyBorder="1" applyAlignment="1" applyProtection="1">
      <alignment horizontal="center"/>
    </xf>
    <xf numFmtId="0" fontId="5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center"/>
    </xf>
    <xf numFmtId="1" fontId="0" fillId="0" borderId="0" xfId="0" applyNumberFormat="1" applyBorder="1" applyProtection="1"/>
    <xf numFmtId="0" fontId="0" fillId="0" borderId="2" xfId="0" applyNumberFormat="1" applyBorder="1" applyProtection="1"/>
    <xf numFmtId="0" fontId="0" fillId="0" borderId="0" xfId="0" applyNumberFormat="1" applyBorder="1" applyProtection="1"/>
    <xf numFmtId="0" fontId="11" fillId="0" borderId="0" xfId="0" applyNumberFormat="1" applyFont="1" applyFill="1" applyBorder="1" applyProtection="1"/>
    <xf numFmtId="0" fontId="0" fillId="0" borderId="3" xfId="0" applyNumberFormat="1" applyBorder="1" applyProtection="1"/>
    <xf numFmtId="164" fontId="11" fillId="0" borderId="0" xfId="0" applyNumberFormat="1" applyFont="1" applyFill="1" applyBorder="1" applyProtection="1"/>
    <xf numFmtId="1" fontId="0" fillId="0" borderId="3" xfId="0" applyNumberFormat="1" applyBorder="1" applyProtection="1"/>
    <xf numFmtId="0" fontId="0" fillId="0" borderId="1" xfId="0" applyNumberFormat="1" applyBorder="1" applyProtection="1"/>
    <xf numFmtId="1" fontId="21" fillId="0" borderId="1" xfId="0" applyNumberFormat="1" applyFont="1" applyBorder="1" applyProtection="1"/>
    <xf numFmtId="164" fontId="22" fillId="0" borderId="1" xfId="0" applyNumberFormat="1" applyFont="1" applyFill="1" applyBorder="1" applyProtection="1"/>
    <xf numFmtId="164" fontId="21" fillId="0" borderId="1" xfId="0" applyNumberFormat="1" applyFont="1" applyBorder="1" applyProtection="1"/>
    <xf numFmtId="0" fontId="0" fillId="12" borderId="12" xfId="0" applyFill="1" applyBorder="1" applyProtection="1"/>
    <xf numFmtId="0" fontId="0" fillId="12" borderId="0" xfId="0" applyFill="1" applyBorder="1" applyProtection="1"/>
    <xf numFmtId="0" fontId="0" fillId="12" borderId="13" xfId="0" applyFill="1" applyBorder="1" applyProtection="1"/>
    <xf numFmtId="0" fontId="0" fillId="12" borderId="9" xfId="0" applyFill="1" applyBorder="1" applyProtection="1"/>
    <xf numFmtId="0" fontId="0" fillId="12" borderId="11" xfId="0" applyFill="1" applyBorder="1" applyProtection="1"/>
    <xf numFmtId="0" fontId="0" fillId="12" borderId="12" xfId="0" applyFill="1" applyBorder="1" applyProtection="1">
      <protection locked="0"/>
    </xf>
    <xf numFmtId="164" fontId="4" fillId="10" borderId="2" xfId="0" applyNumberFormat="1" applyFont="1" applyFill="1" applyBorder="1" applyProtection="1"/>
    <xf numFmtId="164" fontId="4" fillId="10" borderId="0" xfId="0" applyNumberFormat="1" applyFont="1" applyFill="1" applyBorder="1" applyProtection="1"/>
    <xf numFmtId="0" fontId="0" fillId="0" borderId="15" xfId="0" applyBorder="1" applyProtection="1"/>
    <xf numFmtId="164" fontId="16" fillId="5" borderId="0" xfId="0" applyNumberFormat="1" applyFont="1" applyFill="1" applyBorder="1" applyProtection="1"/>
    <xf numFmtId="164" fontId="16" fillId="5" borderId="13" xfId="0" applyNumberFormat="1" applyFont="1" applyFill="1" applyBorder="1" applyProtection="1"/>
    <xf numFmtId="164" fontId="5" fillId="0" borderId="12" xfId="0" applyNumberFormat="1" applyFont="1" applyBorder="1" applyAlignment="1" applyProtection="1">
      <alignment horizontal="right"/>
    </xf>
    <xf numFmtId="1" fontId="5" fillId="0" borderId="0" xfId="0" applyNumberFormat="1" applyFont="1" applyBorder="1" applyAlignment="1" applyProtection="1">
      <alignment horizontal="center"/>
    </xf>
    <xf numFmtId="164" fontId="0" fillId="0" borderId="13" xfId="0" applyNumberFormat="1" applyBorder="1" applyAlignment="1" applyProtection="1">
      <alignment horizontal="center"/>
    </xf>
    <xf numFmtId="164" fontId="0" fillId="0" borderId="12" xfId="0" applyNumberFormat="1" applyBorder="1" applyAlignment="1" applyProtection="1">
      <alignment horizontal="center"/>
    </xf>
    <xf numFmtId="164" fontId="0" fillId="0" borderId="20" xfId="0" applyNumberFormat="1" applyBorder="1" applyProtection="1"/>
    <xf numFmtId="164" fontId="0" fillId="0" borderId="26" xfId="0" applyNumberFormat="1" applyBorder="1" applyProtection="1"/>
    <xf numFmtId="164" fontId="4" fillId="0" borderId="13" xfId="0" applyNumberFormat="1" applyFont="1" applyBorder="1" applyProtection="1"/>
    <xf numFmtId="164" fontId="48" fillId="0" borderId="13" xfId="0" applyNumberFormat="1" applyFont="1" applyBorder="1" applyProtection="1"/>
    <xf numFmtId="5" fontId="1" fillId="0" borderId="13" xfId="0" applyNumberFormat="1" applyFont="1" applyBorder="1" applyProtection="1"/>
    <xf numFmtId="164" fontId="1" fillId="12" borderId="14" xfId="0" applyNumberFormat="1" applyFont="1" applyFill="1" applyBorder="1" applyProtection="1"/>
    <xf numFmtId="164" fontId="1" fillId="12" borderId="15" xfId="0" applyNumberFormat="1" applyFont="1" applyFill="1" applyBorder="1" applyProtection="1"/>
    <xf numFmtId="164" fontId="1" fillId="12" borderId="16" xfId="0" applyNumberFormat="1" applyFont="1" applyFill="1" applyBorder="1" applyProtection="1"/>
    <xf numFmtId="164" fontId="0" fillId="12" borderId="12" xfId="0" applyNumberFormat="1" applyFill="1" applyBorder="1" applyProtection="1"/>
    <xf numFmtId="164" fontId="0" fillId="12" borderId="0" xfId="0" applyNumberFormat="1" applyFill="1" applyBorder="1" applyProtection="1"/>
    <xf numFmtId="9" fontId="9" fillId="12" borderId="13" xfId="0" applyNumberFormat="1" applyFont="1" applyFill="1" applyBorder="1" applyAlignment="1" applyProtection="1">
      <alignment horizontal="center"/>
    </xf>
    <xf numFmtId="0" fontId="0" fillId="12" borderId="10" xfId="0" applyFill="1" applyBorder="1" applyProtection="1"/>
    <xf numFmtId="9" fontId="32" fillId="12" borderId="13" xfId="0" applyNumberFormat="1" applyFont="1" applyFill="1" applyBorder="1" applyAlignment="1" applyProtection="1">
      <alignment horizontal="center"/>
    </xf>
    <xf numFmtId="0" fontId="0" fillId="12" borderId="16" xfId="0" applyFill="1" applyBorder="1" applyProtection="1"/>
    <xf numFmtId="164" fontId="0" fillId="12" borderId="13" xfId="0" applyNumberFormat="1" applyFill="1" applyBorder="1" applyProtection="1"/>
    <xf numFmtId="0" fontId="7" fillId="3" borderId="0" xfId="0" applyFont="1" applyFill="1" applyBorder="1" applyProtection="1">
      <protection locked="0"/>
    </xf>
    <xf numFmtId="9" fontId="7" fillId="3" borderId="0" xfId="2" applyFont="1" applyFill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Protection="1"/>
    <xf numFmtId="0" fontId="24" fillId="0" borderId="0" xfId="0" applyFont="1" applyProtection="1">
      <protection locked="0"/>
    </xf>
    <xf numFmtId="164" fontId="1" fillId="12" borderId="12" xfId="0" applyNumberFormat="1" applyFont="1" applyFill="1" applyBorder="1" applyProtection="1"/>
    <xf numFmtId="0" fontId="0" fillId="12" borderId="15" xfId="0" applyFill="1" applyBorder="1" applyProtection="1"/>
    <xf numFmtId="164" fontId="0" fillId="12" borderId="0" xfId="0" applyNumberFormat="1" applyFill="1" applyBorder="1" applyProtection="1">
      <protection locked="0"/>
    </xf>
    <xf numFmtId="0" fontId="0" fillId="12" borderId="13" xfId="0" applyFill="1" applyBorder="1" applyProtection="1">
      <protection locked="0"/>
    </xf>
    <xf numFmtId="0" fontId="0" fillId="12" borderId="11" xfId="0" applyFill="1" applyBorder="1" applyProtection="1">
      <protection locked="0"/>
    </xf>
    <xf numFmtId="164" fontId="0" fillId="0" borderId="11" xfId="0" applyNumberFormat="1" applyBorder="1" applyProtection="1"/>
    <xf numFmtId="0" fontId="0" fillId="0" borderId="16" xfId="0" applyBorder="1" applyProtection="1"/>
    <xf numFmtId="164" fontId="2" fillId="12" borderId="12" xfId="0" applyNumberFormat="1" applyFont="1" applyFill="1" applyBorder="1" applyProtection="1"/>
    <xf numFmtId="164" fontId="2" fillId="12" borderId="12" xfId="0" applyNumberFormat="1" applyFont="1" applyFill="1" applyBorder="1"/>
    <xf numFmtId="164" fontId="2" fillId="12" borderId="9" xfId="0" applyNumberFormat="1" applyFont="1" applyFill="1" applyBorder="1" applyProtection="1"/>
    <xf numFmtId="164" fontId="4" fillId="10" borderId="3" xfId="0" applyNumberFormat="1" applyFont="1" applyFill="1" applyBorder="1" applyProtection="1"/>
    <xf numFmtId="0" fontId="5" fillId="0" borderId="0" xfId="0" applyFont="1" applyBorder="1" applyAlignment="1" applyProtection="1">
      <alignment horizontal="center"/>
    </xf>
    <xf numFmtId="164" fontId="0" fillId="0" borderId="27" xfId="0" applyNumberFormat="1" applyBorder="1" applyProtection="1"/>
    <xf numFmtId="164" fontId="0" fillId="0" borderId="28" xfId="0" applyNumberFormat="1" applyBorder="1" applyProtection="1"/>
    <xf numFmtId="164" fontId="1" fillId="0" borderId="13" xfId="0" applyNumberFormat="1" applyFont="1" applyBorder="1" applyProtection="1"/>
    <xf numFmtId="5" fontId="1" fillId="0" borderId="27" xfId="0" applyNumberFormat="1" applyFont="1" applyBorder="1" applyProtection="1"/>
    <xf numFmtId="164" fontId="0" fillId="0" borderId="9" xfId="0" applyNumberFormat="1" applyBorder="1" applyProtection="1"/>
    <xf numFmtId="164" fontId="1" fillId="0" borderId="2" xfId="0" applyNumberFormat="1" applyFont="1" applyBorder="1" applyProtection="1"/>
    <xf numFmtId="5" fontId="7" fillId="0" borderId="0" xfId="0" applyNumberFormat="1" applyFont="1" applyBorder="1" applyAlignment="1">
      <alignment horizontal="right"/>
    </xf>
    <xf numFmtId="5" fontId="7" fillId="0" borderId="13" xfId="0" applyNumberFormat="1" applyFont="1" applyBorder="1" applyAlignment="1">
      <alignment horizontal="right"/>
    </xf>
    <xf numFmtId="9" fontId="0" fillId="0" borderId="0" xfId="0" applyNumberFormat="1"/>
    <xf numFmtId="9" fontId="0" fillId="0" borderId="1" xfId="0" applyNumberFormat="1" applyBorder="1"/>
    <xf numFmtId="164" fontId="0" fillId="0" borderId="1" xfId="0" applyNumberFormat="1" applyFill="1" applyBorder="1"/>
    <xf numFmtId="3" fontId="0" fillId="0" borderId="3" xfId="0" applyNumberFormat="1" applyFill="1" applyBorder="1"/>
    <xf numFmtId="3" fontId="0" fillId="0" borderId="5" xfId="0" applyNumberFormat="1" applyFill="1" applyBorder="1"/>
    <xf numFmtId="0" fontId="0" fillId="0" borderId="3" xfId="0" applyFill="1" applyBorder="1"/>
    <xf numFmtId="0" fontId="0" fillId="0" borderId="5" xfId="0" applyFill="1" applyBorder="1"/>
    <xf numFmtId="164" fontId="0" fillId="0" borderId="3" xfId="0" applyNumberFormat="1" applyFill="1" applyBorder="1"/>
    <xf numFmtId="164" fontId="0" fillId="0" borderId="5" xfId="0" applyNumberFormat="1" applyFill="1" applyBorder="1"/>
    <xf numFmtId="3" fontId="0" fillId="0" borderId="3" xfId="0" applyNumberFormat="1" applyBorder="1"/>
    <xf numFmtId="3" fontId="0" fillId="0" borderId="5" xfId="0" applyNumberFormat="1" applyBorder="1"/>
    <xf numFmtId="164" fontId="0" fillId="0" borderId="2" xfId="0" applyNumberFormat="1" applyFill="1" applyBorder="1"/>
    <xf numFmtId="164" fontId="0" fillId="0" borderId="4" xfId="0" applyNumberFormat="1" applyFill="1" applyBorder="1"/>
    <xf numFmtId="0" fontId="0" fillId="0" borderId="2" xfId="0" applyFill="1" applyBorder="1"/>
    <xf numFmtId="164" fontId="0" fillId="0" borderId="4" xfId="0" applyNumberFormat="1" applyBorder="1"/>
    <xf numFmtId="166" fontId="1" fillId="0" borderId="1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" xfId="0" applyFont="1" applyBorder="1"/>
    <xf numFmtId="0" fontId="49" fillId="0" borderId="12" xfId="0" applyFont="1" applyBorder="1"/>
    <xf numFmtId="0" fontId="50" fillId="0" borderId="13" xfId="0" applyFont="1" applyBorder="1" applyAlignment="1" applyProtection="1">
      <alignment horizontal="center"/>
      <protection locked="0"/>
    </xf>
    <xf numFmtId="6" fontId="8" fillId="0" borderId="0" xfId="0" applyNumberFormat="1" applyFont="1" applyBorder="1" applyAlignment="1" applyProtection="1">
      <alignment horizontal="center"/>
    </xf>
    <xf numFmtId="0" fontId="0" fillId="0" borderId="0" xfId="0" applyFill="1"/>
    <xf numFmtId="0" fontId="29" fillId="0" borderId="0" xfId="0" applyFont="1" applyFill="1"/>
    <xf numFmtId="0" fontId="34" fillId="0" borderId="0" xfId="0" applyFont="1" applyFill="1" applyBorder="1"/>
    <xf numFmtId="0" fontId="24" fillId="0" borderId="0" xfId="0" applyFont="1" applyBorder="1" applyProtection="1"/>
    <xf numFmtId="0" fontId="4" fillId="0" borderId="0" xfId="0" applyFont="1" applyBorder="1" applyProtection="1"/>
    <xf numFmtId="0" fontId="13" fillId="0" borderId="0" xfId="0" applyFont="1" applyFill="1" applyBorder="1" applyProtection="1"/>
    <xf numFmtId="6" fontId="0" fillId="0" borderId="0" xfId="0" applyNumberFormat="1" applyBorder="1"/>
    <xf numFmtId="164" fontId="0" fillId="0" borderId="13" xfId="0" applyNumberFormat="1" applyFill="1" applyBorder="1" applyProtection="1"/>
    <xf numFmtId="164" fontId="8" fillId="2" borderId="0" xfId="0" applyNumberFormat="1" applyFont="1" applyFill="1" applyProtection="1"/>
    <xf numFmtId="164" fontId="4" fillId="2" borderId="0" xfId="0" applyNumberFormat="1" applyFont="1" applyFill="1" applyProtection="1">
      <protection locked="0"/>
    </xf>
    <xf numFmtId="0" fontId="13" fillId="0" borderId="0" xfId="0" applyFont="1" applyProtection="1">
      <protection locked="0"/>
    </xf>
    <xf numFmtId="0" fontId="36" fillId="14" borderId="6" xfId="0" applyFont="1" applyFill="1" applyBorder="1"/>
    <xf numFmtId="0" fontId="0" fillId="14" borderId="7" xfId="0" applyFill="1" applyBorder="1"/>
    <xf numFmtId="0" fontId="0" fillId="14" borderId="8" xfId="0" applyFill="1" applyBorder="1"/>
    <xf numFmtId="0" fontId="36" fillId="14" borderId="2" xfId="0" applyFont="1" applyFill="1" applyBorder="1"/>
    <xf numFmtId="0" fontId="0" fillId="14" borderId="0" xfId="0" applyFill="1" applyBorder="1"/>
    <xf numFmtId="0" fontId="0" fillId="14" borderId="3" xfId="0" applyFill="1" applyBorder="1"/>
    <xf numFmtId="0" fontId="36" fillId="14" borderId="4" xfId="0" applyFont="1" applyFill="1" applyBorder="1"/>
    <xf numFmtId="0" fontId="0" fillId="14" borderId="1" xfId="0" applyFill="1" applyBorder="1"/>
    <xf numFmtId="0" fontId="0" fillId="14" borderId="5" xfId="0" applyFill="1" applyBorder="1"/>
    <xf numFmtId="164" fontId="7" fillId="14" borderId="0" xfId="0" applyNumberFormat="1" applyFont="1" applyFill="1" applyProtection="1">
      <protection locked="0"/>
    </xf>
    <xf numFmtId="165" fontId="0" fillId="3" borderId="0" xfId="0" applyNumberFormat="1" applyFill="1" applyBorder="1" applyProtection="1">
      <protection locked="0"/>
    </xf>
    <xf numFmtId="10" fontId="0" fillId="3" borderId="0" xfId="2" applyNumberFormat="1" applyFont="1" applyFill="1" applyBorder="1" applyProtection="1">
      <protection locked="0"/>
    </xf>
    <xf numFmtId="10" fontId="0" fillId="15" borderId="0" xfId="0" applyNumberFormat="1" applyFill="1" applyProtection="1">
      <protection locked="0"/>
    </xf>
    <xf numFmtId="0" fontId="4" fillId="0" borderId="37" xfId="0" applyFont="1" applyBorder="1"/>
    <xf numFmtId="0" fontId="0" fillId="0" borderId="38" xfId="0" applyBorder="1"/>
    <xf numFmtId="10" fontId="0" fillId="0" borderId="38" xfId="0" applyNumberFormat="1" applyBorder="1" applyAlignment="1">
      <alignment horizontal="center"/>
    </xf>
    <xf numFmtId="10" fontId="0" fillId="0" borderId="39" xfId="0" applyNumberFormat="1" applyBorder="1" applyAlignment="1">
      <alignment horizontal="center"/>
    </xf>
    <xf numFmtId="5" fontId="0" fillId="0" borderId="39" xfId="0" applyNumberFormat="1" applyBorder="1"/>
    <xf numFmtId="1" fontId="8" fillId="15" borderId="0" xfId="0" applyNumberFormat="1" applyFont="1" applyFill="1" applyProtection="1">
      <protection locked="0"/>
    </xf>
    <xf numFmtId="3" fontId="7" fillId="3" borderId="0" xfId="0" applyNumberFormat="1" applyFont="1" applyFill="1" applyBorder="1" applyProtection="1">
      <protection locked="0"/>
    </xf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1" fillId="0" borderId="0" xfId="0" applyNumberFormat="1" applyFont="1" applyAlignment="1" applyProtection="1">
      <alignment horizontal="center"/>
      <protection locked="0"/>
    </xf>
    <xf numFmtId="44" fontId="1" fillId="0" borderId="0" xfId="0" applyNumberFormat="1" applyFont="1" applyAlignment="1" applyProtection="1">
      <alignment horizontal="center"/>
    </xf>
    <xf numFmtId="0" fontId="0" fillId="3" borderId="14" xfId="0" applyFill="1" applyBorder="1" applyAlignment="1" applyProtection="1">
      <alignment horizontal="center"/>
    </xf>
    <xf numFmtId="0" fontId="0" fillId="3" borderId="15" xfId="0" applyFill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49" fontId="8" fillId="0" borderId="0" xfId="0" applyNumberFormat="1" applyFont="1" applyAlignment="1" applyProtection="1">
      <alignment horizontal="center"/>
    </xf>
    <xf numFmtId="49" fontId="0" fillId="0" borderId="0" xfId="0" applyNumberFormat="1" applyAlignment="1" applyProtection="1">
      <alignment horizontal="center"/>
      <protection locked="0"/>
    </xf>
    <xf numFmtId="44" fontId="1" fillId="0" borderId="0" xfId="1" applyFont="1" applyAlignment="1" applyProtection="1">
      <alignment horizontal="center"/>
    </xf>
    <xf numFmtId="164" fontId="8" fillId="0" borderId="0" xfId="0" applyNumberFormat="1" applyFont="1" applyAlignment="1" applyProtection="1">
      <alignment horizontal="center"/>
    </xf>
    <xf numFmtId="164" fontId="13" fillId="0" borderId="2" xfId="0" applyNumberFormat="1" applyFont="1" applyBorder="1" applyAlignment="1" applyProtection="1">
      <alignment horizontal="center"/>
    </xf>
    <xf numFmtId="164" fontId="13" fillId="0" borderId="0" xfId="0" applyNumberFormat="1" applyFont="1" applyBorder="1" applyAlignment="1" applyProtection="1">
      <alignment horizontal="center"/>
    </xf>
    <xf numFmtId="164" fontId="13" fillId="0" borderId="4" xfId="0" applyNumberFormat="1" applyFont="1" applyBorder="1" applyAlignment="1" applyProtection="1">
      <alignment horizontal="center"/>
    </xf>
    <xf numFmtId="164" fontId="13" fillId="0" borderId="1" xfId="0" applyNumberFormat="1" applyFont="1" applyBorder="1" applyAlignment="1" applyProtection="1">
      <alignment horizontal="center"/>
    </xf>
    <xf numFmtId="164" fontId="8" fillId="0" borderId="0" xfId="0" applyNumberFormat="1" applyFont="1" applyAlignment="1" applyProtection="1">
      <alignment horizontal="center"/>
      <protection locked="0"/>
    </xf>
    <xf numFmtId="164" fontId="19" fillId="4" borderId="7" xfId="0" applyNumberFormat="1" applyFont="1" applyFill="1" applyBorder="1" applyAlignment="1" applyProtection="1">
      <alignment horizontal="center"/>
    </xf>
    <xf numFmtId="164" fontId="18" fillId="4" borderId="7" xfId="0" applyNumberFormat="1" applyFont="1" applyFill="1" applyBorder="1" applyAlignment="1" applyProtection="1">
      <alignment horizontal="center"/>
    </xf>
    <xf numFmtId="44" fontId="13" fillId="0" borderId="2" xfId="1" applyFont="1" applyBorder="1" applyAlignment="1" applyProtection="1">
      <alignment horizontal="center"/>
    </xf>
    <xf numFmtId="44" fontId="13" fillId="0" borderId="0" xfId="1" applyFont="1" applyBorder="1" applyAlignment="1" applyProtection="1">
      <alignment horizontal="center"/>
    </xf>
    <xf numFmtId="164" fontId="8" fillId="2" borderId="0" xfId="0" applyNumberFormat="1" applyFont="1" applyFill="1" applyBorder="1" applyAlignment="1" applyProtection="1">
      <alignment horizontal="center"/>
      <protection locked="0"/>
    </xf>
    <xf numFmtId="9" fontId="8" fillId="3" borderId="29" xfId="0" applyNumberFormat="1" applyFont="1" applyFill="1" applyBorder="1" applyAlignment="1" applyProtection="1">
      <alignment horizontal="center"/>
      <protection locked="0"/>
    </xf>
    <xf numFmtId="164" fontId="1" fillId="0" borderId="12" xfId="0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Border="1" applyAlignment="1" applyProtection="1">
      <alignment horizontal="center"/>
      <protection locked="0"/>
    </xf>
    <xf numFmtId="0" fontId="51" fillId="16" borderId="0" xfId="0" applyFont="1" applyFill="1" applyAlignment="1" applyProtection="1">
      <alignment horizontal="center"/>
      <protection locked="0"/>
    </xf>
    <xf numFmtId="49" fontId="1" fillId="0" borderId="12" xfId="0" applyNumberFormat="1" applyFont="1" applyBorder="1" applyAlignment="1" applyProtection="1">
      <alignment horizontal="center"/>
    </xf>
    <xf numFmtId="49" fontId="1" fillId="0" borderId="0" xfId="0" applyNumberFormat="1" applyFont="1" applyBorder="1" applyAlignment="1" applyProtection="1">
      <alignment horizontal="center"/>
    </xf>
    <xf numFmtId="0" fontId="23" fillId="4" borderId="0" xfId="0" applyFont="1" applyFill="1" applyAlignment="1" applyProtection="1">
      <alignment horizontal="center"/>
    </xf>
    <xf numFmtId="164" fontId="1" fillId="0" borderId="12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0" fontId="46" fillId="13" borderId="0" xfId="0" applyFont="1" applyFill="1" applyAlignment="1" applyProtection="1">
      <alignment horizontal="center"/>
      <protection locked="0"/>
    </xf>
    <xf numFmtId="0" fontId="13" fillId="0" borderId="12" xfId="0" applyNumberFormat="1" applyFont="1" applyBorder="1" applyAlignment="1" applyProtection="1">
      <alignment horizontal="center"/>
      <protection locked="0"/>
    </xf>
    <xf numFmtId="0" fontId="13" fillId="0" borderId="0" xfId="0" applyNumberFormat="1" applyFont="1" applyBorder="1" applyAlignment="1" applyProtection="1">
      <alignment horizontal="center"/>
      <protection locked="0"/>
    </xf>
    <xf numFmtId="164" fontId="19" fillId="4" borderId="0" xfId="0" applyNumberFormat="1" applyFont="1" applyFill="1" applyAlignment="1" applyProtection="1">
      <alignment horizontal="center"/>
    </xf>
    <xf numFmtId="0" fontId="46" fillId="2" borderId="0" xfId="0" applyNumberFormat="1" applyFont="1" applyFill="1" applyAlignment="1" applyProtection="1">
      <alignment horizontal="center"/>
      <protection locked="0"/>
    </xf>
    <xf numFmtId="0" fontId="46" fillId="13" borderId="0" xfId="0" applyNumberFormat="1" applyFont="1" applyFill="1" applyAlignment="1" applyProtection="1">
      <alignment horizontal="center"/>
      <protection locked="0"/>
    </xf>
    <xf numFmtId="164" fontId="20" fillId="4" borderId="2" xfId="0" applyNumberFormat="1" applyFont="1" applyFill="1" applyBorder="1" applyAlignment="1">
      <alignment horizontal="center"/>
    </xf>
    <xf numFmtId="164" fontId="20" fillId="4" borderId="0" xfId="0" applyNumberFormat="1" applyFont="1" applyFill="1" applyBorder="1" applyAlignment="1">
      <alignment horizontal="center"/>
    </xf>
    <xf numFmtId="164" fontId="13" fillId="0" borderId="2" xfId="0" applyNumberFormat="1" applyFont="1" applyBorder="1" applyAlignment="1" applyProtection="1">
      <alignment horizontal="center"/>
      <protection locked="0"/>
    </xf>
    <xf numFmtId="164" fontId="13" fillId="0" borderId="0" xfId="0" applyNumberFormat="1" applyFont="1" applyBorder="1" applyAlignment="1" applyProtection="1">
      <alignment horizontal="center"/>
      <protection locked="0"/>
    </xf>
    <xf numFmtId="164" fontId="20" fillId="4" borderId="2" xfId="0" applyNumberFormat="1" applyFont="1" applyFill="1" applyBorder="1" applyAlignment="1" applyProtection="1">
      <alignment horizontal="center"/>
    </xf>
    <xf numFmtId="164" fontId="20" fillId="4" borderId="0" xfId="0" applyNumberFormat="1" applyFont="1" applyFill="1" applyBorder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3" borderId="0" xfId="0" applyFill="1" applyBorder="1" applyAlignment="1" applyProtection="1">
      <alignment horizontal="center"/>
    </xf>
    <xf numFmtId="0" fontId="17" fillId="4" borderId="0" xfId="0" applyFont="1" applyFill="1" applyAlignment="1" applyProtection="1">
      <alignment horizontal="center"/>
    </xf>
    <xf numFmtId="1" fontId="24" fillId="0" borderId="0" xfId="0" applyNumberFormat="1" applyFont="1" applyAlignment="1" applyProtection="1">
      <alignment horizontal="center"/>
    </xf>
    <xf numFmtId="0" fontId="24" fillId="0" borderId="0" xfId="0" applyFont="1" applyAlignment="1" applyProtection="1">
      <alignment horizontal="center"/>
    </xf>
    <xf numFmtId="0" fontId="40" fillId="2" borderId="14" xfId="0" applyFont="1" applyFill="1" applyBorder="1" applyAlignment="1" applyProtection="1">
      <alignment horizontal="center"/>
    </xf>
    <xf numFmtId="0" fontId="40" fillId="2" borderId="15" xfId="0" applyFont="1" applyFill="1" applyBorder="1" applyAlignment="1" applyProtection="1">
      <alignment horizontal="center"/>
    </xf>
    <xf numFmtId="0" fontId="40" fillId="2" borderId="30" xfId="0" applyFont="1" applyFill="1" applyBorder="1" applyAlignment="1" applyProtection="1">
      <alignment horizontal="center"/>
    </xf>
    <xf numFmtId="0" fontId="40" fillId="2" borderId="31" xfId="0" applyFont="1" applyFill="1" applyBorder="1" applyAlignment="1" applyProtection="1">
      <alignment horizontal="center"/>
    </xf>
    <xf numFmtId="0" fontId="40" fillId="2" borderId="32" xfId="0" applyFont="1" applyFill="1" applyBorder="1" applyAlignment="1" applyProtection="1">
      <alignment horizontal="center"/>
    </xf>
    <xf numFmtId="0" fontId="40" fillId="2" borderId="33" xfId="0" applyFont="1" applyFill="1" applyBorder="1" applyAlignment="1" applyProtection="1">
      <alignment horizontal="center"/>
    </xf>
    <xf numFmtId="0" fontId="16" fillId="5" borderId="0" xfId="0" applyFont="1" applyFill="1" applyBorder="1" applyAlignment="1">
      <alignment horizontal="center"/>
    </xf>
    <xf numFmtId="0" fontId="32" fillId="2" borderId="14" xfId="0" applyFont="1" applyFill="1" applyBorder="1" applyAlignment="1">
      <alignment horizontal="center"/>
    </xf>
    <xf numFmtId="0" fontId="32" fillId="2" borderId="16" xfId="0" applyFont="1" applyFill="1" applyBorder="1" applyAlignment="1">
      <alignment horizontal="center"/>
    </xf>
    <xf numFmtId="0" fontId="32" fillId="2" borderId="9" xfId="0" applyFont="1" applyFill="1" applyBorder="1" applyAlignment="1">
      <alignment horizontal="center"/>
    </xf>
    <xf numFmtId="0" fontId="32" fillId="2" borderId="11" xfId="0" applyFont="1" applyFill="1" applyBorder="1" applyAlignment="1">
      <alignment horizontal="center"/>
    </xf>
    <xf numFmtId="164" fontId="0" fillId="14" borderId="34" xfId="0" applyNumberFormat="1" applyFill="1" applyBorder="1" applyAlignment="1" applyProtection="1">
      <alignment horizontal="center"/>
      <protection locked="0"/>
    </xf>
    <xf numFmtId="164" fontId="0" fillId="14" borderId="35" xfId="0" applyNumberFormat="1" applyFill="1" applyBorder="1" applyAlignment="1" applyProtection="1">
      <alignment horizontal="center"/>
      <protection locked="0"/>
    </xf>
    <xf numFmtId="0" fontId="35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9" fontId="32" fillId="3" borderId="22" xfId="0" applyNumberFormat="1" applyFont="1" applyFill="1" applyBorder="1" applyAlignment="1" applyProtection="1">
      <alignment horizontal="center"/>
    </xf>
    <xf numFmtId="9" fontId="32" fillId="3" borderId="18" xfId="0" applyNumberFormat="1" applyFont="1" applyFill="1" applyBorder="1" applyAlignment="1" applyProtection="1">
      <alignment horizontal="center"/>
    </xf>
    <xf numFmtId="0" fontId="0" fillId="0" borderId="0" xfId="0" applyAlignment="1"/>
    <xf numFmtId="9" fontId="32" fillId="3" borderId="36" xfId="0" applyNumberFormat="1" applyFont="1" applyFill="1" applyBorder="1" applyAlignment="1" applyProtection="1">
      <alignment horizontal="center"/>
    </xf>
    <xf numFmtId="9" fontId="32" fillId="3" borderId="28" xfId="0" applyNumberFormat="1" applyFont="1" applyFill="1" applyBorder="1" applyAlignment="1" applyProtection="1">
      <alignment horizontal="center"/>
    </xf>
    <xf numFmtId="5" fontId="13" fillId="0" borderId="0" xfId="0" applyNumberFormat="1" applyFont="1" applyAlignment="1" applyProtection="1">
      <alignment horizontal="center"/>
    </xf>
    <xf numFmtId="164" fontId="16" fillId="5" borderId="0" xfId="0" applyNumberFormat="1" applyFont="1" applyFill="1" applyBorder="1" applyAlignment="1" applyProtection="1">
      <alignment horizontal="center"/>
    </xf>
    <xf numFmtId="5" fontId="1" fillId="0" borderId="12" xfId="0" applyNumberFormat="1" applyFont="1" applyBorder="1" applyAlignment="1" applyProtection="1">
      <alignment horizontal="center"/>
    </xf>
    <xf numFmtId="5" fontId="1" fillId="0" borderId="0" xfId="0" applyNumberFormat="1" applyFont="1" applyBorder="1" applyAlignment="1" applyProtection="1">
      <alignment horizontal="center"/>
    </xf>
    <xf numFmtId="164" fontId="8" fillId="0" borderId="12" xfId="0" applyNumberFormat="1" applyFont="1" applyBorder="1" applyAlignment="1" applyProtection="1">
      <alignment horizontal="center"/>
    </xf>
    <xf numFmtId="164" fontId="8" fillId="0" borderId="0" xfId="0" applyNumberFormat="1" applyFont="1" applyBorder="1" applyAlignment="1" applyProtection="1">
      <alignment horizontal="center"/>
    </xf>
    <xf numFmtId="164" fontId="0" fillId="0" borderId="12" xfId="0" applyNumberForma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164" fontId="20" fillId="5" borderId="12" xfId="0" applyNumberFormat="1" applyFont="1" applyFill="1" applyBorder="1" applyAlignment="1" applyProtection="1">
      <alignment horizontal="center"/>
    </xf>
    <xf numFmtId="164" fontId="20" fillId="5" borderId="0" xfId="0" applyNumberFormat="1" applyFont="1" applyFill="1" applyBorder="1" applyAlignment="1" applyProtection="1">
      <alignment horizontal="center"/>
    </xf>
    <xf numFmtId="0" fontId="35" fillId="2" borderId="14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5" fillId="2" borderId="15" xfId="0" applyFont="1" applyFill="1" applyBorder="1" applyAlignment="1">
      <alignment horizontal="center"/>
    </xf>
    <xf numFmtId="0" fontId="35" fillId="2" borderId="30" xfId="0" applyFont="1" applyFill="1" applyBorder="1" applyAlignment="1">
      <alignment horizontal="center"/>
    </xf>
    <xf numFmtId="0" fontId="35" fillId="2" borderId="31" xfId="0" applyFont="1" applyFill="1" applyBorder="1" applyAlignment="1">
      <alignment horizontal="center"/>
    </xf>
    <xf numFmtId="0" fontId="35" fillId="2" borderId="32" xfId="0" applyFont="1" applyFill="1" applyBorder="1" applyAlignment="1">
      <alignment horizontal="center"/>
    </xf>
    <xf numFmtId="0" fontId="35" fillId="2" borderId="3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64" fontId="27" fillId="0" borderId="0" xfId="0" applyNumberFormat="1" applyFont="1" applyBorder="1" applyAlignment="1" applyProtection="1">
      <alignment horizontal="center"/>
    </xf>
    <xf numFmtId="6" fontId="8" fillId="0" borderId="1" xfId="0" applyNumberFormat="1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6" fontId="8" fillId="0" borderId="0" xfId="0" applyNumberFormat="1" applyFont="1" applyBorder="1" applyAlignment="1" applyProtection="1">
      <alignment horizontal="center"/>
    </xf>
    <xf numFmtId="6" fontId="8" fillId="2" borderId="0" xfId="0" applyNumberFormat="1" applyFont="1" applyFill="1" applyBorder="1" applyAlignment="1" applyProtection="1">
      <alignment horizontal="center"/>
      <protection locked="0"/>
    </xf>
    <xf numFmtId="164" fontId="8" fillId="2" borderId="1" xfId="0" applyNumberFormat="1" applyFont="1" applyFill="1" applyBorder="1" applyAlignment="1" applyProtection="1">
      <alignment horizontal="center"/>
      <protection locked="0"/>
    </xf>
    <xf numFmtId="0" fontId="33" fillId="2" borderId="14" xfId="0" applyFont="1" applyFill="1" applyBorder="1" applyAlignment="1">
      <alignment horizontal="center"/>
    </xf>
    <xf numFmtId="0" fontId="33" fillId="2" borderId="16" xfId="0" applyFont="1" applyFill="1" applyBorder="1" applyAlignment="1">
      <alignment horizontal="center"/>
    </xf>
    <xf numFmtId="0" fontId="33" fillId="2" borderId="9" xfId="0" applyFont="1" applyFill="1" applyBorder="1" applyAlignment="1">
      <alignment horizontal="center"/>
    </xf>
    <xf numFmtId="0" fontId="33" fillId="2" borderId="11" xfId="0" applyFont="1" applyFill="1" applyBorder="1" applyAlignment="1">
      <alignment horizontal="center"/>
    </xf>
    <xf numFmtId="0" fontId="35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8" fillId="0" borderId="0" xfId="0" applyFont="1" applyBorder="1"/>
    <xf numFmtId="0" fontId="0" fillId="0" borderId="0" xfId="0" applyBorder="1"/>
    <xf numFmtId="0" fontId="0" fillId="0" borderId="0" xfId="0" applyFill="1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26</xdr:row>
      <xdr:rowOff>38100</xdr:rowOff>
    </xdr:from>
    <xdr:to>
      <xdr:col>8</xdr:col>
      <xdr:colOff>787400</xdr:colOff>
      <xdr:row>27</xdr:row>
      <xdr:rowOff>88900</xdr:rowOff>
    </xdr:to>
    <xdr:cxnSp macro="">
      <xdr:nvCxnSpPr>
        <xdr:cNvPr id="10362" name="Straight Arrow Connector 6">
          <a:extLst>
            <a:ext uri="{FF2B5EF4-FFF2-40B4-BE49-F238E27FC236}">
              <a16:creationId xmlns:a16="http://schemas.microsoft.com/office/drawing/2014/main" id="{CFD19881-4B55-3947-9135-6E653E9A9704}"/>
            </a:ext>
          </a:extLst>
        </xdr:cNvPr>
        <xdr:cNvCxnSpPr>
          <a:cxnSpLocks noChangeShapeType="1"/>
        </xdr:cNvCxnSpPr>
      </xdr:nvCxnSpPr>
      <xdr:spPr bwMode="auto">
        <a:xfrm flipV="1">
          <a:off x="5905500" y="4495800"/>
          <a:ext cx="482600" cy="228600"/>
        </a:xfrm>
        <a:prstGeom prst="straightConnector1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40000" dist="20000" dir="5400000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6</xdr:row>
      <xdr:rowOff>25400</xdr:rowOff>
    </xdr:from>
    <xdr:to>
      <xdr:col>8</xdr:col>
      <xdr:colOff>304800</xdr:colOff>
      <xdr:row>6</xdr:row>
      <xdr:rowOff>50800</xdr:rowOff>
    </xdr:to>
    <xdr:cxnSp macro="">
      <xdr:nvCxnSpPr>
        <xdr:cNvPr id="11838" name="Straight Arrow Connector 2">
          <a:extLst>
            <a:ext uri="{FF2B5EF4-FFF2-40B4-BE49-F238E27FC236}">
              <a16:creationId xmlns:a16="http://schemas.microsoft.com/office/drawing/2014/main" id="{6FA6543D-FA54-7A44-BBA0-DE9B29C99525}"/>
            </a:ext>
          </a:extLst>
        </xdr:cNvPr>
        <xdr:cNvCxnSpPr>
          <a:cxnSpLocks noChangeShapeType="1"/>
        </xdr:cNvCxnSpPr>
      </xdr:nvCxnSpPr>
      <xdr:spPr bwMode="auto">
        <a:xfrm rot="10800000" flipV="1">
          <a:off x="6553200" y="1079500"/>
          <a:ext cx="241300" cy="25400"/>
        </a:xfrm>
        <a:prstGeom prst="straightConnector1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40000" dist="20000" dir="5400000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38100</xdr:colOff>
      <xdr:row>9</xdr:row>
      <xdr:rowOff>127000</xdr:rowOff>
    </xdr:from>
    <xdr:to>
      <xdr:col>8</xdr:col>
      <xdr:colOff>304800</xdr:colOff>
      <xdr:row>10</xdr:row>
      <xdr:rowOff>88900</xdr:rowOff>
    </xdr:to>
    <xdr:cxnSp macro="">
      <xdr:nvCxnSpPr>
        <xdr:cNvPr id="11839" name="Straight Arrow Connector 4">
          <a:extLst>
            <a:ext uri="{FF2B5EF4-FFF2-40B4-BE49-F238E27FC236}">
              <a16:creationId xmlns:a16="http://schemas.microsoft.com/office/drawing/2014/main" id="{9FBFEA99-3F17-1648-A1C0-D52D3F7FCB64}"/>
            </a:ext>
          </a:extLst>
        </xdr:cNvPr>
        <xdr:cNvCxnSpPr>
          <a:cxnSpLocks noChangeShapeType="1"/>
        </xdr:cNvCxnSpPr>
      </xdr:nvCxnSpPr>
      <xdr:spPr bwMode="auto">
        <a:xfrm rot="10800000">
          <a:off x="6527800" y="1752600"/>
          <a:ext cx="266700" cy="127000"/>
        </a:xfrm>
        <a:prstGeom prst="straightConnector1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40000" dist="20000" dir="5400000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127000</xdr:colOff>
      <xdr:row>21</xdr:row>
      <xdr:rowOff>177800</xdr:rowOff>
    </xdr:from>
    <xdr:to>
      <xdr:col>8</xdr:col>
      <xdr:colOff>266700</xdr:colOff>
      <xdr:row>22</xdr:row>
      <xdr:rowOff>88900</xdr:rowOff>
    </xdr:to>
    <xdr:cxnSp macro="">
      <xdr:nvCxnSpPr>
        <xdr:cNvPr id="11840" name="Straight Arrow Connector 15">
          <a:extLst>
            <a:ext uri="{FF2B5EF4-FFF2-40B4-BE49-F238E27FC236}">
              <a16:creationId xmlns:a16="http://schemas.microsoft.com/office/drawing/2014/main" id="{79158AB3-C260-444E-96CA-64291B3B4BEB}"/>
            </a:ext>
          </a:extLst>
        </xdr:cNvPr>
        <xdr:cNvCxnSpPr>
          <a:cxnSpLocks noChangeShapeType="1"/>
        </xdr:cNvCxnSpPr>
      </xdr:nvCxnSpPr>
      <xdr:spPr bwMode="auto">
        <a:xfrm rot="10800000" flipV="1">
          <a:off x="6616700" y="4051300"/>
          <a:ext cx="139700" cy="114300"/>
        </a:xfrm>
        <a:prstGeom prst="straightConnector1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40000" dist="20000" dir="5400000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165100</xdr:colOff>
      <xdr:row>22</xdr:row>
      <xdr:rowOff>0</xdr:rowOff>
    </xdr:from>
    <xdr:to>
      <xdr:col>9</xdr:col>
      <xdr:colOff>355600</xdr:colOff>
      <xdr:row>32</xdr:row>
      <xdr:rowOff>0</xdr:rowOff>
    </xdr:to>
    <xdr:cxnSp macro="">
      <xdr:nvCxnSpPr>
        <xdr:cNvPr id="11841" name="Straight Arrow Connector 9">
          <a:extLst>
            <a:ext uri="{FF2B5EF4-FFF2-40B4-BE49-F238E27FC236}">
              <a16:creationId xmlns:a16="http://schemas.microsoft.com/office/drawing/2014/main" id="{5D6F0FB8-63CC-E148-AEAE-487E15532367}"/>
            </a:ext>
          </a:extLst>
        </xdr:cNvPr>
        <xdr:cNvCxnSpPr>
          <a:cxnSpLocks noChangeShapeType="1"/>
        </xdr:cNvCxnSpPr>
      </xdr:nvCxnSpPr>
      <xdr:spPr bwMode="auto">
        <a:xfrm rot="5400000">
          <a:off x="6013450" y="4718050"/>
          <a:ext cx="1816100" cy="533400"/>
        </a:xfrm>
        <a:prstGeom prst="straightConnector1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40000" dist="20000" dir="5400000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8</xdr:row>
      <xdr:rowOff>114300</xdr:rowOff>
    </xdr:from>
    <xdr:to>
      <xdr:col>7</xdr:col>
      <xdr:colOff>787400</xdr:colOff>
      <xdr:row>13</xdr:row>
      <xdr:rowOff>101600</xdr:rowOff>
    </xdr:to>
    <xdr:cxnSp macro="">
      <xdr:nvCxnSpPr>
        <xdr:cNvPr id="12613" name="Straight Arrow Connector 2">
          <a:extLst>
            <a:ext uri="{FF2B5EF4-FFF2-40B4-BE49-F238E27FC236}">
              <a16:creationId xmlns:a16="http://schemas.microsoft.com/office/drawing/2014/main" id="{EA5D52E7-8B2E-3547-A7D0-038A1BE962CD}"/>
            </a:ext>
          </a:extLst>
        </xdr:cNvPr>
        <xdr:cNvCxnSpPr>
          <a:cxnSpLocks noChangeShapeType="1"/>
        </xdr:cNvCxnSpPr>
      </xdr:nvCxnSpPr>
      <xdr:spPr bwMode="auto">
        <a:xfrm rot="5400000">
          <a:off x="5276850" y="1835150"/>
          <a:ext cx="1003300" cy="355600"/>
        </a:xfrm>
        <a:prstGeom prst="straightConnector1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40000" dist="20000" dir="5400000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114300</xdr:colOff>
      <xdr:row>9</xdr:row>
      <xdr:rowOff>38100</xdr:rowOff>
    </xdr:from>
    <xdr:to>
      <xdr:col>7</xdr:col>
      <xdr:colOff>800100</xdr:colOff>
      <xdr:row>18</xdr:row>
      <xdr:rowOff>76200</xdr:rowOff>
    </xdr:to>
    <xdr:cxnSp macro="">
      <xdr:nvCxnSpPr>
        <xdr:cNvPr id="12614" name="Straight Arrow Connector 4">
          <a:extLst>
            <a:ext uri="{FF2B5EF4-FFF2-40B4-BE49-F238E27FC236}">
              <a16:creationId xmlns:a16="http://schemas.microsoft.com/office/drawing/2014/main" id="{C6EF4293-CBEA-0340-A2E5-BDEF0EAE0EE0}"/>
            </a:ext>
          </a:extLst>
        </xdr:cNvPr>
        <xdr:cNvCxnSpPr>
          <a:cxnSpLocks noChangeShapeType="1"/>
        </xdr:cNvCxnSpPr>
      </xdr:nvCxnSpPr>
      <xdr:spPr bwMode="auto">
        <a:xfrm rot="5400000">
          <a:off x="4883150" y="2279650"/>
          <a:ext cx="1752600" cy="393700"/>
        </a:xfrm>
        <a:prstGeom prst="straightConnector1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40000" dist="20000" dir="5400000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38100</xdr:colOff>
      <xdr:row>9</xdr:row>
      <xdr:rowOff>114300</xdr:rowOff>
    </xdr:from>
    <xdr:to>
      <xdr:col>7</xdr:col>
      <xdr:colOff>762000</xdr:colOff>
      <xdr:row>23</xdr:row>
      <xdr:rowOff>139700</xdr:rowOff>
    </xdr:to>
    <xdr:cxnSp macro="">
      <xdr:nvCxnSpPr>
        <xdr:cNvPr id="12615" name="Straight Arrow Connector 6">
          <a:extLst>
            <a:ext uri="{FF2B5EF4-FFF2-40B4-BE49-F238E27FC236}">
              <a16:creationId xmlns:a16="http://schemas.microsoft.com/office/drawing/2014/main" id="{DE964EE8-724C-474B-A22E-2132629FC331}"/>
            </a:ext>
          </a:extLst>
        </xdr:cNvPr>
        <xdr:cNvCxnSpPr>
          <a:cxnSpLocks noChangeShapeType="1"/>
        </xdr:cNvCxnSpPr>
      </xdr:nvCxnSpPr>
      <xdr:spPr bwMode="auto">
        <a:xfrm rot="5400000">
          <a:off x="4438650" y="2724150"/>
          <a:ext cx="2565400" cy="469900"/>
        </a:xfrm>
        <a:prstGeom prst="straightConnector1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40000" dist="20000" dir="5400000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W133"/>
  <sheetViews>
    <sheetView topLeftCell="A7" zoomScaleNormal="100" workbookViewId="0">
      <selection activeCell="F120" sqref="F120"/>
    </sheetView>
  </sheetViews>
  <sheetFormatPr defaultColWidth="10.625" defaultRowHeight="12.75" x14ac:dyDescent="0.2"/>
  <cols>
    <col min="1" max="1" width="10.625" style="25"/>
    <col min="2" max="2" width="21.375" style="25" customWidth="1"/>
    <col min="3" max="16384" width="10.625" style="25"/>
  </cols>
  <sheetData>
    <row r="1" spans="1:22" s="128" customFormat="1" ht="26.1" customHeight="1" thickBot="1" x14ac:dyDescent="0.3">
      <c r="A1" s="309"/>
      <c r="B1" s="310"/>
      <c r="C1" s="310"/>
      <c r="D1" s="310"/>
      <c r="E1" s="582" t="s">
        <v>68</v>
      </c>
      <c r="F1" s="583"/>
      <c r="G1" s="583"/>
      <c r="H1" s="583"/>
      <c r="I1" s="310"/>
      <c r="J1" s="310"/>
      <c r="K1" s="310"/>
      <c r="L1" s="310"/>
      <c r="M1" s="310"/>
      <c r="N1" s="310"/>
      <c r="O1" s="311"/>
    </row>
    <row r="2" spans="1:22" s="128" customFormat="1" ht="21.95" customHeight="1" x14ac:dyDescent="0.2">
      <c r="A2" s="134"/>
      <c r="B2" s="135"/>
      <c r="C2" s="135"/>
      <c r="D2" s="135"/>
      <c r="E2" s="85" t="s">
        <v>263</v>
      </c>
      <c r="F2" s="85"/>
      <c r="G2" s="85"/>
      <c r="H2" s="586" t="s">
        <v>378</v>
      </c>
      <c r="I2" s="586"/>
      <c r="J2" s="586"/>
      <c r="K2" s="586"/>
      <c r="L2" s="586"/>
      <c r="M2" s="586"/>
      <c r="N2" s="85"/>
      <c r="O2" s="132"/>
      <c r="R2" s="570" t="s">
        <v>127</v>
      </c>
      <c r="S2" s="571"/>
      <c r="T2" s="571"/>
      <c r="U2" s="571"/>
      <c r="V2" s="312"/>
    </row>
    <row r="3" spans="1:22" s="128" customFormat="1" ht="24" customHeight="1" x14ac:dyDescent="0.2">
      <c r="A3" s="86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132"/>
      <c r="R3" s="313"/>
      <c r="S3" s="314"/>
      <c r="T3" s="314"/>
      <c r="U3" s="314"/>
      <c r="V3" s="315"/>
    </row>
    <row r="4" spans="1:22" s="128" customFormat="1" ht="24" customHeight="1" x14ac:dyDescent="0.25">
      <c r="A4" s="316" t="s">
        <v>256</v>
      </c>
      <c r="B4" s="317" t="s">
        <v>256</v>
      </c>
      <c r="C4" s="318" t="s">
        <v>343</v>
      </c>
      <c r="D4" s="318" t="s">
        <v>102</v>
      </c>
      <c r="E4" s="318" t="s">
        <v>103</v>
      </c>
      <c r="F4" s="318" t="s">
        <v>104</v>
      </c>
      <c r="G4" s="318" t="s">
        <v>105</v>
      </c>
      <c r="H4" s="150" t="s">
        <v>106</v>
      </c>
      <c r="I4" s="150" t="s">
        <v>309</v>
      </c>
      <c r="J4" s="150" t="s">
        <v>337</v>
      </c>
      <c r="K4" s="150" t="s">
        <v>338</v>
      </c>
      <c r="L4" s="150" t="s">
        <v>339</v>
      </c>
      <c r="M4" s="150" t="s">
        <v>340</v>
      </c>
      <c r="N4" s="150" t="s">
        <v>331</v>
      </c>
      <c r="O4" s="319" t="s">
        <v>332</v>
      </c>
      <c r="R4" s="320" t="s">
        <v>69</v>
      </c>
      <c r="S4" s="321" t="s">
        <v>52</v>
      </c>
      <c r="T4" s="321" t="s">
        <v>139</v>
      </c>
      <c r="U4" s="321" t="s">
        <v>140</v>
      </c>
      <c r="V4" s="322" t="s">
        <v>199</v>
      </c>
    </row>
    <row r="5" spans="1:22" ht="11.1" customHeight="1" x14ac:dyDescent="0.2">
      <c r="A5" s="79"/>
      <c r="B5" s="57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2"/>
      <c r="R5" s="89"/>
      <c r="S5" s="90"/>
      <c r="T5" s="90"/>
      <c r="U5" s="90"/>
      <c r="V5" s="91"/>
    </row>
    <row r="6" spans="1:22" ht="24" customHeight="1" x14ac:dyDescent="0.2">
      <c r="A6" s="577" t="s">
        <v>181</v>
      </c>
      <c r="B6" s="578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2"/>
      <c r="R6" s="89"/>
      <c r="S6" s="90"/>
      <c r="T6" s="90"/>
      <c r="U6" s="90"/>
      <c r="V6" s="91"/>
    </row>
    <row r="7" spans="1:22" ht="24" customHeight="1" x14ac:dyDescent="0.2">
      <c r="A7" s="79"/>
      <c r="B7" s="57" t="s">
        <v>225</v>
      </c>
      <c r="C7" s="555">
        <v>0</v>
      </c>
      <c r="D7" s="555">
        <v>0</v>
      </c>
      <c r="E7" s="555">
        <v>0</v>
      </c>
      <c r="F7" s="555">
        <v>0</v>
      </c>
      <c r="G7" s="555">
        <v>0</v>
      </c>
      <c r="H7" s="555">
        <v>0</v>
      </c>
      <c r="I7" s="555">
        <v>0</v>
      </c>
      <c r="J7" s="555">
        <v>0</v>
      </c>
      <c r="K7" s="555">
        <v>0</v>
      </c>
      <c r="L7" s="555">
        <v>0</v>
      </c>
      <c r="M7" s="555">
        <v>0</v>
      </c>
      <c r="N7" s="555">
        <v>0</v>
      </c>
      <c r="O7" s="92">
        <f>SUM(C7:N7)</f>
        <v>0</v>
      </c>
      <c r="R7" s="95">
        <f>(C7+D7+E7)</f>
        <v>0</v>
      </c>
      <c r="S7" s="96">
        <f>(F7+G7+H7)</f>
        <v>0</v>
      </c>
      <c r="T7" s="96">
        <f>(I7+J7+K7)</f>
        <v>0</v>
      </c>
      <c r="U7" s="96">
        <f>(L7+M7+N7)</f>
        <v>0</v>
      </c>
      <c r="V7" s="97">
        <f>SUM(R7:U7)</f>
        <v>0</v>
      </c>
    </row>
    <row r="8" spans="1:22" ht="24" customHeight="1" x14ac:dyDescent="0.2">
      <c r="A8" s="79"/>
      <c r="B8" s="57" t="s">
        <v>226</v>
      </c>
      <c r="C8" s="555">
        <v>420</v>
      </c>
      <c r="D8" s="555">
        <v>420</v>
      </c>
      <c r="E8" s="555">
        <v>420</v>
      </c>
      <c r="F8" s="555">
        <v>420</v>
      </c>
      <c r="G8" s="555">
        <v>420</v>
      </c>
      <c r="H8" s="555">
        <v>420</v>
      </c>
      <c r="I8" s="555">
        <v>420</v>
      </c>
      <c r="J8" s="555">
        <v>420</v>
      </c>
      <c r="K8" s="555">
        <v>420</v>
      </c>
      <c r="L8" s="555">
        <v>420</v>
      </c>
      <c r="M8" s="555">
        <v>420</v>
      </c>
      <c r="N8" s="555">
        <v>420</v>
      </c>
      <c r="O8" s="92">
        <f t="shared" ref="O8:O35" si="0">SUM(C8:N8)</f>
        <v>5040</v>
      </c>
      <c r="R8" s="95">
        <f t="shared" ref="R8:R35" si="1">(C8+D8+E8)</f>
        <v>1260</v>
      </c>
      <c r="S8" s="96">
        <f t="shared" ref="S8:S35" si="2">(F8+G8+H8)</f>
        <v>1260</v>
      </c>
      <c r="T8" s="96">
        <f t="shared" ref="T8:T35" si="3">(I8+J8+K8)</f>
        <v>1260</v>
      </c>
      <c r="U8" s="96">
        <f t="shared" ref="U8:U35" si="4">(L8+M8+N8)</f>
        <v>1260</v>
      </c>
      <c r="V8" s="97">
        <f t="shared" ref="V8:V35" si="5">SUM(R8:U8)</f>
        <v>5040</v>
      </c>
    </row>
    <row r="9" spans="1:22" ht="24" customHeight="1" x14ac:dyDescent="0.2">
      <c r="A9" s="79"/>
      <c r="B9" s="57" t="s">
        <v>200</v>
      </c>
      <c r="C9" s="555">
        <v>0</v>
      </c>
      <c r="D9" s="555">
        <v>0</v>
      </c>
      <c r="E9" s="555">
        <v>0</v>
      </c>
      <c r="F9" s="555">
        <v>0</v>
      </c>
      <c r="G9" s="555">
        <v>0</v>
      </c>
      <c r="H9" s="555">
        <v>0</v>
      </c>
      <c r="I9" s="555">
        <v>0</v>
      </c>
      <c r="J9" s="555">
        <v>0</v>
      </c>
      <c r="K9" s="555">
        <v>0</v>
      </c>
      <c r="L9" s="555">
        <v>0</v>
      </c>
      <c r="M9" s="555">
        <v>0</v>
      </c>
      <c r="N9" s="555">
        <v>0</v>
      </c>
      <c r="O9" s="92">
        <f t="shared" si="0"/>
        <v>0</v>
      </c>
      <c r="R9" s="95">
        <f t="shared" si="1"/>
        <v>0</v>
      </c>
      <c r="S9" s="96">
        <f t="shared" si="2"/>
        <v>0</v>
      </c>
      <c r="T9" s="96">
        <f t="shared" si="3"/>
        <v>0</v>
      </c>
      <c r="U9" s="96">
        <f t="shared" si="4"/>
        <v>0</v>
      </c>
      <c r="V9" s="97">
        <f t="shared" si="5"/>
        <v>0</v>
      </c>
    </row>
    <row r="10" spans="1:22" ht="24" customHeight="1" x14ac:dyDescent="0.2">
      <c r="A10" s="79"/>
      <c r="B10" s="57" t="s">
        <v>70</v>
      </c>
      <c r="C10" s="555">
        <v>0</v>
      </c>
      <c r="D10" s="555">
        <v>0</v>
      </c>
      <c r="E10" s="555">
        <v>0</v>
      </c>
      <c r="F10" s="555">
        <v>0</v>
      </c>
      <c r="G10" s="555">
        <v>0</v>
      </c>
      <c r="H10" s="555">
        <v>0</v>
      </c>
      <c r="I10" s="555">
        <v>0</v>
      </c>
      <c r="J10" s="555">
        <v>0</v>
      </c>
      <c r="K10" s="555">
        <v>0</v>
      </c>
      <c r="L10" s="555">
        <v>0</v>
      </c>
      <c r="M10" s="555">
        <v>0</v>
      </c>
      <c r="N10" s="555">
        <v>0</v>
      </c>
      <c r="O10" s="92">
        <f t="shared" si="0"/>
        <v>0</v>
      </c>
      <c r="R10" s="95">
        <f t="shared" si="1"/>
        <v>0</v>
      </c>
      <c r="S10" s="96">
        <f t="shared" si="2"/>
        <v>0</v>
      </c>
      <c r="T10" s="96">
        <f t="shared" si="3"/>
        <v>0</v>
      </c>
      <c r="U10" s="96">
        <f t="shared" si="4"/>
        <v>0</v>
      </c>
      <c r="V10" s="97">
        <f t="shared" si="5"/>
        <v>0</v>
      </c>
    </row>
    <row r="11" spans="1:22" ht="24" customHeight="1" x14ac:dyDescent="0.2">
      <c r="A11" s="584" t="s">
        <v>307</v>
      </c>
      <c r="B11" s="585"/>
      <c r="C11" s="555">
        <v>0</v>
      </c>
      <c r="D11" s="555">
        <v>0</v>
      </c>
      <c r="E11" s="555">
        <v>0</v>
      </c>
      <c r="F11" s="555">
        <v>0</v>
      </c>
      <c r="G11" s="555">
        <v>0</v>
      </c>
      <c r="H11" s="555">
        <v>0</v>
      </c>
      <c r="I11" s="555">
        <v>0</v>
      </c>
      <c r="J11" s="555">
        <v>0</v>
      </c>
      <c r="K11" s="555">
        <v>0</v>
      </c>
      <c r="L11" s="555">
        <v>0</v>
      </c>
      <c r="M11" s="555">
        <v>0</v>
      </c>
      <c r="N11" s="555">
        <v>0</v>
      </c>
      <c r="O11" s="92">
        <f t="shared" si="0"/>
        <v>0</v>
      </c>
      <c r="P11" s="25" t="s">
        <v>256</v>
      </c>
      <c r="R11" s="95">
        <f t="shared" si="1"/>
        <v>0</v>
      </c>
      <c r="S11" s="96">
        <f t="shared" si="2"/>
        <v>0</v>
      </c>
      <c r="T11" s="96">
        <f t="shared" si="3"/>
        <v>0</v>
      </c>
      <c r="U11" s="96">
        <f t="shared" si="4"/>
        <v>0</v>
      </c>
      <c r="V11" s="97">
        <f t="shared" si="5"/>
        <v>0</v>
      </c>
    </row>
    <row r="12" spans="1:22" ht="24" customHeight="1" x14ac:dyDescent="0.2">
      <c r="A12" s="577" t="s">
        <v>353</v>
      </c>
      <c r="B12" s="578"/>
      <c r="C12" s="555">
        <v>0</v>
      </c>
      <c r="D12" s="555">
        <v>0</v>
      </c>
      <c r="E12" s="555">
        <v>0</v>
      </c>
      <c r="F12" s="555">
        <v>0</v>
      </c>
      <c r="G12" s="555">
        <v>0</v>
      </c>
      <c r="H12" s="555">
        <v>0</v>
      </c>
      <c r="I12" s="555">
        <v>0</v>
      </c>
      <c r="J12" s="555">
        <v>0</v>
      </c>
      <c r="K12" s="555">
        <v>0</v>
      </c>
      <c r="L12" s="555">
        <v>0</v>
      </c>
      <c r="M12" s="555">
        <v>0</v>
      </c>
      <c r="N12" s="555">
        <v>0</v>
      </c>
      <c r="O12" s="92">
        <f t="shared" si="0"/>
        <v>0</v>
      </c>
      <c r="R12" s="95">
        <f t="shared" si="1"/>
        <v>0</v>
      </c>
      <c r="S12" s="96">
        <f t="shared" si="2"/>
        <v>0</v>
      </c>
      <c r="T12" s="96">
        <f t="shared" si="3"/>
        <v>0</v>
      </c>
      <c r="U12" s="96">
        <f t="shared" si="4"/>
        <v>0</v>
      </c>
      <c r="V12" s="97">
        <f t="shared" si="5"/>
        <v>0</v>
      </c>
    </row>
    <row r="13" spans="1:22" ht="24" customHeight="1" x14ac:dyDescent="0.2">
      <c r="A13" s="577" t="s">
        <v>207</v>
      </c>
      <c r="B13" s="578"/>
      <c r="C13" s="555">
        <v>0</v>
      </c>
      <c r="D13" s="555">
        <v>0</v>
      </c>
      <c r="E13" s="555">
        <v>0</v>
      </c>
      <c r="F13" s="555">
        <v>0</v>
      </c>
      <c r="G13" s="555">
        <v>0</v>
      </c>
      <c r="H13" s="555">
        <v>0</v>
      </c>
      <c r="I13" s="555">
        <v>0</v>
      </c>
      <c r="J13" s="555">
        <v>0</v>
      </c>
      <c r="K13" s="555">
        <v>0</v>
      </c>
      <c r="L13" s="555">
        <v>0</v>
      </c>
      <c r="M13" s="555">
        <v>0</v>
      </c>
      <c r="N13" s="555">
        <v>0</v>
      </c>
      <c r="O13" s="92">
        <f t="shared" si="0"/>
        <v>0</v>
      </c>
      <c r="R13" s="95">
        <f t="shared" si="1"/>
        <v>0</v>
      </c>
      <c r="S13" s="96">
        <f t="shared" si="2"/>
        <v>0</v>
      </c>
      <c r="T13" s="96">
        <f t="shared" si="3"/>
        <v>0</v>
      </c>
      <c r="U13" s="96">
        <f t="shared" si="4"/>
        <v>0</v>
      </c>
      <c r="V13" s="97">
        <f t="shared" si="5"/>
        <v>0</v>
      </c>
    </row>
    <row r="14" spans="1:22" ht="24" customHeight="1" x14ac:dyDescent="0.2">
      <c r="A14" s="577" t="s">
        <v>208</v>
      </c>
      <c r="B14" s="578"/>
      <c r="C14" s="555">
        <v>0</v>
      </c>
      <c r="D14" s="555">
        <v>0</v>
      </c>
      <c r="E14" s="555">
        <v>0</v>
      </c>
      <c r="F14" s="555">
        <v>0</v>
      </c>
      <c r="G14" s="555">
        <v>0</v>
      </c>
      <c r="H14" s="555">
        <v>0</v>
      </c>
      <c r="I14" s="555">
        <v>0</v>
      </c>
      <c r="J14" s="555">
        <v>0</v>
      </c>
      <c r="K14" s="555">
        <v>0</v>
      </c>
      <c r="L14" s="555">
        <v>0</v>
      </c>
      <c r="M14" s="555">
        <v>0</v>
      </c>
      <c r="N14" s="555">
        <v>0</v>
      </c>
      <c r="O14" s="92">
        <f t="shared" si="0"/>
        <v>0</v>
      </c>
      <c r="R14" s="95">
        <f t="shared" si="1"/>
        <v>0</v>
      </c>
      <c r="S14" s="96">
        <f t="shared" si="2"/>
        <v>0</v>
      </c>
      <c r="T14" s="96">
        <f t="shared" si="3"/>
        <v>0</v>
      </c>
      <c r="U14" s="96">
        <f t="shared" si="4"/>
        <v>0</v>
      </c>
      <c r="V14" s="97">
        <f t="shared" si="5"/>
        <v>0</v>
      </c>
    </row>
    <row r="15" spans="1:22" ht="24" customHeight="1" x14ac:dyDescent="0.2">
      <c r="A15" s="577" t="s">
        <v>303</v>
      </c>
      <c r="B15" s="578"/>
      <c r="C15" s="555">
        <v>0</v>
      </c>
      <c r="D15" s="555">
        <v>0</v>
      </c>
      <c r="E15" s="555">
        <v>0</v>
      </c>
      <c r="F15" s="555">
        <v>0</v>
      </c>
      <c r="G15" s="555">
        <v>0</v>
      </c>
      <c r="H15" s="555">
        <v>0</v>
      </c>
      <c r="I15" s="555">
        <v>0</v>
      </c>
      <c r="J15" s="555">
        <v>0</v>
      </c>
      <c r="K15" s="555">
        <v>0</v>
      </c>
      <c r="L15" s="555">
        <v>0</v>
      </c>
      <c r="M15" s="555">
        <v>0</v>
      </c>
      <c r="N15" s="555">
        <v>0</v>
      </c>
      <c r="O15" s="92">
        <f t="shared" si="0"/>
        <v>0</v>
      </c>
      <c r="R15" s="95">
        <f t="shared" si="1"/>
        <v>0</v>
      </c>
      <c r="S15" s="96">
        <f t="shared" si="2"/>
        <v>0</v>
      </c>
      <c r="T15" s="96">
        <f t="shared" si="3"/>
        <v>0</v>
      </c>
      <c r="U15" s="96">
        <f t="shared" si="4"/>
        <v>0</v>
      </c>
      <c r="V15" s="97">
        <f t="shared" si="5"/>
        <v>0</v>
      </c>
    </row>
    <row r="16" spans="1:22" ht="24" customHeight="1" x14ac:dyDescent="0.2">
      <c r="A16" s="79"/>
      <c r="B16" s="57" t="s">
        <v>304</v>
      </c>
      <c r="C16" s="555">
        <v>0</v>
      </c>
      <c r="D16" s="555">
        <v>0</v>
      </c>
      <c r="E16" s="555">
        <v>0</v>
      </c>
      <c r="F16" s="555">
        <v>0</v>
      </c>
      <c r="G16" s="555">
        <v>0</v>
      </c>
      <c r="H16" s="555">
        <v>0</v>
      </c>
      <c r="I16" s="555">
        <v>0</v>
      </c>
      <c r="J16" s="555">
        <v>0</v>
      </c>
      <c r="K16" s="555">
        <v>0</v>
      </c>
      <c r="L16" s="555">
        <v>0</v>
      </c>
      <c r="M16" s="555">
        <v>0</v>
      </c>
      <c r="N16" s="555">
        <v>0</v>
      </c>
      <c r="O16" s="92">
        <f t="shared" si="0"/>
        <v>0</v>
      </c>
      <c r="R16" s="95">
        <f t="shared" si="1"/>
        <v>0</v>
      </c>
      <c r="S16" s="96">
        <f t="shared" si="2"/>
        <v>0</v>
      </c>
      <c r="T16" s="96">
        <f t="shared" si="3"/>
        <v>0</v>
      </c>
      <c r="U16" s="96">
        <f t="shared" si="4"/>
        <v>0</v>
      </c>
      <c r="V16" s="97">
        <f t="shared" si="5"/>
        <v>0</v>
      </c>
    </row>
    <row r="17" spans="1:22" ht="24" customHeight="1" x14ac:dyDescent="0.2">
      <c r="A17" s="79"/>
      <c r="B17" s="57" t="s">
        <v>125</v>
      </c>
      <c r="C17" s="555">
        <v>0</v>
      </c>
      <c r="D17" s="555">
        <v>0</v>
      </c>
      <c r="E17" s="555">
        <v>0</v>
      </c>
      <c r="F17" s="555">
        <v>0</v>
      </c>
      <c r="G17" s="555">
        <v>0</v>
      </c>
      <c r="H17" s="555">
        <v>0</v>
      </c>
      <c r="I17" s="555">
        <v>0</v>
      </c>
      <c r="J17" s="555">
        <v>0</v>
      </c>
      <c r="K17" s="555">
        <v>0</v>
      </c>
      <c r="L17" s="555">
        <v>0</v>
      </c>
      <c r="M17" s="555">
        <v>0</v>
      </c>
      <c r="N17" s="555">
        <v>0</v>
      </c>
      <c r="O17" s="92">
        <f t="shared" si="0"/>
        <v>0</v>
      </c>
      <c r="R17" s="95">
        <f t="shared" si="1"/>
        <v>0</v>
      </c>
      <c r="S17" s="96">
        <f t="shared" si="2"/>
        <v>0</v>
      </c>
      <c r="T17" s="96">
        <f t="shared" si="3"/>
        <v>0</v>
      </c>
      <c r="U17" s="96">
        <f t="shared" si="4"/>
        <v>0</v>
      </c>
      <c r="V17" s="97">
        <f t="shared" si="5"/>
        <v>0</v>
      </c>
    </row>
    <row r="18" spans="1:22" ht="24" customHeight="1" x14ac:dyDescent="0.2">
      <c r="A18" s="79"/>
      <c r="B18" s="57" t="s">
        <v>126</v>
      </c>
      <c r="C18" s="555">
        <v>0</v>
      </c>
      <c r="D18" s="555">
        <v>0</v>
      </c>
      <c r="E18" s="555">
        <v>0</v>
      </c>
      <c r="F18" s="555">
        <v>0</v>
      </c>
      <c r="G18" s="555">
        <v>0</v>
      </c>
      <c r="H18" s="555">
        <v>0</v>
      </c>
      <c r="I18" s="555">
        <v>0</v>
      </c>
      <c r="J18" s="555">
        <v>0</v>
      </c>
      <c r="K18" s="555">
        <v>0</v>
      </c>
      <c r="L18" s="555">
        <v>0</v>
      </c>
      <c r="M18" s="555">
        <v>0</v>
      </c>
      <c r="N18" s="555">
        <v>0</v>
      </c>
      <c r="O18" s="92">
        <f t="shared" si="0"/>
        <v>0</v>
      </c>
      <c r="R18" s="95">
        <f t="shared" si="1"/>
        <v>0</v>
      </c>
      <c r="S18" s="96">
        <f t="shared" si="2"/>
        <v>0</v>
      </c>
      <c r="T18" s="96">
        <f t="shared" si="3"/>
        <v>0</v>
      </c>
      <c r="U18" s="96">
        <f t="shared" si="4"/>
        <v>0</v>
      </c>
      <c r="V18" s="97">
        <f t="shared" si="5"/>
        <v>0</v>
      </c>
    </row>
    <row r="19" spans="1:22" ht="24" customHeight="1" x14ac:dyDescent="0.2">
      <c r="A19" s="79"/>
      <c r="B19" s="57" t="s">
        <v>3</v>
      </c>
      <c r="C19" s="555">
        <v>0</v>
      </c>
      <c r="D19" s="555">
        <v>0</v>
      </c>
      <c r="E19" s="555">
        <v>0</v>
      </c>
      <c r="F19" s="555">
        <v>0</v>
      </c>
      <c r="G19" s="555">
        <v>0</v>
      </c>
      <c r="H19" s="555">
        <v>0</v>
      </c>
      <c r="I19" s="555">
        <v>0</v>
      </c>
      <c r="J19" s="555">
        <v>0</v>
      </c>
      <c r="K19" s="555">
        <v>0</v>
      </c>
      <c r="L19" s="555">
        <v>0</v>
      </c>
      <c r="M19" s="555">
        <v>0</v>
      </c>
      <c r="N19" s="555">
        <v>0</v>
      </c>
      <c r="O19" s="92">
        <f t="shared" si="0"/>
        <v>0</v>
      </c>
      <c r="R19" s="95">
        <f t="shared" si="1"/>
        <v>0</v>
      </c>
      <c r="S19" s="96">
        <f t="shared" si="2"/>
        <v>0</v>
      </c>
      <c r="T19" s="96">
        <f t="shared" si="3"/>
        <v>0</v>
      </c>
      <c r="U19" s="96">
        <f t="shared" si="4"/>
        <v>0</v>
      </c>
      <c r="V19" s="97">
        <f t="shared" si="5"/>
        <v>0</v>
      </c>
    </row>
    <row r="20" spans="1:22" ht="24" customHeight="1" x14ac:dyDescent="0.2">
      <c r="A20" s="577" t="s">
        <v>319</v>
      </c>
      <c r="B20" s="578"/>
      <c r="C20" s="555">
        <v>0</v>
      </c>
      <c r="D20" s="555">
        <v>0</v>
      </c>
      <c r="E20" s="555">
        <v>0</v>
      </c>
      <c r="F20" s="555">
        <v>0</v>
      </c>
      <c r="G20" s="555">
        <v>0</v>
      </c>
      <c r="H20" s="555">
        <v>0</v>
      </c>
      <c r="I20" s="555">
        <v>0</v>
      </c>
      <c r="J20" s="555">
        <v>0</v>
      </c>
      <c r="K20" s="555">
        <v>0</v>
      </c>
      <c r="L20" s="555">
        <v>0</v>
      </c>
      <c r="M20" s="555">
        <v>0</v>
      </c>
      <c r="N20" s="555">
        <v>0</v>
      </c>
      <c r="O20" s="92">
        <f t="shared" si="0"/>
        <v>0</v>
      </c>
      <c r="R20" s="95">
        <f t="shared" si="1"/>
        <v>0</v>
      </c>
      <c r="S20" s="96">
        <f t="shared" si="2"/>
        <v>0</v>
      </c>
      <c r="T20" s="96">
        <f t="shared" si="3"/>
        <v>0</v>
      </c>
      <c r="U20" s="96">
        <f t="shared" si="4"/>
        <v>0</v>
      </c>
      <c r="V20" s="97">
        <f t="shared" si="5"/>
        <v>0</v>
      </c>
    </row>
    <row r="21" spans="1:22" ht="24" customHeight="1" x14ac:dyDescent="0.2">
      <c r="A21" s="577" t="s">
        <v>113</v>
      </c>
      <c r="B21" s="578"/>
      <c r="C21" s="555">
        <v>0</v>
      </c>
      <c r="D21" s="555">
        <v>0</v>
      </c>
      <c r="E21" s="555">
        <v>0</v>
      </c>
      <c r="F21" s="555">
        <v>0</v>
      </c>
      <c r="G21" s="555">
        <v>0</v>
      </c>
      <c r="H21" s="555">
        <v>0</v>
      </c>
      <c r="I21" s="555">
        <v>0</v>
      </c>
      <c r="J21" s="555">
        <v>0</v>
      </c>
      <c r="K21" s="555">
        <v>0</v>
      </c>
      <c r="L21" s="555">
        <v>0</v>
      </c>
      <c r="M21" s="555">
        <v>0</v>
      </c>
      <c r="N21" s="555">
        <v>0</v>
      </c>
      <c r="O21" s="92">
        <f t="shared" si="0"/>
        <v>0</v>
      </c>
      <c r="R21" s="95">
        <f t="shared" si="1"/>
        <v>0</v>
      </c>
      <c r="S21" s="96">
        <f t="shared" si="2"/>
        <v>0</v>
      </c>
      <c r="T21" s="96">
        <f t="shared" si="3"/>
        <v>0</v>
      </c>
      <c r="U21" s="96">
        <f t="shared" si="4"/>
        <v>0</v>
      </c>
      <c r="V21" s="97">
        <f t="shared" si="5"/>
        <v>0</v>
      </c>
    </row>
    <row r="22" spans="1:22" ht="24" customHeight="1" x14ac:dyDescent="0.2">
      <c r="A22" s="577" t="s">
        <v>114</v>
      </c>
      <c r="B22" s="578"/>
      <c r="C22" s="555">
        <v>0</v>
      </c>
      <c r="D22" s="555">
        <v>0</v>
      </c>
      <c r="E22" s="555">
        <v>0</v>
      </c>
      <c r="F22" s="555">
        <v>0</v>
      </c>
      <c r="G22" s="555">
        <v>0</v>
      </c>
      <c r="H22" s="555">
        <v>0</v>
      </c>
      <c r="I22" s="555">
        <v>0</v>
      </c>
      <c r="J22" s="555">
        <v>0</v>
      </c>
      <c r="K22" s="555">
        <v>0</v>
      </c>
      <c r="L22" s="555">
        <v>0</v>
      </c>
      <c r="M22" s="555">
        <v>0</v>
      </c>
      <c r="N22" s="555">
        <v>0</v>
      </c>
      <c r="O22" s="92">
        <f t="shared" si="0"/>
        <v>0</v>
      </c>
      <c r="R22" s="95">
        <f t="shared" si="1"/>
        <v>0</v>
      </c>
      <c r="S22" s="96">
        <f t="shared" si="2"/>
        <v>0</v>
      </c>
      <c r="T22" s="96">
        <f t="shared" si="3"/>
        <v>0</v>
      </c>
      <c r="U22" s="96">
        <f t="shared" si="4"/>
        <v>0</v>
      </c>
      <c r="V22" s="97">
        <f t="shared" si="5"/>
        <v>0</v>
      </c>
    </row>
    <row r="23" spans="1:22" ht="24" customHeight="1" x14ac:dyDescent="0.2">
      <c r="A23" s="577" t="s">
        <v>115</v>
      </c>
      <c r="B23" s="578"/>
      <c r="C23" s="555">
        <v>0</v>
      </c>
      <c r="D23" s="555">
        <v>0</v>
      </c>
      <c r="E23" s="555">
        <v>0</v>
      </c>
      <c r="F23" s="555">
        <v>0</v>
      </c>
      <c r="G23" s="555">
        <v>0</v>
      </c>
      <c r="H23" s="555">
        <v>0</v>
      </c>
      <c r="I23" s="555">
        <v>0</v>
      </c>
      <c r="J23" s="555">
        <v>0</v>
      </c>
      <c r="K23" s="555">
        <v>0</v>
      </c>
      <c r="L23" s="555">
        <v>0</v>
      </c>
      <c r="M23" s="555">
        <v>0</v>
      </c>
      <c r="N23" s="555">
        <v>0</v>
      </c>
      <c r="O23" s="92">
        <f t="shared" si="0"/>
        <v>0</v>
      </c>
      <c r="R23" s="95">
        <f t="shared" si="1"/>
        <v>0</v>
      </c>
      <c r="S23" s="96">
        <f t="shared" si="2"/>
        <v>0</v>
      </c>
      <c r="T23" s="96">
        <f t="shared" si="3"/>
        <v>0</v>
      </c>
      <c r="U23" s="96">
        <f t="shared" si="4"/>
        <v>0</v>
      </c>
      <c r="V23" s="97">
        <f t="shared" si="5"/>
        <v>0</v>
      </c>
    </row>
    <row r="24" spans="1:22" ht="24" customHeight="1" x14ac:dyDescent="0.2">
      <c r="A24" s="79"/>
      <c r="B24" s="57" t="s">
        <v>310</v>
      </c>
      <c r="C24" s="555">
        <v>0</v>
      </c>
      <c r="D24" s="555">
        <v>0</v>
      </c>
      <c r="E24" s="555">
        <v>0</v>
      </c>
      <c r="F24" s="555">
        <v>0</v>
      </c>
      <c r="G24" s="555">
        <v>0</v>
      </c>
      <c r="H24" s="555">
        <v>0</v>
      </c>
      <c r="I24" s="555">
        <v>0</v>
      </c>
      <c r="J24" s="555">
        <v>0</v>
      </c>
      <c r="K24" s="555">
        <v>0</v>
      </c>
      <c r="L24" s="555">
        <v>0</v>
      </c>
      <c r="M24" s="555">
        <v>0</v>
      </c>
      <c r="N24" s="555">
        <v>0</v>
      </c>
      <c r="O24" s="92">
        <f t="shared" si="0"/>
        <v>0</v>
      </c>
      <c r="R24" s="95">
        <f t="shared" si="1"/>
        <v>0</v>
      </c>
      <c r="S24" s="96">
        <f t="shared" si="2"/>
        <v>0</v>
      </c>
      <c r="T24" s="96">
        <f t="shared" si="3"/>
        <v>0</v>
      </c>
      <c r="U24" s="96">
        <f t="shared" si="4"/>
        <v>0</v>
      </c>
      <c r="V24" s="97">
        <f t="shared" si="5"/>
        <v>0</v>
      </c>
    </row>
    <row r="25" spans="1:22" ht="24" customHeight="1" x14ac:dyDescent="0.2">
      <c r="A25" s="79"/>
      <c r="B25" s="57" t="s">
        <v>351</v>
      </c>
      <c r="C25" s="555">
        <v>0</v>
      </c>
      <c r="D25" s="555">
        <v>0</v>
      </c>
      <c r="E25" s="555">
        <v>0</v>
      </c>
      <c r="F25" s="555">
        <v>7.99</v>
      </c>
      <c r="G25" s="555">
        <v>0</v>
      </c>
      <c r="H25" s="555">
        <v>0</v>
      </c>
      <c r="I25" s="555">
        <v>0</v>
      </c>
      <c r="J25" s="555">
        <v>0</v>
      </c>
      <c r="K25" s="555">
        <v>0</v>
      </c>
      <c r="L25" s="555">
        <v>0</v>
      </c>
      <c r="M25" s="555">
        <v>0</v>
      </c>
      <c r="N25" s="555">
        <v>0</v>
      </c>
      <c r="O25" s="92">
        <f t="shared" si="0"/>
        <v>7.99</v>
      </c>
      <c r="R25" s="95">
        <f t="shared" si="1"/>
        <v>0</v>
      </c>
      <c r="S25" s="96">
        <f t="shared" si="2"/>
        <v>7.99</v>
      </c>
      <c r="T25" s="96">
        <f t="shared" si="3"/>
        <v>0</v>
      </c>
      <c r="U25" s="96">
        <f t="shared" si="4"/>
        <v>0</v>
      </c>
      <c r="V25" s="97">
        <f t="shared" si="5"/>
        <v>7.99</v>
      </c>
    </row>
    <row r="26" spans="1:22" ht="24" customHeight="1" x14ac:dyDescent="0.2">
      <c r="A26" s="577" t="s">
        <v>112</v>
      </c>
      <c r="B26" s="578"/>
      <c r="C26" s="555">
        <v>0</v>
      </c>
      <c r="D26" s="555">
        <v>0</v>
      </c>
      <c r="E26" s="555">
        <v>0</v>
      </c>
      <c r="F26" s="555">
        <v>0</v>
      </c>
      <c r="G26" s="555">
        <v>0</v>
      </c>
      <c r="H26" s="555">
        <v>0</v>
      </c>
      <c r="I26" s="555">
        <v>0</v>
      </c>
      <c r="J26" s="555">
        <v>0</v>
      </c>
      <c r="K26" s="555">
        <v>0</v>
      </c>
      <c r="L26" s="555">
        <v>0</v>
      </c>
      <c r="M26" s="555">
        <v>0</v>
      </c>
      <c r="N26" s="555">
        <v>0</v>
      </c>
      <c r="O26" s="92">
        <f t="shared" si="0"/>
        <v>0</v>
      </c>
      <c r="R26" s="95">
        <f t="shared" si="1"/>
        <v>0</v>
      </c>
      <c r="S26" s="96">
        <f t="shared" si="2"/>
        <v>0</v>
      </c>
      <c r="T26" s="96">
        <f t="shared" si="3"/>
        <v>0</v>
      </c>
      <c r="U26" s="96">
        <f t="shared" si="4"/>
        <v>0</v>
      </c>
      <c r="V26" s="97">
        <f t="shared" si="5"/>
        <v>0</v>
      </c>
    </row>
    <row r="27" spans="1:22" ht="24" customHeight="1" x14ac:dyDescent="0.2">
      <c r="A27" s="79"/>
      <c r="B27" s="57" t="s">
        <v>282</v>
      </c>
      <c r="C27" s="555">
        <v>0</v>
      </c>
      <c r="D27" s="555">
        <v>0</v>
      </c>
      <c r="E27" s="555">
        <v>0</v>
      </c>
      <c r="F27" s="555">
        <v>0</v>
      </c>
      <c r="G27" s="555">
        <v>0</v>
      </c>
      <c r="H27" s="555">
        <v>0</v>
      </c>
      <c r="I27" s="555">
        <v>0</v>
      </c>
      <c r="J27" s="555">
        <v>0</v>
      </c>
      <c r="K27" s="555">
        <v>0</v>
      </c>
      <c r="L27" s="555">
        <v>0</v>
      </c>
      <c r="M27" s="555">
        <v>0</v>
      </c>
      <c r="N27" s="555">
        <v>0</v>
      </c>
      <c r="O27" s="92">
        <f t="shared" si="0"/>
        <v>0</v>
      </c>
      <c r="R27" s="95">
        <f t="shared" si="1"/>
        <v>0</v>
      </c>
      <c r="S27" s="96">
        <f t="shared" si="2"/>
        <v>0</v>
      </c>
      <c r="T27" s="96">
        <f t="shared" si="3"/>
        <v>0</v>
      </c>
      <c r="U27" s="96">
        <f t="shared" si="4"/>
        <v>0</v>
      </c>
      <c r="V27" s="97">
        <f t="shared" si="5"/>
        <v>0</v>
      </c>
    </row>
    <row r="28" spans="1:22" ht="24" customHeight="1" x14ac:dyDescent="0.2">
      <c r="A28" s="79"/>
      <c r="B28" s="57" t="s">
        <v>348</v>
      </c>
      <c r="C28" s="555">
        <v>0</v>
      </c>
      <c r="D28" s="555">
        <v>0</v>
      </c>
      <c r="E28" s="555">
        <v>0</v>
      </c>
      <c r="F28" s="555">
        <v>0</v>
      </c>
      <c r="G28" s="555">
        <v>0</v>
      </c>
      <c r="H28" s="555">
        <v>0</v>
      </c>
      <c r="I28" s="555">
        <v>0</v>
      </c>
      <c r="J28" s="555">
        <v>0</v>
      </c>
      <c r="K28" s="555">
        <v>0</v>
      </c>
      <c r="L28" s="555">
        <v>0</v>
      </c>
      <c r="M28" s="555">
        <v>0</v>
      </c>
      <c r="N28" s="555">
        <v>0</v>
      </c>
      <c r="O28" s="92">
        <f t="shared" si="0"/>
        <v>0</v>
      </c>
      <c r="R28" s="95">
        <f t="shared" si="1"/>
        <v>0</v>
      </c>
      <c r="S28" s="96">
        <f t="shared" si="2"/>
        <v>0</v>
      </c>
      <c r="T28" s="96">
        <f t="shared" si="3"/>
        <v>0</v>
      </c>
      <c r="U28" s="96">
        <f t="shared" si="4"/>
        <v>0</v>
      </c>
      <c r="V28" s="97">
        <f t="shared" si="5"/>
        <v>0</v>
      </c>
    </row>
    <row r="29" spans="1:22" ht="24" customHeight="1" x14ac:dyDescent="0.2">
      <c r="A29" s="79"/>
      <c r="B29" s="57" t="s">
        <v>349</v>
      </c>
      <c r="C29" s="555">
        <v>0</v>
      </c>
      <c r="D29" s="555">
        <v>0</v>
      </c>
      <c r="E29" s="555">
        <v>0</v>
      </c>
      <c r="F29" s="555">
        <v>0</v>
      </c>
      <c r="G29" s="555">
        <v>0</v>
      </c>
      <c r="H29" s="555">
        <v>0</v>
      </c>
      <c r="I29" s="555">
        <v>0</v>
      </c>
      <c r="J29" s="555">
        <v>0</v>
      </c>
      <c r="K29" s="555">
        <v>0</v>
      </c>
      <c r="L29" s="555">
        <v>0</v>
      </c>
      <c r="M29" s="555">
        <v>0</v>
      </c>
      <c r="N29" s="555">
        <v>0</v>
      </c>
      <c r="O29" s="92">
        <f t="shared" si="0"/>
        <v>0</v>
      </c>
      <c r="R29" s="95">
        <f t="shared" si="1"/>
        <v>0</v>
      </c>
      <c r="S29" s="96">
        <f t="shared" si="2"/>
        <v>0</v>
      </c>
      <c r="T29" s="96">
        <f t="shared" si="3"/>
        <v>0</v>
      </c>
      <c r="U29" s="96">
        <f t="shared" si="4"/>
        <v>0</v>
      </c>
      <c r="V29" s="97">
        <f t="shared" si="5"/>
        <v>0</v>
      </c>
    </row>
    <row r="30" spans="1:22" ht="24" customHeight="1" x14ac:dyDescent="0.2">
      <c r="A30" s="577" t="s">
        <v>318</v>
      </c>
      <c r="B30" s="578"/>
      <c r="C30" s="555">
        <v>0</v>
      </c>
      <c r="D30" s="555">
        <v>0</v>
      </c>
      <c r="E30" s="555">
        <v>0</v>
      </c>
      <c r="F30" s="555">
        <v>0</v>
      </c>
      <c r="G30" s="555">
        <v>0</v>
      </c>
      <c r="H30" s="555">
        <v>0</v>
      </c>
      <c r="I30" s="555">
        <v>0</v>
      </c>
      <c r="J30" s="555">
        <v>0</v>
      </c>
      <c r="K30" s="555">
        <v>0</v>
      </c>
      <c r="L30" s="555">
        <v>0</v>
      </c>
      <c r="M30" s="555">
        <v>0</v>
      </c>
      <c r="N30" s="555">
        <v>0</v>
      </c>
      <c r="O30" s="92">
        <f t="shared" si="0"/>
        <v>0</v>
      </c>
      <c r="R30" s="95">
        <f t="shared" si="1"/>
        <v>0</v>
      </c>
      <c r="S30" s="96">
        <f t="shared" si="2"/>
        <v>0</v>
      </c>
      <c r="T30" s="96">
        <f t="shared" si="3"/>
        <v>0</v>
      </c>
      <c r="U30" s="96">
        <f t="shared" si="4"/>
        <v>0</v>
      </c>
      <c r="V30" s="97">
        <f t="shared" si="5"/>
        <v>0</v>
      </c>
    </row>
    <row r="31" spans="1:22" ht="24" customHeight="1" x14ac:dyDescent="0.2">
      <c r="A31" s="577" t="s">
        <v>341</v>
      </c>
      <c r="B31" s="578"/>
      <c r="C31" s="555">
        <v>0</v>
      </c>
      <c r="D31" s="555">
        <v>0</v>
      </c>
      <c r="E31" s="555">
        <v>0</v>
      </c>
      <c r="F31" s="555">
        <v>0</v>
      </c>
      <c r="G31" s="555">
        <v>0</v>
      </c>
      <c r="H31" s="555">
        <v>0</v>
      </c>
      <c r="I31" s="555">
        <v>0</v>
      </c>
      <c r="J31" s="555">
        <v>0</v>
      </c>
      <c r="K31" s="555">
        <v>0</v>
      </c>
      <c r="L31" s="555">
        <v>0</v>
      </c>
      <c r="M31" s="555">
        <v>0</v>
      </c>
      <c r="N31" s="555">
        <v>0</v>
      </c>
      <c r="O31" s="92">
        <f t="shared" si="0"/>
        <v>0</v>
      </c>
      <c r="R31" s="95">
        <f t="shared" si="1"/>
        <v>0</v>
      </c>
      <c r="S31" s="96">
        <f t="shared" si="2"/>
        <v>0</v>
      </c>
      <c r="T31" s="96">
        <f t="shared" si="3"/>
        <v>0</v>
      </c>
      <c r="U31" s="96">
        <f t="shared" si="4"/>
        <v>0</v>
      </c>
      <c r="V31" s="97">
        <f t="shared" si="5"/>
        <v>0</v>
      </c>
    </row>
    <row r="32" spans="1:22" ht="24" customHeight="1" x14ac:dyDescent="0.2">
      <c r="A32" s="79"/>
      <c r="B32" s="57" t="s">
        <v>342</v>
      </c>
      <c r="C32" s="555">
        <v>0</v>
      </c>
      <c r="D32" s="555">
        <v>0</v>
      </c>
      <c r="E32" s="555">
        <v>0</v>
      </c>
      <c r="F32" s="555">
        <v>0</v>
      </c>
      <c r="G32" s="555">
        <v>0</v>
      </c>
      <c r="H32" s="555">
        <v>0</v>
      </c>
      <c r="I32" s="555">
        <v>0</v>
      </c>
      <c r="J32" s="555">
        <v>0</v>
      </c>
      <c r="K32" s="555">
        <v>0</v>
      </c>
      <c r="L32" s="555">
        <v>0</v>
      </c>
      <c r="M32" s="555">
        <v>0</v>
      </c>
      <c r="N32" s="555">
        <v>0</v>
      </c>
      <c r="O32" s="92">
        <f t="shared" si="0"/>
        <v>0</v>
      </c>
      <c r="R32" s="95">
        <f t="shared" si="1"/>
        <v>0</v>
      </c>
      <c r="S32" s="96">
        <f t="shared" si="2"/>
        <v>0</v>
      </c>
      <c r="T32" s="96">
        <f t="shared" si="3"/>
        <v>0</v>
      </c>
      <c r="U32" s="96">
        <f t="shared" si="4"/>
        <v>0</v>
      </c>
      <c r="V32" s="97">
        <f t="shared" si="5"/>
        <v>0</v>
      </c>
    </row>
    <row r="33" spans="1:22" ht="24" customHeight="1" x14ac:dyDescent="0.2">
      <c r="A33" s="79"/>
      <c r="B33" s="57" t="s">
        <v>4</v>
      </c>
      <c r="C33" s="555">
        <v>200</v>
      </c>
      <c r="D33" s="555">
        <v>200</v>
      </c>
      <c r="E33" s="555">
        <v>200</v>
      </c>
      <c r="F33" s="555">
        <v>200</v>
      </c>
      <c r="G33" s="555">
        <v>200</v>
      </c>
      <c r="H33" s="555">
        <v>200</v>
      </c>
      <c r="I33" s="555">
        <v>250</v>
      </c>
      <c r="J33" s="555">
        <v>250</v>
      </c>
      <c r="K33" s="555">
        <v>250</v>
      </c>
      <c r="L33" s="555">
        <v>250</v>
      </c>
      <c r="M33" s="555">
        <v>200</v>
      </c>
      <c r="N33" s="555">
        <v>200</v>
      </c>
      <c r="O33" s="92">
        <f t="shared" si="0"/>
        <v>2600</v>
      </c>
      <c r="R33" s="95">
        <f t="shared" si="1"/>
        <v>600</v>
      </c>
      <c r="S33" s="96">
        <f t="shared" si="2"/>
        <v>600</v>
      </c>
      <c r="T33" s="96">
        <f t="shared" si="3"/>
        <v>750</v>
      </c>
      <c r="U33" s="96">
        <f t="shared" si="4"/>
        <v>650</v>
      </c>
      <c r="V33" s="97">
        <f t="shared" si="5"/>
        <v>2600</v>
      </c>
    </row>
    <row r="34" spans="1:22" ht="24" customHeight="1" x14ac:dyDescent="0.2">
      <c r="A34" s="577" t="s">
        <v>65</v>
      </c>
      <c r="B34" s="578"/>
      <c r="C34" s="555">
        <v>0</v>
      </c>
      <c r="D34" s="555">
        <v>0</v>
      </c>
      <c r="E34" s="555">
        <v>0</v>
      </c>
      <c r="F34" s="555">
        <v>0</v>
      </c>
      <c r="G34" s="555">
        <v>0</v>
      </c>
      <c r="H34" s="555">
        <v>600</v>
      </c>
      <c r="I34" s="555">
        <v>725</v>
      </c>
      <c r="J34" s="555">
        <v>725</v>
      </c>
      <c r="K34" s="555">
        <v>725</v>
      </c>
      <c r="L34" s="555">
        <v>725</v>
      </c>
      <c r="M34" s="555">
        <v>0</v>
      </c>
      <c r="N34" s="555">
        <v>0</v>
      </c>
      <c r="O34" s="92">
        <f t="shared" si="0"/>
        <v>3500</v>
      </c>
      <c r="R34" s="95">
        <f t="shared" si="1"/>
        <v>0</v>
      </c>
      <c r="S34" s="96">
        <f t="shared" si="2"/>
        <v>600</v>
      </c>
      <c r="T34" s="96">
        <f t="shared" si="3"/>
        <v>2175</v>
      </c>
      <c r="U34" s="96">
        <f t="shared" si="4"/>
        <v>725</v>
      </c>
      <c r="V34" s="97">
        <f t="shared" si="5"/>
        <v>3500</v>
      </c>
    </row>
    <row r="35" spans="1:22" ht="24" customHeight="1" x14ac:dyDescent="0.2">
      <c r="A35" s="577" t="s">
        <v>213</v>
      </c>
      <c r="B35" s="578"/>
      <c r="C35" s="555">
        <v>0</v>
      </c>
      <c r="D35" s="555">
        <v>0</v>
      </c>
      <c r="E35" s="555">
        <v>0</v>
      </c>
      <c r="F35" s="555">
        <v>0</v>
      </c>
      <c r="G35" s="555">
        <v>0</v>
      </c>
      <c r="H35" s="555">
        <v>0</v>
      </c>
      <c r="I35" s="555">
        <v>0</v>
      </c>
      <c r="J35" s="555">
        <v>0</v>
      </c>
      <c r="K35" s="555">
        <v>0</v>
      </c>
      <c r="L35" s="555">
        <v>0</v>
      </c>
      <c r="M35" s="555">
        <v>0</v>
      </c>
      <c r="N35" s="555">
        <v>0</v>
      </c>
      <c r="O35" s="93">
        <f t="shared" si="0"/>
        <v>0</v>
      </c>
      <c r="R35" s="98">
        <f t="shared" si="1"/>
        <v>0</v>
      </c>
      <c r="S35" s="99">
        <f t="shared" si="2"/>
        <v>0</v>
      </c>
      <c r="T35" s="99">
        <f t="shared" si="3"/>
        <v>0</v>
      </c>
      <c r="U35" s="99">
        <f t="shared" si="4"/>
        <v>0</v>
      </c>
      <c r="V35" s="100">
        <f t="shared" si="5"/>
        <v>0</v>
      </c>
    </row>
    <row r="36" spans="1:22" ht="24" customHeight="1" x14ac:dyDescent="0.2">
      <c r="A36" s="579" t="s">
        <v>122</v>
      </c>
      <c r="B36" s="580"/>
      <c r="C36" s="189">
        <f>(SUM(C7:C35))</f>
        <v>620</v>
      </c>
      <c r="D36" s="189">
        <f t="shared" ref="D36:O36" si="6">(SUM(D7:D35))</f>
        <v>620</v>
      </c>
      <c r="E36" s="189">
        <f t="shared" si="6"/>
        <v>620</v>
      </c>
      <c r="F36" s="189">
        <f t="shared" si="6"/>
        <v>627.99</v>
      </c>
      <c r="G36" s="189">
        <f t="shared" si="6"/>
        <v>620</v>
      </c>
      <c r="H36" s="189">
        <f t="shared" si="6"/>
        <v>1220</v>
      </c>
      <c r="I36" s="189">
        <f t="shared" si="6"/>
        <v>1395</v>
      </c>
      <c r="J36" s="189">
        <f t="shared" si="6"/>
        <v>1395</v>
      </c>
      <c r="K36" s="189">
        <f t="shared" si="6"/>
        <v>1395</v>
      </c>
      <c r="L36" s="189">
        <f t="shared" si="6"/>
        <v>1395</v>
      </c>
      <c r="M36" s="189">
        <f t="shared" si="6"/>
        <v>620</v>
      </c>
      <c r="N36" s="191">
        <f t="shared" si="6"/>
        <v>620</v>
      </c>
      <c r="O36" s="94">
        <f t="shared" si="6"/>
        <v>11147.99</v>
      </c>
      <c r="R36" s="95">
        <f>SUM(R7:R35)</f>
        <v>1860</v>
      </c>
      <c r="S36" s="95">
        <f>SUM(S7:S35)</f>
        <v>2467.9899999999998</v>
      </c>
      <c r="T36" s="95">
        <f>SUM(T7:T35)</f>
        <v>4185</v>
      </c>
      <c r="U36" s="95">
        <f>SUM(U7:U35)</f>
        <v>2635</v>
      </c>
      <c r="V36" s="95">
        <f>SUM(V7:V35)</f>
        <v>11147.99</v>
      </c>
    </row>
    <row r="37" spans="1:22" ht="24" customHeight="1" thickBot="1" x14ac:dyDescent="0.25">
      <c r="A37" s="80"/>
      <c r="B37" s="80"/>
      <c r="C37" s="33"/>
      <c r="D37" s="33"/>
      <c r="E37" s="33"/>
      <c r="F37" s="31"/>
      <c r="G37" s="31"/>
      <c r="H37" s="31"/>
      <c r="I37" s="31"/>
      <c r="J37" s="31"/>
      <c r="K37" s="31"/>
      <c r="L37" s="31"/>
      <c r="M37" s="31"/>
      <c r="N37" s="34"/>
      <c r="O37" s="34"/>
      <c r="R37" s="22"/>
      <c r="S37" s="23"/>
      <c r="T37" s="23"/>
      <c r="U37" s="23"/>
      <c r="V37" s="24"/>
    </row>
    <row r="38" spans="1:22" ht="15" customHeight="1" x14ac:dyDescent="0.2">
      <c r="A38" s="581" t="s">
        <v>256</v>
      </c>
      <c r="B38" s="581"/>
      <c r="C38" s="33" t="s">
        <v>256</v>
      </c>
      <c r="D38" s="33"/>
      <c r="E38" s="33"/>
      <c r="F38" s="31"/>
      <c r="G38" s="31"/>
      <c r="H38" s="31"/>
      <c r="I38" s="31"/>
      <c r="J38" s="31"/>
      <c r="K38" s="31"/>
      <c r="L38" s="31"/>
      <c r="M38" s="31"/>
      <c r="N38" s="34"/>
      <c r="O38" s="34"/>
    </row>
    <row r="39" spans="1:22" ht="15" customHeight="1" x14ac:dyDescent="0.2"/>
    <row r="50" spans="1:22" s="128" customFormat="1" ht="24" customHeight="1" thickBot="1" x14ac:dyDescent="0.25"/>
    <row r="51" spans="1:22" s="128" customFormat="1" ht="15" x14ac:dyDescent="0.2">
      <c r="A51" s="576" t="s">
        <v>68</v>
      </c>
      <c r="B51" s="576"/>
      <c r="C51" s="576"/>
      <c r="D51" s="576"/>
      <c r="E51" s="76" t="s">
        <v>33</v>
      </c>
      <c r="F51" s="76"/>
      <c r="G51" s="76"/>
      <c r="H51" s="76" t="str">
        <f>+H2</f>
        <v>INPUT COMPANY NAME on Monthly Marketing Budget cell "H2"</v>
      </c>
      <c r="I51" s="76"/>
      <c r="J51" s="76"/>
      <c r="K51" s="76"/>
      <c r="L51" s="76"/>
      <c r="M51" s="76"/>
      <c r="N51" s="76"/>
      <c r="O51" s="76"/>
      <c r="R51" s="570" t="s">
        <v>124</v>
      </c>
      <c r="S51" s="571"/>
      <c r="T51" s="571"/>
      <c r="U51" s="571"/>
      <c r="V51" s="312"/>
    </row>
    <row r="52" spans="1:22" s="128" customFormat="1" x14ac:dyDescent="0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R52" s="313"/>
      <c r="S52" s="314"/>
      <c r="T52" s="314" t="s">
        <v>51</v>
      </c>
      <c r="U52" s="314"/>
      <c r="V52" s="315"/>
    </row>
    <row r="53" spans="1:22" s="128" customFormat="1" ht="15" x14ac:dyDescent="0.25">
      <c r="A53" s="332" t="s">
        <v>256</v>
      </c>
      <c r="B53" s="333" t="s">
        <v>256</v>
      </c>
      <c r="C53" s="334" t="s">
        <v>343</v>
      </c>
      <c r="D53" s="334" t="s">
        <v>102</v>
      </c>
      <c r="E53" s="334" t="s">
        <v>103</v>
      </c>
      <c r="F53" s="334" t="s">
        <v>104</v>
      </c>
      <c r="G53" s="334" t="s">
        <v>105</v>
      </c>
      <c r="H53" s="327" t="s">
        <v>106</v>
      </c>
      <c r="I53" s="327" t="s">
        <v>309</v>
      </c>
      <c r="J53" s="327" t="s">
        <v>337</v>
      </c>
      <c r="K53" s="327" t="s">
        <v>338</v>
      </c>
      <c r="L53" s="327" t="s">
        <v>339</v>
      </c>
      <c r="M53" s="327" t="s">
        <v>340</v>
      </c>
      <c r="N53" s="327" t="s">
        <v>331</v>
      </c>
      <c r="O53" s="327" t="s">
        <v>332</v>
      </c>
      <c r="R53" s="328" t="s">
        <v>69</v>
      </c>
      <c r="S53" s="335" t="s">
        <v>52</v>
      </c>
      <c r="T53" s="335" t="s">
        <v>139</v>
      </c>
      <c r="U53" s="335" t="s">
        <v>140</v>
      </c>
      <c r="V53" s="330" t="s">
        <v>199</v>
      </c>
    </row>
    <row r="54" spans="1:22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R54" s="40"/>
      <c r="S54" s="41"/>
      <c r="T54" s="41"/>
      <c r="U54" s="41"/>
      <c r="V54" s="42"/>
    </row>
    <row r="55" spans="1:22" x14ac:dyDescent="0.2">
      <c r="A55" s="566" t="s">
        <v>181</v>
      </c>
      <c r="B55" s="56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R55" s="40"/>
      <c r="S55" s="41"/>
      <c r="T55" s="41"/>
      <c r="U55" s="41"/>
      <c r="V55" s="42"/>
    </row>
    <row r="56" spans="1:22" ht="14.25" x14ac:dyDescent="0.2">
      <c r="A56" s="76"/>
      <c r="B56" s="76" t="s">
        <v>225</v>
      </c>
      <c r="C56" s="555">
        <v>0</v>
      </c>
      <c r="D56" s="555">
        <v>0</v>
      </c>
      <c r="E56" s="555">
        <v>0</v>
      </c>
      <c r="F56" s="555">
        <v>0</v>
      </c>
      <c r="G56" s="555">
        <v>0</v>
      </c>
      <c r="H56" s="555">
        <v>0</v>
      </c>
      <c r="I56" s="555">
        <v>0</v>
      </c>
      <c r="J56" s="555">
        <v>0</v>
      </c>
      <c r="K56" s="555">
        <v>0</v>
      </c>
      <c r="L56" s="555">
        <v>0</v>
      </c>
      <c r="M56" s="555">
        <v>0</v>
      </c>
      <c r="N56" s="555">
        <v>0</v>
      </c>
      <c r="O56" s="110">
        <f>SUM(C56:N56)</f>
        <v>0</v>
      </c>
      <c r="R56" s="101">
        <f>(C56+D56+E56)</f>
        <v>0</v>
      </c>
      <c r="S56" s="102">
        <f>(F56+G56+H56)</f>
        <v>0</v>
      </c>
      <c r="T56" s="102">
        <f>(I56+J56+K56)</f>
        <v>0</v>
      </c>
      <c r="U56" s="102">
        <f>(L56+M56+N56)</f>
        <v>0</v>
      </c>
      <c r="V56" s="103">
        <f>SUM(R56:U56)</f>
        <v>0</v>
      </c>
    </row>
    <row r="57" spans="1:22" ht="14.25" x14ac:dyDescent="0.2">
      <c r="A57" s="76"/>
      <c r="B57" s="76" t="s">
        <v>226</v>
      </c>
      <c r="C57" s="555">
        <v>420</v>
      </c>
      <c r="D57" s="555">
        <v>420</v>
      </c>
      <c r="E57" s="555">
        <v>420</v>
      </c>
      <c r="F57" s="555">
        <v>420</v>
      </c>
      <c r="G57" s="555">
        <v>420</v>
      </c>
      <c r="H57" s="555">
        <v>420</v>
      </c>
      <c r="I57" s="555">
        <v>420</v>
      </c>
      <c r="J57" s="555">
        <v>420</v>
      </c>
      <c r="K57" s="555">
        <v>420</v>
      </c>
      <c r="L57" s="555">
        <v>420</v>
      </c>
      <c r="M57" s="555">
        <v>420</v>
      </c>
      <c r="N57" s="555">
        <v>420</v>
      </c>
      <c r="O57" s="110">
        <f t="shared" ref="O57:O84" si="7">SUM(C57:N57)</f>
        <v>5040</v>
      </c>
      <c r="R57" s="101">
        <f t="shared" ref="R57:R84" si="8">(C57+D57+E57)</f>
        <v>1260</v>
      </c>
      <c r="S57" s="102">
        <f t="shared" ref="S57:S84" si="9">(F57+G57+H57)</f>
        <v>1260</v>
      </c>
      <c r="T57" s="102">
        <f t="shared" ref="T57:T84" si="10">(I57+J57+K57)</f>
        <v>1260</v>
      </c>
      <c r="U57" s="102">
        <f t="shared" ref="U57:U84" si="11">(L57+M57+N57)</f>
        <v>1260</v>
      </c>
      <c r="V57" s="103">
        <f t="shared" ref="V57:V84" si="12">SUM(R57:U57)</f>
        <v>5040</v>
      </c>
    </row>
    <row r="58" spans="1:22" ht="14.25" x14ac:dyDescent="0.2">
      <c r="A58" s="76"/>
      <c r="B58" s="76" t="s">
        <v>200</v>
      </c>
      <c r="C58" s="555">
        <v>0</v>
      </c>
      <c r="D58" s="555">
        <v>0</v>
      </c>
      <c r="E58" s="555">
        <v>0</v>
      </c>
      <c r="F58" s="555">
        <v>0</v>
      </c>
      <c r="G58" s="555">
        <v>0</v>
      </c>
      <c r="H58" s="555">
        <v>0</v>
      </c>
      <c r="I58" s="555">
        <v>0</v>
      </c>
      <c r="J58" s="555">
        <v>0</v>
      </c>
      <c r="K58" s="555">
        <v>0</v>
      </c>
      <c r="L58" s="555">
        <v>0</v>
      </c>
      <c r="M58" s="555">
        <v>0</v>
      </c>
      <c r="N58" s="555">
        <v>0</v>
      </c>
      <c r="O58" s="110">
        <f t="shared" si="7"/>
        <v>0</v>
      </c>
      <c r="R58" s="101">
        <f t="shared" si="8"/>
        <v>0</v>
      </c>
      <c r="S58" s="102">
        <f t="shared" si="9"/>
        <v>0</v>
      </c>
      <c r="T58" s="102">
        <f t="shared" si="10"/>
        <v>0</v>
      </c>
      <c r="U58" s="102">
        <f t="shared" si="11"/>
        <v>0</v>
      </c>
      <c r="V58" s="103">
        <f t="shared" si="12"/>
        <v>0</v>
      </c>
    </row>
    <row r="59" spans="1:22" ht="14.25" x14ac:dyDescent="0.2">
      <c r="A59" s="76"/>
      <c r="B59" s="76" t="s">
        <v>70</v>
      </c>
      <c r="C59" s="555">
        <v>0</v>
      </c>
      <c r="D59" s="555">
        <v>0</v>
      </c>
      <c r="E59" s="555">
        <v>0</v>
      </c>
      <c r="F59" s="555">
        <v>0</v>
      </c>
      <c r="G59" s="555">
        <v>0</v>
      </c>
      <c r="H59" s="555">
        <v>0</v>
      </c>
      <c r="I59" s="555">
        <v>0</v>
      </c>
      <c r="J59" s="555">
        <v>0</v>
      </c>
      <c r="K59" s="555">
        <v>0</v>
      </c>
      <c r="L59" s="555">
        <v>0</v>
      </c>
      <c r="M59" s="555">
        <v>0</v>
      </c>
      <c r="N59" s="555">
        <v>0</v>
      </c>
      <c r="O59" s="110">
        <f t="shared" si="7"/>
        <v>0</v>
      </c>
      <c r="R59" s="101">
        <f t="shared" si="8"/>
        <v>0</v>
      </c>
      <c r="S59" s="102">
        <f t="shared" si="9"/>
        <v>0</v>
      </c>
      <c r="T59" s="102">
        <f t="shared" si="10"/>
        <v>0</v>
      </c>
      <c r="U59" s="102">
        <f t="shared" si="11"/>
        <v>0</v>
      </c>
      <c r="V59" s="103">
        <f t="shared" si="12"/>
        <v>0</v>
      </c>
    </row>
    <row r="60" spans="1:22" ht="14.25" x14ac:dyDescent="0.2">
      <c r="A60" s="575" t="s">
        <v>307</v>
      </c>
      <c r="B60" s="575"/>
      <c r="C60" s="555">
        <v>0</v>
      </c>
      <c r="D60" s="555">
        <v>0</v>
      </c>
      <c r="E60" s="555">
        <v>0</v>
      </c>
      <c r="F60" s="555">
        <v>0</v>
      </c>
      <c r="G60" s="555">
        <v>0</v>
      </c>
      <c r="H60" s="555">
        <v>0</v>
      </c>
      <c r="I60" s="555">
        <v>0</v>
      </c>
      <c r="J60" s="555">
        <v>0</v>
      </c>
      <c r="K60" s="555">
        <v>0</v>
      </c>
      <c r="L60" s="555">
        <v>0</v>
      </c>
      <c r="M60" s="555">
        <v>0</v>
      </c>
      <c r="N60" s="555">
        <v>0</v>
      </c>
      <c r="O60" s="110">
        <f t="shared" si="7"/>
        <v>0</v>
      </c>
      <c r="R60" s="101">
        <f t="shared" si="8"/>
        <v>0</v>
      </c>
      <c r="S60" s="102">
        <f t="shared" si="9"/>
        <v>0</v>
      </c>
      <c r="T60" s="102">
        <f t="shared" si="10"/>
        <v>0</v>
      </c>
      <c r="U60" s="102">
        <f t="shared" si="11"/>
        <v>0</v>
      </c>
      <c r="V60" s="103">
        <f t="shared" si="12"/>
        <v>0</v>
      </c>
    </row>
    <row r="61" spans="1:22" ht="14.25" x14ac:dyDescent="0.2">
      <c r="A61" s="566" t="s">
        <v>353</v>
      </c>
      <c r="B61" s="566"/>
      <c r="C61" s="555">
        <v>0</v>
      </c>
      <c r="D61" s="555">
        <v>0</v>
      </c>
      <c r="E61" s="555">
        <v>0</v>
      </c>
      <c r="F61" s="555">
        <v>0</v>
      </c>
      <c r="G61" s="555">
        <v>0</v>
      </c>
      <c r="H61" s="555">
        <v>0</v>
      </c>
      <c r="I61" s="555">
        <v>0</v>
      </c>
      <c r="J61" s="555">
        <v>0</v>
      </c>
      <c r="K61" s="555">
        <v>0</v>
      </c>
      <c r="L61" s="555">
        <v>0</v>
      </c>
      <c r="M61" s="555">
        <v>0</v>
      </c>
      <c r="N61" s="555">
        <v>0</v>
      </c>
      <c r="O61" s="110">
        <f t="shared" si="7"/>
        <v>0</v>
      </c>
      <c r="R61" s="101">
        <f t="shared" si="8"/>
        <v>0</v>
      </c>
      <c r="S61" s="102">
        <f t="shared" si="9"/>
        <v>0</v>
      </c>
      <c r="T61" s="102">
        <f t="shared" si="10"/>
        <v>0</v>
      </c>
      <c r="U61" s="102">
        <f t="shared" si="11"/>
        <v>0</v>
      </c>
      <c r="V61" s="103">
        <f t="shared" si="12"/>
        <v>0</v>
      </c>
    </row>
    <row r="62" spans="1:22" ht="14.25" x14ac:dyDescent="0.2">
      <c r="A62" s="566" t="s">
        <v>207</v>
      </c>
      <c r="B62" s="566"/>
      <c r="C62" s="555">
        <v>0</v>
      </c>
      <c r="D62" s="555">
        <v>0</v>
      </c>
      <c r="E62" s="555">
        <v>0</v>
      </c>
      <c r="F62" s="555">
        <v>0</v>
      </c>
      <c r="G62" s="555">
        <v>0</v>
      </c>
      <c r="H62" s="555">
        <v>0</v>
      </c>
      <c r="I62" s="555">
        <v>0</v>
      </c>
      <c r="J62" s="555">
        <v>0</v>
      </c>
      <c r="K62" s="555">
        <v>0</v>
      </c>
      <c r="L62" s="555">
        <v>0</v>
      </c>
      <c r="M62" s="555">
        <v>0</v>
      </c>
      <c r="N62" s="555">
        <v>0</v>
      </c>
      <c r="O62" s="110">
        <f t="shared" si="7"/>
        <v>0</v>
      </c>
      <c r="R62" s="101">
        <f t="shared" si="8"/>
        <v>0</v>
      </c>
      <c r="S62" s="102">
        <f t="shared" si="9"/>
        <v>0</v>
      </c>
      <c r="T62" s="102">
        <f t="shared" si="10"/>
        <v>0</v>
      </c>
      <c r="U62" s="102">
        <f t="shared" si="11"/>
        <v>0</v>
      </c>
      <c r="V62" s="103">
        <f t="shared" si="12"/>
        <v>0</v>
      </c>
    </row>
    <row r="63" spans="1:22" ht="14.25" x14ac:dyDescent="0.2">
      <c r="A63" s="566" t="s">
        <v>208</v>
      </c>
      <c r="B63" s="566"/>
      <c r="C63" s="555">
        <v>0</v>
      </c>
      <c r="D63" s="555">
        <v>0</v>
      </c>
      <c r="E63" s="555">
        <v>0</v>
      </c>
      <c r="F63" s="555">
        <v>0</v>
      </c>
      <c r="G63" s="555">
        <v>0</v>
      </c>
      <c r="H63" s="555">
        <v>0</v>
      </c>
      <c r="I63" s="555">
        <v>0</v>
      </c>
      <c r="J63" s="555">
        <v>0</v>
      </c>
      <c r="K63" s="555">
        <v>0</v>
      </c>
      <c r="L63" s="555">
        <v>0</v>
      </c>
      <c r="M63" s="555">
        <v>0</v>
      </c>
      <c r="N63" s="555">
        <v>0</v>
      </c>
      <c r="O63" s="110">
        <f t="shared" si="7"/>
        <v>0</v>
      </c>
      <c r="R63" s="101">
        <f t="shared" si="8"/>
        <v>0</v>
      </c>
      <c r="S63" s="102">
        <f t="shared" si="9"/>
        <v>0</v>
      </c>
      <c r="T63" s="102">
        <f t="shared" si="10"/>
        <v>0</v>
      </c>
      <c r="U63" s="102">
        <f t="shared" si="11"/>
        <v>0</v>
      </c>
      <c r="V63" s="103">
        <f t="shared" si="12"/>
        <v>0</v>
      </c>
    </row>
    <row r="64" spans="1:22" ht="14.25" x14ac:dyDescent="0.2">
      <c r="A64" s="566" t="s">
        <v>303</v>
      </c>
      <c r="B64" s="566"/>
      <c r="C64" s="555">
        <v>0</v>
      </c>
      <c r="D64" s="555">
        <v>0</v>
      </c>
      <c r="E64" s="555">
        <v>0</v>
      </c>
      <c r="F64" s="555">
        <v>0</v>
      </c>
      <c r="G64" s="555">
        <v>0</v>
      </c>
      <c r="H64" s="555">
        <v>0</v>
      </c>
      <c r="I64" s="555">
        <v>0</v>
      </c>
      <c r="J64" s="555">
        <v>0</v>
      </c>
      <c r="K64" s="555">
        <v>0</v>
      </c>
      <c r="L64" s="555">
        <v>0</v>
      </c>
      <c r="M64" s="555">
        <v>0</v>
      </c>
      <c r="N64" s="555">
        <v>0</v>
      </c>
      <c r="O64" s="110">
        <f t="shared" si="7"/>
        <v>0</v>
      </c>
      <c r="R64" s="101">
        <f t="shared" si="8"/>
        <v>0</v>
      </c>
      <c r="S64" s="102">
        <f t="shared" si="9"/>
        <v>0</v>
      </c>
      <c r="T64" s="102">
        <f t="shared" si="10"/>
        <v>0</v>
      </c>
      <c r="U64" s="102">
        <f t="shared" si="11"/>
        <v>0</v>
      </c>
      <c r="V64" s="103">
        <f t="shared" si="12"/>
        <v>0</v>
      </c>
    </row>
    <row r="65" spans="1:22" ht="14.25" x14ac:dyDescent="0.2">
      <c r="A65" s="76"/>
      <c r="B65" s="76" t="s">
        <v>304</v>
      </c>
      <c r="C65" s="555">
        <v>0</v>
      </c>
      <c r="D65" s="555">
        <v>0</v>
      </c>
      <c r="E65" s="555">
        <v>0</v>
      </c>
      <c r="F65" s="555">
        <v>0</v>
      </c>
      <c r="G65" s="555">
        <v>0</v>
      </c>
      <c r="H65" s="555">
        <v>0</v>
      </c>
      <c r="I65" s="555">
        <v>0</v>
      </c>
      <c r="J65" s="555">
        <v>0</v>
      </c>
      <c r="K65" s="555">
        <v>0</v>
      </c>
      <c r="L65" s="555">
        <v>0</v>
      </c>
      <c r="M65" s="555">
        <v>0</v>
      </c>
      <c r="N65" s="555">
        <v>0</v>
      </c>
      <c r="O65" s="110">
        <f t="shared" si="7"/>
        <v>0</v>
      </c>
      <c r="R65" s="101">
        <f t="shared" si="8"/>
        <v>0</v>
      </c>
      <c r="S65" s="102">
        <f t="shared" si="9"/>
        <v>0</v>
      </c>
      <c r="T65" s="102">
        <f t="shared" si="10"/>
        <v>0</v>
      </c>
      <c r="U65" s="102">
        <f t="shared" si="11"/>
        <v>0</v>
      </c>
      <c r="V65" s="103">
        <f t="shared" si="12"/>
        <v>0</v>
      </c>
    </row>
    <row r="66" spans="1:22" ht="14.25" x14ac:dyDescent="0.2">
      <c r="A66" s="76"/>
      <c r="B66" s="76" t="s">
        <v>125</v>
      </c>
      <c r="C66" s="555">
        <v>0</v>
      </c>
      <c r="D66" s="555">
        <v>0</v>
      </c>
      <c r="E66" s="555">
        <v>0</v>
      </c>
      <c r="F66" s="555">
        <v>0</v>
      </c>
      <c r="G66" s="555">
        <v>0</v>
      </c>
      <c r="H66" s="555">
        <v>0</v>
      </c>
      <c r="I66" s="555">
        <v>0</v>
      </c>
      <c r="J66" s="555">
        <v>0</v>
      </c>
      <c r="K66" s="555">
        <v>0</v>
      </c>
      <c r="L66" s="555">
        <v>0</v>
      </c>
      <c r="M66" s="555">
        <v>0</v>
      </c>
      <c r="N66" s="555">
        <v>0</v>
      </c>
      <c r="O66" s="110">
        <f t="shared" si="7"/>
        <v>0</v>
      </c>
      <c r="R66" s="101">
        <f t="shared" si="8"/>
        <v>0</v>
      </c>
      <c r="S66" s="102">
        <f t="shared" si="9"/>
        <v>0</v>
      </c>
      <c r="T66" s="102">
        <f t="shared" si="10"/>
        <v>0</v>
      </c>
      <c r="U66" s="102">
        <f t="shared" si="11"/>
        <v>0</v>
      </c>
      <c r="V66" s="103">
        <f t="shared" si="12"/>
        <v>0</v>
      </c>
    </row>
    <row r="67" spans="1:22" ht="14.25" x14ac:dyDescent="0.2">
      <c r="A67" s="76"/>
      <c r="B67" s="76" t="s">
        <v>126</v>
      </c>
      <c r="C67" s="555">
        <v>0</v>
      </c>
      <c r="D67" s="555">
        <v>0</v>
      </c>
      <c r="E67" s="555">
        <v>0</v>
      </c>
      <c r="F67" s="555">
        <v>0</v>
      </c>
      <c r="G67" s="555">
        <v>0</v>
      </c>
      <c r="H67" s="555">
        <v>0</v>
      </c>
      <c r="I67" s="555">
        <v>0</v>
      </c>
      <c r="J67" s="555">
        <v>0</v>
      </c>
      <c r="K67" s="555">
        <v>0</v>
      </c>
      <c r="L67" s="555">
        <v>0</v>
      </c>
      <c r="M67" s="555">
        <v>0</v>
      </c>
      <c r="N67" s="555">
        <v>0</v>
      </c>
      <c r="O67" s="110">
        <f t="shared" si="7"/>
        <v>0</v>
      </c>
      <c r="R67" s="101">
        <f t="shared" si="8"/>
        <v>0</v>
      </c>
      <c r="S67" s="102">
        <f t="shared" si="9"/>
        <v>0</v>
      </c>
      <c r="T67" s="102">
        <f t="shared" si="10"/>
        <v>0</v>
      </c>
      <c r="U67" s="102">
        <f t="shared" si="11"/>
        <v>0</v>
      </c>
      <c r="V67" s="103">
        <f t="shared" si="12"/>
        <v>0</v>
      </c>
    </row>
    <row r="68" spans="1:22" ht="14.25" x14ac:dyDescent="0.2">
      <c r="A68" s="76"/>
      <c r="B68" s="76" t="s">
        <v>3</v>
      </c>
      <c r="C68" s="555">
        <v>0</v>
      </c>
      <c r="D68" s="555">
        <v>0</v>
      </c>
      <c r="E68" s="555">
        <v>0</v>
      </c>
      <c r="F68" s="555">
        <v>0</v>
      </c>
      <c r="G68" s="555">
        <v>0</v>
      </c>
      <c r="H68" s="555">
        <v>0</v>
      </c>
      <c r="I68" s="555">
        <v>0</v>
      </c>
      <c r="J68" s="555">
        <v>0</v>
      </c>
      <c r="K68" s="555">
        <v>0</v>
      </c>
      <c r="L68" s="555">
        <v>0</v>
      </c>
      <c r="M68" s="555">
        <v>0</v>
      </c>
      <c r="N68" s="555">
        <v>0</v>
      </c>
      <c r="O68" s="110">
        <f t="shared" si="7"/>
        <v>0</v>
      </c>
      <c r="R68" s="101">
        <f t="shared" si="8"/>
        <v>0</v>
      </c>
      <c r="S68" s="102">
        <f t="shared" si="9"/>
        <v>0</v>
      </c>
      <c r="T68" s="102">
        <f t="shared" si="10"/>
        <v>0</v>
      </c>
      <c r="U68" s="102">
        <f t="shared" si="11"/>
        <v>0</v>
      </c>
      <c r="V68" s="103">
        <f t="shared" si="12"/>
        <v>0</v>
      </c>
    </row>
    <row r="69" spans="1:22" ht="14.25" x14ac:dyDescent="0.2">
      <c r="A69" s="566" t="s">
        <v>319</v>
      </c>
      <c r="B69" s="566"/>
      <c r="C69" s="555">
        <v>0</v>
      </c>
      <c r="D69" s="555">
        <v>0</v>
      </c>
      <c r="E69" s="555">
        <v>0</v>
      </c>
      <c r="F69" s="555">
        <v>0</v>
      </c>
      <c r="G69" s="555">
        <v>0</v>
      </c>
      <c r="H69" s="555">
        <v>0</v>
      </c>
      <c r="I69" s="555">
        <v>0</v>
      </c>
      <c r="J69" s="555">
        <v>0</v>
      </c>
      <c r="K69" s="555">
        <v>0</v>
      </c>
      <c r="L69" s="555">
        <v>0</v>
      </c>
      <c r="M69" s="555">
        <v>0</v>
      </c>
      <c r="N69" s="555">
        <v>0</v>
      </c>
      <c r="O69" s="110">
        <f t="shared" si="7"/>
        <v>0</v>
      </c>
      <c r="R69" s="101">
        <f t="shared" si="8"/>
        <v>0</v>
      </c>
      <c r="S69" s="102">
        <f t="shared" si="9"/>
        <v>0</v>
      </c>
      <c r="T69" s="102">
        <f t="shared" si="10"/>
        <v>0</v>
      </c>
      <c r="U69" s="102">
        <f t="shared" si="11"/>
        <v>0</v>
      </c>
      <c r="V69" s="103">
        <f t="shared" si="12"/>
        <v>0</v>
      </c>
    </row>
    <row r="70" spans="1:22" ht="14.25" x14ac:dyDescent="0.2">
      <c r="A70" s="566" t="s">
        <v>113</v>
      </c>
      <c r="B70" s="566"/>
      <c r="C70" s="555">
        <v>0</v>
      </c>
      <c r="D70" s="555">
        <v>0</v>
      </c>
      <c r="E70" s="555">
        <v>0</v>
      </c>
      <c r="F70" s="555">
        <v>0</v>
      </c>
      <c r="G70" s="555">
        <v>0</v>
      </c>
      <c r="H70" s="555">
        <v>0</v>
      </c>
      <c r="I70" s="555">
        <v>0</v>
      </c>
      <c r="J70" s="555">
        <v>0</v>
      </c>
      <c r="K70" s="555">
        <v>0</v>
      </c>
      <c r="L70" s="555">
        <v>0</v>
      </c>
      <c r="M70" s="555">
        <v>0</v>
      </c>
      <c r="N70" s="555">
        <v>0</v>
      </c>
      <c r="O70" s="110">
        <f t="shared" si="7"/>
        <v>0</v>
      </c>
      <c r="R70" s="101">
        <f t="shared" si="8"/>
        <v>0</v>
      </c>
      <c r="S70" s="102">
        <f t="shared" si="9"/>
        <v>0</v>
      </c>
      <c r="T70" s="102">
        <f t="shared" si="10"/>
        <v>0</v>
      </c>
      <c r="U70" s="102">
        <f t="shared" si="11"/>
        <v>0</v>
      </c>
      <c r="V70" s="103">
        <f t="shared" si="12"/>
        <v>0</v>
      </c>
    </row>
    <row r="71" spans="1:22" ht="14.25" x14ac:dyDescent="0.2">
      <c r="A71" s="566" t="s">
        <v>114</v>
      </c>
      <c r="B71" s="566"/>
      <c r="C71" s="555">
        <v>0</v>
      </c>
      <c r="D71" s="555">
        <v>0</v>
      </c>
      <c r="E71" s="555">
        <v>0</v>
      </c>
      <c r="F71" s="555">
        <v>0</v>
      </c>
      <c r="G71" s="555">
        <v>0</v>
      </c>
      <c r="H71" s="555">
        <v>0</v>
      </c>
      <c r="I71" s="555">
        <v>0</v>
      </c>
      <c r="J71" s="555">
        <v>0</v>
      </c>
      <c r="K71" s="555">
        <v>0</v>
      </c>
      <c r="L71" s="555">
        <v>0</v>
      </c>
      <c r="M71" s="555">
        <v>0</v>
      </c>
      <c r="N71" s="555">
        <v>0</v>
      </c>
      <c r="O71" s="110">
        <f t="shared" si="7"/>
        <v>0</v>
      </c>
      <c r="R71" s="101">
        <f t="shared" si="8"/>
        <v>0</v>
      </c>
      <c r="S71" s="102">
        <f t="shared" si="9"/>
        <v>0</v>
      </c>
      <c r="T71" s="102">
        <f t="shared" si="10"/>
        <v>0</v>
      </c>
      <c r="U71" s="102">
        <f t="shared" si="11"/>
        <v>0</v>
      </c>
      <c r="V71" s="103">
        <f t="shared" si="12"/>
        <v>0</v>
      </c>
    </row>
    <row r="72" spans="1:22" ht="14.25" x14ac:dyDescent="0.2">
      <c r="A72" s="566" t="s">
        <v>115</v>
      </c>
      <c r="B72" s="566"/>
      <c r="C72" s="555">
        <v>0</v>
      </c>
      <c r="D72" s="555">
        <v>0</v>
      </c>
      <c r="E72" s="555">
        <v>0</v>
      </c>
      <c r="F72" s="555">
        <v>0</v>
      </c>
      <c r="G72" s="555">
        <v>0</v>
      </c>
      <c r="H72" s="555">
        <v>0</v>
      </c>
      <c r="I72" s="555">
        <v>0</v>
      </c>
      <c r="J72" s="555">
        <v>0</v>
      </c>
      <c r="K72" s="555">
        <v>0</v>
      </c>
      <c r="L72" s="555">
        <v>0</v>
      </c>
      <c r="M72" s="555">
        <v>0</v>
      </c>
      <c r="N72" s="555">
        <v>0</v>
      </c>
      <c r="O72" s="110">
        <f t="shared" si="7"/>
        <v>0</v>
      </c>
      <c r="R72" s="101">
        <f t="shared" si="8"/>
        <v>0</v>
      </c>
      <c r="S72" s="102">
        <f t="shared" si="9"/>
        <v>0</v>
      </c>
      <c r="T72" s="102">
        <f t="shared" si="10"/>
        <v>0</v>
      </c>
      <c r="U72" s="102">
        <f t="shared" si="11"/>
        <v>0</v>
      </c>
      <c r="V72" s="103">
        <f t="shared" si="12"/>
        <v>0</v>
      </c>
    </row>
    <row r="73" spans="1:22" ht="14.25" x14ac:dyDescent="0.2">
      <c r="A73" s="76"/>
      <c r="B73" s="76" t="s">
        <v>310</v>
      </c>
      <c r="C73" s="555">
        <v>0</v>
      </c>
      <c r="D73" s="555">
        <v>0</v>
      </c>
      <c r="E73" s="555">
        <v>0</v>
      </c>
      <c r="F73" s="555">
        <v>0</v>
      </c>
      <c r="G73" s="555">
        <v>0</v>
      </c>
      <c r="H73" s="555">
        <v>0</v>
      </c>
      <c r="I73" s="555">
        <v>0</v>
      </c>
      <c r="J73" s="555">
        <v>0</v>
      </c>
      <c r="K73" s="555">
        <v>0</v>
      </c>
      <c r="L73" s="555">
        <v>0</v>
      </c>
      <c r="M73" s="555">
        <v>0</v>
      </c>
      <c r="N73" s="555">
        <v>0</v>
      </c>
      <c r="O73" s="110">
        <f t="shared" si="7"/>
        <v>0</v>
      </c>
      <c r="R73" s="101">
        <f t="shared" si="8"/>
        <v>0</v>
      </c>
      <c r="S73" s="102">
        <f t="shared" si="9"/>
        <v>0</v>
      </c>
      <c r="T73" s="102">
        <f t="shared" si="10"/>
        <v>0</v>
      </c>
      <c r="U73" s="102">
        <f t="shared" si="11"/>
        <v>0</v>
      </c>
      <c r="V73" s="103">
        <f t="shared" si="12"/>
        <v>0</v>
      </c>
    </row>
    <row r="74" spans="1:22" ht="14.25" x14ac:dyDescent="0.2">
      <c r="A74" s="76"/>
      <c r="B74" s="76" t="s">
        <v>111</v>
      </c>
      <c r="C74" s="555">
        <v>0</v>
      </c>
      <c r="D74" s="555">
        <v>0</v>
      </c>
      <c r="E74" s="555">
        <v>0</v>
      </c>
      <c r="F74" s="555">
        <v>39.99</v>
      </c>
      <c r="G74" s="555">
        <v>0</v>
      </c>
      <c r="H74" s="555">
        <v>0</v>
      </c>
      <c r="I74" s="555">
        <v>0</v>
      </c>
      <c r="J74" s="555">
        <v>0</v>
      </c>
      <c r="K74" s="555">
        <v>0</v>
      </c>
      <c r="L74" s="555">
        <v>0</v>
      </c>
      <c r="M74" s="555">
        <v>0</v>
      </c>
      <c r="N74" s="555">
        <v>0</v>
      </c>
      <c r="O74" s="110">
        <f t="shared" si="7"/>
        <v>39.99</v>
      </c>
      <c r="R74" s="101">
        <f t="shared" si="8"/>
        <v>0</v>
      </c>
      <c r="S74" s="102">
        <f t="shared" si="9"/>
        <v>39.99</v>
      </c>
      <c r="T74" s="102">
        <f t="shared" si="10"/>
        <v>0</v>
      </c>
      <c r="U74" s="102">
        <f t="shared" si="11"/>
        <v>0</v>
      </c>
      <c r="V74" s="103">
        <f t="shared" si="12"/>
        <v>39.99</v>
      </c>
    </row>
    <row r="75" spans="1:22" ht="14.25" x14ac:dyDescent="0.2">
      <c r="A75" s="566" t="s">
        <v>112</v>
      </c>
      <c r="B75" s="566"/>
      <c r="C75" s="555">
        <v>0</v>
      </c>
      <c r="D75" s="555">
        <v>0</v>
      </c>
      <c r="E75" s="555">
        <v>0</v>
      </c>
      <c r="F75" s="555">
        <v>0</v>
      </c>
      <c r="G75" s="555">
        <v>0</v>
      </c>
      <c r="H75" s="555">
        <v>0</v>
      </c>
      <c r="I75" s="555">
        <v>0</v>
      </c>
      <c r="J75" s="555">
        <v>0</v>
      </c>
      <c r="K75" s="555">
        <v>0</v>
      </c>
      <c r="L75" s="555">
        <v>0</v>
      </c>
      <c r="M75" s="555">
        <v>0</v>
      </c>
      <c r="N75" s="555">
        <v>0</v>
      </c>
      <c r="O75" s="110">
        <f t="shared" si="7"/>
        <v>0</v>
      </c>
      <c r="R75" s="101">
        <f t="shared" si="8"/>
        <v>0</v>
      </c>
      <c r="S75" s="102">
        <f t="shared" si="9"/>
        <v>0</v>
      </c>
      <c r="T75" s="102">
        <f t="shared" si="10"/>
        <v>0</v>
      </c>
      <c r="U75" s="102">
        <f t="shared" si="11"/>
        <v>0</v>
      </c>
      <c r="V75" s="103">
        <f t="shared" si="12"/>
        <v>0</v>
      </c>
    </row>
    <row r="76" spans="1:22" ht="14.25" x14ac:dyDescent="0.2">
      <c r="A76" s="76"/>
      <c r="B76" s="76" t="s">
        <v>282</v>
      </c>
      <c r="C76" s="555">
        <v>0</v>
      </c>
      <c r="D76" s="555">
        <v>0</v>
      </c>
      <c r="E76" s="555">
        <v>0</v>
      </c>
      <c r="F76" s="555">
        <v>0</v>
      </c>
      <c r="G76" s="555">
        <v>0</v>
      </c>
      <c r="H76" s="555">
        <v>0</v>
      </c>
      <c r="I76" s="555">
        <v>0</v>
      </c>
      <c r="J76" s="555">
        <v>0</v>
      </c>
      <c r="K76" s="555">
        <v>0</v>
      </c>
      <c r="L76" s="555">
        <v>0</v>
      </c>
      <c r="M76" s="555">
        <v>0</v>
      </c>
      <c r="N76" s="555">
        <v>0</v>
      </c>
      <c r="O76" s="110">
        <f t="shared" si="7"/>
        <v>0</v>
      </c>
      <c r="R76" s="101">
        <f t="shared" si="8"/>
        <v>0</v>
      </c>
      <c r="S76" s="102">
        <f t="shared" si="9"/>
        <v>0</v>
      </c>
      <c r="T76" s="102">
        <f t="shared" si="10"/>
        <v>0</v>
      </c>
      <c r="U76" s="102">
        <f t="shared" si="11"/>
        <v>0</v>
      </c>
      <c r="V76" s="103">
        <f t="shared" si="12"/>
        <v>0</v>
      </c>
    </row>
    <row r="77" spans="1:22" ht="14.25" x14ac:dyDescent="0.2">
      <c r="A77" s="76"/>
      <c r="B77" s="76" t="s">
        <v>315</v>
      </c>
      <c r="C77" s="555">
        <v>0</v>
      </c>
      <c r="D77" s="555">
        <v>0</v>
      </c>
      <c r="E77" s="555">
        <v>0</v>
      </c>
      <c r="F77" s="555">
        <v>0</v>
      </c>
      <c r="G77" s="555">
        <v>0</v>
      </c>
      <c r="H77" s="555">
        <v>0</v>
      </c>
      <c r="I77" s="555">
        <v>0</v>
      </c>
      <c r="J77" s="555">
        <v>0</v>
      </c>
      <c r="K77" s="555">
        <v>0</v>
      </c>
      <c r="L77" s="555">
        <v>0</v>
      </c>
      <c r="M77" s="555">
        <v>0</v>
      </c>
      <c r="N77" s="555">
        <v>0</v>
      </c>
      <c r="O77" s="110">
        <f t="shared" si="7"/>
        <v>0</v>
      </c>
      <c r="R77" s="101">
        <f t="shared" si="8"/>
        <v>0</v>
      </c>
      <c r="S77" s="102">
        <f t="shared" si="9"/>
        <v>0</v>
      </c>
      <c r="T77" s="102">
        <f t="shared" si="10"/>
        <v>0</v>
      </c>
      <c r="U77" s="102">
        <f t="shared" si="11"/>
        <v>0</v>
      </c>
      <c r="V77" s="103">
        <f t="shared" si="12"/>
        <v>0</v>
      </c>
    </row>
    <row r="78" spans="1:22" ht="14.25" x14ac:dyDescent="0.2">
      <c r="A78" s="76"/>
      <c r="B78" s="76" t="s">
        <v>316</v>
      </c>
      <c r="C78" s="555">
        <v>0</v>
      </c>
      <c r="D78" s="555">
        <v>0</v>
      </c>
      <c r="E78" s="555">
        <v>0</v>
      </c>
      <c r="F78" s="555">
        <v>0</v>
      </c>
      <c r="G78" s="555">
        <v>0</v>
      </c>
      <c r="H78" s="555">
        <v>0</v>
      </c>
      <c r="I78" s="555">
        <v>0</v>
      </c>
      <c r="J78" s="555">
        <v>0</v>
      </c>
      <c r="K78" s="555">
        <v>0</v>
      </c>
      <c r="L78" s="555">
        <v>0</v>
      </c>
      <c r="M78" s="555">
        <v>0</v>
      </c>
      <c r="N78" s="555">
        <v>0</v>
      </c>
      <c r="O78" s="110">
        <f t="shared" si="7"/>
        <v>0</v>
      </c>
      <c r="R78" s="101">
        <f t="shared" si="8"/>
        <v>0</v>
      </c>
      <c r="S78" s="102">
        <f t="shared" si="9"/>
        <v>0</v>
      </c>
      <c r="T78" s="102">
        <f t="shared" si="10"/>
        <v>0</v>
      </c>
      <c r="U78" s="102">
        <f t="shared" si="11"/>
        <v>0</v>
      </c>
      <c r="V78" s="103">
        <f t="shared" si="12"/>
        <v>0</v>
      </c>
    </row>
    <row r="79" spans="1:22" ht="14.25" x14ac:dyDescent="0.2">
      <c r="A79" s="566" t="s">
        <v>318</v>
      </c>
      <c r="B79" s="566"/>
      <c r="C79" s="555">
        <v>0</v>
      </c>
      <c r="D79" s="555">
        <v>0</v>
      </c>
      <c r="E79" s="555">
        <v>0</v>
      </c>
      <c r="F79" s="555">
        <v>0</v>
      </c>
      <c r="G79" s="555">
        <v>0</v>
      </c>
      <c r="H79" s="555">
        <v>0</v>
      </c>
      <c r="I79" s="555">
        <v>0</v>
      </c>
      <c r="J79" s="555">
        <v>0</v>
      </c>
      <c r="K79" s="555">
        <v>0</v>
      </c>
      <c r="L79" s="555">
        <v>0</v>
      </c>
      <c r="M79" s="555">
        <v>0</v>
      </c>
      <c r="N79" s="555">
        <v>0</v>
      </c>
      <c r="O79" s="110">
        <f t="shared" si="7"/>
        <v>0</v>
      </c>
      <c r="R79" s="101">
        <f t="shared" si="8"/>
        <v>0</v>
      </c>
      <c r="S79" s="102">
        <f t="shared" si="9"/>
        <v>0</v>
      </c>
      <c r="T79" s="102">
        <f t="shared" si="10"/>
        <v>0</v>
      </c>
      <c r="U79" s="102">
        <f t="shared" si="11"/>
        <v>0</v>
      </c>
      <c r="V79" s="103">
        <f t="shared" si="12"/>
        <v>0</v>
      </c>
    </row>
    <row r="80" spans="1:22" ht="14.25" x14ac:dyDescent="0.2">
      <c r="A80" s="566" t="s">
        <v>341</v>
      </c>
      <c r="B80" s="566"/>
      <c r="C80" s="555">
        <v>0</v>
      </c>
      <c r="D80" s="555">
        <v>0</v>
      </c>
      <c r="E80" s="555">
        <v>0</v>
      </c>
      <c r="F80" s="555">
        <v>0</v>
      </c>
      <c r="G80" s="555">
        <v>0</v>
      </c>
      <c r="H80" s="555">
        <v>0</v>
      </c>
      <c r="I80" s="555">
        <v>0</v>
      </c>
      <c r="J80" s="555">
        <v>0</v>
      </c>
      <c r="K80" s="555">
        <v>0</v>
      </c>
      <c r="L80" s="555">
        <v>0</v>
      </c>
      <c r="M80" s="555">
        <v>0</v>
      </c>
      <c r="N80" s="555">
        <v>0</v>
      </c>
      <c r="O80" s="110">
        <f t="shared" si="7"/>
        <v>0</v>
      </c>
      <c r="R80" s="101">
        <f t="shared" si="8"/>
        <v>0</v>
      </c>
      <c r="S80" s="102">
        <f t="shared" si="9"/>
        <v>0</v>
      </c>
      <c r="T80" s="102">
        <f t="shared" si="10"/>
        <v>0</v>
      </c>
      <c r="U80" s="102">
        <f t="shared" si="11"/>
        <v>0</v>
      </c>
      <c r="V80" s="103">
        <f t="shared" si="12"/>
        <v>0</v>
      </c>
    </row>
    <row r="81" spans="1:23" ht="14.25" x14ac:dyDescent="0.2">
      <c r="A81" s="76"/>
      <c r="B81" s="76" t="s">
        <v>342</v>
      </c>
      <c r="C81" s="555">
        <v>0</v>
      </c>
      <c r="D81" s="555">
        <v>0</v>
      </c>
      <c r="E81" s="555">
        <v>0</v>
      </c>
      <c r="F81" s="555">
        <v>0</v>
      </c>
      <c r="G81" s="555">
        <v>0</v>
      </c>
      <c r="H81" s="555">
        <v>0</v>
      </c>
      <c r="I81" s="555">
        <v>0</v>
      </c>
      <c r="J81" s="555">
        <v>0</v>
      </c>
      <c r="K81" s="555">
        <v>0</v>
      </c>
      <c r="L81" s="555">
        <v>0</v>
      </c>
      <c r="M81" s="555">
        <v>0</v>
      </c>
      <c r="N81" s="555">
        <v>0</v>
      </c>
      <c r="O81" s="110">
        <f t="shared" si="7"/>
        <v>0</v>
      </c>
      <c r="R81" s="101">
        <f t="shared" si="8"/>
        <v>0</v>
      </c>
      <c r="S81" s="102">
        <f t="shared" si="9"/>
        <v>0</v>
      </c>
      <c r="T81" s="102">
        <f t="shared" si="10"/>
        <v>0</v>
      </c>
      <c r="U81" s="102">
        <f t="shared" si="11"/>
        <v>0</v>
      </c>
      <c r="V81" s="103">
        <f t="shared" si="12"/>
        <v>0</v>
      </c>
    </row>
    <row r="82" spans="1:23" ht="14.25" x14ac:dyDescent="0.2">
      <c r="A82" s="76"/>
      <c r="B82" s="76" t="s">
        <v>4</v>
      </c>
      <c r="C82" s="555">
        <v>200</v>
      </c>
      <c r="D82" s="555">
        <v>200</v>
      </c>
      <c r="E82" s="555">
        <v>200</v>
      </c>
      <c r="F82" s="555">
        <v>200</v>
      </c>
      <c r="G82" s="555">
        <v>200</v>
      </c>
      <c r="H82" s="555">
        <v>200</v>
      </c>
      <c r="I82" s="555">
        <v>250</v>
      </c>
      <c r="J82" s="555">
        <v>250</v>
      </c>
      <c r="K82" s="555">
        <v>250</v>
      </c>
      <c r="L82" s="555">
        <v>250</v>
      </c>
      <c r="M82" s="555">
        <v>200</v>
      </c>
      <c r="N82" s="555">
        <v>200</v>
      </c>
      <c r="O82" s="110">
        <f t="shared" si="7"/>
        <v>2600</v>
      </c>
      <c r="R82" s="101">
        <f t="shared" si="8"/>
        <v>600</v>
      </c>
      <c r="S82" s="102">
        <f t="shared" si="9"/>
        <v>600</v>
      </c>
      <c r="T82" s="102">
        <f t="shared" si="10"/>
        <v>750</v>
      </c>
      <c r="U82" s="102">
        <f t="shared" si="11"/>
        <v>650</v>
      </c>
      <c r="V82" s="103">
        <f t="shared" si="12"/>
        <v>2600</v>
      </c>
    </row>
    <row r="83" spans="1:23" ht="14.25" x14ac:dyDescent="0.2">
      <c r="A83" s="566" t="s">
        <v>308</v>
      </c>
      <c r="B83" s="566"/>
      <c r="C83" s="555">
        <v>0</v>
      </c>
      <c r="D83" s="555">
        <v>0</v>
      </c>
      <c r="E83" s="555">
        <v>0</v>
      </c>
      <c r="F83" s="555">
        <v>0</v>
      </c>
      <c r="G83" s="555">
        <v>0</v>
      </c>
      <c r="H83" s="555">
        <v>600</v>
      </c>
      <c r="I83" s="555">
        <v>725</v>
      </c>
      <c r="J83" s="555">
        <v>725</v>
      </c>
      <c r="K83" s="555">
        <v>725</v>
      </c>
      <c r="L83" s="555">
        <v>725</v>
      </c>
      <c r="M83" s="555">
        <v>0</v>
      </c>
      <c r="N83" s="555">
        <v>0</v>
      </c>
      <c r="O83" s="110">
        <f t="shared" si="7"/>
        <v>3500</v>
      </c>
      <c r="R83" s="101">
        <f t="shared" si="8"/>
        <v>0</v>
      </c>
      <c r="S83" s="102">
        <f t="shared" si="9"/>
        <v>600</v>
      </c>
      <c r="T83" s="102">
        <f t="shared" si="10"/>
        <v>2175</v>
      </c>
      <c r="U83" s="102">
        <f t="shared" si="11"/>
        <v>725</v>
      </c>
      <c r="V83" s="103">
        <f t="shared" si="12"/>
        <v>3500</v>
      </c>
    </row>
    <row r="84" spans="1:23" ht="15" thickBot="1" x14ac:dyDescent="0.25">
      <c r="A84" s="566" t="s">
        <v>213</v>
      </c>
      <c r="B84" s="566"/>
      <c r="C84" s="555">
        <v>0</v>
      </c>
      <c r="D84" s="555">
        <v>0</v>
      </c>
      <c r="E84" s="555">
        <v>0</v>
      </c>
      <c r="F84" s="555">
        <v>0</v>
      </c>
      <c r="G84" s="555">
        <v>0</v>
      </c>
      <c r="H84" s="555">
        <v>0</v>
      </c>
      <c r="I84" s="555">
        <v>0</v>
      </c>
      <c r="J84" s="555">
        <v>0</v>
      </c>
      <c r="K84" s="555">
        <v>0</v>
      </c>
      <c r="L84" s="555">
        <v>0</v>
      </c>
      <c r="M84" s="555">
        <v>0</v>
      </c>
      <c r="N84" s="555">
        <v>0</v>
      </c>
      <c r="O84" s="111">
        <f t="shared" si="7"/>
        <v>0</v>
      </c>
      <c r="R84" s="104">
        <f t="shared" si="8"/>
        <v>0</v>
      </c>
      <c r="S84" s="105">
        <f t="shared" si="9"/>
        <v>0</v>
      </c>
      <c r="T84" s="105">
        <f t="shared" si="10"/>
        <v>0</v>
      </c>
      <c r="U84" s="105">
        <f t="shared" si="11"/>
        <v>0</v>
      </c>
      <c r="V84" s="106">
        <f t="shared" si="12"/>
        <v>0</v>
      </c>
    </row>
    <row r="85" spans="1:23" x14ac:dyDescent="0.2">
      <c r="A85" s="566" t="s">
        <v>122</v>
      </c>
      <c r="B85" s="566"/>
      <c r="C85" s="190">
        <f>(SUM(C56:C84))</f>
        <v>620</v>
      </c>
      <c r="D85" s="190">
        <f t="shared" ref="D85:N85" si="13">(SUM(D56:D84))</f>
        <v>620</v>
      </c>
      <c r="E85" s="190">
        <f t="shared" si="13"/>
        <v>620</v>
      </c>
      <c r="F85" s="190">
        <f t="shared" si="13"/>
        <v>659.99</v>
      </c>
      <c r="G85" s="190">
        <f t="shared" si="13"/>
        <v>620</v>
      </c>
      <c r="H85" s="190">
        <f t="shared" si="13"/>
        <v>1220</v>
      </c>
      <c r="I85" s="190">
        <f t="shared" si="13"/>
        <v>1395</v>
      </c>
      <c r="J85" s="190">
        <f t="shared" si="13"/>
        <v>1395</v>
      </c>
      <c r="K85" s="190">
        <f t="shared" si="13"/>
        <v>1395</v>
      </c>
      <c r="L85" s="190">
        <f t="shared" si="13"/>
        <v>1395</v>
      </c>
      <c r="M85" s="190">
        <f t="shared" si="13"/>
        <v>620</v>
      </c>
      <c r="N85" s="190">
        <f t="shared" si="13"/>
        <v>620</v>
      </c>
      <c r="O85" s="112">
        <f>(SUM(O56:O84))</f>
        <v>11179.99</v>
      </c>
      <c r="R85" s="101">
        <f>SUM(R56:R84)</f>
        <v>1860</v>
      </c>
      <c r="S85" s="101">
        <f>SUM(S56:S84)</f>
        <v>2499.9899999999998</v>
      </c>
      <c r="T85" s="101">
        <f>SUM(T56:T84)</f>
        <v>4185</v>
      </c>
      <c r="U85" s="101">
        <f>SUM(U56:U84)</f>
        <v>2635</v>
      </c>
      <c r="V85" s="101">
        <f>SUM(V56:V84)</f>
        <v>11179.99</v>
      </c>
    </row>
    <row r="86" spans="1:23" ht="13.5" thickBot="1" x14ac:dyDescent="0.25">
      <c r="A86" s="76"/>
      <c r="B86" s="76"/>
      <c r="C86" s="36"/>
      <c r="D86" s="36"/>
      <c r="E86" s="36"/>
      <c r="F86" s="28"/>
      <c r="G86" s="28"/>
      <c r="H86" s="28"/>
      <c r="I86" s="28"/>
      <c r="J86" s="28"/>
      <c r="K86" s="28"/>
      <c r="L86" s="28"/>
      <c r="M86" s="28"/>
      <c r="R86" s="107"/>
      <c r="S86" s="108"/>
      <c r="T86" s="108"/>
      <c r="U86" s="108"/>
      <c r="V86" s="109"/>
    </row>
    <row r="87" spans="1:23" x14ac:dyDescent="0.2">
      <c r="A87" s="572" t="s">
        <v>256</v>
      </c>
      <c r="B87" s="572"/>
      <c r="C87" s="36" t="s">
        <v>256</v>
      </c>
      <c r="D87" s="36"/>
      <c r="E87" s="36"/>
      <c r="F87" s="28"/>
      <c r="G87" s="28"/>
      <c r="H87" s="28"/>
      <c r="I87" s="28"/>
      <c r="J87" s="28"/>
      <c r="K87" s="28"/>
      <c r="L87" s="28"/>
      <c r="M87" s="28"/>
    </row>
    <row r="88" spans="1:23" x14ac:dyDescent="0.2">
      <c r="A88" s="39"/>
      <c r="B88" s="39"/>
      <c r="C88" s="36"/>
      <c r="D88" s="36"/>
      <c r="E88" s="36"/>
      <c r="F88" s="28"/>
      <c r="G88" s="28"/>
      <c r="H88" s="28"/>
      <c r="I88" s="28"/>
      <c r="J88" s="28"/>
      <c r="K88" s="28"/>
      <c r="L88" s="28"/>
      <c r="M88" s="28"/>
    </row>
    <row r="89" spans="1:23" x14ac:dyDescent="0.2">
      <c r="A89" s="39"/>
      <c r="B89" s="39"/>
      <c r="C89" s="36"/>
      <c r="D89" s="36"/>
      <c r="E89" s="36"/>
      <c r="F89" s="28"/>
      <c r="G89" s="28"/>
      <c r="H89" s="28"/>
      <c r="I89" s="28"/>
      <c r="J89" s="28"/>
      <c r="K89" s="28"/>
      <c r="L89" s="28"/>
      <c r="M89" s="28"/>
      <c r="Q89" s="44"/>
      <c r="R89" s="45"/>
      <c r="S89" s="45"/>
      <c r="T89" s="45"/>
      <c r="U89" s="45"/>
      <c r="V89" s="46"/>
      <c r="W89" s="44"/>
    </row>
    <row r="90" spans="1:23" x14ac:dyDescent="0.2">
      <c r="A90" s="39"/>
      <c r="B90" s="39"/>
      <c r="C90" s="36"/>
      <c r="D90" s="36"/>
      <c r="E90" s="36"/>
      <c r="F90" s="28"/>
      <c r="G90" s="28"/>
      <c r="H90" s="28"/>
      <c r="I90" s="28"/>
      <c r="J90" s="28"/>
      <c r="K90" s="28"/>
      <c r="L90" s="28"/>
      <c r="M90" s="28"/>
      <c r="Q90" s="44"/>
      <c r="R90" s="45"/>
      <c r="S90" s="45"/>
      <c r="T90" s="45"/>
      <c r="U90" s="45"/>
      <c r="V90" s="46"/>
      <c r="W90" s="44"/>
    </row>
    <row r="91" spans="1:23" x14ac:dyDescent="0.2">
      <c r="A91" s="39"/>
      <c r="B91" s="39"/>
      <c r="C91" s="36"/>
      <c r="D91" s="36"/>
      <c r="E91" s="36"/>
      <c r="F91" s="28"/>
      <c r="G91" s="28"/>
      <c r="H91" s="28"/>
      <c r="I91" s="28"/>
      <c r="J91" s="28"/>
      <c r="K91" s="28"/>
      <c r="L91" s="28"/>
      <c r="M91" s="28"/>
      <c r="Q91" s="44"/>
      <c r="R91" s="45"/>
      <c r="S91" s="45"/>
      <c r="T91" s="45"/>
      <c r="U91" s="45"/>
      <c r="V91" s="46"/>
      <c r="W91" s="44"/>
    </row>
    <row r="92" spans="1:23" x14ac:dyDescent="0.2">
      <c r="A92" s="39"/>
      <c r="B92" s="39"/>
      <c r="C92" s="36"/>
      <c r="D92" s="36"/>
      <c r="E92" s="36"/>
      <c r="F92" s="28"/>
      <c r="G92" s="28"/>
      <c r="H92" s="28"/>
      <c r="I92" s="28"/>
      <c r="J92" s="28"/>
      <c r="K92" s="28"/>
      <c r="L92" s="28"/>
      <c r="M92" s="28"/>
      <c r="Q92" s="44"/>
      <c r="R92" s="45"/>
      <c r="S92" s="45"/>
      <c r="T92" s="45"/>
      <c r="U92" s="45"/>
      <c r="V92" s="46"/>
      <c r="W92" s="44"/>
    </row>
    <row r="93" spans="1:23" x14ac:dyDescent="0.2">
      <c r="Q93" s="44"/>
      <c r="R93" s="44"/>
      <c r="S93" s="44"/>
      <c r="T93" s="44"/>
      <c r="U93" s="44"/>
      <c r="V93" s="44"/>
      <c r="W93" s="44"/>
    </row>
    <row r="95" spans="1:23" ht="13.5" thickBot="1" x14ac:dyDescent="0.25"/>
    <row r="96" spans="1:23" s="128" customFormat="1" ht="15" x14ac:dyDescent="0.2">
      <c r="A96" s="573" t="s">
        <v>68</v>
      </c>
      <c r="B96" s="573"/>
      <c r="C96" s="573"/>
      <c r="D96" s="573"/>
      <c r="E96" s="574" t="s">
        <v>77</v>
      </c>
      <c r="F96" s="574"/>
      <c r="G96" s="574"/>
      <c r="H96" s="76" t="str">
        <f>+H2</f>
        <v>INPUT COMPANY NAME on Monthly Marketing Budget cell "H2"</v>
      </c>
      <c r="I96" s="76"/>
      <c r="J96" s="76"/>
      <c r="K96" s="76"/>
      <c r="L96" s="76"/>
      <c r="M96" s="76"/>
      <c r="N96" s="76"/>
      <c r="O96" s="76"/>
      <c r="R96" s="570" t="s">
        <v>41</v>
      </c>
      <c r="S96" s="571"/>
      <c r="T96" s="571"/>
      <c r="U96" s="571"/>
      <c r="V96" s="312"/>
    </row>
    <row r="97" spans="1:22" s="128" customFormat="1" x14ac:dyDescent="0.2">
      <c r="A97" s="323"/>
      <c r="B97" s="323"/>
      <c r="C97" s="323"/>
      <c r="D97" s="323"/>
      <c r="E97" s="323"/>
      <c r="F97" s="323"/>
      <c r="G97" s="323"/>
      <c r="H97" s="76"/>
      <c r="I97" s="76"/>
      <c r="J97" s="76"/>
      <c r="K97" s="76"/>
      <c r="L97" s="76"/>
      <c r="M97" s="76"/>
      <c r="N97" s="76"/>
      <c r="O97" s="76"/>
      <c r="R97" s="313"/>
      <c r="S97" s="314"/>
      <c r="T97" s="314" t="s">
        <v>51</v>
      </c>
      <c r="U97" s="314"/>
      <c r="V97" s="315"/>
    </row>
    <row r="98" spans="1:22" s="128" customFormat="1" ht="15" x14ac:dyDescent="0.25">
      <c r="A98" s="324" t="s">
        <v>256</v>
      </c>
      <c r="B98" s="325" t="s">
        <v>256</v>
      </c>
      <c r="C98" s="326" t="s">
        <v>343</v>
      </c>
      <c r="D98" s="326" t="s">
        <v>102</v>
      </c>
      <c r="E98" s="326" t="s">
        <v>103</v>
      </c>
      <c r="F98" s="326" t="s">
        <v>104</v>
      </c>
      <c r="G98" s="326" t="s">
        <v>105</v>
      </c>
      <c r="H98" s="327" t="s">
        <v>106</v>
      </c>
      <c r="I98" s="327" t="s">
        <v>309</v>
      </c>
      <c r="J98" s="327" t="s">
        <v>337</v>
      </c>
      <c r="K98" s="327" t="s">
        <v>338</v>
      </c>
      <c r="L98" s="327" t="s">
        <v>339</v>
      </c>
      <c r="M98" s="327" t="s">
        <v>340</v>
      </c>
      <c r="N98" s="327" t="s">
        <v>331</v>
      </c>
      <c r="O98" s="327" t="s">
        <v>332</v>
      </c>
      <c r="R98" s="328" t="s">
        <v>69</v>
      </c>
      <c r="S98" s="329" t="s">
        <v>52</v>
      </c>
      <c r="T98" s="329" t="s">
        <v>139</v>
      </c>
      <c r="U98" s="329" t="s">
        <v>140</v>
      </c>
      <c r="V98" s="330" t="s">
        <v>199</v>
      </c>
    </row>
    <row r="99" spans="1:22" x14ac:dyDescent="0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R99" s="40"/>
      <c r="S99" s="47"/>
      <c r="T99" s="47"/>
      <c r="U99" s="47"/>
      <c r="V99" s="42"/>
    </row>
    <row r="100" spans="1:22" x14ac:dyDescent="0.2">
      <c r="A100" s="566" t="s">
        <v>72</v>
      </c>
      <c r="B100" s="566"/>
      <c r="C100" s="36"/>
      <c r="D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R100" s="40"/>
      <c r="S100" s="47"/>
      <c r="T100" s="47"/>
      <c r="U100" s="47"/>
      <c r="V100" s="42"/>
    </row>
    <row r="101" spans="1:22" ht="14.25" x14ac:dyDescent="0.2">
      <c r="A101" s="76"/>
      <c r="B101" s="76" t="s">
        <v>225</v>
      </c>
      <c r="C101" s="555">
        <v>0</v>
      </c>
      <c r="D101" s="555">
        <v>0</v>
      </c>
      <c r="E101" s="555">
        <v>0</v>
      </c>
      <c r="F101" s="555">
        <v>0</v>
      </c>
      <c r="G101" s="555">
        <v>0</v>
      </c>
      <c r="H101" s="555">
        <v>0</v>
      </c>
      <c r="I101" s="555">
        <v>0</v>
      </c>
      <c r="J101" s="555">
        <v>0</v>
      </c>
      <c r="K101" s="555">
        <v>0</v>
      </c>
      <c r="L101" s="555">
        <v>0</v>
      </c>
      <c r="M101" s="555">
        <v>0</v>
      </c>
      <c r="N101" s="555">
        <v>0</v>
      </c>
      <c r="O101" s="102">
        <f t="shared" ref="O101:O129" si="14">SUM(C101:N101)</f>
        <v>0</v>
      </c>
      <c r="R101" s="101">
        <f>(C101+D101+E101)</f>
        <v>0</v>
      </c>
      <c r="S101" s="102">
        <f>(F101+G101+H101)</f>
        <v>0</v>
      </c>
      <c r="T101" s="102">
        <f>(I101+J101+K101)</f>
        <v>0</v>
      </c>
      <c r="U101" s="102">
        <f>(L101+M101+N101)</f>
        <v>0</v>
      </c>
      <c r="V101" s="103">
        <f>SUM(R101:U101)</f>
        <v>0</v>
      </c>
    </row>
    <row r="102" spans="1:22" ht="14.25" x14ac:dyDescent="0.2">
      <c r="A102" s="76"/>
      <c r="B102" s="76" t="s">
        <v>226</v>
      </c>
      <c r="C102" s="555">
        <v>420</v>
      </c>
      <c r="D102" s="555">
        <v>420</v>
      </c>
      <c r="E102" s="555">
        <v>420</v>
      </c>
      <c r="F102" s="555">
        <v>420</v>
      </c>
      <c r="G102" s="555">
        <v>420</v>
      </c>
      <c r="H102" s="555">
        <v>420</v>
      </c>
      <c r="I102" s="555">
        <v>420</v>
      </c>
      <c r="J102" s="555">
        <v>420</v>
      </c>
      <c r="K102" s="555">
        <v>420</v>
      </c>
      <c r="L102" s="555">
        <v>420</v>
      </c>
      <c r="M102" s="555">
        <v>420</v>
      </c>
      <c r="N102" s="555">
        <v>420</v>
      </c>
      <c r="O102" s="102">
        <f t="shared" si="14"/>
        <v>5040</v>
      </c>
      <c r="R102" s="101">
        <f t="shared" ref="R102:R129" si="15">(C102+D102+E102)</f>
        <v>1260</v>
      </c>
      <c r="S102" s="102">
        <f t="shared" ref="S102:S129" si="16">(F102+G102+H102)</f>
        <v>1260</v>
      </c>
      <c r="T102" s="102">
        <f t="shared" ref="T102:T129" si="17">(I102+J102+K102)</f>
        <v>1260</v>
      </c>
      <c r="U102" s="102">
        <f t="shared" ref="U102:U129" si="18">(L102+M102+N102)</f>
        <v>1260</v>
      </c>
      <c r="V102" s="103">
        <f t="shared" ref="V102:V129" si="19">SUM(R102:U102)</f>
        <v>5040</v>
      </c>
    </row>
    <row r="103" spans="1:22" ht="14.25" x14ac:dyDescent="0.2">
      <c r="A103" s="76"/>
      <c r="B103" s="76" t="s">
        <v>305</v>
      </c>
      <c r="C103" s="555">
        <v>0</v>
      </c>
      <c r="D103" s="555">
        <v>0</v>
      </c>
      <c r="E103" s="555">
        <v>0</v>
      </c>
      <c r="F103" s="555">
        <v>0</v>
      </c>
      <c r="G103" s="555">
        <v>0</v>
      </c>
      <c r="H103" s="555">
        <v>0</v>
      </c>
      <c r="I103" s="555">
        <v>0</v>
      </c>
      <c r="J103" s="555">
        <v>0</v>
      </c>
      <c r="K103" s="555">
        <v>0</v>
      </c>
      <c r="L103" s="555">
        <v>0</v>
      </c>
      <c r="M103" s="555">
        <v>0</v>
      </c>
      <c r="N103" s="555">
        <v>0</v>
      </c>
      <c r="O103" s="102">
        <f t="shared" si="14"/>
        <v>0</v>
      </c>
      <c r="R103" s="101">
        <f t="shared" si="15"/>
        <v>0</v>
      </c>
      <c r="S103" s="102">
        <f t="shared" si="16"/>
        <v>0</v>
      </c>
      <c r="T103" s="102">
        <f t="shared" si="17"/>
        <v>0</v>
      </c>
      <c r="U103" s="102">
        <f t="shared" si="18"/>
        <v>0</v>
      </c>
      <c r="V103" s="103">
        <f t="shared" si="19"/>
        <v>0</v>
      </c>
    </row>
    <row r="104" spans="1:22" ht="14.25" x14ac:dyDescent="0.2">
      <c r="A104" s="76"/>
      <c r="B104" s="76" t="s">
        <v>70</v>
      </c>
      <c r="C104" s="555">
        <v>0</v>
      </c>
      <c r="D104" s="555">
        <v>0</v>
      </c>
      <c r="E104" s="555">
        <v>0</v>
      </c>
      <c r="F104" s="555">
        <v>0</v>
      </c>
      <c r="G104" s="555">
        <v>0</v>
      </c>
      <c r="H104" s="555">
        <v>0</v>
      </c>
      <c r="I104" s="555">
        <v>0</v>
      </c>
      <c r="J104" s="555">
        <v>0</v>
      </c>
      <c r="K104" s="555">
        <v>0</v>
      </c>
      <c r="L104" s="555">
        <v>0</v>
      </c>
      <c r="M104" s="555">
        <v>0</v>
      </c>
      <c r="N104" s="555">
        <v>0</v>
      </c>
      <c r="O104" s="102">
        <f t="shared" si="14"/>
        <v>0</v>
      </c>
      <c r="R104" s="101">
        <f t="shared" si="15"/>
        <v>0</v>
      </c>
      <c r="S104" s="102">
        <f t="shared" si="16"/>
        <v>0</v>
      </c>
      <c r="T104" s="102">
        <f t="shared" si="17"/>
        <v>0</v>
      </c>
      <c r="U104" s="102">
        <f t="shared" si="18"/>
        <v>0</v>
      </c>
      <c r="V104" s="103">
        <f t="shared" si="19"/>
        <v>0</v>
      </c>
    </row>
    <row r="105" spans="1:22" ht="14.25" x14ac:dyDescent="0.2">
      <c r="A105" s="569" t="s">
        <v>2</v>
      </c>
      <c r="B105" s="569"/>
      <c r="C105" s="555">
        <v>0</v>
      </c>
      <c r="D105" s="555">
        <v>0</v>
      </c>
      <c r="E105" s="555">
        <v>0</v>
      </c>
      <c r="F105" s="555">
        <v>0</v>
      </c>
      <c r="G105" s="555">
        <v>0</v>
      </c>
      <c r="H105" s="555">
        <v>0</v>
      </c>
      <c r="I105" s="555">
        <v>0</v>
      </c>
      <c r="J105" s="555">
        <v>0</v>
      </c>
      <c r="K105" s="555">
        <v>0</v>
      </c>
      <c r="L105" s="555">
        <v>0</v>
      </c>
      <c r="M105" s="555">
        <v>0</v>
      </c>
      <c r="N105" s="555">
        <v>0</v>
      </c>
      <c r="O105" s="102">
        <f t="shared" si="14"/>
        <v>0</v>
      </c>
      <c r="R105" s="101">
        <f t="shared" si="15"/>
        <v>0</v>
      </c>
      <c r="S105" s="102">
        <f t="shared" si="16"/>
        <v>0</v>
      </c>
      <c r="T105" s="102">
        <f t="shared" si="17"/>
        <v>0</v>
      </c>
      <c r="U105" s="102">
        <f t="shared" si="18"/>
        <v>0</v>
      </c>
      <c r="V105" s="103">
        <f t="shared" si="19"/>
        <v>0</v>
      </c>
    </row>
    <row r="106" spans="1:22" ht="14.25" x14ac:dyDescent="0.2">
      <c r="A106" s="566" t="s">
        <v>353</v>
      </c>
      <c r="B106" s="566"/>
      <c r="C106" s="555">
        <v>0</v>
      </c>
      <c r="D106" s="555">
        <v>0</v>
      </c>
      <c r="E106" s="555">
        <v>0</v>
      </c>
      <c r="F106" s="555">
        <v>0</v>
      </c>
      <c r="G106" s="555">
        <v>0</v>
      </c>
      <c r="H106" s="555">
        <v>0</v>
      </c>
      <c r="I106" s="555">
        <v>0</v>
      </c>
      <c r="J106" s="555">
        <v>0</v>
      </c>
      <c r="K106" s="555">
        <v>0</v>
      </c>
      <c r="L106" s="555">
        <v>0</v>
      </c>
      <c r="M106" s="555">
        <v>0</v>
      </c>
      <c r="N106" s="555">
        <v>0</v>
      </c>
      <c r="O106" s="102">
        <f t="shared" si="14"/>
        <v>0</v>
      </c>
      <c r="R106" s="101">
        <f t="shared" si="15"/>
        <v>0</v>
      </c>
      <c r="S106" s="102">
        <f t="shared" si="16"/>
        <v>0</v>
      </c>
      <c r="T106" s="102">
        <f t="shared" si="17"/>
        <v>0</v>
      </c>
      <c r="U106" s="102">
        <f t="shared" si="18"/>
        <v>0</v>
      </c>
      <c r="V106" s="103">
        <f t="shared" si="19"/>
        <v>0</v>
      </c>
    </row>
    <row r="107" spans="1:22" ht="14.25" x14ac:dyDescent="0.2">
      <c r="A107" s="566" t="s">
        <v>207</v>
      </c>
      <c r="B107" s="566"/>
      <c r="C107" s="555">
        <v>0</v>
      </c>
      <c r="D107" s="555">
        <v>0</v>
      </c>
      <c r="E107" s="555">
        <v>0</v>
      </c>
      <c r="F107" s="555">
        <v>0</v>
      </c>
      <c r="G107" s="555">
        <v>0</v>
      </c>
      <c r="H107" s="555">
        <v>0</v>
      </c>
      <c r="I107" s="555">
        <v>0</v>
      </c>
      <c r="J107" s="555">
        <v>0</v>
      </c>
      <c r="K107" s="555">
        <v>0</v>
      </c>
      <c r="L107" s="555">
        <v>0</v>
      </c>
      <c r="M107" s="555">
        <v>0</v>
      </c>
      <c r="N107" s="555">
        <v>0</v>
      </c>
      <c r="O107" s="102">
        <f t="shared" si="14"/>
        <v>0</v>
      </c>
      <c r="R107" s="101">
        <f t="shared" si="15"/>
        <v>0</v>
      </c>
      <c r="S107" s="102">
        <f t="shared" si="16"/>
        <v>0</v>
      </c>
      <c r="T107" s="102">
        <f t="shared" si="17"/>
        <v>0</v>
      </c>
      <c r="U107" s="102">
        <f t="shared" si="18"/>
        <v>0</v>
      </c>
      <c r="V107" s="103">
        <f t="shared" si="19"/>
        <v>0</v>
      </c>
    </row>
    <row r="108" spans="1:22" ht="14.25" x14ac:dyDescent="0.2">
      <c r="A108" s="566" t="s">
        <v>208</v>
      </c>
      <c r="B108" s="566"/>
      <c r="C108" s="555">
        <v>0</v>
      </c>
      <c r="D108" s="555">
        <v>0</v>
      </c>
      <c r="E108" s="555">
        <v>0</v>
      </c>
      <c r="F108" s="555">
        <v>0</v>
      </c>
      <c r="G108" s="555">
        <v>0</v>
      </c>
      <c r="H108" s="555">
        <v>0</v>
      </c>
      <c r="I108" s="555">
        <v>0</v>
      </c>
      <c r="J108" s="555">
        <v>0</v>
      </c>
      <c r="K108" s="555">
        <v>0</v>
      </c>
      <c r="L108" s="555">
        <v>0</v>
      </c>
      <c r="M108" s="555">
        <v>0</v>
      </c>
      <c r="N108" s="555">
        <v>0</v>
      </c>
      <c r="O108" s="102">
        <f t="shared" si="14"/>
        <v>0</v>
      </c>
      <c r="R108" s="101">
        <f t="shared" si="15"/>
        <v>0</v>
      </c>
      <c r="S108" s="102">
        <f t="shared" si="16"/>
        <v>0</v>
      </c>
      <c r="T108" s="102">
        <f t="shared" si="17"/>
        <v>0</v>
      </c>
      <c r="U108" s="102">
        <f t="shared" si="18"/>
        <v>0</v>
      </c>
      <c r="V108" s="103">
        <f t="shared" si="19"/>
        <v>0</v>
      </c>
    </row>
    <row r="109" spans="1:22" ht="14.25" x14ac:dyDescent="0.2">
      <c r="A109" s="566" t="s">
        <v>303</v>
      </c>
      <c r="B109" s="566"/>
      <c r="C109" s="555">
        <v>0</v>
      </c>
      <c r="D109" s="555">
        <v>0</v>
      </c>
      <c r="E109" s="555">
        <v>0</v>
      </c>
      <c r="F109" s="555">
        <v>0</v>
      </c>
      <c r="G109" s="555">
        <v>0</v>
      </c>
      <c r="H109" s="555">
        <v>0</v>
      </c>
      <c r="I109" s="555">
        <v>0</v>
      </c>
      <c r="J109" s="555">
        <v>0</v>
      </c>
      <c r="K109" s="555">
        <v>0</v>
      </c>
      <c r="L109" s="555">
        <v>0</v>
      </c>
      <c r="M109" s="555">
        <v>0</v>
      </c>
      <c r="N109" s="555">
        <v>0</v>
      </c>
      <c r="O109" s="102">
        <f t="shared" si="14"/>
        <v>0</v>
      </c>
      <c r="R109" s="101">
        <f t="shared" si="15"/>
        <v>0</v>
      </c>
      <c r="S109" s="102">
        <f t="shared" si="16"/>
        <v>0</v>
      </c>
      <c r="T109" s="102">
        <f t="shared" si="17"/>
        <v>0</v>
      </c>
      <c r="U109" s="102">
        <f t="shared" si="18"/>
        <v>0</v>
      </c>
      <c r="V109" s="103">
        <f t="shared" si="19"/>
        <v>0</v>
      </c>
    </row>
    <row r="110" spans="1:22" ht="14.25" x14ac:dyDescent="0.2">
      <c r="A110" s="76"/>
      <c r="B110" s="76" t="s">
        <v>304</v>
      </c>
      <c r="C110" s="555">
        <v>0</v>
      </c>
      <c r="D110" s="555">
        <v>0</v>
      </c>
      <c r="E110" s="555">
        <v>0</v>
      </c>
      <c r="F110" s="555">
        <v>0</v>
      </c>
      <c r="G110" s="555">
        <v>0</v>
      </c>
      <c r="H110" s="555">
        <v>0</v>
      </c>
      <c r="I110" s="555">
        <v>0</v>
      </c>
      <c r="J110" s="555">
        <v>0</v>
      </c>
      <c r="K110" s="555">
        <v>0</v>
      </c>
      <c r="L110" s="555">
        <v>0</v>
      </c>
      <c r="M110" s="555">
        <v>0</v>
      </c>
      <c r="N110" s="555">
        <v>0</v>
      </c>
      <c r="O110" s="102">
        <f t="shared" si="14"/>
        <v>0</v>
      </c>
      <c r="R110" s="101">
        <f t="shared" si="15"/>
        <v>0</v>
      </c>
      <c r="S110" s="102">
        <f t="shared" si="16"/>
        <v>0</v>
      </c>
      <c r="T110" s="102">
        <f t="shared" si="17"/>
        <v>0</v>
      </c>
      <c r="U110" s="102">
        <f t="shared" si="18"/>
        <v>0</v>
      </c>
      <c r="V110" s="103">
        <f t="shared" si="19"/>
        <v>0</v>
      </c>
    </row>
    <row r="111" spans="1:22" ht="14.25" x14ac:dyDescent="0.2">
      <c r="A111" s="76"/>
      <c r="B111" s="76" t="s">
        <v>125</v>
      </c>
      <c r="C111" s="555">
        <v>0</v>
      </c>
      <c r="D111" s="555">
        <v>0</v>
      </c>
      <c r="E111" s="555">
        <v>0</v>
      </c>
      <c r="F111" s="555">
        <v>0</v>
      </c>
      <c r="G111" s="555">
        <v>0</v>
      </c>
      <c r="H111" s="555">
        <v>0</v>
      </c>
      <c r="I111" s="555">
        <v>0</v>
      </c>
      <c r="J111" s="555">
        <v>0</v>
      </c>
      <c r="K111" s="555">
        <v>0</v>
      </c>
      <c r="L111" s="555">
        <v>0</v>
      </c>
      <c r="M111" s="555">
        <v>0</v>
      </c>
      <c r="N111" s="555">
        <v>0</v>
      </c>
      <c r="O111" s="102">
        <f t="shared" si="14"/>
        <v>0</v>
      </c>
      <c r="R111" s="101">
        <f t="shared" si="15"/>
        <v>0</v>
      </c>
      <c r="S111" s="102">
        <f t="shared" si="16"/>
        <v>0</v>
      </c>
      <c r="T111" s="102">
        <f t="shared" si="17"/>
        <v>0</v>
      </c>
      <c r="U111" s="102">
        <f t="shared" si="18"/>
        <v>0</v>
      </c>
      <c r="V111" s="103">
        <f t="shared" si="19"/>
        <v>0</v>
      </c>
    </row>
    <row r="112" spans="1:22" ht="14.25" x14ac:dyDescent="0.2">
      <c r="A112" s="76"/>
      <c r="B112" s="76" t="s">
        <v>126</v>
      </c>
      <c r="C112" s="555">
        <v>0</v>
      </c>
      <c r="D112" s="555">
        <v>0</v>
      </c>
      <c r="E112" s="555">
        <v>0</v>
      </c>
      <c r="F112" s="555">
        <v>0</v>
      </c>
      <c r="G112" s="555">
        <v>0</v>
      </c>
      <c r="H112" s="555">
        <v>0</v>
      </c>
      <c r="I112" s="555">
        <v>0</v>
      </c>
      <c r="J112" s="555">
        <v>0</v>
      </c>
      <c r="K112" s="555">
        <v>0</v>
      </c>
      <c r="L112" s="555">
        <v>0</v>
      </c>
      <c r="M112" s="555">
        <v>0</v>
      </c>
      <c r="N112" s="555">
        <v>0</v>
      </c>
      <c r="O112" s="102">
        <f t="shared" si="14"/>
        <v>0</v>
      </c>
      <c r="R112" s="101">
        <f t="shared" si="15"/>
        <v>0</v>
      </c>
      <c r="S112" s="102">
        <f t="shared" si="16"/>
        <v>0</v>
      </c>
      <c r="T112" s="102">
        <f t="shared" si="17"/>
        <v>0</v>
      </c>
      <c r="U112" s="102">
        <f t="shared" si="18"/>
        <v>0</v>
      </c>
      <c r="V112" s="103">
        <f t="shared" si="19"/>
        <v>0</v>
      </c>
    </row>
    <row r="113" spans="1:22" ht="14.25" x14ac:dyDescent="0.2">
      <c r="A113" s="76"/>
      <c r="B113" s="36" t="s">
        <v>254</v>
      </c>
      <c r="C113" s="555">
        <v>0</v>
      </c>
      <c r="D113" s="555">
        <v>0</v>
      </c>
      <c r="E113" s="555">
        <v>0</v>
      </c>
      <c r="F113" s="555">
        <v>0</v>
      </c>
      <c r="G113" s="555">
        <v>0</v>
      </c>
      <c r="H113" s="555">
        <v>0</v>
      </c>
      <c r="I113" s="555">
        <v>0</v>
      </c>
      <c r="J113" s="555">
        <v>0</v>
      </c>
      <c r="K113" s="555">
        <v>0</v>
      </c>
      <c r="L113" s="555">
        <v>0</v>
      </c>
      <c r="M113" s="555">
        <v>0</v>
      </c>
      <c r="N113" s="555">
        <v>0</v>
      </c>
      <c r="O113" s="102">
        <f t="shared" si="14"/>
        <v>0</v>
      </c>
      <c r="R113" s="101">
        <f t="shared" si="15"/>
        <v>0</v>
      </c>
      <c r="S113" s="102">
        <f t="shared" si="16"/>
        <v>0</v>
      </c>
      <c r="T113" s="102">
        <f t="shared" si="17"/>
        <v>0</v>
      </c>
      <c r="U113" s="102">
        <f t="shared" si="18"/>
        <v>0</v>
      </c>
      <c r="V113" s="103">
        <f t="shared" si="19"/>
        <v>0</v>
      </c>
    </row>
    <row r="114" spans="1:22" ht="14.25" x14ac:dyDescent="0.2">
      <c r="A114" s="566" t="s">
        <v>319</v>
      </c>
      <c r="B114" s="566"/>
      <c r="C114" s="555">
        <v>0</v>
      </c>
      <c r="D114" s="555">
        <v>0</v>
      </c>
      <c r="E114" s="555">
        <v>0</v>
      </c>
      <c r="F114" s="555">
        <v>0</v>
      </c>
      <c r="G114" s="555">
        <v>0</v>
      </c>
      <c r="H114" s="555">
        <v>0</v>
      </c>
      <c r="I114" s="555">
        <v>0</v>
      </c>
      <c r="J114" s="555">
        <v>0</v>
      </c>
      <c r="K114" s="555">
        <v>0</v>
      </c>
      <c r="L114" s="555">
        <v>0</v>
      </c>
      <c r="M114" s="555">
        <v>0</v>
      </c>
      <c r="N114" s="555">
        <v>0</v>
      </c>
      <c r="O114" s="102">
        <f t="shared" si="14"/>
        <v>0</v>
      </c>
      <c r="R114" s="101">
        <f t="shared" si="15"/>
        <v>0</v>
      </c>
      <c r="S114" s="102">
        <f t="shared" si="16"/>
        <v>0</v>
      </c>
      <c r="T114" s="102">
        <f t="shared" si="17"/>
        <v>0</v>
      </c>
      <c r="U114" s="102">
        <f t="shared" si="18"/>
        <v>0</v>
      </c>
      <c r="V114" s="103">
        <f t="shared" si="19"/>
        <v>0</v>
      </c>
    </row>
    <row r="115" spans="1:22" ht="14.25" x14ac:dyDescent="0.2">
      <c r="A115" s="566" t="s">
        <v>113</v>
      </c>
      <c r="B115" s="566"/>
      <c r="C115" s="555">
        <v>0</v>
      </c>
      <c r="D115" s="555">
        <v>0</v>
      </c>
      <c r="E115" s="555">
        <v>0</v>
      </c>
      <c r="F115" s="555">
        <v>0</v>
      </c>
      <c r="G115" s="555">
        <v>0</v>
      </c>
      <c r="H115" s="555">
        <v>0</v>
      </c>
      <c r="I115" s="555">
        <v>0</v>
      </c>
      <c r="J115" s="555">
        <v>0</v>
      </c>
      <c r="K115" s="555">
        <v>0</v>
      </c>
      <c r="L115" s="555">
        <v>0</v>
      </c>
      <c r="M115" s="555">
        <v>0</v>
      </c>
      <c r="N115" s="555">
        <v>0</v>
      </c>
      <c r="O115" s="102">
        <f t="shared" si="14"/>
        <v>0</v>
      </c>
      <c r="R115" s="101">
        <f t="shared" si="15"/>
        <v>0</v>
      </c>
      <c r="S115" s="102">
        <f t="shared" si="16"/>
        <v>0</v>
      </c>
      <c r="T115" s="102">
        <f t="shared" si="17"/>
        <v>0</v>
      </c>
      <c r="U115" s="102">
        <f t="shared" si="18"/>
        <v>0</v>
      </c>
      <c r="V115" s="103">
        <f t="shared" si="19"/>
        <v>0</v>
      </c>
    </row>
    <row r="116" spans="1:22" ht="14.25" x14ac:dyDescent="0.2">
      <c r="A116" s="566" t="s">
        <v>114</v>
      </c>
      <c r="B116" s="566"/>
      <c r="C116" s="555">
        <v>0</v>
      </c>
      <c r="D116" s="555">
        <v>0</v>
      </c>
      <c r="E116" s="555">
        <v>0</v>
      </c>
      <c r="F116" s="555">
        <v>0</v>
      </c>
      <c r="G116" s="555">
        <v>0</v>
      </c>
      <c r="H116" s="555">
        <v>0</v>
      </c>
      <c r="I116" s="555">
        <v>0</v>
      </c>
      <c r="J116" s="555">
        <v>0</v>
      </c>
      <c r="K116" s="555">
        <v>0</v>
      </c>
      <c r="L116" s="555">
        <v>0</v>
      </c>
      <c r="M116" s="555">
        <v>0</v>
      </c>
      <c r="N116" s="555">
        <v>0</v>
      </c>
      <c r="O116" s="102">
        <f t="shared" si="14"/>
        <v>0</v>
      </c>
      <c r="R116" s="101">
        <f t="shared" si="15"/>
        <v>0</v>
      </c>
      <c r="S116" s="102">
        <f t="shared" si="16"/>
        <v>0</v>
      </c>
      <c r="T116" s="102">
        <f t="shared" si="17"/>
        <v>0</v>
      </c>
      <c r="U116" s="102">
        <f t="shared" si="18"/>
        <v>0</v>
      </c>
      <c r="V116" s="103">
        <f t="shared" si="19"/>
        <v>0</v>
      </c>
    </row>
    <row r="117" spans="1:22" ht="14.25" x14ac:dyDescent="0.2">
      <c r="A117" s="566" t="s">
        <v>115</v>
      </c>
      <c r="B117" s="566"/>
      <c r="C117" s="555">
        <v>0</v>
      </c>
      <c r="D117" s="555">
        <v>0</v>
      </c>
      <c r="E117" s="555">
        <v>0</v>
      </c>
      <c r="F117" s="555">
        <v>0</v>
      </c>
      <c r="G117" s="555">
        <v>0</v>
      </c>
      <c r="H117" s="555">
        <v>0</v>
      </c>
      <c r="I117" s="555">
        <v>0</v>
      </c>
      <c r="J117" s="555">
        <v>0</v>
      </c>
      <c r="K117" s="555">
        <v>0</v>
      </c>
      <c r="L117" s="555">
        <v>0</v>
      </c>
      <c r="M117" s="555">
        <v>0</v>
      </c>
      <c r="N117" s="555">
        <v>0</v>
      </c>
      <c r="O117" s="102">
        <f t="shared" si="14"/>
        <v>0</v>
      </c>
      <c r="R117" s="101">
        <f t="shared" si="15"/>
        <v>0</v>
      </c>
      <c r="S117" s="102">
        <f t="shared" si="16"/>
        <v>0</v>
      </c>
      <c r="T117" s="102">
        <f t="shared" si="17"/>
        <v>0</v>
      </c>
      <c r="U117" s="102">
        <f t="shared" si="18"/>
        <v>0</v>
      </c>
      <c r="V117" s="103">
        <f t="shared" si="19"/>
        <v>0</v>
      </c>
    </row>
    <row r="118" spans="1:22" ht="14.25" x14ac:dyDescent="0.2">
      <c r="A118" s="76"/>
      <c r="B118" s="76" t="s">
        <v>310</v>
      </c>
      <c r="C118" s="555">
        <v>0</v>
      </c>
      <c r="D118" s="555">
        <v>0</v>
      </c>
      <c r="E118" s="555">
        <v>0</v>
      </c>
      <c r="F118" s="555">
        <v>0</v>
      </c>
      <c r="G118" s="555">
        <v>0</v>
      </c>
      <c r="H118" s="555">
        <v>0</v>
      </c>
      <c r="I118" s="555">
        <v>0</v>
      </c>
      <c r="J118" s="555">
        <v>0</v>
      </c>
      <c r="K118" s="555">
        <v>0</v>
      </c>
      <c r="L118" s="555">
        <v>0</v>
      </c>
      <c r="M118" s="555">
        <v>0</v>
      </c>
      <c r="N118" s="555">
        <v>0</v>
      </c>
      <c r="O118" s="102">
        <f t="shared" si="14"/>
        <v>0</v>
      </c>
      <c r="R118" s="101">
        <f t="shared" si="15"/>
        <v>0</v>
      </c>
      <c r="S118" s="102">
        <f t="shared" si="16"/>
        <v>0</v>
      </c>
      <c r="T118" s="102">
        <f t="shared" si="17"/>
        <v>0</v>
      </c>
      <c r="U118" s="102">
        <f t="shared" si="18"/>
        <v>0</v>
      </c>
      <c r="V118" s="103">
        <f t="shared" si="19"/>
        <v>0</v>
      </c>
    </row>
    <row r="119" spans="1:22" ht="14.25" x14ac:dyDescent="0.2">
      <c r="A119" s="76"/>
      <c r="B119" s="76" t="s">
        <v>111</v>
      </c>
      <c r="C119" s="555">
        <v>0</v>
      </c>
      <c r="D119" s="555">
        <v>0</v>
      </c>
      <c r="E119" s="555">
        <v>0</v>
      </c>
      <c r="F119" s="555">
        <v>39.99</v>
      </c>
      <c r="G119" s="555">
        <v>0</v>
      </c>
      <c r="H119" s="555">
        <v>0</v>
      </c>
      <c r="I119" s="555">
        <v>0</v>
      </c>
      <c r="J119" s="555">
        <v>0</v>
      </c>
      <c r="K119" s="555">
        <v>0</v>
      </c>
      <c r="L119" s="555">
        <v>0</v>
      </c>
      <c r="M119" s="555">
        <v>0</v>
      </c>
      <c r="N119" s="555">
        <v>0</v>
      </c>
      <c r="O119" s="102">
        <f t="shared" si="14"/>
        <v>39.99</v>
      </c>
      <c r="R119" s="101">
        <f t="shared" si="15"/>
        <v>0</v>
      </c>
      <c r="S119" s="102">
        <f t="shared" si="16"/>
        <v>39.99</v>
      </c>
      <c r="T119" s="102">
        <f t="shared" si="17"/>
        <v>0</v>
      </c>
      <c r="U119" s="102">
        <f t="shared" si="18"/>
        <v>0</v>
      </c>
      <c r="V119" s="103">
        <f t="shared" si="19"/>
        <v>39.99</v>
      </c>
    </row>
    <row r="120" spans="1:22" ht="14.25" x14ac:dyDescent="0.2">
      <c r="A120" s="566" t="s">
        <v>112</v>
      </c>
      <c r="B120" s="566"/>
      <c r="C120" s="555">
        <v>0</v>
      </c>
      <c r="D120" s="555">
        <v>0</v>
      </c>
      <c r="E120" s="555">
        <v>0</v>
      </c>
      <c r="F120" s="555">
        <v>0</v>
      </c>
      <c r="G120" s="555">
        <v>0</v>
      </c>
      <c r="H120" s="555">
        <v>0</v>
      </c>
      <c r="I120" s="555">
        <v>0</v>
      </c>
      <c r="J120" s="555">
        <v>0</v>
      </c>
      <c r="K120" s="555">
        <v>0</v>
      </c>
      <c r="L120" s="555">
        <v>0</v>
      </c>
      <c r="M120" s="555">
        <v>0</v>
      </c>
      <c r="N120" s="555">
        <v>0</v>
      </c>
      <c r="O120" s="102">
        <f t="shared" si="14"/>
        <v>0</v>
      </c>
      <c r="R120" s="101">
        <f t="shared" si="15"/>
        <v>0</v>
      </c>
      <c r="S120" s="102">
        <f t="shared" si="16"/>
        <v>0</v>
      </c>
      <c r="T120" s="102">
        <f t="shared" si="17"/>
        <v>0</v>
      </c>
      <c r="U120" s="102">
        <f t="shared" si="18"/>
        <v>0</v>
      </c>
      <c r="V120" s="103">
        <f t="shared" si="19"/>
        <v>0</v>
      </c>
    </row>
    <row r="121" spans="1:22" ht="14.25" x14ac:dyDescent="0.2">
      <c r="A121" s="76"/>
      <c r="B121" s="76" t="s">
        <v>282</v>
      </c>
      <c r="C121" s="555">
        <v>0</v>
      </c>
      <c r="D121" s="555">
        <v>0</v>
      </c>
      <c r="E121" s="555">
        <v>0</v>
      </c>
      <c r="F121" s="555">
        <v>0</v>
      </c>
      <c r="G121" s="555">
        <v>0</v>
      </c>
      <c r="H121" s="555">
        <v>0</v>
      </c>
      <c r="I121" s="555">
        <v>0</v>
      </c>
      <c r="J121" s="555">
        <v>0</v>
      </c>
      <c r="K121" s="555">
        <v>0</v>
      </c>
      <c r="L121" s="555">
        <v>0</v>
      </c>
      <c r="M121" s="555">
        <v>0</v>
      </c>
      <c r="N121" s="555">
        <v>0</v>
      </c>
      <c r="O121" s="102">
        <f t="shared" si="14"/>
        <v>0</v>
      </c>
      <c r="R121" s="101">
        <f t="shared" si="15"/>
        <v>0</v>
      </c>
      <c r="S121" s="102">
        <f t="shared" si="16"/>
        <v>0</v>
      </c>
      <c r="T121" s="102">
        <f t="shared" si="17"/>
        <v>0</v>
      </c>
      <c r="U121" s="102">
        <f t="shared" si="18"/>
        <v>0</v>
      </c>
      <c r="V121" s="103">
        <f t="shared" si="19"/>
        <v>0</v>
      </c>
    </row>
    <row r="122" spans="1:22" ht="14.25" x14ac:dyDescent="0.2">
      <c r="A122" s="76"/>
      <c r="B122" s="76" t="s">
        <v>315</v>
      </c>
      <c r="C122" s="555">
        <v>0</v>
      </c>
      <c r="D122" s="555">
        <v>0</v>
      </c>
      <c r="E122" s="555">
        <v>0</v>
      </c>
      <c r="F122" s="555">
        <v>0</v>
      </c>
      <c r="G122" s="555">
        <v>0</v>
      </c>
      <c r="H122" s="555">
        <v>0</v>
      </c>
      <c r="I122" s="555">
        <v>0</v>
      </c>
      <c r="J122" s="555">
        <v>0</v>
      </c>
      <c r="K122" s="555">
        <v>0</v>
      </c>
      <c r="L122" s="555">
        <v>0</v>
      </c>
      <c r="M122" s="555">
        <v>0</v>
      </c>
      <c r="N122" s="555">
        <v>0</v>
      </c>
      <c r="O122" s="102">
        <f t="shared" si="14"/>
        <v>0</v>
      </c>
      <c r="R122" s="101">
        <f t="shared" si="15"/>
        <v>0</v>
      </c>
      <c r="S122" s="102">
        <f t="shared" si="16"/>
        <v>0</v>
      </c>
      <c r="T122" s="102">
        <f t="shared" si="17"/>
        <v>0</v>
      </c>
      <c r="U122" s="102">
        <f t="shared" si="18"/>
        <v>0</v>
      </c>
      <c r="V122" s="103">
        <f t="shared" si="19"/>
        <v>0</v>
      </c>
    </row>
    <row r="123" spans="1:22" ht="14.25" x14ac:dyDescent="0.2">
      <c r="A123" s="76"/>
      <c r="B123" s="76" t="s">
        <v>316</v>
      </c>
      <c r="C123" s="555">
        <v>0</v>
      </c>
      <c r="D123" s="555">
        <v>0</v>
      </c>
      <c r="E123" s="555">
        <v>0</v>
      </c>
      <c r="F123" s="555">
        <v>0</v>
      </c>
      <c r="G123" s="555">
        <v>0</v>
      </c>
      <c r="H123" s="555">
        <v>0</v>
      </c>
      <c r="I123" s="555">
        <v>0</v>
      </c>
      <c r="J123" s="555">
        <v>0</v>
      </c>
      <c r="K123" s="555">
        <v>0</v>
      </c>
      <c r="L123" s="555">
        <v>0</v>
      </c>
      <c r="M123" s="555">
        <v>0</v>
      </c>
      <c r="N123" s="555">
        <v>0</v>
      </c>
      <c r="O123" s="102">
        <f t="shared" si="14"/>
        <v>0</v>
      </c>
      <c r="R123" s="101">
        <f t="shared" si="15"/>
        <v>0</v>
      </c>
      <c r="S123" s="102">
        <f t="shared" si="16"/>
        <v>0</v>
      </c>
      <c r="T123" s="102">
        <f t="shared" si="17"/>
        <v>0</v>
      </c>
      <c r="U123" s="102">
        <f t="shared" si="18"/>
        <v>0</v>
      </c>
      <c r="V123" s="103">
        <f t="shared" si="19"/>
        <v>0</v>
      </c>
    </row>
    <row r="124" spans="1:22" ht="14.25" x14ac:dyDescent="0.2">
      <c r="A124" s="566" t="s">
        <v>318</v>
      </c>
      <c r="B124" s="566"/>
      <c r="C124" s="555">
        <v>0</v>
      </c>
      <c r="D124" s="555">
        <v>0</v>
      </c>
      <c r="E124" s="555">
        <v>0</v>
      </c>
      <c r="F124" s="555">
        <v>0</v>
      </c>
      <c r="G124" s="555">
        <v>0</v>
      </c>
      <c r="H124" s="555">
        <v>0</v>
      </c>
      <c r="I124" s="555">
        <v>0</v>
      </c>
      <c r="J124" s="555">
        <v>0</v>
      </c>
      <c r="K124" s="555">
        <v>0</v>
      </c>
      <c r="L124" s="555">
        <v>0</v>
      </c>
      <c r="M124" s="555">
        <v>0</v>
      </c>
      <c r="N124" s="555">
        <v>0</v>
      </c>
      <c r="O124" s="102">
        <f t="shared" si="14"/>
        <v>0</v>
      </c>
      <c r="R124" s="101">
        <f t="shared" si="15"/>
        <v>0</v>
      </c>
      <c r="S124" s="102">
        <f t="shared" si="16"/>
        <v>0</v>
      </c>
      <c r="T124" s="102">
        <f t="shared" si="17"/>
        <v>0</v>
      </c>
      <c r="U124" s="102">
        <f t="shared" si="18"/>
        <v>0</v>
      </c>
      <c r="V124" s="103">
        <f t="shared" si="19"/>
        <v>0</v>
      </c>
    </row>
    <row r="125" spans="1:22" ht="14.25" x14ac:dyDescent="0.2">
      <c r="A125" s="566" t="s">
        <v>341</v>
      </c>
      <c r="B125" s="566"/>
      <c r="C125" s="555">
        <v>0</v>
      </c>
      <c r="D125" s="555">
        <v>0</v>
      </c>
      <c r="E125" s="555">
        <v>0</v>
      </c>
      <c r="F125" s="555">
        <v>0</v>
      </c>
      <c r="G125" s="555">
        <v>0</v>
      </c>
      <c r="H125" s="555">
        <v>0</v>
      </c>
      <c r="I125" s="555">
        <v>0</v>
      </c>
      <c r="J125" s="555">
        <v>0</v>
      </c>
      <c r="K125" s="555">
        <v>0</v>
      </c>
      <c r="L125" s="555">
        <v>0</v>
      </c>
      <c r="M125" s="555">
        <v>0</v>
      </c>
      <c r="N125" s="555">
        <v>0</v>
      </c>
      <c r="O125" s="102">
        <f t="shared" si="14"/>
        <v>0</v>
      </c>
      <c r="R125" s="101">
        <f t="shared" si="15"/>
        <v>0</v>
      </c>
      <c r="S125" s="102">
        <f t="shared" si="16"/>
        <v>0</v>
      </c>
      <c r="T125" s="102">
        <f t="shared" si="17"/>
        <v>0</v>
      </c>
      <c r="U125" s="102">
        <f t="shared" si="18"/>
        <v>0</v>
      </c>
      <c r="V125" s="103">
        <f t="shared" si="19"/>
        <v>0</v>
      </c>
    </row>
    <row r="126" spans="1:22" ht="14.25" x14ac:dyDescent="0.2">
      <c r="A126" s="76"/>
      <c r="B126" s="76" t="s">
        <v>342</v>
      </c>
      <c r="C126" s="555">
        <v>0</v>
      </c>
      <c r="D126" s="555">
        <v>0</v>
      </c>
      <c r="E126" s="555">
        <v>0</v>
      </c>
      <c r="F126" s="555">
        <v>0</v>
      </c>
      <c r="G126" s="555">
        <v>0</v>
      </c>
      <c r="H126" s="555">
        <v>0</v>
      </c>
      <c r="I126" s="555">
        <v>0</v>
      </c>
      <c r="J126" s="555">
        <v>0</v>
      </c>
      <c r="K126" s="555">
        <v>0</v>
      </c>
      <c r="L126" s="555">
        <v>0</v>
      </c>
      <c r="M126" s="555">
        <v>0</v>
      </c>
      <c r="N126" s="555">
        <v>0</v>
      </c>
      <c r="O126" s="102">
        <f t="shared" si="14"/>
        <v>0</v>
      </c>
      <c r="R126" s="101">
        <f t="shared" si="15"/>
        <v>0</v>
      </c>
      <c r="S126" s="102">
        <f t="shared" si="16"/>
        <v>0</v>
      </c>
      <c r="T126" s="102">
        <f t="shared" si="17"/>
        <v>0</v>
      </c>
      <c r="U126" s="102">
        <f t="shared" si="18"/>
        <v>0</v>
      </c>
      <c r="V126" s="103">
        <f t="shared" si="19"/>
        <v>0</v>
      </c>
    </row>
    <row r="127" spans="1:22" ht="14.25" x14ac:dyDescent="0.2">
      <c r="A127" s="76"/>
      <c r="B127" s="76" t="s">
        <v>4</v>
      </c>
      <c r="C127" s="555">
        <v>200</v>
      </c>
      <c r="D127" s="555">
        <v>200</v>
      </c>
      <c r="E127" s="555">
        <v>200</v>
      </c>
      <c r="F127" s="555">
        <v>200</v>
      </c>
      <c r="G127" s="555">
        <v>200</v>
      </c>
      <c r="H127" s="555">
        <v>200</v>
      </c>
      <c r="I127" s="555">
        <v>250</v>
      </c>
      <c r="J127" s="555">
        <v>250</v>
      </c>
      <c r="K127" s="555">
        <v>250</v>
      </c>
      <c r="L127" s="555">
        <v>250</v>
      </c>
      <c r="M127" s="555">
        <v>200</v>
      </c>
      <c r="N127" s="555">
        <v>200</v>
      </c>
      <c r="O127" s="102">
        <f t="shared" si="14"/>
        <v>2600</v>
      </c>
      <c r="R127" s="101">
        <f t="shared" si="15"/>
        <v>600</v>
      </c>
      <c r="S127" s="102">
        <f t="shared" si="16"/>
        <v>600</v>
      </c>
      <c r="T127" s="102">
        <f t="shared" si="17"/>
        <v>750</v>
      </c>
      <c r="U127" s="102">
        <f t="shared" si="18"/>
        <v>650</v>
      </c>
      <c r="V127" s="103">
        <f t="shared" si="19"/>
        <v>2600</v>
      </c>
    </row>
    <row r="128" spans="1:22" ht="14.25" x14ac:dyDescent="0.2">
      <c r="A128" s="566" t="s">
        <v>308</v>
      </c>
      <c r="B128" s="566"/>
      <c r="C128" s="555">
        <v>0</v>
      </c>
      <c r="D128" s="555">
        <v>0</v>
      </c>
      <c r="E128" s="555">
        <v>0</v>
      </c>
      <c r="F128" s="555">
        <v>0</v>
      </c>
      <c r="G128" s="555">
        <v>0</v>
      </c>
      <c r="H128" s="555">
        <v>600</v>
      </c>
      <c r="I128" s="555">
        <v>725</v>
      </c>
      <c r="J128" s="555">
        <v>725</v>
      </c>
      <c r="K128" s="555">
        <v>725</v>
      </c>
      <c r="L128" s="555">
        <v>725</v>
      </c>
      <c r="M128" s="555"/>
      <c r="N128" s="555">
        <v>0</v>
      </c>
      <c r="O128" s="102">
        <f t="shared" si="14"/>
        <v>3500</v>
      </c>
      <c r="R128" s="101">
        <f t="shared" si="15"/>
        <v>0</v>
      </c>
      <c r="S128" s="102">
        <f t="shared" si="16"/>
        <v>600</v>
      </c>
      <c r="T128" s="102">
        <f t="shared" si="17"/>
        <v>2175</v>
      </c>
      <c r="U128" s="102">
        <f t="shared" si="18"/>
        <v>725</v>
      </c>
      <c r="V128" s="103">
        <f t="shared" si="19"/>
        <v>3500</v>
      </c>
    </row>
    <row r="129" spans="1:22" ht="15" thickBot="1" x14ac:dyDescent="0.25">
      <c r="A129" s="568" t="s">
        <v>213</v>
      </c>
      <c r="B129" s="568"/>
      <c r="C129" s="555">
        <v>0</v>
      </c>
      <c r="D129" s="555">
        <v>0</v>
      </c>
      <c r="E129" s="555">
        <v>0</v>
      </c>
      <c r="F129" s="555">
        <v>0</v>
      </c>
      <c r="G129" s="555">
        <v>0</v>
      </c>
      <c r="H129" s="555">
        <v>0</v>
      </c>
      <c r="I129" s="555">
        <v>0</v>
      </c>
      <c r="J129" s="555">
        <v>0</v>
      </c>
      <c r="K129" s="555">
        <v>0</v>
      </c>
      <c r="L129" s="555">
        <v>0</v>
      </c>
      <c r="M129" s="555">
        <v>0</v>
      </c>
      <c r="N129" s="555">
        <v>0</v>
      </c>
      <c r="O129" s="193">
        <f t="shared" si="14"/>
        <v>0</v>
      </c>
      <c r="R129" s="101">
        <f t="shared" si="15"/>
        <v>0</v>
      </c>
      <c r="S129" s="102">
        <f t="shared" si="16"/>
        <v>0</v>
      </c>
      <c r="T129" s="102">
        <f t="shared" si="17"/>
        <v>0</v>
      </c>
      <c r="U129" s="102">
        <f t="shared" si="18"/>
        <v>0</v>
      </c>
      <c r="V129" s="103">
        <f t="shared" si="19"/>
        <v>0</v>
      </c>
    </row>
    <row r="130" spans="1:22" x14ac:dyDescent="0.2">
      <c r="A130" s="566" t="s">
        <v>122</v>
      </c>
      <c r="B130" s="566"/>
      <c r="C130" s="190">
        <f>SUM(C101:C129)</f>
        <v>620</v>
      </c>
      <c r="D130" s="190">
        <f t="shared" ref="D130:O130" si="20">SUM(D101:D129)</f>
        <v>620</v>
      </c>
      <c r="E130" s="190">
        <f t="shared" si="20"/>
        <v>620</v>
      </c>
      <c r="F130" s="190">
        <f t="shared" si="20"/>
        <v>659.99</v>
      </c>
      <c r="G130" s="190">
        <f t="shared" si="20"/>
        <v>620</v>
      </c>
      <c r="H130" s="190">
        <f t="shared" si="20"/>
        <v>1220</v>
      </c>
      <c r="I130" s="190">
        <f t="shared" si="20"/>
        <v>1395</v>
      </c>
      <c r="J130" s="190">
        <f t="shared" si="20"/>
        <v>1395</v>
      </c>
      <c r="K130" s="190">
        <f t="shared" si="20"/>
        <v>1395</v>
      </c>
      <c r="L130" s="190">
        <f t="shared" si="20"/>
        <v>1395</v>
      </c>
      <c r="M130" s="190">
        <f t="shared" si="20"/>
        <v>620</v>
      </c>
      <c r="N130" s="192">
        <f t="shared" si="20"/>
        <v>620</v>
      </c>
      <c r="O130" s="112">
        <f t="shared" si="20"/>
        <v>11179.99</v>
      </c>
      <c r="R130" s="101">
        <f>SUM(R101:R129)</f>
        <v>1860</v>
      </c>
      <c r="S130" s="101">
        <f>SUM(S101:S129)</f>
        <v>2499.9899999999998</v>
      </c>
      <c r="T130" s="101">
        <f>SUM(T101:T129)</f>
        <v>4185</v>
      </c>
      <c r="U130" s="101">
        <f>SUM(U101:U129)</f>
        <v>2635</v>
      </c>
      <c r="V130" s="101">
        <f>SUM(V101:V129)</f>
        <v>11179.99</v>
      </c>
    </row>
    <row r="131" spans="1:22" ht="13.5" thickBot="1" x14ac:dyDescent="0.25">
      <c r="A131" s="76"/>
      <c r="B131" s="7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R131" s="48"/>
      <c r="S131" s="49"/>
      <c r="T131" s="49"/>
      <c r="U131" s="49"/>
      <c r="V131" s="50"/>
    </row>
    <row r="132" spans="1:22" x14ac:dyDescent="0.2">
      <c r="A132" s="567" t="s">
        <v>256</v>
      </c>
      <c r="B132" s="567"/>
      <c r="C132" s="36" t="s">
        <v>256</v>
      </c>
      <c r="D132" s="36"/>
      <c r="E132" s="36"/>
      <c r="F132" s="36"/>
      <c r="G132" s="36"/>
      <c r="H132" s="36"/>
      <c r="I132" s="36"/>
      <c r="J132" s="36"/>
      <c r="K132" s="36"/>
      <c r="L132" s="36"/>
      <c r="M132" s="36"/>
    </row>
    <row r="133" spans="1:22" x14ac:dyDescent="0.2">
      <c r="A133" s="128"/>
      <c r="B133" s="128"/>
    </row>
  </sheetData>
  <sheetProtection password="CC6C" sheet="1" objects="1" scenarios="1"/>
  <mergeCells count="59">
    <mergeCell ref="E1:H1"/>
    <mergeCell ref="R2:U2"/>
    <mergeCell ref="A6:B6"/>
    <mergeCell ref="A11:B11"/>
    <mergeCell ref="H2:M2"/>
    <mergeCell ref="A12:B12"/>
    <mergeCell ref="R51:U51"/>
    <mergeCell ref="A13:B13"/>
    <mergeCell ref="A14:B14"/>
    <mergeCell ref="A15:B15"/>
    <mergeCell ref="A20:B20"/>
    <mergeCell ref="A21:B21"/>
    <mergeCell ref="A22:B22"/>
    <mergeCell ref="A35:B35"/>
    <mergeCell ref="A36:B36"/>
    <mergeCell ref="A38:B38"/>
    <mergeCell ref="A71:B71"/>
    <mergeCell ref="A55:B55"/>
    <mergeCell ref="A60:B60"/>
    <mergeCell ref="A51:D51"/>
    <mergeCell ref="A23:B23"/>
    <mergeCell ref="A26:B26"/>
    <mergeCell ref="A30:B30"/>
    <mergeCell ref="A31:B31"/>
    <mergeCell ref="A34:B34"/>
    <mergeCell ref="R96:U96"/>
    <mergeCell ref="A79:B79"/>
    <mergeCell ref="A80:B80"/>
    <mergeCell ref="A83:B83"/>
    <mergeCell ref="A84:B84"/>
    <mergeCell ref="A85:B85"/>
    <mergeCell ref="A87:B87"/>
    <mergeCell ref="A96:D96"/>
    <mergeCell ref="E96:G96"/>
    <mergeCell ref="A114:B114"/>
    <mergeCell ref="A115:B115"/>
    <mergeCell ref="A61:B61"/>
    <mergeCell ref="A72:B72"/>
    <mergeCell ref="A75:B75"/>
    <mergeCell ref="A62:B62"/>
    <mergeCell ref="A63:B63"/>
    <mergeCell ref="A64:B64"/>
    <mergeCell ref="A69:B69"/>
    <mergeCell ref="A70:B70"/>
    <mergeCell ref="A100:B100"/>
    <mergeCell ref="A105:B105"/>
    <mergeCell ref="A106:B106"/>
    <mergeCell ref="A107:B107"/>
    <mergeCell ref="A108:B108"/>
    <mergeCell ref="A109:B109"/>
    <mergeCell ref="A116:B116"/>
    <mergeCell ref="A117:B117"/>
    <mergeCell ref="A120:B120"/>
    <mergeCell ref="A124:B124"/>
    <mergeCell ref="A132:B132"/>
    <mergeCell ref="A125:B125"/>
    <mergeCell ref="A128:B128"/>
    <mergeCell ref="A129:B129"/>
    <mergeCell ref="A130:B130"/>
  </mergeCells>
  <phoneticPr fontId="10"/>
  <pageMargins left="1.25" right="0.25" top="1.75" bottom="0.5" header="0.5" footer="0.5"/>
  <pageSetup scale="53" orientation="landscape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H41"/>
  <sheetViews>
    <sheetView zoomScaleNormal="100" workbookViewId="0">
      <selection activeCell="A46" sqref="A46"/>
    </sheetView>
  </sheetViews>
  <sheetFormatPr defaultColWidth="11" defaultRowHeight="12.75" x14ac:dyDescent="0.2"/>
  <cols>
    <col min="1" max="1" width="22.125" customWidth="1"/>
    <col min="2" max="2" width="11.875" customWidth="1"/>
    <col min="3" max="3" width="13.125" customWidth="1"/>
    <col min="4" max="4" width="13.625" customWidth="1"/>
    <col min="5" max="5" width="16.625" customWidth="1"/>
    <col min="6" max="6" width="12.125" customWidth="1"/>
    <col min="8" max="8" width="12.625" customWidth="1"/>
  </cols>
  <sheetData>
    <row r="1" spans="1:8" x14ac:dyDescent="0.2">
      <c r="A1" s="202" t="s">
        <v>116</v>
      </c>
      <c r="B1" s="653" t="str">
        <f>('r START-UP COSTS'!C6)</f>
        <v>INPUT COMPANY NAME on Monthly Marketing Budget cell "H2"</v>
      </c>
      <c r="C1" s="653"/>
      <c r="D1" s="653"/>
      <c r="E1" s="634"/>
    </row>
    <row r="2" spans="1:8" x14ac:dyDescent="0.2">
      <c r="A2" s="202"/>
      <c r="B2" s="200"/>
      <c r="C2" s="200"/>
      <c r="D2" s="200"/>
      <c r="E2" s="200"/>
      <c r="F2" s="200"/>
      <c r="G2" s="200"/>
      <c r="H2" s="200"/>
    </row>
    <row r="3" spans="1:8" x14ac:dyDescent="0.2">
      <c r="A3" s="200" t="s">
        <v>158</v>
      </c>
      <c r="B3" s="654" t="s">
        <v>37</v>
      </c>
      <c r="C3" s="655"/>
      <c r="D3" s="656" t="s">
        <v>38</v>
      </c>
      <c r="E3" s="657"/>
      <c r="F3" s="658" t="s">
        <v>39</v>
      </c>
      <c r="G3" s="657"/>
      <c r="H3" s="200" t="s">
        <v>91</v>
      </c>
    </row>
    <row r="4" spans="1:8" x14ac:dyDescent="0.2">
      <c r="B4" s="526" t="s">
        <v>92</v>
      </c>
      <c r="C4" s="527" t="s">
        <v>370</v>
      </c>
      <c r="D4" s="528" t="s">
        <v>92</v>
      </c>
      <c r="E4" s="529" t="s">
        <v>370</v>
      </c>
      <c r="F4" s="530" t="s">
        <v>92</v>
      </c>
      <c r="G4" s="529" t="s">
        <v>370</v>
      </c>
      <c r="H4" s="531" t="s">
        <v>182</v>
      </c>
    </row>
    <row r="5" spans="1:8" x14ac:dyDescent="0.2">
      <c r="A5" t="str">
        <f>+'MONTHLY SALES BUDGETS '!A7:B7</f>
        <v xml:space="preserve">Product 1 </v>
      </c>
      <c r="B5" s="2">
        <f>+'MONTHLY SALES BUDGETS '!O13</f>
        <v>17480</v>
      </c>
      <c r="C5" s="519">
        <f>+'MONTHLY SALES BUDGETS '!O8</f>
        <v>920</v>
      </c>
      <c r="D5" s="21">
        <f>+'MONTHLY SALES BUDGETS '!O99</f>
        <v>29600</v>
      </c>
      <c r="E5" s="513">
        <f>+'MONTHLY SALES BUDGETS '!O94</f>
        <v>1480</v>
      </c>
      <c r="F5" s="521">
        <f>+'MONTHLY SALES BUDGETS '!O185</f>
        <v>0</v>
      </c>
      <c r="G5" s="513">
        <f>+'MONTHLY SALES BUDGETS '!O180</f>
        <v>0</v>
      </c>
      <c r="H5" s="510">
        <f>+((F5-B5)/B5)/2</f>
        <v>-0.5</v>
      </c>
    </row>
    <row r="6" spans="1:8" x14ac:dyDescent="0.2">
      <c r="A6" t="str">
        <f>+'MONTHLY SALES BUDGETS '!A16:B16</f>
        <v>Product 2</v>
      </c>
      <c r="B6" s="2">
        <f>+'MONTHLY SALES BUDGETS '!O22</f>
        <v>86727.185999999987</v>
      </c>
      <c r="C6" s="519">
        <f>+'MONTHLY SALES BUDGETS '!O17</f>
        <v>9646</v>
      </c>
      <c r="D6" s="21">
        <f>+'MONTHLY SALES BUDGETS '!O108</f>
        <v>1374121.503</v>
      </c>
      <c r="E6" s="513">
        <f>+'MONTHLY SALES BUDGETS '!O103</f>
        <v>152833</v>
      </c>
      <c r="F6" s="521">
        <f>+'MONTHLY SALES BUDGETS '!O194</f>
        <v>11377400.210999999</v>
      </c>
      <c r="G6" s="513">
        <f>+'MONTHLY SALES BUDGETS '!O189</f>
        <v>1265421</v>
      </c>
      <c r="H6" s="510">
        <f>+((F6-B6)/B6)/2</f>
        <v>65.093043748704133</v>
      </c>
    </row>
    <row r="7" spans="1:8" x14ac:dyDescent="0.2">
      <c r="A7" t="str">
        <f>+'MONTHLY SALES BUDGETS '!A25:B25</f>
        <v>Product 3</v>
      </c>
      <c r="B7" s="2">
        <f>+'MONTHLY SALES BUDGETS '!O31</f>
        <v>27833.858999999997</v>
      </c>
      <c r="C7" s="519">
        <f>+'MONTHLY SALES BUDGETS '!O26</f>
        <v>31883</v>
      </c>
      <c r="D7" s="21">
        <f>+'MONTHLY SALES BUDGETS '!O117</f>
        <v>2881178.4869999997</v>
      </c>
      <c r="E7" s="513">
        <f>+'MONTHLY SALES BUDGETS '!O112</f>
        <v>3300319</v>
      </c>
      <c r="F7" s="521">
        <f>+'MONTHLY SALES BUDGETS '!O203</f>
        <v>5259869.523</v>
      </c>
      <c r="G7" s="513">
        <f>+'MONTHLY SALES BUDGETS '!O198</f>
        <v>6025051</v>
      </c>
      <c r="H7" s="510">
        <f>+((F7-B7)/B7)/2</f>
        <v>93.986889564971932</v>
      </c>
    </row>
    <row r="8" spans="1:8" x14ac:dyDescent="0.2">
      <c r="A8" s="8" t="str">
        <f>+'MONTHLY SALES BUDGETS '!A34:B34</f>
        <v>Product 4</v>
      </c>
      <c r="B8" s="524">
        <f>+'MONTHLY SALES BUDGETS '!O40</f>
        <v>20800</v>
      </c>
      <c r="C8" s="520">
        <f>+'MONTHLY SALES BUDGETS '!O35</f>
        <v>1040</v>
      </c>
      <c r="D8" s="512">
        <f>+'MONTHLY SALES BUDGETS '!O126</f>
        <v>0</v>
      </c>
      <c r="E8" s="514">
        <f>+'MONTHLY SALES BUDGETS '!O121</f>
        <v>1200</v>
      </c>
      <c r="F8" s="522">
        <f>+'MONTHLY SALES BUDGETS '!O212</f>
        <v>43000</v>
      </c>
      <c r="G8" s="514">
        <f>+'MONTHLY SALES BUDGETS '!O207</f>
        <v>2150</v>
      </c>
      <c r="H8" s="511">
        <f>+((F8-B8)/B8)/2</f>
        <v>0.53365384615384615</v>
      </c>
    </row>
    <row r="9" spans="1:8" x14ac:dyDescent="0.2">
      <c r="A9" t="s">
        <v>57</v>
      </c>
      <c r="B9" s="2">
        <f t="shared" ref="B9:G9" si="0">SUM(B5:B8)</f>
        <v>152841.04499999998</v>
      </c>
      <c r="C9" s="519">
        <f t="shared" si="0"/>
        <v>43489</v>
      </c>
      <c r="D9" s="21">
        <f t="shared" si="0"/>
        <v>4284899.99</v>
      </c>
      <c r="E9" s="513">
        <f t="shared" si="0"/>
        <v>3455832</v>
      </c>
      <c r="F9" s="521">
        <f t="shared" si="0"/>
        <v>16680269.733999999</v>
      </c>
      <c r="G9" s="513">
        <f t="shared" si="0"/>
        <v>7292622</v>
      </c>
      <c r="H9" s="510">
        <f>+((F9-B9)/B9)/2</f>
        <v>54.067376629752829</v>
      </c>
    </row>
    <row r="10" spans="1:8" x14ac:dyDescent="0.2">
      <c r="B10" s="4"/>
      <c r="C10" s="5"/>
      <c r="D10" s="214"/>
      <c r="E10" s="515"/>
      <c r="F10" s="523"/>
      <c r="G10" s="515"/>
      <c r="H10" s="210"/>
    </row>
    <row r="11" spans="1:8" x14ac:dyDescent="0.2">
      <c r="A11" s="201" t="s">
        <v>312</v>
      </c>
      <c r="B11" s="4"/>
      <c r="C11" s="5"/>
      <c r="D11" s="214"/>
      <c r="E11" s="515"/>
      <c r="F11" s="523"/>
      <c r="G11" s="515"/>
      <c r="H11" s="210"/>
    </row>
    <row r="12" spans="1:8" x14ac:dyDescent="0.2">
      <c r="A12" s="8"/>
      <c r="B12" s="664" t="str">
        <f>+B3</f>
        <v>Year 1</v>
      </c>
      <c r="C12" s="665"/>
      <c r="D12" s="666" t="str">
        <f>+D3</f>
        <v>Year 2</v>
      </c>
      <c r="E12" s="667"/>
      <c r="F12" s="666" t="str">
        <f>+F3</f>
        <v>Year 3</v>
      </c>
      <c r="G12" s="667"/>
      <c r="H12" s="525" t="s">
        <v>90</v>
      </c>
    </row>
    <row r="13" spans="1:8" x14ac:dyDescent="0.2">
      <c r="A13" t="s">
        <v>56</v>
      </c>
      <c r="B13" s="2">
        <f>+B9</f>
        <v>152841.04499999998</v>
      </c>
      <c r="C13" s="217"/>
      <c r="D13" s="21">
        <f>+D9</f>
        <v>4284899.99</v>
      </c>
      <c r="E13" s="517"/>
      <c r="F13" s="521">
        <f>+F9</f>
        <v>16680269.733999999</v>
      </c>
      <c r="G13" s="515"/>
      <c r="H13" s="510">
        <f>+(B13+D13+F13)/($B$13+$D$13+$F$13)</f>
        <v>1</v>
      </c>
    </row>
    <row r="14" spans="1:8" x14ac:dyDescent="0.2">
      <c r="A14" s="8" t="s">
        <v>117</v>
      </c>
      <c r="B14" s="524">
        <f>+'monthly income statements'!O18</f>
        <v>5292</v>
      </c>
      <c r="C14" s="218"/>
      <c r="D14" s="512">
        <f>+'monthly income statements'!O86</f>
        <v>148</v>
      </c>
      <c r="E14" s="518"/>
      <c r="F14" s="522">
        <f>+'monthly income statements'!O148</f>
        <v>10750</v>
      </c>
      <c r="G14" s="516"/>
      <c r="H14" s="511">
        <f>+(B14+D14+F14)/($B$13+$D$13+$F$13)</f>
        <v>7.6664417766875886E-4</v>
      </c>
    </row>
    <row r="15" spans="1:8" x14ac:dyDescent="0.2">
      <c r="A15" t="s">
        <v>183</v>
      </c>
      <c r="B15" s="2">
        <f>+B13-B14</f>
        <v>147549.04499999998</v>
      </c>
      <c r="C15" s="217"/>
      <c r="D15" s="21">
        <f>+D13-D14</f>
        <v>4284751.99</v>
      </c>
      <c r="E15" s="517"/>
      <c r="F15" s="521">
        <f>+F13-F14</f>
        <v>16669519.733999999</v>
      </c>
      <c r="G15" s="515"/>
      <c r="H15" s="510">
        <f>+(B15+D15+F15)/($B$13+$D$13+$F$13)</f>
        <v>0.99923335582233119</v>
      </c>
    </row>
    <row r="16" spans="1:8" x14ac:dyDescent="0.2">
      <c r="A16" s="8" t="s">
        <v>118</v>
      </c>
      <c r="B16" s="524">
        <f>+'monthly income statements'!O43</f>
        <v>66204.69</v>
      </c>
      <c r="C16" s="218"/>
      <c r="D16" s="512">
        <f>+'monthly income statements'!O111</f>
        <v>88546.689999999988</v>
      </c>
      <c r="E16" s="518"/>
      <c r="F16" s="522">
        <f>+'monthly income statements'!O173</f>
        <v>104682.19</v>
      </c>
      <c r="G16" s="516"/>
      <c r="H16" s="511">
        <f>+(D16+F16)/($D$13+$F$13)</f>
        <v>9.2166618512417829E-3</v>
      </c>
    </row>
    <row r="17" spans="1:8" x14ac:dyDescent="0.2">
      <c r="A17" t="s">
        <v>311</v>
      </c>
      <c r="B17" s="2">
        <f>+B15-B16</f>
        <v>81344.354999999981</v>
      </c>
      <c r="C17" s="217"/>
      <c r="D17" s="21">
        <f>+D15-D16</f>
        <v>4196205.3</v>
      </c>
      <c r="E17" s="517"/>
      <c r="F17" s="521">
        <f>+F15-F16</f>
        <v>16564837.544</v>
      </c>
      <c r="G17" s="515"/>
      <c r="H17" s="510">
        <f>(H15-H16)</f>
        <v>0.99001669397108938</v>
      </c>
    </row>
    <row r="18" spans="1:8" x14ac:dyDescent="0.2">
      <c r="B18" s="3"/>
      <c r="C18" s="3"/>
      <c r="D18" s="214"/>
      <c r="E18" s="214"/>
    </row>
    <row r="19" spans="1:8" x14ac:dyDescent="0.2">
      <c r="D19" s="3"/>
      <c r="E19" s="3"/>
    </row>
    <row r="22" spans="1:8" ht="13.5" thickBot="1" x14ac:dyDescent="0.25"/>
    <row r="23" spans="1:8" x14ac:dyDescent="0.2">
      <c r="B23" s="229"/>
      <c r="C23" s="230"/>
      <c r="D23" s="230"/>
      <c r="E23" s="231"/>
    </row>
    <row r="24" spans="1:8" ht="14.25" x14ac:dyDescent="0.2">
      <c r="B24" s="360"/>
      <c r="C24" s="361" t="str">
        <f>(B3)</f>
        <v>Year 1</v>
      </c>
      <c r="D24" s="361" t="str">
        <f>(D3)</f>
        <v>Year 2</v>
      </c>
      <c r="E24" s="362" t="str">
        <f>(F3)</f>
        <v>Year 3</v>
      </c>
    </row>
    <row r="25" spans="1:8" ht="6.95" customHeight="1" x14ac:dyDescent="0.2">
      <c r="B25" s="360"/>
      <c r="C25" s="363"/>
      <c r="D25" s="363"/>
      <c r="E25" s="364"/>
    </row>
    <row r="26" spans="1:8" ht="14.25" x14ac:dyDescent="0.2">
      <c r="B26" s="244" t="s">
        <v>186</v>
      </c>
      <c r="C26" s="365">
        <f>(B9)</f>
        <v>152841.04499999998</v>
      </c>
      <c r="D26" s="365">
        <f>(D9)</f>
        <v>4284899.99</v>
      </c>
      <c r="E26" s="366">
        <f>(F9)</f>
        <v>16680269.733999999</v>
      </c>
    </row>
    <row r="27" spans="1:8" ht="9" customHeight="1" x14ac:dyDescent="0.2">
      <c r="B27" s="244"/>
      <c r="C27" s="365"/>
      <c r="D27" s="365"/>
      <c r="E27" s="366"/>
    </row>
    <row r="28" spans="1:8" ht="14.25" x14ac:dyDescent="0.2">
      <c r="B28" s="244" t="s">
        <v>119</v>
      </c>
      <c r="C28" s="367">
        <f>(B16+B14)</f>
        <v>71496.69</v>
      </c>
      <c r="D28" s="367">
        <f>(D16+D14)</f>
        <v>88694.689999999988</v>
      </c>
      <c r="E28" s="368">
        <f>(F16+F14)</f>
        <v>115432.19</v>
      </c>
    </row>
    <row r="29" spans="1:8" ht="6" customHeight="1" x14ac:dyDescent="0.2">
      <c r="B29" s="244"/>
      <c r="C29" s="365"/>
      <c r="D29" s="365"/>
      <c r="E29" s="366"/>
    </row>
    <row r="30" spans="1:8" ht="14.25" x14ac:dyDescent="0.2">
      <c r="B30" s="244" t="s">
        <v>371</v>
      </c>
      <c r="C30" s="508">
        <f>(C26-C28)</f>
        <v>81344.354999999981</v>
      </c>
      <c r="D30" s="508">
        <f>(D26-D28)</f>
        <v>4196205.3</v>
      </c>
      <c r="E30" s="509">
        <f>(E26-E28)</f>
        <v>16564837.544</v>
      </c>
    </row>
    <row r="31" spans="1:8" ht="14.25" x14ac:dyDescent="0.2">
      <c r="B31" s="244" t="s">
        <v>372</v>
      </c>
      <c r="C31" s="361"/>
      <c r="D31" s="361"/>
      <c r="E31" s="362"/>
    </row>
    <row r="32" spans="1:8" ht="14.25" x14ac:dyDescent="0.2">
      <c r="B32" s="360"/>
      <c r="C32" s="361"/>
      <c r="D32" s="361"/>
      <c r="E32" s="362"/>
    </row>
    <row r="33" spans="1:5" ht="14.25" x14ac:dyDescent="0.2">
      <c r="B33" s="532" t="s">
        <v>93</v>
      </c>
      <c r="C33" s="361"/>
      <c r="D33" s="361"/>
      <c r="E33" s="362"/>
    </row>
    <row r="34" spans="1:5" ht="15" thickBot="1" x14ac:dyDescent="0.25">
      <c r="B34" s="369"/>
      <c r="C34" s="370"/>
      <c r="D34" s="370"/>
      <c r="E34" s="371"/>
    </row>
    <row r="35" spans="1:5" ht="13.5" thickBot="1" x14ac:dyDescent="0.25">
      <c r="C35" s="241"/>
      <c r="D35" s="241"/>
      <c r="E35" s="241"/>
    </row>
    <row r="36" spans="1:5" x14ac:dyDescent="0.2">
      <c r="A36" s="626" t="s">
        <v>99</v>
      </c>
      <c r="B36" s="659"/>
      <c r="C36" s="659"/>
      <c r="D36" s="659"/>
      <c r="E36" s="660"/>
    </row>
    <row r="37" spans="1:5" ht="13.5" thickBot="1" x14ac:dyDescent="0.25">
      <c r="A37" s="661"/>
      <c r="B37" s="662"/>
      <c r="C37" s="662"/>
      <c r="D37" s="662"/>
      <c r="E37" s="663"/>
    </row>
    <row r="38" spans="1:5" x14ac:dyDescent="0.2">
      <c r="C38" s="241"/>
      <c r="D38" s="241"/>
      <c r="E38" s="241"/>
    </row>
    <row r="39" spans="1:5" x14ac:dyDescent="0.2">
      <c r="A39" s="559" t="s">
        <v>386</v>
      </c>
      <c r="B39" s="560"/>
      <c r="C39" s="561">
        <f>'monthly income statements'!O36/Assumptions!C26</f>
        <v>7.2938457074799512E-2</v>
      </c>
      <c r="D39" s="561">
        <f>'monthly income statements'!O104/Assumptions!D26</f>
        <v>2.6091600798365425E-3</v>
      </c>
      <c r="E39" s="562">
        <f>'monthly income statements'!O166/Assumptions!E26</f>
        <v>6.7025235072856292E-4</v>
      </c>
    </row>
    <row r="40" spans="1:5" x14ac:dyDescent="0.2">
      <c r="C40" s="241"/>
      <c r="D40" s="241"/>
      <c r="E40" s="241"/>
    </row>
    <row r="41" spans="1:5" x14ac:dyDescent="0.2">
      <c r="A41" s="559" t="s">
        <v>387</v>
      </c>
      <c r="B41" s="563">
        <f>C30+D30+E30</f>
        <v>20842387.199000001</v>
      </c>
    </row>
  </sheetData>
  <sheetProtection algorithmName="SHA-512" hashValue="KNq4+FqE0BUs6ip8vs7Jxx7AJtEmp+y27tlF1+hhfW7g1DtKx7lEXKOJeGKd8XIQZC8uF174KGRviad0u+BGfg==" saltValue="JYbfQttFsk8Zes5c3x58ow==" spinCount="100000" sheet="1" objects="1" scenarios="1"/>
  <mergeCells count="8">
    <mergeCell ref="B1:E1"/>
    <mergeCell ref="B3:C3"/>
    <mergeCell ref="D3:E3"/>
    <mergeCell ref="F3:G3"/>
    <mergeCell ref="A36:E37"/>
    <mergeCell ref="B12:C12"/>
    <mergeCell ref="D12:E12"/>
    <mergeCell ref="F12:G12"/>
  </mergeCells>
  <phoneticPr fontId="10" type="noConversion"/>
  <pageMargins left="0.75" right="0.75" top="1" bottom="1" header="0.5" footer="0.5"/>
  <pageSetup scale="68" orientation="portrait" horizontalDpi="4294967292" verticalDpi="429496729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43"/>
  <sheetViews>
    <sheetView zoomScaleNormal="100" workbookViewId="0">
      <selection activeCell="F10" sqref="F10"/>
    </sheetView>
  </sheetViews>
  <sheetFormatPr defaultColWidth="11" defaultRowHeight="12.75" x14ac:dyDescent="0.2"/>
  <cols>
    <col min="1" max="1" width="2.5" customWidth="1"/>
    <col min="2" max="2" width="9" customWidth="1"/>
    <col min="4" max="4" width="20.125" customWidth="1"/>
    <col min="5" max="5" width="20.625" customWidth="1"/>
    <col min="6" max="6" width="9.125" customWidth="1"/>
    <col min="8" max="8" width="2" customWidth="1"/>
    <col min="9" max="9" width="4.5" customWidth="1"/>
    <col min="11" max="11" width="17.625" customWidth="1"/>
  </cols>
  <sheetData>
    <row r="1" spans="1:11" x14ac:dyDescent="0.2">
      <c r="A1" s="274"/>
      <c r="B1" s="275"/>
      <c r="C1" s="275"/>
      <c r="D1" s="275"/>
      <c r="E1" s="275"/>
      <c r="F1" s="275"/>
      <c r="G1" s="275"/>
      <c r="H1" s="231"/>
    </row>
    <row r="2" spans="1:11" ht="18" x14ac:dyDescent="0.25">
      <c r="A2" s="234"/>
      <c r="B2" s="212"/>
      <c r="C2" s="219" t="s">
        <v>49</v>
      </c>
      <c r="D2" s="212"/>
      <c r="E2" s="212"/>
      <c r="F2" s="212"/>
      <c r="G2" s="212"/>
      <c r="H2" s="233"/>
    </row>
    <row r="3" spans="1:11" x14ac:dyDescent="0.2">
      <c r="A3" s="234"/>
      <c r="B3" s="212"/>
      <c r="C3" s="212"/>
      <c r="D3" s="212"/>
      <c r="E3" s="212"/>
      <c r="F3" s="212"/>
      <c r="G3" s="212"/>
      <c r="H3" s="233"/>
    </row>
    <row r="4" spans="1:11" x14ac:dyDescent="0.2">
      <c r="A4" s="234"/>
      <c r="B4" s="212"/>
      <c r="C4" s="212"/>
      <c r="D4" s="212" t="str">
        <f>('r START-UP COSTS'!C6)</f>
        <v>INPUT COMPANY NAME on Monthly Marketing Budget cell "H2"</v>
      </c>
      <c r="E4" s="212"/>
      <c r="F4" s="252" t="s">
        <v>144</v>
      </c>
      <c r="G4" s="212"/>
      <c r="H4" s="233"/>
    </row>
    <row r="5" spans="1:11" x14ac:dyDescent="0.2">
      <c r="A5" s="232"/>
      <c r="B5" s="3"/>
      <c r="C5" s="3"/>
      <c r="D5" s="3"/>
      <c r="E5" s="3"/>
      <c r="F5" s="3"/>
      <c r="G5" s="3"/>
      <c r="H5" s="233"/>
    </row>
    <row r="6" spans="1:11" x14ac:dyDescent="0.2">
      <c r="A6" s="232"/>
      <c r="B6" s="3"/>
      <c r="C6" s="3"/>
      <c r="D6" s="3"/>
      <c r="E6" s="220"/>
      <c r="F6" s="3"/>
      <c r="G6" s="3"/>
      <c r="H6" s="233"/>
    </row>
    <row r="7" spans="1:11" ht="15" x14ac:dyDescent="0.2">
      <c r="A7" s="232"/>
      <c r="B7" s="222" t="s">
        <v>155</v>
      </c>
      <c r="C7" s="3"/>
      <c r="D7" s="3"/>
      <c r="E7" s="220"/>
      <c r="F7" s="672">
        <v>15000</v>
      </c>
      <c r="G7" s="672"/>
      <c r="H7" s="233"/>
      <c r="I7" t="s">
        <v>288</v>
      </c>
      <c r="J7" s="246" t="s">
        <v>292</v>
      </c>
      <c r="K7" s="246"/>
    </row>
    <row r="8" spans="1:11" x14ac:dyDescent="0.2">
      <c r="A8" s="232"/>
      <c r="B8" s="3"/>
      <c r="C8" s="3"/>
      <c r="D8" s="3"/>
      <c r="E8" s="3"/>
      <c r="F8" s="27"/>
      <c r="G8" s="27"/>
      <c r="H8" s="233"/>
      <c r="J8" s="246" t="s">
        <v>167</v>
      </c>
      <c r="K8" s="246"/>
    </row>
    <row r="9" spans="1:11" ht="15" x14ac:dyDescent="0.2">
      <c r="A9" s="232"/>
      <c r="B9" s="222" t="s">
        <v>63</v>
      </c>
      <c r="C9" s="3"/>
      <c r="D9" s="3"/>
      <c r="E9" s="220"/>
      <c r="F9" s="673">
        <v>2000</v>
      </c>
      <c r="G9" s="673"/>
      <c r="H9" s="233"/>
    </row>
    <row r="10" spans="1:11" x14ac:dyDescent="0.2">
      <c r="A10" s="232"/>
      <c r="B10" s="3"/>
      <c r="C10" s="3"/>
      <c r="D10" s="3"/>
      <c r="E10" s="220"/>
      <c r="F10" s="3"/>
      <c r="G10" s="3"/>
      <c r="H10" s="233"/>
      <c r="J10" s="246" t="s">
        <v>168</v>
      </c>
      <c r="K10" s="246"/>
    </row>
    <row r="11" spans="1:11" ht="15" x14ac:dyDescent="0.2">
      <c r="A11" s="232"/>
      <c r="B11" s="222" t="s">
        <v>313</v>
      </c>
      <c r="C11" s="3"/>
      <c r="D11" s="3"/>
      <c r="E11" s="220"/>
      <c r="F11" s="671">
        <f>SUM(F7:G9)</f>
        <v>17000</v>
      </c>
      <c r="G11" s="671"/>
      <c r="H11" s="233"/>
      <c r="J11" s="246" t="s">
        <v>317</v>
      </c>
      <c r="K11" s="246"/>
    </row>
    <row r="12" spans="1:11" x14ac:dyDescent="0.2">
      <c r="A12" s="232"/>
      <c r="B12" s="3" t="s">
        <v>314</v>
      </c>
      <c r="C12" s="3"/>
      <c r="D12" s="3"/>
      <c r="E12" s="220"/>
      <c r="F12" s="3"/>
      <c r="G12" s="3"/>
      <c r="H12" s="233"/>
    </row>
    <row r="13" spans="1:11" ht="13.5" thickBot="1" x14ac:dyDescent="0.25">
      <c r="A13" s="232"/>
      <c r="B13" s="3"/>
      <c r="C13" s="3"/>
      <c r="D13" s="3"/>
      <c r="E13" s="3"/>
      <c r="F13" s="3"/>
      <c r="G13" s="3"/>
      <c r="H13" s="233"/>
    </row>
    <row r="14" spans="1:11" x14ac:dyDescent="0.2">
      <c r="A14" s="232"/>
      <c r="B14" s="3"/>
      <c r="C14" s="3"/>
      <c r="D14" s="3"/>
      <c r="E14" s="6"/>
      <c r="F14" s="3"/>
      <c r="G14" s="3"/>
      <c r="H14" s="233"/>
      <c r="J14" s="620" t="s">
        <v>218</v>
      </c>
      <c r="K14" s="621"/>
    </row>
    <row r="15" spans="1:11" ht="13.5" thickBot="1" x14ac:dyDescent="0.25">
      <c r="A15" s="232"/>
      <c r="B15" s="3"/>
      <c r="C15" s="3"/>
      <c r="D15" s="3"/>
      <c r="E15" s="3"/>
      <c r="F15" s="3"/>
      <c r="G15" s="3"/>
      <c r="H15" s="233"/>
      <c r="J15" s="622"/>
      <c r="K15" s="623"/>
    </row>
    <row r="16" spans="1:11" ht="18" x14ac:dyDescent="0.25">
      <c r="A16" s="232"/>
      <c r="B16" s="538" t="s">
        <v>50</v>
      </c>
      <c r="C16" s="135"/>
      <c r="D16" s="135"/>
      <c r="E16" s="85"/>
      <c r="F16" s="135"/>
      <c r="G16" s="135"/>
      <c r="H16" s="233"/>
    </row>
    <row r="17" spans="1:11" x14ac:dyDescent="0.2">
      <c r="A17" s="232"/>
      <c r="B17" s="135"/>
      <c r="C17" s="135"/>
      <c r="D17" s="135"/>
      <c r="E17" s="85"/>
      <c r="F17" s="135"/>
      <c r="G17" s="135"/>
      <c r="H17" s="233"/>
    </row>
    <row r="18" spans="1:11" ht="14.25" x14ac:dyDescent="0.2">
      <c r="A18" s="232"/>
      <c r="B18" s="135"/>
      <c r="C18" s="267" t="s">
        <v>215</v>
      </c>
      <c r="D18" s="135"/>
      <c r="E18" s="85" t="s">
        <v>256</v>
      </c>
      <c r="F18" s="135"/>
      <c r="G18" s="135"/>
      <c r="H18" s="233"/>
    </row>
    <row r="19" spans="1:11" ht="15" x14ac:dyDescent="0.2">
      <c r="A19" s="232"/>
      <c r="B19" s="135"/>
      <c r="C19" s="135" t="s">
        <v>373</v>
      </c>
      <c r="D19" s="135"/>
      <c r="E19" s="671" t="s">
        <v>234</v>
      </c>
      <c r="F19" s="671"/>
      <c r="G19" s="135"/>
      <c r="H19" s="233"/>
    </row>
    <row r="20" spans="1:11" ht="15.75" thickBot="1" x14ac:dyDescent="0.25">
      <c r="A20" s="232"/>
      <c r="B20" s="135"/>
      <c r="C20" s="135" t="s">
        <v>328</v>
      </c>
      <c r="D20" s="135"/>
      <c r="E20" s="671">
        <f>('r START-UP COSTS'!G16)</f>
        <v>11000</v>
      </c>
      <c r="F20" s="671"/>
      <c r="G20" s="135"/>
      <c r="H20" s="233"/>
    </row>
    <row r="21" spans="1:11" ht="15" x14ac:dyDescent="0.2">
      <c r="A21" s="232"/>
      <c r="B21" s="135"/>
      <c r="C21" s="135" t="s">
        <v>327</v>
      </c>
      <c r="D21" s="135"/>
      <c r="E21" s="671">
        <f>('r START-UP COSTS'!G27)</f>
        <v>15619</v>
      </c>
      <c r="F21" s="671"/>
      <c r="G21" s="135"/>
      <c r="H21" s="233"/>
      <c r="J21" s="269" t="s">
        <v>220</v>
      </c>
      <c r="K21" s="270"/>
    </row>
    <row r="22" spans="1:11" ht="15" x14ac:dyDescent="0.2">
      <c r="A22" s="232"/>
      <c r="B22" s="135"/>
      <c r="C22" s="135"/>
      <c r="D22" s="135"/>
      <c r="E22" s="204"/>
      <c r="F22" s="671">
        <f>(E21+E20)</f>
        <v>26619</v>
      </c>
      <c r="G22" s="671"/>
      <c r="H22" s="233"/>
    </row>
    <row r="23" spans="1:11" ht="14.25" x14ac:dyDescent="0.2">
      <c r="A23" s="232"/>
      <c r="B23" s="135"/>
      <c r="C23" s="267" t="s">
        <v>1</v>
      </c>
      <c r="D23" s="135"/>
      <c r="E23" s="204" t="s">
        <v>256</v>
      </c>
      <c r="F23" s="539"/>
      <c r="G23" s="135"/>
      <c r="H23" s="233"/>
    </row>
    <row r="24" spans="1:11" ht="11.1" customHeight="1" x14ac:dyDescent="0.2">
      <c r="A24" s="232"/>
      <c r="B24" s="135"/>
      <c r="C24" s="135"/>
      <c r="D24" s="135"/>
      <c r="E24" s="671" t="s">
        <v>144</v>
      </c>
      <c r="F24" s="671"/>
      <c r="G24" s="135"/>
      <c r="H24" s="233"/>
    </row>
    <row r="25" spans="1:11" ht="15" x14ac:dyDescent="0.2">
      <c r="A25" s="232"/>
      <c r="B25" s="135"/>
      <c r="C25" s="268" t="s">
        <v>238</v>
      </c>
      <c r="D25" s="135"/>
      <c r="E25" s="671">
        <f>('r START-UP COSTS'!G36)</f>
        <v>4142</v>
      </c>
      <c r="F25" s="671"/>
      <c r="G25" s="135"/>
      <c r="H25" s="233"/>
      <c r="J25" s="535"/>
      <c r="K25" s="535"/>
    </row>
    <row r="26" spans="1:11" ht="15" x14ac:dyDescent="0.2">
      <c r="A26" s="232"/>
      <c r="B26" s="135"/>
      <c r="C26" s="135" t="s">
        <v>326</v>
      </c>
      <c r="D26" s="135"/>
      <c r="E26" s="671">
        <f>('r START-UP COSTS'!G51)</f>
        <v>1630</v>
      </c>
      <c r="F26" s="671"/>
      <c r="G26" s="135"/>
      <c r="H26" s="233"/>
      <c r="J26" s="536" t="s">
        <v>240</v>
      </c>
      <c r="K26" s="535"/>
    </row>
    <row r="27" spans="1:11" ht="15" x14ac:dyDescent="0.2">
      <c r="A27" s="232"/>
      <c r="B27" s="135"/>
      <c r="C27" s="135"/>
      <c r="D27" s="135"/>
      <c r="E27" s="204"/>
      <c r="F27" s="669">
        <f>(E26+E25)</f>
        <v>5772</v>
      </c>
      <c r="G27" s="670"/>
      <c r="H27" s="233"/>
      <c r="J27" s="535"/>
      <c r="K27" s="535" t="s">
        <v>143</v>
      </c>
    </row>
    <row r="28" spans="1:11" ht="6" customHeight="1" x14ac:dyDescent="0.2">
      <c r="A28" s="232"/>
      <c r="B28" s="135"/>
      <c r="C28" s="135"/>
      <c r="D28" s="135"/>
      <c r="E28" s="204"/>
      <c r="F28" s="534"/>
      <c r="G28" s="243"/>
      <c r="H28" s="233"/>
      <c r="J28" s="535"/>
      <c r="K28" s="535"/>
    </row>
    <row r="29" spans="1:11" ht="15" x14ac:dyDescent="0.2">
      <c r="A29" s="232"/>
      <c r="B29" s="135"/>
      <c r="C29" s="135" t="s">
        <v>242</v>
      </c>
      <c r="D29" s="135"/>
      <c r="E29" s="135" t="s">
        <v>243</v>
      </c>
      <c r="F29" s="671">
        <f>(F27+F22)</f>
        <v>32391</v>
      </c>
      <c r="G29" s="671"/>
      <c r="H29" s="233"/>
      <c r="J29" s="535"/>
      <c r="K29" s="535"/>
    </row>
    <row r="30" spans="1:11" ht="15" x14ac:dyDescent="0.2">
      <c r="A30" s="232"/>
      <c r="B30" s="135"/>
      <c r="C30" s="135"/>
      <c r="D30" s="135"/>
      <c r="E30" s="204"/>
      <c r="F30" s="534"/>
      <c r="G30" s="243"/>
      <c r="H30" s="233"/>
      <c r="J30" s="535"/>
      <c r="K30" s="535"/>
    </row>
    <row r="31" spans="1:11" ht="15" x14ac:dyDescent="0.2">
      <c r="A31" s="232"/>
      <c r="B31" s="135"/>
      <c r="C31" s="135" t="s">
        <v>276</v>
      </c>
      <c r="D31" s="135"/>
      <c r="E31" s="57" t="s">
        <v>239</v>
      </c>
      <c r="F31" s="671">
        <f>('r START-UP COSTS'!J25)</f>
        <v>5297</v>
      </c>
      <c r="G31" s="671"/>
      <c r="H31" s="233"/>
    </row>
    <row r="32" spans="1:11" ht="15" x14ac:dyDescent="0.2">
      <c r="A32" s="232"/>
      <c r="B32" s="135"/>
      <c r="C32" s="135"/>
      <c r="D32" s="135"/>
      <c r="E32" s="204"/>
      <c r="F32" s="534"/>
      <c r="G32" s="243"/>
      <c r="H32" s="233"/>
    </row>
    <row r="33" spans="1:11" ht="15" x14ac:dyDescent="0.2">
      <c r="A33" s="232"/>
      <c r="B33" s="135"/>
      <c r="C33" s="135"/>
      <c r="D33" s="135"/>
      <c r="E33" s="57"/>
      <c r="F33" s="539"/>
      <c r="G33" s="135"/>
      <c r="H33" s="233"/>
    </row>
    <row r="34" spans="1:11" ht="15" x14ac:dyDescent="0.2">
      <c r="A34" s="232"/>
      <c r="B34" s="135"/>
      <c r="C34" s="540" t="s">
        <v>136</v>
      </c>
      <c r="D34" s="135"/>
      <c r="E34" s="135"/>
      <c r="F34" s="642">
        <f>(F31+F27+F22)</f>
        <v>37688</v>
      </c>
      <c r="G34" s="642"/>
      <c r="H34" s="233"/>
      <c r="J34" s="535"/>
      <c r="K34" s="535"/>
    </row>
    <row r="35" spans="1:11" x14ac:dyDescent="0.2">
      <c r="A35" s="232"/>
      <c r="B35" s="135"/>
      <c r="C35" s="135"/>
      <c r="D35" s="135"/>
      <c r="E35" s="204"/>
      <c r="F35" s="539"/>
      <c r="G35" s="135"/>
      <c r="H35" s="233"/>
      <c r="J35" s="535"/>
      <c r="K35" s="535"/>
    </row>
    <row r="36" spans="1:11" ht="15" x14ac:dyDescent="0.2">
      <c r="A36" s="232"/>
      <c r="B36" s="135"/>
      <c r="C36" s="267" t="s">
        <v>137</v>
      </c>
      <c r="D36" s="135"/>
      <c r="E36" s="668">
        <f>(F11-F34)</f>
        <v>-20688</v>
      </c>
      <c r="F36" s="668"/>
      <c r="G36" s="135"/>
      <c r="H36" s="233"/>
      <c r="J36" s="537" t="s">
        <v>241</v>
      </c>
      <c r="K36" s="535"/>
    </row>
    <row r="37" spans="1:11" x14ac:dyDescent="0.2">
      <c r="A37" s="232"/>
      <c r="B37" s="3"/>
      <c r="C37" s="3"/>
      <c r="D37" s="3"/>
      <c r="E37" s="225"/>
      <c r="F37" s="223"/>
      <c r="G37" s="3"/>
      <c r="H37" s="233"/>
      <c r="J37" s="535"/>
      <c r="K37" s="535"/>
    </row>
    <row r="38" spans="1:11" ht="13.5" thickBot="1" x14ac:dyDescent="0.25">
      <c r="A38" s="235"/>
      <c r="B38" s="236"/>
      <c r="C38" s="236"/>
      <c r="D38" s="236"/>
      <c r="E38" s="236"/>
      <c r="F38" s="236"/>
      <c r="G38" s="236"/>
      <c r="H38" s="237"/>
      <c r="J38" s="535" t="s">
        <v>144</v>
      </c>
      <c r="K38" s="535"/>
    </row>
    <row r="39" spans="1:11" x14ac:dyDescent="0.2">
      <c r="A39" s="3"/>
      <c r="B39" s="3"/>
      <c r="C39" s="3"/>
      <c r="D39" s="3"/>
      <c r="E39" s="3"/>
      <c r="F39" s="3"/>
      <c r="G39" s="3"/>
      <c r="H39" s="3"/>
      <c r="J39" s="535"/>
      <c r="K39" s="535"/>
    </row>
    <row r="41" spans="1:11" ht="13.5" thickBot="1" x14ac:dyDescent="0.25"/>
    <row r="42" spans="1:11" x14ac:dyDescent="0.2">
      <c r="D42" s="626" t="s">
        <v>30</v>
      </c>
      <c r="E42" s="627"/>
      <c r="F42" s="627"/>
      <c r="G42" s="627"/>
      <c r="H42" s="628"/>
    </row>
    <row r="43" spans="1:11" ht="13.5" thickBot="1" x14ac:dyDescent="0.25">
      <c r="D43" s="629"/>
      <c r="E43" s="630"/>
      <c r="F43" s="630"/>
      <c r="G43" s="630"/>
      <c r="H43" s="631"/>
    </row>
  </sheetData>
  <sheetProtection password="CC6C" sheet="1" objects="1" scenarios="1"/>
  <mergeCells count="17">
    <mergeCell ref="E24:F24"/>
    <mergeCell ref="F9:G9"/>
    <mergeCell ref="F11:G11"/>
    <mergeCell ref="E26:F26"/>
    <mergeCell ref="F22:G22"/>
    <mergeCell ref="E25:F25"/>
    <mergeCell ref="F7:G7"/>
    <mergeCell ref="E19:F19"/>
    <mergeCell ref="E20:F20"/>
    <mergeCell ref="E21:F21"/>
    <mergeCell ref="J14:K15"/>
    <mergeCell ref="D42:H43"/>
    <mergeCell ref="E36:F36"/>
    <mergeCell ref="F27:G27"/>
    <mergeCell ref="F34:G34"/>
    <mergeCell ref="F31:G31"/>
    <mergeCell ref="F29:G29"/>
  </mergeCells>
  <phoneticPr fontId="10" type="noConversion"/>
  <pageMargins left="1.25" right="0.75" top="1" bottom="1" header="0.5" footer="0.5"/>
  <pageSetup scale="79" orientation="portrait" horizontalDpi="4294967292" verticalDpi="4294967292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J55"/>
  <sheetViews>
    <sheetView zoomScaleNormal="100" workbookViewId="0">
      <selection activeCell="I27" sqref="I27"/>
    </sheetView>
  </sheetViews>
  <sheetFormatPr defaultColWidth="11" defaultRowHeight="12.75" x14ac:dyDescent="0.2"/>
  <cols>
    <col min="1" max="1" width="3.875" customWidth="1"/>
    <col min="4" max="4" width="14.625" customWidth="1"/>
    <col min="5" max="5" width="13" customWidth="1"/>
    <col min="6" max="6" width="12.875" customWidth="1"/>
    <col min="7" max="7" width="5.5" customWidth="1"/>
    <col min="8" max="8" width="6.625" customWidth="1"/>
    <col min="10" max="10" width="13" customWidth="1"/>
  </cols>
  <sheetData>
    <row r="1" spans="1:10" x14ac:dyDescent="0.2">
      <c r="A1" s="229"/>
      <c r="B1" s="230"/>
      <c r="C1" s="230"/>
      <c r="D1" s="230"/>
      <c r="E1" s="230"/>
      <c r="F1" s="230"/>
      <c r="G1" s="231"/>
    </row>
    <row r="2" spans="1:10" x14ac:dyDescent="0.2">
      <c r="A2" s="232"/>
      <c r="B2" s="3"/>
      <c r="C2" s="3"/>
      <c r="D2" s="3"/>
      <c r="E2" s="3"/>
      <c r="F2" s="3"/>
      <c r="G2" s="233"/>
    </row>
    <row r="3" spans="1:10" ht="18" x14ac:dyDescent="0.25">
      <c r="A3" s="234"/>
      <c r="B3" s="212"/>
      <c r="C3" s="219" t="s">
        <v>49</v>
      </c>
      <c r="D3" s="212"/>
      <c r="E3" s="212"/>
      <c r="F3" s="212"/>
      <c r="G3" s="233"/>
    </row>
    <row r="4" spans="1:10" x14ac:dyDescent="0.2">
      <c r="A4" s="234"/>
      <c r="B4" s="212"/>
      <c r="C4" s="212"/>
      <c r="D4" s="212"/>
      <c r="E4" s="212"/>
      <c r="F4" s="247" t="s">
        <v>144</v>
      </c>
      <c r="G4" s="233"/>
    </row>
    <row r="5" spans="1:10" x14ac:dyDescent="0.2">
      <c r="A5" s="234"/>
      <c r="B5" s="212"/>
      <c r="C5" s="212"/>
      <c r="D5" s="212" t="str">
        <f>(Assumptions!B1)</f>
        <v>INPUT COMPANY NAME on Monthly Marketing Budget cell "H2"</v>
      </c>
      <c r="E5" s="212"/>
      <c r="F5" s="212"/>
      <c r="G5" s="233"/>
    </row>
    <row r="6" spans="1:10" x14ac:dyDescent="0.2">
      <c r="A6" s="234"/>
      <c r="B6" s="277"/>
      <c r="C6" s="212"/>
      <c r="D6" s="212"/>
      <c r="E6" s="212"/>
      <c r="F6" s="212"/>
      <c r="G6" s="233"/>
    </row>
    <row r="7" spans="1:10" x14ac:dyDescent="0.2">
      <c r="A7" s="238"/>
      <c r="B7" s="239"/>
      <c r="C7" s="239"/>
      <c r="D7" s="239"/>
      <c r="E7" s="239"/>
      <c r="F7" s="239"/>
      <c r="G7" s="233"/>
    </row>
    <row r="8" spans="1:10" ht="13.5" thickBot="1" x14ac:dyDescent="0.25">
      <c r="A8" s="232"/>
      <c r="B8" s="3" t="s">
        <v>170</v>
      </c>
      <c r="C8" s="3"/>
      <c r="D8" s="3"/>
      <c r="E8" s="226"/>
      <c r="F8" s="228">
        <v>1</v>
      </c>
      <c r="G8" s="233"/>
    </row>
    <row r="9" spans="1:10" x14ac:dyDescent="0.2">
      <c r="A9" s="232"/>
      <c r="B9" s="3"/>
      <c r="C9" s="3"/>
      <c r="D9" s="3"/>
      <c r="E9" s="3"/>
      <c r="F9" s="3"/>
      <c r="G9" s="233"/>
      <c r="I9" s="423" t="s">
        <v>298</v>
      </c>
      <c r="J9" s="424"/>
    </row>
    <row r="10" spans="1:10" ht="15.75" thickBot="1" x14ac:dyDescent="0.25">
      <c r="A10" s="232"/>
      <c r="B10" s="3" t="s">
        <v>171</v>
      </c>
      <c r="C10" s="3"/>
      <c r="D10" s="3"/>
      <c r="E10" s="3"/>
      <c r="F10" s="271">
        <f>(F28)</f>
        <v>34120</v>
      </c>
      <c r="G10" s="233"/>
      <c r="I10" s="425" t="s">
        <v>299</v>
      </c>
      <c r="J10" s="426"/>
    </row>
    <row r="11" spans="1:10" x14ac:dyDescent="0.2">
      <c r="A11" s="232"/>
      <c r="B11" s="3"/>
      <c r="C11" s="3"/>
      <c r="D11" s="3"/>
      <c r="E11" s="3"/>
      <c r="F11" s="3"/>
      <c r="G11" s="233"/>
      <c r="I11" s="674" t="s">
        <v>219</v>
      </c>
      <c r="J11" s="675"/>
    </row>
    <row r="12" spans="1:10" ht="18.75" thickBot="1" x14ac:dyDescent="0.3">
      <c r="A12" s="232"/>
      <c r="B12" s="221" t="s">
        <v>12</v>
      </c>
      <c r="C12" s="3"/>
      <c r="D12" s="3"/>
      <c r="E12" s="3"/>
      <c r="F12" s="3"/>
      <c r="G12" s="233"/>
      <c r="I12" s="676"/>
      <c r="J12" s="677"/>
    </row>
    <row r="13" spans="1:10" ht="18" x14ac:dyDescent="0.25">
      <c r="A13" s="232"/>
      <c r="B13" s="221"/>
      <c r="C13" s="3"/>
      <c r="D13" s="3"/>
      <c r="E13" s="3"/>
      <c r="F13" s="3"/>
      <c r="G13" s="233"/>
      <c r="I13" s="262" t="s">
        <v>216</v>
      </c>
      <c r="J13" s="263"/>
    </row>
    <row r="14" spans="1:10" ht="15" thickBot="1" x14ac:dyDescent="0.25">
      <c r="A14" s="232"/>
      <c r="B14" s="3"/>
      <c r="C14" s="222" t="s">
        <v>13</v>
      </c>
      <c r="D14" s="3"/>
      <c r="E14" s="3"/>
      <c r="F14" s="3"/>
      <c r="G14" s="233"/>
      <c r="I14" s="264" t="s">
        <v>217</v>
      </c>
      <c r="J14" s="265"/>
    </row>
    <row r="15" spans="1:10" x14ac:dyDescent="0.2">
      <c r="A15" s="232"/>
      <c r="B15" s="3"/>
      <c r="C15" s="3" t="s">
        <v>14</v>
      </c>
      <c r="D15" s="3"/>
      <c r="E15" s="28" t="s">
        <v>10</v>
      </c>
      <c r="F15" s="272">
        <v>120</v>
      </c>
      <c r="G15" s="233"/>
    </row>
    <row r="16" spans="1:10" x14ac:dyDescent="0.2">
      <c r="A16" s="232"/>
      <c r="B16" s="3"/>
      <c r="C16" s="3" t="s">
        <v>15</v>
      </c>
      <c r="D16" s="3"/>
      <c r="E16" s="28" t="s">
        <v>11</v>
      </c>
      <c r="F16" s="272">
        <v>0</v>
      </c>
      <c r="G16" s="233"/>
    </row>
    <row r="17" spans="1:7" x14ac:dyDescent="0.2">
      <c r="A17" s="232"/>
      <c r="B17" s="3"/>
      <c r="C17" s="3"/>
      <c r="D17" s="3"/>
      <c r="E17" s="6"/>
      <c r="F17" s="85">
        <f>SUM(F15:F16)</f>
        <v>120</v>
      </c>
      <c r="G17" s="233"/>
    </row>
    <row r="18" spans="1:7" ht="14.25" x14ac:dyDescent="0.2">
      <c r="A18" s="232"/>
      <c r="B18" s="3"/>
      <c r="C18" s="222" t="s">
        <v>16</v>
      </c>
      <c r="D18" s="3"/>
      <c r="E18" s="6"/>
      <c r="F18" s="3"/>
      <c r="G18" s="233"/>
    </row>
    <row r="19" spans="1:7" x14ac:dyDescent="0.2">
      <c r="A19" s="232"/>
      <c r="B19" s="3"/>
      <c r="C19" s="3" t="s">
        <v>17</v>
      </c>
      <c r="D19" s="3"/>
      <c r="E19" s="272">
        <v>0</v>
      </c>
      <c r="F19" s="3"/>
      <c r="G19" s="233"/>
    </row>
    <row r="20" spans="1:7" x14ac:dyDescent="0.2">
      <c r="A20" s="232"/>
      <c r="B20" s="3"/>
      <c r="C20" s="3" t="s">
        <v>25</v>
      </c>
      <c r="D20" s="3"/>
      <c r="E20" s="272">
        <v>17000</v>
      </c>
      <c r="F20" s="3"/>
      <c r="G20" s="233"/>
    </row>
    <row r="21" spans="1:7" x14ac:dyDescent="0.2">
      <c r="A21" s="232"/>
      <c r="B21" s="3"/>
      <c r="C21" s="3" t="s">
        <v>278</v>
      </c>
      <c r="D21" s="3"/>
      <c r="E21" s="272">
        <v>0</v>
      </c>
      <c r="F21" s="3"/>
      <c r="G21" s="233"/>
    </row>
    <row r="22" spans="1:7" x14ac:dyDescent="0.2">
      <c r="A22" s="232"/>
      <c r="B22" s="3"/>
      <c r="C22" s="3" t="s">
        <v>173</v>
      </c>
      <c r="D22" s="3"/>
      <c r="E22" s="272">
        <v>15000</v>
      </c>
      <c r="F22" s="3"/>
      <c r="G22" s="233"/>
    </row>
    <row r="23" spans="1:7" x14ac:dyDescent="0.2">
      <c r="A23" s="232"/>
      <c r="B23" s="3"/>
      <c r="C23" s="3"/>
      <c r="D23" s="3"/>
      <c r="E23" s="6"/>
      <c r="F23" s="85">
        <f>(E22+E21+E20+E19)</f>
        <v>32000</v>
      </c>
      <c r="G23" s="233"/>
    </row>
    <row r="24" spans="1:7" x14ac:dyDescent="0.2">
      <c r="A24" s="232"/>
      <c r="B24" s="3"/>
      <c r="C24" s="3"/>
      <c r="D24" s="3"/>
      <c r="E24" s="6"/>
      <c r="F24" s="3"/>
      <c r="G24" s="233"/>
    </row>
    <row r="25" spans="1:7" ht="14.25" x14ac:dyDescent="0.2">
      <c r="A25" s="232"/>
      <c r="B25" s="3"/>
      <c r="C25" s="222" t="s">
        <v>28</v>
      </c>
      <c r="D25" s="3"/>
      <c r="E25" s="272">
        <v>2000</v>
      </c>
      <c r="F25" s="3"/>
      <c r="G25" s="233"/>
    </row>
    <row r="26" spans="1:7" x14ac:dyDescent="0.2">
      <c r="A26" s="232"/>
      <c r="B26" s="3"/>
      <c r="C26" s="3"/>
      <c r="D26" s="3"/>
      <c r="E26" s="6"/>
      <c r="F26" s="6" t="s">
        <v>144</v>
      </c>
      <c r="G26" s="233"/>
    </row>
    <row r="27" spans="1:7" x14ac:dyDescent="0.2">
      <c r="A27" s="232"/>
      <c r="B27" s="3"/>
      <c r="C27" s="3"/>
      <c r="D27" s="3"/>
      <c r="E27" s="6"/>
      <c r="F27" s="6"/>
      <c r="G27" s="233"/>
    </row>
    <row r="28" spans="1:7" ht="15" x14ac:dyDescent="0.2">
      <c r="A28" s="232"/>
      <c r="B28" s="3"/>
      <c r="C28" s="227" t="s">
        <v>20</v>
      </c>
      <c r="D28" s="3"/>
      <c r="E28" s="6" t="s">
        <v>289</v>
      </c>
      <c r="F28" s="240">
        <f>(E25+F23+F17)</f>
        <v>34120</v>
      </c>
      <c r="G28" s="233"/>
    </row>
    <row r="29" spans="1:7" x14ac:dyDescent="0.2">
      <c r="A29" s="232"/>
      <c r="B29" s="3"/>
      <c r="C29" s="3"/>
      <c r="D29" s="3"/>
      <c r="E29" s="6"/>
      <c r="F29" s="3"/>
      <c r="G29" s="233"/>
    </row>
    <row r="30" spans="1:7" ht="18" x14ac:dyDescent="0.25">
      <c r="A30" s="232"/>
      <c r="B30" s="221" t="s">
        <v>50</v>
      </c>
      <c r="C30" s="3"/>
      <c r="D30" s="3"/>
      <c r="E30" s="6"/>
      <c r="F30" s="3"/>
      <c r="G30" s="233"/>
    </row>
    <row r="31" spans="1:7" x14ac:dyDescent="0.2">
      <c r="A31" s="232"/>
      <c r="B31" s="3"/>
      <c r="C31" s="3"/>
      <c r="D31" s="3"/>
      <c r="E31" s="6"/>
      <c r="F31" s="3"/>
      <c r="G31" s="233"/>
    </row>
    <row r="32" spans="1:7" ht="14.25" x14ac:dyDescent="0.2">
      <c r="A32" s="232"/>
      <c r="B32" s="3"/>
      <c r="C32" s="680" t="s">
        <v>215</v>
      </c>
      <c r="D32" s="680"/>
      <c r="E32" s="6" t="s">
        <v>256</v>
      </c>
      <c r="F32" s="3"/>
      <c r="G32" s="233"/>
    </row>
    <row r="33" spans="1:7" x14ac:dyDescent="0.2">
      <c r="A33" s="232"/>
      <c r="B33" s="3"/>
      <c r="C33" s="681" t="s">
        <v>244</v>
      </c>
      <c r="D33" s="681"/>
      <c r="E33" s="85" t="str">
        <f>(' r SOURCE &amp; USE "A"'!E19:F19)</f>
        <v xml:space="preserve"> </v>
      </c>
      <c r="F33" s="3"/>
      <c r="G33" s="233"/>
    </row>
    <row r="34" spans="1:7" x14ac:dyDescent="0.2">
      <c r="A34" s="232"/>
      <c r="B34" s="3"/>
      <c r="C34" s="681" t="s">
        <v>237</v>
      </c>
      <c r="D34" s="681"/>
      <c r="E34" s="85">
        <f>('r START-UP COSTS'!G16)</f>
        <v>11000</v>
      </c>
      <c r="F34" s="3"/>
      <c r="G34" s="233"/>
    </row>
    <row r="35" spans="1:7" x14ac:dyDescent="0.2">
      <c r="A35" s="232"/>
      <c r="B35" s="3"/>
      <c r="C35" s="681" t="s">
        <v>0</v>
      </c>
      <c r="D35" s="681"/>
      <c r="E35" s="85">
        <f>('r START-UP COSTS'!G27)</f>
        <v>15619</v>
      </c>
      <c r="F35" s="3"/>
      <c r="G35" s="233"/>
    </row>
    <row r="36" spans="1:7" x14ac:dyDescent="0.2">
      <c r="A36" s="232"/>
      <c r="B36" s="3"/>
      <c r="C36" s="3"/>
      <c r="D36" s="3"/>
      <c r="E36" s="6"/>
      <c r="F36" s="6">
        <f>(E35+E34)</f>
        <v>26619</v>
      </c>
      <c r="G36" s="233"/>
    </row>
    <row r="37" spans="1:7" ht="14.25" x14ac:dyDescent="0.2">
      <c r="A37" s="232"/>
      <c r="B37" s="3"/>
      <c r="C37" s="222" t="s">
        <v>1</v>
      </c>
      <c r="D37" s="3"/>
      <c r="E37" s="6" t="s">
        <v>256</v>
      </c>
      <c r="F37" s="3"/>
      <c r="G37" s="233"/>
    </row>
    <row r="38" spans="1:7" x14ac:dyDescent="0.2">
      <c r="A38" s="232"/>
      <c r="B38" s="3"/>
      <c r="C38" s="682" t="s">
        <v>238</v>
      </c>
      <c r="D38" s="682"/>
      <c r="E38" s="85">
        <f>('r START-UP COSTS'!G36)</f>
        <v>4142</v>
      </c>
      <c r="F38" s="135"/>
      <c r="G38" s="233"/>
    </row>
    <row r="39" spans="1:7" x14ac:dyDescent="0.2">
      <c r="A39" s="232"/>
      <c r="B39" s="3"/>
      <c r="C39" s="683" t="s">
        <v>245</v>
      </c>
      <c r="D39" s="683"/>
      <c r="E39" s="85" t="s">
        <v>144</v>
      </c>
      <c r="F39" s="135"/>
      <c r="G39" s="233"/>
    </row>
    <row r="40" spans="1:7" x14ac:dyDescent="0.2">
      <c r="A40" s="232"/>
      <c r="B40" s="3"/>
      <c r="C40" s="684" t="s">
        <v>270</v>
      </c>
      <c r="D40" s="684"/>
      <c r="E40" s="85">
        <f>('r START-UP COSTS'!G51)</f>
        <v>1630</v>
      </c>
      <c r="F40" s="135"/>
      <c r="G40" s="233"/>
    </row>
    <row r="41" spans="1:7" x14ac:dyDescent="0.2">
      <c r="A41" s="232"/>
      <c r="B41" s="3"/>
      <c r="C41" s="27"/>
      <c r="D41" s="3"/>
      <c r="E41" s="85"/>
      <c r="F41" s="85">
        <f>(E40+E38)</f>
        <v>5772</v>
      </c>
      <c r="G41" s="233"/>
    </row>
    <row r="42" spans="1:7" x14ac:dyDescent="0.2">
      <c r="A42" s="232"/>
      <c r="B42" s="3"/>
      <c r="C42" s="135" t="s">
        <v>288</v>
      </c>
      <c r="D42" s="3"/>
      <c r="E42" s="85"/>
      <c r="F42" s="135"/>
      <c r="G42" s="233"/>
    </row>
    <row r="43" spans="1:7" x14ac:dyDescent="0.2">
      <c r="A43" s="232"/>
      <c r="B43" s="3"/>
      <c r="C43" s="214"/>
      <c r="D43" s="3"/>
      <c r="E43" s="85" t="s">
        <v>271</v>
      </c>
      <c r="F43" s="85">
        <f>(F41+F36)</f>
        <v>32391</v>
      </c>
      <c r="G43" s="233"/>
    </row>
    <row r="44" spans="1:7" x14ac:dyDescent="0.2">
      <c r="A44" s="232"/>
      <c r="B44" s="3"/>
      <c r="C44" s="214"/>
      <c r="D44" s="3"/>
      <c r="E44" s="85"/>
      <c r="F44" s="85"/>
      <c r="G44" s="233"/>
    </row>
    <row r="45" spans="1:7" x14ac:dyDescent="0.2">
      <c r="A45" s="232"/>
      <c r="B45" s="3"/>
      <c r="C45" s="3" t="s">
        <v>276</v>
      </c>
      <c r="D45" s="3"/>
      <c r="E45" s="6"/>
      <c r="F45" s="541">
        <f>(' r SOURCE &amp; USE "A"'!F31:G31)</f>
        <v>5297</v>
      </c>
      <c r="G45" s="233"/>
    </row>
    <row r="46" spans="1:7" x14ac:dyDescent="0.2">
      <c r="A46" s="232"/>
      <c r="B46" s="3"/>
      <c r="C46" s="3"/>
      <c r="D46" s="3"/>
      <c r="E46" s="6"/>
      <c r="F46" s="541"/>
      <c r="G46" s="233"/>
    </row>
    <row r="47" spans="1:7" ht="15" x14ac:dyDescent="0.2">
      <c r="A47" s="232"/>
      <c r="B47" s="3"/>
      <c r="C47" s="224" t="s">
        <v>136</v>
      </c>
      <c r="D47" s="3"/>
      <c r="E47" s="6" t="s">
        <v>289</v>
      </c>
      <c r="F47" s="240">
        <f>(F45+F43)</f>
        <v>37688</v>
      </c>
      <c r="G47" s="233"/>
    </row>
    <row r="48" spans="1:7" ht="15" x14ac:dyDescent="0.2">
      <c r="A48" s="232"/>
      <c r="B48" s="3"/>
      <c r="C48" s="224"/>
      <c r="D48" s="3"/>
      <c r="E48" s="6"/>
      <c r="F48" s="6"/>
      <c r="G48" s="233"/>
    </row>
    <row r="49" spans="1:7" x14ac:dyDescent="0.2">
      <c r="A49" s="232"/>
      <c r="B49" s="3"/>
      <c r="C49" s="3"/>
      <c r="D49" s="3"/>
      <c r="E49" s="3"/>
      <c r="F49" s="3"/>
      <c r="G49" s="233"/>
    </row>
    <row r="50" spans="1:7" ht="15" x14ac:dyDescent="0.2">
      <c r="A50" s="232"/>
      <c r="B50" s="3"/>
      <c r="C50" s="222" t="s">
        <v>137</v>
      </c>
      <c r="D50" s="3"/>
      <c r="E50" s="240">
        <f>(F28-F47)</f>
        <v>-3568</v>
      </c>
      <c r="F50" s="3"/>
      <c r="G50" s="233"/>
    </row>
    <row r="51" spans="1:7" x14ac:dyDescent="0.2">
      <c r="A51" s="232"/>
      <c r="B51" s="3"/>
      <c r="C51" s="3"/>
      <c r="D51" s="3"/>
      <c r="E51" s="3"/>
      <c r="F51" s="3"/>
      <c r="G51" s="233"/>
    </row>
    <row r="52" spans="1:7" ht="13.5" thickBot="1" x14ac:dyDescent="0.25">
      <c r="A52" s="235"/>
      <c r="B52" s="236"/>
      <c r="C52" s="236"/>
      <c r="D52" s="236"/>
      <c r="E52" s="236"/>
      <c r="F52" s="236"/>
      <c r="G52" s="237"/>
    </row>
    <row r="53" spans="1:7" x14ac:dyDescent="0.2">
      <c r="A53" s="3"/>
      <c r="B53" s="3"/>
      <c r="C53" s="3"/>
      <c r="D53" s="3"/>
      <c r="E53" s="3"/>
      <c r="F53" s="3"/>
    </row>
    <row r="54" spans="1:7" x14ac:dyDescent="0.2">
      <c r="A54" s="3"/>
      <c r="B54" s="3"/>
      <c r="C54" s="678" t="s">
        <v>30</v>
      </c>
      <c r="D54" s="679"/>
      <c r="E54" s="679"/>
      <c r="F54" s="679"/>
      <c r="G54" s="679"/>
    </row>
    <row r="55" spans="1:7" x14ac:dyDescent="0.2">
      <c r="C55" s="679"/>
      <c r="D55" s="679"/>
      <c r="E55" s="679"/>
      <c r="F55" s="679"/>
      <c r="G55" s="679"/>
    </row>
  </sheetData>
  <sheetProtection password="CC6C" sheet="1" objects="1" scenarios="1"/>
  <mergeCells count="9">
    <mergeCell ref="I11:J12"/>
    <mergeCell ref="C54:G55"/>
    <mergeCell ref="C32:D32"/>
    <mergeCell ref="C33:D33"/>
    <mergeCell ref="C34:D34"/>
    <mergeCell ref="C35:D35"/>
    <mergeCell ref="C38:D38"/>
    <mergeCell ref="C39:D39"/>
    <mergeCell ref="C40:D40"/>
  </mergeCells>
  <phoneticPr fontId="10" type="noConversion"/>
  <pageMargins left="1.75" right="0.5" top="1" bottom="1" header="0.5" footer="0.5"/>
  <pageSetup scale="88" orientation="portrait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0.39997558519241921"/>
    <pageSetUpPr fitToPage="1"/>
  </sheetPr>
  <dimension ref="A2:T43"/>
  <sheetViews>
    <sheetView topLeftCell="A7" zoomScaleNormal="100" workbookViewId="0">
      <selection activeCell="Q3" sqref="Q3"/>
    </sheetView>
  </sheetViews>
  <sheetFormatPr defaultColWidth="10.625" defaultRowHeight="12.75" x14ac:dyDescent="0.2"/>
  <cols>
    <col min="1" max="1" width="14.125" style="25" customWidth="1"/>
    <col min="2" max="2" width="20.5" style="25" customWidth="1"/>
    <col min="3" max="3" width="4.625" style="25" customWidth="1"/>
    <col min="4" max="4" width="11.625" style="25" customWidth="1"/>
    <col min="5" max="5" width="12.625" style="25" customWidth="1"/>
    <col min="6" max="6" width="11.5" style="25" customWidth="1"/>
    <col min="7" max="7" width="12.875" style="25" customWidth="1"/>
    <col min="8" max="8" width="10.625" style="25"/>
    <col min="9" max="9" width="5.5" style="25" customWidth="1"/>
    <col min="10" max="10" width="14.875" style="25" customWidth="1"/>
    <col min="11" max="11" width="2.125" style="25" customWidth="1"/>
    <col min="12" max="12" width="10.625" style="25"/>
    <col min="13" max="13" width="18.625" style="25" customWidth="1"/>
    <col min="14" max="14" width="10.625" style="25"/>
    <col min="15" max="17" width="11.875" style="25" customWidth="1"/>
    <col min="18" max="18" width="11.5" style="25" customWidth="1"/>
    <col min="19" max="19" width="10.625" style="25"/>
    <col min="20" max="20" width="6" style="25" customWidth="1"/>
    <col min="21" max="16384" width="10.625" style="25"/>
  </cols>
  <sheetData>
    <row r="2" spans="1:20" s="128" customFormat="1" ht="26.1" customHeight="1" x14ac:dyDescent="0.2">
      <c r="A2" s="297"/>
      <c r="B2" s="298" t="s">
        <v>306</v>
      </c>
      <c r="C2" s="298"/>
      <c r="D2" s="298"/>
      <c r="E2" s="299" t="s">
        <v>264</v>
      </c>
      <c r="F2" s="298" t="s">
        <v>142</v>
      </c>
      <c r="G2" s="298"/>
      <c r="H2" s="298"/>
      <c r="I2" s="300"/>
      <c r="J2" s="159"/>
      <c r="K2" s="159"/>
      <c r="L2" s="297"/>
      <c r="M2" s="298" t="s">
        <v>306</v>
      </c>
      <c r="N2" s="298"/>
      <c r="O2" s="298"/>
      <c r="P2" s="299" t="s">
        <v>288</v>
      </c>
      <c r="Q2" s="298" t="s">
        <v>214</v>
      </c>
      <c r="R2" s="298"/>
      <c r="S2" s="298"/>
      <c r="T2" s="300"/>
    </row>
    <row r="3" spans="1:20" s="128" customFormat="1" ht="26.1" customHeight="1" x14ac:dyDescent="0.2">
      <c r="A3" s="301"/>
      <c r="B3" s="302"/>
      <c r="C3" s="302" t="str">
        <f>'Monthly Marketing Budgets'!$H$2</f>
        <v>INPUT COMPANY NAME on Monthly Marketing Budget cell "H2"</v>
      </c>
      <c r="D3" s="302"/>
      <c r="E3" s="302"/>
      <c r="F3" s="302"/>
      <c r="G3" s="303"/>
      <c r="H3" s="303"/>
      <c r="I3" s="304"/>
      <c r="J3" s="159"/>
      <c r="K3" s="159"/>
      <c r="L3" s="301"/>
      <c r="M3" s="303"/>
      <c r="N3" s="302" t="str">
        <f>'Monthly Marketing Budgets'!$H$2</f>
        <v>INPUT COMPANY NAME on Monthly Marketing Budget cell "H2"</v>
      </c>
      <c r="O3" s="302"/>
      <c r="P3" s="303"/>
      <c r="Q3" s="306"/>
      <c r="R3" s="303"/>
      <c r="S3" s="303"/>
      <c r="T3" s="304"/>
    </row>
    <row r="4" spans="1:20" s="128" customFormat="1" ht="26.1" customHeight="1" x14ac:dyDescent="0.2">
      <c r="A4" s="171"/>
      <c r="B4" s="56"/>
      <c r="C4" s="56"/>
      <c r="D4" s="56"/>
      <c r="E4" s="56"/>
      <c r="F4" s="56"/>
      <c r="G4" s="56"/>
      <c r="H4" s="56"/>
      <c r="I4" s="172"/>
      <c r="J4" s="159"/>
      <c r="K4" s="159"/>
      <c r="L4" s="171"/>
      <c r="M4" s="56"/>
      <c r="N4" s="56"/>
      <c r="O4" s="56"/>
      <c r="P4" s="56"/>
      <c r="Q4" s="56"/>
      <c r="R4" s="56"/>
      <c r="S4" s="56"/>
      <c r="T4" s="172"/>
    </row>
    <row r="5" spans="1:20" s="128" customFormat="1" ht="26.1" customHeight="1" x14ac:dyDescent="0.2">
      <c r="A5" s="171"/>
      <c r="B5" s="56"/>
      <c r="C5" s="56"/>
      <c r="D5" s="243" t="s">
        <v>249</v>
      </c>
      <c r="E5" s="243" t="s">
        <v>250</v>
      </c>
      <c r="F5" s="243" t="s">
        <v>251</v>
      </c>
      <c r="G5" s="243" t="s">
        <v>252</v>
      </c>
      <c r="H5" s="243" t="s">
        <v>248</v>
      </c>
      <c r="I5" s="305"/>
      <c r="J5" s="159"/>
      <c r="K5" s="159"/>
      <c r="L5" s="171"/>
      <c r="M5" s="56"/>
      <c r="N5" s="56"/>
      <c r="O5" s="243" t="s">
        <v>249</v>
      </c>
      <c r="P5" s="243" t="s">
        <v>250</v>
      </c>
      <c r="Q5" s="243" t="s">
        <v>251</v>
      </c>
      <c r="R5" s="243" t="s">
        <v>252</v>
      </c>
      <c r="S5" s="243" t="s">
        <v>248</v>
      </c>
      <c r="T5" s="172"/>
    </row>
    <row r="6" spans="1:20" ht="26.1" customHeight="1" x14ac:dyDescent="0.2">
      <c r="A6" s="577" t="s">
        <v>181</v>
      </c>
      <c r="B6" s="578"/>
      <c r="C6" s="51"/>
      <c r="D6" s="51"/>
      <c r="E6" s="51"/>
      <c r="F6" s="51"/>
      <c r="G6" s="51"/>
      <c r="H6" s="51"/>
      <c r="I6" s="52"/>
      <c r="J6" s="34"/>
      <c r="K6" s="34"/>
      <c r="L6" s="577" t="s">
        <v>202</v>
      </c>
      <c r="M6" s="578"/>
      <c r="N6" s="51"/>
      <c r="O6" s="51"/>
      <c r="P6" s="51"/>
      <c r="Q6" s="51"/>
      <c r="R6" s="51"/>
      <c r="S6" s="51"/>
      <c r="T6" s="52"/>
    </row>
    <row r="7" spans="1:20" ht="26.1" customHeight="1" x14ac:dyDescent="0.2">
      <c r="A7" s="79"/>
      <c r="B7" s="57" t="s">
        <v>225</v>
      </c>
      <c r="C7" s="51"/>
      <c r="D7" s="57">
        <f>'Monthly Marketing Budgets'!R56</f>
        <v>0</v>
      </c>
      <c r="E7" s="57">
        <f>'Monthly Marketing Budgets'!S56</f>
        <v>0</v>
      </c>
      <c r="F7" s="57">
        <f>'Monthly Marketing Budgets'!T56</f>
        <v>0</v>
      </c>
      <c r="G7" s="57">
        <f>'Monthly Marketing Budgets'!U56</f>
        <v>0</v>
      </c>
      <c r="H7" s="57">
        <f>'Monthly Marketing Budgets'!V56</f>
        <v>0</v>
      </c>
      <c r="I7" s="52"/>
      <c r="J7" s="34"/>
      <c r="K7" s="34"/>
      <c r="L7" s="79"/>
      <c r="M7" s="57" t="s">
        <v>225</v>
      </c>
      <c r="N7" s="56"/>
      <c r="O7" s="57">
        <f>'Monthly Marketing Budgets'!R101</f>
        <v>0</v>
      </c>
      <c r="P7" s="57">
        <f>'Monthly Marketing Budgets'!S101</f>
        <v>0</v>
      </c>
      <c r="Q7" s="57">
        <f>'Monthly Marketing Budgets'!T101</f>
        <v>0</v>
      </c>
      <c r="R7" s="57">
        <f>'Monthly Marketing Budgets'!U101</f>
        <v>0</v>
      </c>
      <c r="S7" s="57">
        <f>'Monthly Marketing Budgets'!V101</f>
        <v>0</v>
      </c>
      <c r="T7" s="52"/>
    </row>
    <row r="8" spans="1:20" ht="26.1" customHeight="1" x14ac:dyDescent="0.2">
      <c r="A8" s="79"/>
      <c r="B8" s="57" t="s">
        <v>226</v>
      </c>
      <c r="C8" s="51"/>
      <c r="D8" s="57">
        <f>'Monthly Marketing Budgets'!R57</f>
        <v>1260</v>
      </c>
      <c r="E8" s="57">
        <f>'Monthly Marketing Budgets'!S57</f>
        <v>1260</v>
      </c>
      <c r="F8" s="57">
        <f>'Monthly Marketing Budgets'!T57</f>
        <v>1260</v>
      </c>
      <c r="G8" s="57">
        <f>'Monthly Marketing Budgets'!U57</f>
        <v>1260</v>
      </c>
      <c r="H8" s="57">
        <f>'Monthly Marketing Budgets'!V57</f>
        <v>5040</v>
      </c>
      <c r="I8" s="52"/>
      <c r="J8" s="34"/>
      <c r="K8" s="34"/>
      <c r="L8" s="79"/>
      <c r="M8" s="57" t="s">
        <v>226</v>
      </c>
      <c r="N8" s="56"/>
      <c r="O8" s="57">
        <f>'Monthly Marketing Budgets'!R102</f>
        <v>1260</v>
      </c>
      <c r="P8" s="57">
        <f>'Monthly Marketing Budgets'!S102</f>
        <v>1260</v>
      </c>
      <c r="Q8" s="57">
        <f>'Monthly Marketing Budgets'!T102</f>
        <v>1260</v>
      </c>
      <c r="R8" s="57">
        <f>'Monthly Marketing Budgets'!U102</f>
        <v>1260</v>
      </c>
      <c r="S8" s="57">
        <f>'Monthly Marketing Budgets'!V102</f>
        <v>5040</v>
      </c>
      <c r="T8" s="52"/>
    </row>
    <row r="9" spans="1:20" ht="26.1" customHeight="1" x14ac:dyDescent="0.2">
      <c r="A9" s="79"/>
      <c r="B9" s="57" t="s">
        <v>200</v>
      </c>
      <c r="C9" s="51"/>
      <c r="D9" s="57">
        <f>'Monthly Marketing Budgets'!R58</f>
        <v>0</v>
      </c>
      <c r="E9" s="57">
        <f>'Monthly Marketing Budgets'!S58</f>
        <v>0</v>
      </c>
      <c r="F9" s="57">
        <f>'Monthly Marketing Budgets'!T58</f>
        <v>0</v>
      </c>
      <c r="G9" s="57">
        <f>'Monthly Marketing Budgets'!U58</f>
        <v>0</v>
      </c>
      <c r="H9" s="57">
        <f>'Monthly Marketing Budgets'!V58</f>
        <v>0</v>
      </c>
      <c r="I9" s="52"/>
      <c r="J9" s="34"/>
      <c r="K9" s="34"/>
      <c r="L9" s="79"/>
      <c r="M9" s="57" t="s">
        <v>200</v>
      </c>
      <c r="N9" s="56"/>
      <c r="O9" s="57">
        <f>'Monthly Marketing Budgets'!R103</f>
        <v>0</v>
      </c>
      <c r="P9" s="57">
        <f>'Monthly Marketing Budgets'!S103</f>
        <v>0</v>
      </c>
      <c r="Q9" s="57">
        <f>'Monthly Marketing Budgets'!T103</f>
        <v>0</v>
      </c>
      <c r="R9" s="57">
        <f>'Monthly Marketing Budgets'!U103</f>
        <v>0</v>
      </c>
      <c r="S9" s="57">
        <f>'Monthly Marketing Budgets'!V103</f>
        <v>0</v>
      </c>
      <c r="T9" s="52"/>
    </row>
    <row r="10" spans="1:20" ht="26.1" customHeight="1" x14ac:dyDescent="0.2">
      <c r="A10" s="79"/>
      <c r="B10" s="57" t="s">
        <v>70</v>
      </c>
      <c r="C10" s="51"/>
      <c r="D10" s="57">
        <f>'Monthly Marketing Budgets'!R59</f>
        <v>0</v>
      </c>
      <c r="E10" s="57">
        <f>'Monthly Marketing Budgets'!S59</f>
        <v>0</v>
      </c>
      <c r="F10" s="57">
        <f>'Monthly Marketing Budgets'!T59</f>
        <v>0</v>
      </c>
      <c r="G10" s="57">
        <f>'Monthly Marketing Budgets'!U59</f>
        <v>0</v>
      </c>
      <c r="H10" s="57">
        <f>'Monthly Marketing Budgets'!V59</f>
        <v>0</v>
      </c>
      <c r="I10" s="52"/>
      <c r="J10" s="34"/>
      <c r="K10" s="34"/>
      <c r="L10" s="79"/>
      <c r="M10" s="57" t="s">
        <v>70</v>
      </c>
      <c r="N10" s="56"/>
      <c r="O10" s="57">
        <f>'Monthly Marketing Budgets'!R104</f>
        <v>0</v>
      </c>
      <c r="P10" s="57">
        <f>'Monthly Marketing Budgets'!S104</f>
        <v>0</v>
      </c>
      <c r="Q10" s="57">
        <f>'Monthly Marketing Budgets'!T104</f>
        <v>0</v>
      </c>
      <c r="R10" s="57">
        <f>'Monthly Marketing Budgets'!U104</f>
        <v>0</v>
      </c>
      <c r="S10" s="57">
        <f>'Monthly Marketing Budgets'!V104</f>
        <v>0</v>
      </c>
      <c r="T10" s="52"/>
    </row>
    <row r="11" spans="1:20" ht="26.1" customHeight="1" x14ac:dyDescent="0.2">
      <c r="A11" s="584" t="s">
        <v>71</v>
      </c>
      <c r="B11" s="585"/>
      <c r="C11" s="51"/>
      <c r="D11" s="57">
        <f>'Monthly Marketing Budgets'!R60</f>
        <v>0</v>
      </c>
      <c r="E11" s="57">
        <f>'Monthly Marketing Budgets'!S60</f>
        <v>0</v>
      </c>
      <c r="F11" s="57">
        <f>'Monthly Marketing Budgets'!T60</f>
        <v>0</v>
      </c>
      <c r="G11" s="57">
        <f>'Monthly Marketing Budgets'!U60</f>
        <v>0</v>
      </c>
      <c r="H11" s="57">
        <f>'Monthly Marketing Budgets'!V60</f>
        <v>0</v>
      </c>
      <c r="I11" s="52"/>
      <c r="J11" s="34"/>
      <c r="K11" s="34"/>
      <c r="L11" s="584" t="s">
        <v>203</v>
      </c>
      <c r="M11" s="585"/>
      <c r="N11" s="56"/>
      <c r="O11" s="57">
        <f>'Monthly Marketing Budgets'!R105</f>
        <v>0</v>
      </c>
      <c r="P11" s="57">
        <f>'Monthly Marketing Budgets'!S105</f>
        <v>0</v>
      </c>
      <c r="Q11" s="57">
        <f>'Monthly Marketing Budgets'!T105</f>
        <v>0</v>
      </c>
      <c r="R11" s="57">
        <f>'Monthly Marketing Budgets'!U105</f>
        <v>0</v>
      </c>
      <c r="S11" s="57">
        <f>'Monthly Marketing Budgets'!V105</f>
        <v>0</v>
      </c>
      <c r="T11" s="52"/>
    </row>
    <row r="12" spans="1:20" ht="26.1" customHeight="1" x14ac:dyDescent="0.2">
      <c r="A12" s="577" t="s">
        <v>353</v>
      </c>
      <c r="B12" s="578"/>
      <c r="C12" s="51"/>
      <c r="D12" s="57">
        <f>'Monthly Marketing Budgets'!R61</f>
        <v>0</v>
      </c>
      <c r="E12" s="57">
        <f>'Monthly Marketing Budgets'!S61</f>
        <v>0</v>
      </c>
      <c r="F12" s="57">
        <f>'Monthly Marketing Budgets'!T61</f>
        <v>0</v>
      </c>
      <c r="G12" s="57">
        <f>'Monthly Marketing Budgets'!U61</f>
        <v>0</v>
      </c>
      <c r="H12" s="57">
        <f>'Monthly Marketing Budgets'!V61</f>
        <v>0</v>
      </c>
      <c r="I12" s="52"/>
      <c r="J12" s="34"/>
      <c r="K12" s="34"/>
      <c r="L12" s="577" t="s">
        <v>204</v>
      </c>
      <c r="M12" s="578"/>
      <c r="N12" s="56"/>
      <c r="O12" s="57">
        <f>'Monthly Marketing Budgets'!R106</f>
        <v>0</v>
      </c>
      <c r="P12" s="57">
        <f>'Monthly Marketing Budgets'!S106</f>
        <v>0</v>
      </c>
      <c r="Q12" s="57">
        <f>'Monthly Marketing Budgets'!T106</f>
        <v>0</v>
      </c>
      <c r="R12" s="57">
        <f>'Monthly Marketing Budgets'!U106</f>
        <v>0</v>
      </c>
      <c r="S12" s="57">
        <f>'Monthly Marketing Budgets'!V106</f>
        <v>0</v>
      </c>
      <c r="T12" s="52"/>
    </row>
    <row r="13" spans="1:20" ht="26.1" customHeight="1" x14ac:dyDescent="0.2">
      <c r="A13" s="577" t="s">
        <v>207</v>
      </c>
      <c r="B13" s="578"/>
      <c r="C13" s="51"/>
      <c r="D13" s="57">
        <f>'Monthly Marketing Budgets'!R62</f>
        <v>0</v>
      </c>
      <c r="E13" s="57">
        <f>'Monthly Marketing Budgets'!S62</f>
        <v>0</v>
      </c>
      <c r="F13" s="57">
        <f>'Monthly Marketing Budgets'!T62</f>
        <v>0</v>
      </c>
      <c r="G13" s="57">
        <f>'Monthly Marketing Budgets'!U62</f>
        <v>0</v>
      </c>
      <c r="H13" s="57">
        <f>'Monthly Marketing Budgets'!V62</f>
        <v>0</v>
      </c>
      <c r="I13" s="52"/>
      <c r="J13" s="34"/>
      <c r="K13" s="34"/>
      <c r="L13" s="577" t="s">
        <v>361</v>
      </c>
      <c r="M13" s="578"/>
      <c r="N13" s="56"/>
      <c r="O13" s="57">
        <f>'Monthly Marketing Budgets'!R107</f>
        <v>0</v>
      </c>
      <c r="P13" s="57">
        <f>'Monthly Marketing Budgets'!S107</f>
        <v>0</v>
      </c>
      <c r="Q13" s="57">
        <f>'Monthly Marketing Budgets'!T107</f>
        <v>0</v>
      </c>
      <c r="R13" s="57">
        <f>'Monthly Marketing Budgets'!U107</f>
        <v>0</v>
      </c>
      <c r="S13" s="57">
        <f>'Monthly Marketing Budgets'!V107</f>
        <v>0</v>
      </c>
      <c r="T13" s="52"/>
    </row>
    <row r="14" spans="1:20" ht="26.1" customHeight="1" x14ac:dyDescent="0.2">
      <c r="A14" s="577" t="s">
        <v>208</v>
      </c>
      <c r="B14" s="578"/>
      <c r="C14" s="51"/>
      <c r="D14" s="57">
        <f>'Monthly Marketing Budgets'!R63</f>
        <v>0</v>
      </c>
      <c r="E14" s="57">
        <f>'Monthly Marketing Budgets'!S63</f>
        <v>0</v>
      </c>
      <c r="F14" s="57">
        <f>'Monthly Marketing Budgets'!T63</f>
        <v>0</v>
      </c>
      <c r="G14" s="57">
        <f>'Monthly Marketing Budgets'!U63</f>
        <v>0</v>
      </c>
      <c r="H14" s="57">
        <f>'Monthly Marketing Budgets'!V63</f>
        <v>0</v>
      </c>
      <c r="I14" s="52"/>
      <c r="J14" s="34"/>
      <c r="K14" s="34"/>
      <c r="L14" s="577" t="s">
        <v>19</v>
      </c>
      <c r="M14" s="578"/>
      <c r="N14" s="56"/>
      <c r="O14" s="57">
        <f>'Monthly Marketing Budgets'!R108</f>
        <v>0</v>
      </c>
      <c r="P14" s="57">
        <f>'Monthly Marketing Budgets'!S108</f>
        <v>0</v>
      </c>
      <c r="Q14" s="57">
        <f>'Monthly Marketing Budgets'!T108</f>
        <v>0</v>
      </c>
      <c r="R14" s="57">
        <f>'Monthly Marketing Budgets'!U108</f>
        <v>0</v>
      </c>
      <c r="S14" s="57">
        <f>'Monthly Marketing Budgets'!V108</f>
        <v>0</v>
      </c>
      <c r="T14" s="52"/>
    </row>
    <row r="15" spans="1:20" ht="26.1" customHeight="1" x14ac:dyDescent="0.2">
      <c r="A15" s="577" t="s">
        <v>303</v>
      </c>
      <c r="B15" s="578"/>
      <c r="C15" s="51"/>
      <c r="D15" s="57">
        <f>'Monthly Marketing Budgets'!R64</f>
        <v>0</v>
      </c>
      <c r="E15" s="57">
        <f>'Monthly Marketing Budgets'!S64</f>
        <v>0</v>
      </c>
      <c r="F15" s="57">
        <f>'Monthly Marketing Budgets'!T64</f>
        <v>0</v>
      </c>
      <c r="G15" s="57">
        <f>'Monthly Marketing Budgets'!U64</f>
        <v>0</v>
      </c>
      <c r="H15" s="57">
        <f>'Monthly Marketing Budgets'!V64</f>
        <v>0</v>
      </c>
      <c r="I15" s="52"/>
      <c r="J15" s="34"/>
      <c r="K15" s="34"/>
      <c r="L15" s="577" t="s">
        <v>129</v>
      </c>
      <c r="M15" s="578"/>
      <c r="N15" s="56"/>
      <c r="O15" s="57">
        <f>'Monthly Marketing Budgets'!R109</f>
        <v>0</v>
      </c>
      <c r="P15" s="57">
        <f>'Monthly Marketing Budgets'!S109</f>
        <v>0</v>
      </c>
      <c r="Q15" s="57">
        <f>'Monthly Marketing Budgets'!T109</f>
        <v>0</v>
      </c>
      <c r="R15" s="57">
        <f>'Monthly Marketing Budgets'!U109</f>
        <v>0</v>
      </c>
      <c r="S15" s="57">
        <f>'Monthly Marketing Budgets'!V109</f>
        <v>0</v>
      </c>
      <c r="T15" s="52"/>
    </row>
    <row r="16" spans="1:20" ht="26.1" customHeight="1" x14ac:dyDescent="0.2">
      <c r="A16" s="79"/>
      <c r="B16" s="57" t="s">
        <v>304</v>
      </c>
      <c r="C16" s="51"/>
      <c r="D16" s="57">
        <f>'Monthly Marketing Budgets'!R65</f>
        <v>0</v>
      </c>
      <c r="E16" s="57">
        <f>'Monthly Marketing Budgets'!S65</f>
        <v>0</v>
      </c>
      <c r="F16" s="57">
        <f>'Monthly Marketing Budgets'!T65</f>
        <v>0</v>
      </c>
      <c r="G16" s="57">
        <f>'Monthly Marketing Budgets'!U65</f>
        <v>0</v>
      </c>
      <c r="H16" s="57">
        <f>'Monthly Marketing Budgets'!V65</f>
        <v>0</v>
      </c>
      <c r="I16" s="52"/>
      <c r="J16" s="34"/>
      <c r="K16" s="34"/>
      <c r="L16" s="79"/>
      <c r="M16" s="57" t="s">
        <v>304</v>
      </c>
      <c r="N16" s="56"/>
      <c r="O16" s="57">
        <f>'Monthly Marketing Budgets'!R110</f>
        <v>0</v>
      </c>
      <c r="P16" s="57">
        <f>'Monthly Marketing Budgets'!S110</f>
        <v>0</v>
      </c>
      <c r="Q16" s="57">
        <f>'Monthly Marketing Budgets'!T110</f>
        <v>0</v>
      </c>
      <c r="R16" s="57">
        <f>'Monthly Marketing Budgets'!U110</f>
        <v>0</v>
      </c>
      <c r="S16" s="57">
        <f>'Monthly Marketing Budgets'!V110</f>
        <v>0</v>
      </c>
      <c r="T16" s="52"/>
    </row>
    <row r="17" spans="1:20" ht="26.1" customHeight="1" x14ac:dyDescent="0.2">
      <c r="A17" s="79"/>
      <c r="B17" s="57" t="s">
        <v>125</v>
      </c>
      <c r="C17" s="51"/>
      <c r="D17" s="57">
        <f>'Monthly Marketing Budgets'!R66</f>
        <v>0</v>
      </c>
      <c r="E17" s="57">
        <f>'Monthly Marketing Budgets'!S66</f>
        <v>0</v>
      </c>
      <c r="F17" s="57">
        <f>'Monthly Marketing Budgets'!T66</f>
        <v>0</v>
      </c>
      <c r="G17" s="57">
        <f>'Monthly Marketing Budgets'!U66</f>
        <v>0</v>
      </c>
      <c r="H17" s="57">
        <f>'Monthly Marketing Budgets'!V66</f>
        <v>0</v>
      </c>
      <c r="I17" s="52"/>
      <c r="J17" s="34"/>
      <c r="K17" s="34"/>
      <c r="L17" s="79"/>
      <c r="M17" s="57" t="s">
        <v>125</v>
      </c>
      <c r="N17" s="56"/>
      <c r="O17" s="57">
        <f>'Monthly Marketing Budgets'!R111</f>
        <v>0</v>
      </c>
      <c r="P17" s="57">
        <f>'Monthly Marketing Budgets'!S111</f>
        <v>0</v>
      </c>
      <c r="Q17" s="57">
        <f>'Monthly Marketing Budgets'!T111</f>
        <v>0</v>
      </c>
      <c r="R17" s="57">
        <f>'Monthly Marketing Budgets'!U111</f>
        <v>0</v>
      </c>
      <c r="S17" s="57">
        <f>'Monthly Marketing Budgets'!V111</f>
        <v>0</v>
      </c>
      <c r="T17" s="52"/>
    </row>
    <row r="18" spans="1:20" ht="26.1" customHeight="1" x14ac:dyDescent="0.2">
      <c r="A18" s="79"/>
      <c r="B18" s="57" t="s">
        <v>126</v>
      </c>
      <c r="C18" s="51"/>
      <c r="D18" s="57">
        <f>'Monthly Marketing Budgets'!R67</f>
        <v>0</v>
      </c>
      <c r="E18" s="57">
        <f>'Monthly Marketing Budgets'!S67</f>
        <v>0</v>
      </c>
      <c r="F18" s="57">
        <f>'Monthly Marketing Budgets'!T67</f>
        <v>0</v>
      </c>
      <c r="G18" s="57">
        <f>'Monthly Marketing Budgets'!U67</f>
        <v>0</v>
      </c>
      <c r="H18" s="57">
        <f>'Monthly Marketing Budgets'!V67</f>
        <v>0</v>
      </c>
      <c r="I18" s="52"/>
      <c r="J18" s="34"/>
      <c r="K18" s="34"/>
      <c r="L18" s="79"/>
      <c r="M18" s="57" t="s">
        <v>126</v>
      </c>
      <c r="N18" s="56"/>
      <c r="O18" s="57">
        <f>'Monthly Marketing Budgets'!R112</f>
        <v>0</v>
      </c>
      <c r="P18" s="57">
        <f>'Monthly Marketing Budgets'!S112</f>
        <v>0</v>
      </c>
      <c r="Q18" s="57">
        <f>'Monthly Marketing Budgets'!T112</f>
        <v>0</v>
      </c>
      <c r="R18" s="57">
        <f>'Monthly Marketing Budgets'!U112</f>
        <v>0</v>
      </c>
      <c r="S18" s="57">
        <f>'Monthly Marketing Budgets'!V112</f>
        <v>0</v>
      </c>
      <c r="T18" s="52"/>
    </row>
    <row r="19" spans="1:20" ht="26.1" customHeight="1" x14ac:dyDescent="0.2">
      <c r="A19" s="79"/>
      <c r="B19" s="57" t="s">
        <v>3</v>
      </c>
      <c r="C19" s="51"/>
      <c r="D19" s="57">
        <f>'Monthly Marketing Budgets'!R68</f>
        <v>0</v>
      </c>
      <c r="E19" s="57">
        <f>'Monthly Marketing Budgets'!S68</f>
        <v>0</v>
      </c>
      <c r="F19" s="57">
        <f>'Monthly Marketing Budgets'!T68</f>
        <v>0</v>
      </c>
      <c r="G19" s="57">
        <f>'Monthly Marketing Budgets'!U68</f>
        <v>0</v>
      </c>
      <c r="H19" s="57">
        <f>'Monthly Marketing Budgets'!V68</f>
        <v>0</v>
      </c>
      <c r="I19" s="52"/>
      <c r="J19" s="34"/>
      <c r="K19" s="34"/>
      <c r="L19" s="79"/>
      <c r="M19" s="57" t="s">
        <v>3</v>
      </c>
      <c r="N19" s="56"/>
      <c r="O19" s="57">
        <f>'Monthly Marketing Budgets'!R113</f>
        <v>0</v>
      </c>
      <c r="P19" s="57">
        <f>'Monthly Marketing Budgets'!S113</f>
        <v>0</v>
      </c>
      <c r="Q19" s="57">
        <f>'Monthly Marketing Budgets'!T113</f>
        <v>0</v>
      </c>
      <c r="R19" s="57">
        <f>'Monthly Marketing Budgets'!U113</f>
        <v>0</v>
      </c>
      <c r="S19" s="57">
        <f>'Monthly Marketing Budgets'!V113</f>
        <v>0</v>
      </c>
      <c r="T19" s="52"/>
    </row>
    <row r="20" spans="1:20" ht="26.1" customHeight="1" x14ac:dyDescent="0.2">
      <c r="A20" s="577" t="s">
        <v>319</v>
      </c>
      <c r="B20" s="578"/>
      <c r="C20" s="51"/>
      <c r="D20" s="57">
        <f>'Monthly Marketing Budgets'!R69</f>
        <v>0</v>
      </c>
      <c r="E20" s="57">
        <f>'Monthly Marketing Budgets'!S69</f>
        <v>0</v>
      </c>
      <c r="F20" s="57">
        <f>'Monthly Marketing Budgets'!T69</f>
        <v>0</v>
      </c>
      <c r="G20" s="57">
        <f>'Monthly Marketing Budgets'!U69</f>
        <v>0</v>
      </c>
      <c r="H20" s="57">
        <f>'Monthly Marketing Budgets'!V69</f>
        <v>0</v>
      </c>
      <c r="I20" s="52"/>
      <c r="J20" s="34"/>
      <c r="K20" s="34"/>
      <c r="L20" s="577" t="s">
        <v>319</v>
      </c>
      <c r="M20" s="578"/>
      <c r="N20" s="56"/>
      <c r="O20" s="57">
        <f>'Monthly Marketing Budgets'!R114</f>
        <v>0</v>
      </c>
      <c r="P20" s="57">
        <f>'Monthly Marketing Budgets'!S114</f>
        <v>0</v>
      </c>
      <c r="Q20" s="57">
        <f>'Monthly Marketing Budgets'!T114</f>
        <v>0</v>
      </c>
      <c r="R20" s="57">
        <f>'Monthly Marketing Budgets'!U114</f>
        <v>0</v>
      </c>
      <c r="S20" s="57">
        <f>'Monthly Marketing Budgets'!V114</f>
        <v>0</v>
      </c>
      <c r="T20" s="52"/>
    </row>
    <row r="21" spans="1:20" ht="26.1" customHeight="1" x14ac:dyDescent="0.2">
      <c r="A21" s="577" t="s">
        <v>113</v>
      </c>
      <c r="B21" s="578"/>
      <c r="C21" s="51"/>
      <c r="D21" s="57">
        <f>'Monthly Marketing Budgets'!R70</f>
        <v>0</v>
      </c>
      <c r="E21" s="57">
        <f>'Monthly Marketing Budgets'!S70</f>
        <v>0</v>
      </c>
      <c r="F21" s="57">
        <f>'Monthly Marketing Budgets'!T70</f>
        <v>0</v>
      </c>
      <c r="G21" s="57">
        <f>'Monthly Marketing Budgets'!U70</f>
        <v>0</v>
      </c>
      <c r="H21" s="57">
        <f>'Monthly Marketing Budgets'!V70</f>
        <v>0</v>
      </c>
      <c r="I21" s="52"/>
      <c r="J21" s="34"/>
      <c r="K21" s="34"/>
      <c r="L21" s="577" t="s">
        <v>97</v>
      </c>
      <c r="M21" s="578"/>
      <c r="N21" s="56"/>
      <c r="O21" s="57">
        <f>'Monthly Marketing Budgets'!R115</f>
        <v>0</v>
      </c>
      <c r="P21" s="57">
        <f>'Monthly Marketing Budgets'!S115</f>
        <v>0</v>
      </c>
      <c r="Q21" s="57">
        <f>'Monthly Marketing Budgets'!T115</f>
        <v>0</v>
      </c>
      <c r="R21" s="57">
        <f>'Monthly Marketing Budgets'!U115</f>
        <v>0</v>
      </c>
      <c r="S21" s="57">
        <f>'Monthly Marketing Budgets'!V115</f>
        <v>0</v>
      </c>
      <c r="T21" s="52"/>
    </row>
    <row r="22" spans="1:20" ht="26.1" customHeight="1" x14ac:dyDescent="0.2">
      <c r="A22" s="577" t="s">
        <v>114</v>
      </c>
      <c r="B22" s="578"/>
      <c r="C22" s="51"/>
      <c r="D22" s="57">
        <f>'Monthly Marketing Budgets'!R71</f>
        <v>0</v>
      </c>
      <c r="E22" s="57">
        <f>'Monthly Marketing Budgets'!S71</f>
        <v>0</v>
      </c>
      <c r="F22" s="57">
        <f>'Monthly Marketing Budgets'!T71</f>
        <v>0</v>
      </c>
      <c r="G22" s="57">
        <f>'Monthly Marketing Budgets'!U71</f>
        <v>0</v>
      </c>
      <c r="H22" s="57">
        <f>'Monthly Marketing Budgets'!V71</f>
        <v>0</v>
      </c>
      <c r="I22" s="52"/>
      <c r="J22" s="34"/>
      <c r="K22" s="34"/>
      <c r="L22" s="577" t="s">
        <v>114</v>
      </c>
      <c r="M22" s="578"/>
      <c r="N22" s="56"/>
      <c r="O22" s="57">
        <f>'Monthly Marketing Budgets'!R116</f>
        <v>0</v>
      </c>
      <c r="P22" s="57">
        <f>'Monthly Marketing Budgets'!S116</f>
        <v>0</v>
      </c>
      <c r="Q22" s="57">
        <f>'Monthly Marketing Budgets'!T116</f>
        <v>0</v>
      </c>
      <c r="R22" s="57">
        <f>'Monthly Marketing Budgets'!U116</f>
        <v>0</v>
      </c>
      <c r="S22" s="57">
        <f>'Monthly Marketing Budgets'!V116</f>
        <v>0</v>
      </c>
      <c r="T22" s="52"/>
    </row>
    <row r="23" spans="1:20" ht="26.1" customHeight="1" x14ac:dyDescent="0.2">
      <c r="A23" s="577" t="s">
        <v>115</v>
      </c>
      <c r="B23" s="578"/>
      <c r="C23" s="51"/>
      <c r="D23" s="57">
        <f>'Monthly Marketing Budgets'!R72</f>
        <v>0</v>
      </c>
      <c r="E23" s="57">
        <f>'Monthly Marketing Budgets'!S72</f>
        <v>0</v>
      </c>
      <c r="F23" s="57">
        <f>'Monthly Marketing Budgets'!T72</f>
        <v>0</v>
      </c>
      <c r="G23" s="57">
        <f>'Monthly Marketing Budgets'!U72</f>
        <v>0</v>
      </c>
      <c r="H23" s="57">
        <f>'Monthly Marketing Budgets'!V72</f>
        <v>0</v>
      </c>
      <c r="I23" s="52"/>
      <c r="J23" s="34"/>
      <c r="K23" s="34"/>
      <c r="L23" s="577" t="s">
        <v>115</v>
      </c>
      <c r="M23" s="578"/>
      <c r="N23" s="56"/>
      <c r="O23" s="57">
        <f>'Monthly Marketing Budgets'!R117</f>
        <v>0</v>
      </c>
      <c r="P23" s="57">
        <f>'Monthly Marketing Budgets'!S117</f>
        <v>0</v>
      </c>
      <c r="Q23" s="57">
        <f>'Monthly Marketing Budgets'!T117</f>
        <v>0</v>
      </c>
      <c r="R23" s="57">
        <f>'Monthly Marketing Budgets'!U117</f>
        <v>0</v>
      </c>
      <c r="S23" s="57">
        <f>'Monthly Marketing Budgets'!V117</f>
        <v>0</v>
      </c>
      <c r="T23" s="52"/>
    </row>
    <row r="24" spans="1:20" ht="26.1" customHeight="1" x14ac:dyDescent="0.2">
      <c r="A24" s="79"/>
      <c r="B24" s="57" t="s">
        <v>310</v>
      </c>
      <c r="C24" s="51"/>
      <c r="D24" s="57">
        <f>'Monthly Marketing Budgets'!R73</f>
        <v>0</v>
      </c>
      <c r="E24" s="57">
        <f>'Monthly Marketing Budgets'!S73</f>
        <v>0</v>
      </c>
      <c r="F24" s="57">
        <f>'Monthly Marketing Budgets'!T73</f>
        <v>0</v>
      </c>
      <c r="G24" s="57">
        <f>'Monthly Marketing Budgets'!U73</f>
        <v>0</v>
      </c>
      <c r="H24" s="57">
        <f>'Monthly Marketing Budgets'!V73</f>
        <v>0</v>
      </c>
      <c r="I24" s="52"/>
      <c r="J24" s="34"/>
      <c r="K24" s="34"/>
      <c r="L24" s="79"/>
      <c r="M24" s="57" t="s">
        <v>310</v>
      </c>
      <c r="N24" s="56"/>
      <c r="O24" s="57">
        <f>'Monthly Marketing Budgets'!R118</f>
        <v>0</v>
      </c>
      <c r="P24" s="57">
        <f>'Monthly Marketing Budgets'!S118</f>
        <v>0</v>
      </c>
      <c r="Q24" s="57">
        <f>'Monthly Marketing Budgets'!T118</f>
        <v>0</v>
      </c>
      <c r="R24" s="57">
        <f>'Monthly Marketing Budgets'!U118</f>
        <v>0</v>
      </c>
      <c r="S24" s="57">
        <f>'Monthly Marketing Budgets'!V118</f>
        <v>0</v>
      </c>
      <c r="T24" s="52"/>
    </row>
    <row r="25" spans="1:20" ht="26.1" customHeight="1" x14ac:dyDescent="0.2">
      <c r="A25" s="79"/>
      <c r="B25" s="57" t="s">
        <v>141</v>
      </c>
      <c r="C25" s="51"/>
      <c r="D25" s="57">
        <f>'Monthly Marketing Budgets'!R74</f>
        <v>0</v>
      </c>
      <c r="E25" s="57">
        <f>'Monthly Marketing Budgets'!S74</f>
        <v>39.99</v>
      </c>
      <c r="F25" s="57">
        <f>'Monthly Marketing Budgets'!T74</f>
        <v>0</v>
      </c>
      <c r="G25" s="57">
        <f>'Monthly Marketing Budgets'!U74</f>
        <v>0</v>
      </c>
      <c r="H25" s="57">
        <f>'Monthly Marketing Budgets'!V74</f>
        <v>39.99</v>
      </c>
      <c r="I25" s="52"/>
      <c r="J25" s="34"/>
      <c r="K25" s="34"/>
      <c r="L25" s="79"/>
      <c r="M25" s="57" t="s">
        <v>141</v>
      </c>
      <c r="N25" s="56"/>
      <c r="O25" s="57">
        <v>0</v>
      </c>
      <c r="P25" s="57">
        <f>'Monthly Marketing Budgets'!S119</f>
        <v>39.99</v>
      </c>
      <c r="Q25" s="57">
        <f>'Monthly Marketing Budgets'!T119</f>
        <v>0</v>
      </c>
      <c r="R25" s="57">
        <f>'Monthly Marketing Budgets'!U119</f>
        <v>0</v>
      </c>
      <c r="S25" s="57">
        <f>'Monthly Marketing Budgets'!V119</f>
        <v>39.99</v>
      </c>
      <c r="T25" s="52"/>
    </row>
    <row r="26" spans="1:20" ht="26.1" customHeight="1" x14ac:dyDescent="0.2">
      <c r="A26" s="577" t="s">
        <v>112</v>
      </c>
      <c r="B26" s="578"/>
      <c r="C26" s="51"/>
      <c r="D26" s="57">
        <f>'Monthly Marketing Budgets'!R75</f>
        <v>0</v>
      </c>
      <c r="E26" s="57">
        <f>'Monthly Marketing Budgets'!S75</f>
        <v>0</v>
      </c>
      <c r="F26" s="57">
        <f>'Monthly Marketing Budgets'!T75</f>
        <v>0</v>
      </c>
      <c r="G26" s="57">
        <f>'Monthly Marketing Budgets'!U75</f>
        <v>0</v>
      </c>
      <c r="H26" s="57">
        <f>'Monthly Marketing Budgets'!V75</f>
        <v>0</v>
      </c>
      <c r="I26" s="52"/>
      <c r="J26" s="34"/>
      <c r="K26" s="34"/>
      <c r="L26" s="577" t="s">
        <v>112</v>
      </c>
      <c r="M26" s="578"/>
      <c r="N26" s="56"/>
      <c r="O26" s="57">
        <f>'Monthly Marketing Budgets'!R120</f>
        <v>0</v>
      </c>
      <c r="P26" s="57">
        <f>'Monthly Marketing Budgets'!S120</f>
        <v>0</v>
      </c>
      <c r="Q26" s="57">
        <f>'Monthly Marketing Budgets'!T120</f>
        <v>0</v>
      </c>
      <c r="R26" s="57">
        <f>'Monthly Marketing Budgets'!U120</f>
        <v>0</v>
      </c>
      <c r="S26" s="57">
        <f>'Monthly Marketing Budgets'!V120</f>
        <v>0</v>
      </c>
      <c r="T26" s="52"/>
    </row>
    <row r="27" spans="1:20" ht="26.1" customHeight="1" x14ac:dyDescent="0.2">
      <c r="A27" s="79"/>
      <c r="B27" s="57" t="s">
        <v>282</v>
      </c>
      <c r="C27" s="51"/>
      <c r="D27" s="57">
        <f>'Monthly Marketing Budgets'!R76</f>
        <v>0</v>
      </c>
      <c r="E27" s="57">
        <f>'Monthly Marketing Budgets'!S76</f>
        <v>0</v>
      </c>
      <c r="F27" s="57">
        <f>'Monthly Marketing Budgets'!T76</f>
        <v>0</v>
      </c>
      <c r="G27" s="57">
        <f>'Monthly Marketing Budgets'!U76</f>
        <v>0</v>
      </c>
      <c r="H27" s="57">
        <f>'Monthly Marketing Budgets'!V76</f>
        <v>0</v>
      </c>
      <c r="I27" s="52"/>
      <c r="J27" s="34"/>
      <c r="K27" s="34"/>
      <c r="L27" s="79"/>
      <c r="M27" s="57" t="s">
        <v>282</v>
      </c>
      <c r="N27" s="56"/>
      <c r="O27" s="57">
        <f>'Monthly Marketing Budgets'!R121</f>
        <v>0</v>
      </c>
      <c r="P27" s="57">
        <f>'Monthly Marketing Budgets'!S121</f>
        <v>0</v>
      </c>
      <c r="Q27" s="57">
        <f>'Monthly Marketing Budgets'!T121</f>
        <v>0</v>
      </c>
      <c r="R27" s="57">
        <f>'Monthly Marketing Budgets'!U121</f>
        <v>0</v>
      </c>
      <c r="S27" s="57">
        <f>'Monthly Marketing Budgets'!V121</f>
        <v>0</v>
      </c>
      <c r="T27" s="52"/>
    </row>
    <row r="28" spans="1:20" ht="26.1" customHeight="1" x14ac:dyDescent="0.2">
      <c r="A28" s="79"/>
      <c r="B28" s="57" t="s">
        <v>315</v>
      </c>
      <c r="C28" s="51"/>
      <c r="D28" s="57">
        <f>'Monthly Marketing Budgets'!R77</f>
        <v>0</v>
      </c>
      <c r="E28" s="57">
        <f>'Monthly Marketing Budgets'!S77</f>
        <v>0</v>
      </c>
      <c r="F28" s="57">
        <f>'Monthly Marketing Budgets'!T77</f>
        <v>0</v>
      </c>
      <c r="G28" s="57">
        <f>'Monthly Marketing Budgets'!U77</f>
        <v>0</v>
      </c>
      <c r="H28" s="57">
        <f>'Monthly Marketing Budgets'!V77</f>
        <v>0</v>
      </c>
      <c r="I28" s="52"/>
      <c r="J28" s="34"/>
      <c r="K28" s="34"/>
      <c r="L28" s="79"/>
      <c r="M28" s="57" t="s">
        <v>315</v>
      </c>
      <c r="N28" s="56"/>
      <c r="O28" s="57">
        <f>'Monthly Marketing Budgets'!R122</f>
        <v>0</v>
      </c>
      <c r="P28" s="57">
        <f>'Monthly Marketing Budgets'!S122</f>
        <v>0</v>
      </c>
      <c r="Q28" s="57">
        <f>'Monthly Marketing Budgets'!T122</f>
        <v>0</v>
      </c>
      <c r="R28" s="57">
        <f>'Monthly Marketing Budgets'!U122</f>
        <v>0</v>
      </c>
      <c r="S28" s="57">
        <f>'Monthly Marketing Budgets'!V122</f>
        <v>0</v>
      </c>
      <c r="T28" s="52"/>
    </row>
    <row r="29" spans="1:20" ht="26.1" customHeight="1" x14ac:dyDescent="0.2">
      <c r="A29" s="79"/>
      <c r="B29" s="57" t="s">
        <v>316</v>
      </c>
      <c r="C29" s="51"/>
      <c r="D29" s="57">
        <f>'Monthly Marketing Budgets'!R78</f>
        <v>0</v>
      </c>
      <c r="E29" s="57">
        <f>'Monthly Marketing Budgets'!S78</f>
        <v>0</v>
      </c>
      <c r="F29" s="57">
        <f>'Monthly Marketing Budgets'!T78</f>
        <v>0</v>
      </c>
      <c r="G29" s="57">
        <f>'Monthly Marketing Budgets'!U78</f>
        <v>0</v>
      </c>
      <c r="H29" s="57">
        <f>'Monthly Marketing Budgets'!V78</f>
        <v>0</v>
      </c>
      <c r="I29" s="52"/>
      <c r="J29" s="34"/>
      <c r="K29" s="34"/>
      <c r="L29" s="79"/>
      <c r="M29" s="57" t="s">
        <v>316</v>
      </c>
      <c r="N29" s="56"/>
      <c r="O29" s="57">
        <f>'Monthly Marketing Budgets'!R123</f>
        <v>0</v>
      </c>
      <c r="P29" s="57">
        <f>'Monthly Marketing Budgets'!S123</f>
        <v>0</v>
      </c>
      <c r="Q29" s="57">
        <f>'Monthly Marketing Budgets'!T123</f>
        <v>0</v>
      </c>
      <c r="R29" s="57">
        <f>'Monthly Marketing Budgets'!U123</f>
        <v>0</v>
      </c>
      <c r="S29" s="57">
        <f>'Monthly Marketing Budgets'!V123</f>
        <v>0</v>
      </c>
      <c r="T29" s="52"/>
    </row>
    <row r="30" spans="1:20" ht="26.1" customHeight="1" x14ac:dyDescent="0.2">
      <c r="A30" s="577" t="s">
        <v>318</v>
      </c>
      <c r="B30" s="578"/>
      <c r="C30" s="51"/>
      <c r="D30" s="57">
        <f>'Monthly Marketing Budgets'!R79</f>
        <v>0</v>
      </c>
      <c r="E30" s="57">
        <f>'Monthly Marketing Budgets'!S79</f>
        <v>0</v>
      </c>
      <c r="F30" s="57">
        <f>'Monthly Marketing Budgets'!T79</f>
        <v>0</v>
      </c>
      <c r="G30" s="57">
        <f>'Monthly Marketing Budgets'!U79</f>
        <v>0</v>
      </c>
      <c r="H30" s="57">
        <f>'Monthly Marketing Budgets'!V79</f>
        <v>0</v>
      </c>
      <c r="I30" s="52"/>
      <c r="J30" s="34"/>
      <c r="K30" s="34"/>
      <c r="L30" s="577" t="s">
        <v>98</v>
      </c>
      <c r="M30" s="578"/>
      <c r="N30" s="56"/>
      <c r="O30" s="57">
        <f>'Monthly Marketing Budgets'!R124</f>
        <v>0</v>
      </c>
      <c r="P30" s="57">
        <f>'Monthly Marketing Budgets'!S124</f>
        <v>0</v>
      </c>
      <c r="Q30" s="57">
        <f>'Monthly Marketing Budgets'!T124</f>
        <v>0</v>
      </c>
      <c r="R30" s="57">
        <f>'Monthly Marketing Budgets'!U124</f>
        <v>0</v>
      </c>
      <c r="S30" s="57">
        <f>'Monthly Marketing Budgets'!V124</f>
        <v>0</v>
      </c>
      <c r="T30" s="52"/>
    </row>
    <row r="31" spans="1:20" ht="26.1" customHeight="1" x14ac:dyDescent="0.2">
      <c r="A31" s="577" t="s">
        <v>341</v>
      </c>
      <c r="B31" s="578"/>
      <c r="C31" s="51"/>
      <c r="D31" s="57">
        <f>'Monthly Marketing Budgets'!R80</f>
        <v>0</v>
      </c>
      <c r="E31" s="57">
        <f>'Monthly Marketing Budgets'!S80</f>
        <v>0</v>
      </c>
      <c r="F31" s="57">
        <f>'Monthly Marketing Budgets'!T80</f>
        <v>0</v>
      </c>
      <c r="G31" s="57">
        <f>'Monthly Marketing Budgets'!U80</f>
        <v>0</v>
      </c>
      <c r="H31" s="57">
        <f>'Monthly Marketing Budgets'!V80</f>
        <v>0</v>
      </c>
      <c r="I31" s="52"/>
      <c r="J31" s="34"/>
      <c r="K31" s="34"/>
      <c r="L31" s="577" t="s">
        <v>341</v>
      </c>
      <c r="M31" s="578"/>
      <c r="N31" s="56"/>
      <c r="O31" s="57">
        <f>'Monthly Marketing Budgets'!R125</f>
        <v>0</v>
      </c>
      <c r="P31" s="57">
        <f>'Monthly Marketing Budgets'!S125</f>
        <v>0</v>
      </c>
      <c r="Q31" s="57">
        <f>'Monthly Marketing Budgets'!T125</f>
        <v>0</v>
      </c>
      <c r="R31" s="57">
        <f>'Monthly Marketing Budgets'!U125</f>
        <v>0</v>
      </c>
      <c r="S31" s="57">
        <f>'Monthly Marketing Budgets'!V125</f>
        <v>0</v>
      </c>
      <c r="T31" s="52"/>
    </row>
    <row r="32" spans="1:20" ht="26.1" customHeight="1" x14ac:dyDescent="0.2">
      <c r="A32" s="79"/>
      <c r="B32" s="57" t="s">
        <v>342</v>
      </c>
      <c r="C32" s="51"/>
      <c r="D32" s="57">
        <f>'Monthly Marketing Budgets'!R81</f>
        <v>0</v>
      </c>
      <c r="E32" s="57">
        <f>'Monthly Marketing Budgets'!S81</f>
        <v>0</v>
      </c>
      <c r="F32" s="57">
        <f>'Monthly Marketing Budgets'!T81</f>
        <v>0</v>
      </c>
      <c r="G32" s="57">
        <f>'Monthly Marketing Budgets'!U81</f>
        <v>0</v>
      </c>
      <c r="H32" s="57">
        <f>'Monthly Marketing Budgets'!V81</f>
        <v>0</v>
      </c>
      <c r="I32" s="52"/>
      <c r="J32" s="34"/>
      <c r="K32" s="34"/>
      <c r="L32" s="79"/>
      <c r="M32" s="57" t="s">
        <v>342</v>
      </c>
      <c r="N32" s="56"/>
      <c r="O32" s="57">
        <f>'Monthly Marketing Budgets'!R126</f>
        <v>0</v>
      </c>
      <c r="P32" s="57">
        <f>'Monthly Marketing Budgets'!S126</f>
        <v>0</v>
      </c>
      <c r="Q32" s="57">
        <f>'Monthly Marketing Budgets'!T126</f>
        <v>0</v>
      </c>
      <c r="R32" s="57">
        <f>'Monthly Marketing Budgets'!U126</f>
        <v>0</v>
      </c>
      <c r="S32" s="57">
        <f>'Monthly Marketing Budgets'!V126</f>
        <v>0</v>
      </c>
      <c r="T32" s="52"/>
    </row>
    <row r="33" spans="1:20" ht="26.1" customHeight="1" x14ac:dyDescent="0.2">
      <c r="A33" s="79"/>
      <c r="B33" s="57" t="s">
        <v>4</v>
      </c>
      <c r="C33" s="51"/>
      <c r="D33" s="57">
        <f>'Monthly Marketing Budgets'!R82</f>
        <v>600</v>
      </c>
      <c r="E33" s="57">
        <f>'Monthly Marketing Budgets'!S82</f>
        <v>600</v>
      </c>
      <c r="F33" s="57">
        <f>'Monthly Marketing Budgets'!T82</f>
        <v>750</v>
      </c>
      <c r="G33" s="57">
        <f>'Monthly Marketing Budgets'!U82</f>
        <v>650</v>
      </c>
      <c r="H33" s="57">
        <f>'Monthly Marketing Budgets'!V82</f>
        <v>2600</v>
      </c>
      <c r="I33" s="52"/>
      <c r="J33" s="34"/>
      <c r="K33" s="34"/>
      <c r="L33" s="79"/>
      <c r="M33" s="57" t="s">
        <v>4</v>
      </c>
      <c r="N33" s="56"/>
      <c r="O33" s="57">
        <f>'Monthly Marketing Budgets'!R127</f>
        <v>600</v>
      </c>
      <c r="P33" s="57">
        <f>'Monthly Marketing Budgets'!S127</f>
        <v>600</v>
      </c>
      <c r="Q33" s="57">
        <f>'Monthly Marketing Budgets'!T127</f>
        <v>750</v>
      </c>
      <c r="R33" s="57">
        <f>'Monthly Marketing Budgets'!U127</f>
        <v>650</v>
      </c>
      <c r="S33" s="57">
        <f>'Monthly Marketing Budgets'!V127</f>
        <v>2600</v>
      </c>
      <c r="T33" s="52"/>
    </row>
    <row r="34" spans="1:20" ht="26.1" customHeight="1" x14ac:dyDescent="0.2">
      <c r="A34" s="577" t="s">
        <v>213</v>
      </c>
      <c r="B34" s="578"/>
      <c r="C34" s="51"/>
      <c r="D34" s="57">
        <f>'Monthly Marketing Budgets'!R83</f>
        <v>0</v>
      </c>
      <c r="E34" s="57">
        <f>'Monthly Marketing Budgets'!S83</f>
        <v>600</v>
      </c>
      <c r="F34" s="57">
        <f>'Monthly Marketing Budgets'!T83</f>
        <v>2175</v>
      </c>
      <c r="G34" s="57">
        <f>'Monthly Marketing Budgets'!U83</f>
        <v>725</v>
      </c>
      <c r="H34" s="57">
        <f>'Monthly Marketing Budgets'!V83</f>
        <v>3500</v>
      </c>
      <c r="I34" s="52"/>
      <c r="J34" s="34"/>
      <c r="K34" s="34"/>
      <c r="L34" s="577" t="s">
        <v>213</v>
      </c>
      <c r="M34" s="578"/>
      <c r="N34" s="56"/>
      <c r="O34" s="57">
        <f>'Monthly Marketing Budgets'!R128</f>
        <v>0</v>
      </c>
      <c r="P34" s="57">
        <f>'Monthly Marketing Budgets'!S128</f>
        <v>600</v>
      </c>
      <c r="Q34" s="57">
        <f>'Monthly Marketing Budgets'!T128</f>
        <v>2175</v>
      </c>
      <c r="R34" s="57">
        <f>'Monthly Marketing Budgets'!U128</f>
        <v>725</v>
      </c>
      <c r="S34" s="57">
        <f>'Monthly Marketing Budgets'!V128</f>
        <v>3500</v>
      </c>
      <c r="T34" s="52"/>
    </row>
    <row r="35" spans="1:20" ht="26.1" customHeight="1" x14ac:dyDescent="0.2">
      <c r="A35" s="577" t="s">
        <v>213</v>
      </c>
      <c r="B35" s="578"/>
      <c r="C35" s="51"/>
      <c r="D35" s="58">
        <f>'Monthly Marketing Budgets'!R84</f>
        <v>0</v>
      </c>
      <c r="E35" s="58">
        <f>'Monthly Marketing Budgets'!S84</f>
        <v>0</v>
      </c>
      <c r="F35" s="58">
        <f>'Monthly Marketing Budgets'!T84</f>
        <v>0</v>
      </c>
      <c r="G35" s="58">
        <f>'Monthly Marketing Budgets'!U84</f>
        <v>0</v>
      </c>
      <c r="H35" s="58">
        <f>'Monthly Marketing Budgets'!V84</f>
        <v>0</v>
      </c>
      <c r="I35" s="52"/>
      <c r="J35" s="34"/>
      <c r="K35" s="34"/>
      <c r="L35" s="577" t="s">
        <v>213</v>
      </c>
      <c r="M35" s="578"/>
      <c r="N35" s="56"/>
      <c r="O35" s="58">
        <f>'Monthly Marketing Budgets'!R129</f>
        <v>0</v>
      </c>
      <c r="P35" s="58">
        <f>'Monthly Marketing Budgets'!S129</f>
        <v>0</v>
      </c>
      <c r="Q35" s="58">
        <f>'Monthly Marketing Budgets'!T129</f>
        <v>0</v>
      </c>
      <c r="R35" s="58">
        <f>'Monthly Marketing Budgets'!U129</f>
        <v>0</v>
      </c>
      <c r="S35" s="58">
        <f>'Monthly Marketing Budgets'!V129</f>
        <v>0</v>
      </c>
      <c r="T35" s="52"/>
    </row>
    <row r="36" spans="1:20" ht="26.1" customHeight="1" x14ac:dyDescent="0.2">
      <c r="A36" s="577" t="s">
        <v>122</v>
      </c>
      <c r="B36" s="578"/>
      <c r="C36" s="51"/>
      <c r="D36" s="57">
        <f>SUM(D7:D35)</f>
        <v>1860</v>
      </c>
      <c r="E36" s="57">
        <f>SUM(E7:E35)</f>
        <v>2499.9899999999998</v>
      </c>
      <c r="F36" s="57">
        <f>SUM(F7:F35)</f>
        <v>4185</v>
      </c>
      <c r="G36" s="57">
        <f>SUM(G7:G35)</f>
        <v>2635</v>
      </c>
      <c r="H36" s="57">
        <f>SUM(H7:H35)</f>
        <v>11179.99</v>
      </c>
      <c r="I36" s="52"/>
      <c r="J36" s="34"/>
      <c r="K36" s="34"/>
      <c r="L36" s="577" t="s">
        <v>122</v>
      </c>
      <c r="M36" s="578"/>
      <c r="N36" s="56"/>
      <c r="O36" s="57">
        <f>SUM(O7:O35)</f>
        <v>1860</v>
      </c>
      <c r="P36" s="57">
        <f>SUM(P7:P35)</f>
        <v>2499.9899999999998</v>
      </c>
      <c r="Q36" s="57">
        <f>SUM(Q7:Q35)</f>
        <v>4185</v>
      </c>
      <c r="R36" s="57">
        <f>SUM(R7:R35)</f>
        <v>2635</v>
      </c>
      <c r="S36" s="57">
        <f>SUM(S7:S35)</f>
        <v>11179.99</v>
      </c>
      <c r="T36" s="172"/>
    </row>
    <row r="37" spans="1:20" ht="26.1" customHeight="1" x14ac:dyDescent="0.2">
      <c r="A37" s="171"/>
      <c r="B37" s="56"/>
      <c r="C37" s="51"/>
      <c r="D37" s="51" t="s">
        <v>256</v>
      </c>
      <c r="E37" s="51" t="s">
        <v>256</v>
      </c>
      <c r="F37" s="51" t="s">
        <v>256</v>
      </c>
      <c r="G37" s="51" t="s">
        <v>256</v>
      </c>
      <c r="H37" s="51" t="s">
        <v>256</v>
      </c>
      <c r="I37" s="52"/>
      <c r="J37" s="34"/>
      <c r="K37" s="34"/>
      <c r="L37" s="171"/>
      <c r="M37" s="56"/>
      <c r="N37" s="51"/>
      <c r="O37" s="51" t="s">
        <v>256</v>
      </c>
      <c r="P37" s="51" t="s">
        <v>256</v>
      </c>
      <c r="Q37" s="51" t="s">
        <v>256</v>
      </c>
      <c r="R37" s="51" t="s">
        <v>256</v>
      </c>
      <c r="S37" s="51" t="s">
        <v>256</v>
      </c>
      <c r="T37" s="52"/>
    </row>
    <row r="38" spans="1:20" ht="26.1" customHeight="1" x14ac:dyDescent="0.2">
      <c r="A38" s="307"/>
      <c r="B38" s="308"/>
      <c r="C38" s="54"/>
      <c r="D38" s="54"/>
      <c r="E38" s="54"/>
      <c r="F38" s="54"/>
      <c r="G38" s="54"/>
      <c r="H38" s="54"/>
      <c r="I38" s="55"/>
      <c r="J38" s="34"/>
      <c r="K38" s="34"/>
      <c r="L38" s="307"/>
      <c r="M38" s="308"/>
      <c r="N38" s="54"/>
      <c r="O38" s="54"/>
      <c r="P38" s="54"/>
      <c r="Q38" s="54"/>
      <c r="R38" s="54"/>
      <c r="S38" s="54"/>
      <c r="T38" s="55"/>
    </row>
    <row r="39" spans="1:20" ht="15" x14ac:dyDescent="0.2">
      <c r="J39" s="34"/>
      <c r="K39" s="34"/>
      <c r="L39" s="128"/>
      <c r="M39" s="128"/>
      <c r="N39" s="128"/>
      <c r="O39" s="128"/>
      <c r="P39" s="128"/>
      <c r="Q39" s="128"/>
      <c r="R39" s="128"/>
      <c r="S39" s="128"/>
      <c r="T39" s="128"/>
    </row>
    <row r="40" spans="1:20" s="128" customFormat="1" ht="18.95" customHeight="1" x14ac:dyDescent="0.2"/>
    <row r="41" spans="1:20" s="128" customFormat="1" ht="21.95" customHeight="1" x14ac:dyDescent="0.2"/>
    <row r="42" spans="1:20" s="128" customFormat="1" x14ac:dyDescent="0.2"/>
    <row r="43" spans="1:20" s="128" customFormat="1" x14ac:dyDescent="0.2">
      <c r="L43" s="25"/>
      <c r="M43" s="25"/>
      <c r="N43" s="25"/>
      <c r="O43" s="25"/>
      <c r="P43" s="25"/>
      <c r="Q43" s="25"/>
      <c r="R43" s="25"/>
      <c r="S43" s="25"/>
      <c r="T43" s="25"/>
    </row>
  </sheetData>
  <sheetProtection password="CC6C" sheet="1" objects="1" scenarios="1"/>
  <mergeCells count="32">
    <mergeCell ref="A6:B6"/>
    <mergeCell ref="A11:B11"/>
    <mergeCell ref="A12:B12"/>
    <mergeCell ref="A13:B13"/>
    <mergeCell ref="A14:B14"/>
    <mergeCell ref="A35:B35"/>
    <mergeCell ref="A15:B15"/>
    <mergeCell ref="A20:B20"/>
    <mergeCell ref="A21:B21"/>
    <mergeCell ref="A22:B22"/>
    <mergeCell ref="A23:B23"/>
    <mergeCell ref="A26:B26"/>
    <mergeCell ref="A30:B30"/>
    <mergeCell ref="A31:B31"/>
    <mergeCell ref="A34:B34"/>
    <mergeCell ref="L30:M30"/>
    <mergeCell ref="A36:B36"/>
    <mergeCell ref="L6:M6"/>
    <mergeCell ref="L11:M11"/>
    <mergeCell ref="L12:M12"/>
    <mergeCell ref="L13:M13"/>
    <mergeCell ref="L14:M14"/>
    <mergeCell ref="L15:M15"/>
    <mergeCell ref="L31:M31"/>
    <mergeCell ref="L34:M34"/>
    <mergeCell ref="L35:M35"/>
    <mergeCell ref="L36:M36"/>
    <mergeCell ref="L20:M20"/>
    <mergeCell ref="L21:M21"/>
    <mergeCell ref="L22:M22"/>
    <mergeCell ref="L23:M23"/>
    <mergeCell ref="L26:M26"/>
  </mergeCells>
  <phoneticPr fontId="10" type="noConversion"/>
  <pageMargins left="0.5" right="0.25" top="1" bottom="0" header="0.25" footer="0.25"/>
  <pageSetup scale="46" orientation="landscape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U252"/>
  <sheetViews>
    <sheetView tabSelected="1" zoomScale="75" zoomScaleNormal="75" workbookViewId="0">
      <selection activeCell="L103" sqref="L103"/>
    </sheetView>
  </sheetViews>
  <sheetFormatPr defaultColWidth="10.875" defaultRowHeight="12.75" x14ac:dyDescent="0.2"/>
  <cols>
    <col min="1" max="1" width="19" style="25" customWidth="1"/>
    <col min="2" max="2" width="28.375" style="25" customWidth="1"/>
    <col min="3" max="15" width="19" style="25" customWidth="1"/>
    <col min="16" max="16384" width="10.875" style="25"/>
  </cols>
  <sheetData>
    <row r="1" spans="1:21" ht="24.95" customHeight="1" x14ac:dyDescent="0.2"/>
    <row r="2" spans="1:21" s="128" customFormat="1" ht="27" customHeight="1" x14ac:dyDescent="0.25">
      <c r="A2" s="336"/>
      <c r="B2" s="422" t="str">
        <f>G2</f>
        <v>INPUT COMPANY NAME on Monthly Marketing Budget cell "H2"</v>
      </c>
      <c r="C2" s="336"/>
      <c r="D2" s="336"/>
      <c r="E2" s="336"/>
      <c r="F2" s="336"/>
      <c r="G2" s="593" t="str">
        <f>+'Monthly Marketing Budgets'!H2</f>
        <v>INPUT COMPANY NAME on Monthly Marketing Budget cell "H2"</v>
      </c>
      <c r="H2" s="593"/>
      <c r="I2" s="593"/>
      <c r="J2" s="593"/>
      <c r="K2" s="593"/>
      <c r="L2" s="336"/>
      <c r="M2" s="337"/>
      <c r="N2" s="337"/>
      <c r="O2" s="337"/>
    </row>
    <row r="3" spans="1:21" s="128" customFormat="1" ht="24.95" customHeight="1" x14ac:dyDescent="0.25">
      <c r="A3" s="599" t="s">
        <v>60</v>
      </c>
      <c r="B3" s="599"/>
      <c r="C3" s="599"/>
      <c r="D3" s="599"/>
      <c r="E3" s="338" t="s">
        <v>230</v>
      </c>
      <c r="F3" s="339"/>
      <c r="G3" s="345"/>
      <c r="H3" s="339"/>
      <c r="I3" s="339"/>
      <c r="J3" s="339"/>
      <c r="K3" s="339"/>
      <c r="L3" s="339"/>
      <c r="M3" s="340"/>
      <c r="N3" s="340"/>
      <c r="O3" s="340"/>
    </row>
    <row r="4" spans="1:21" ht="24.95" customHeight="1" x14ac:dyDescent="0.2">
      <c r="A4" s="76"/>
      <c r="B4" s="76"/>
      <c r="C4" s="36" t="s">
        <v>258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128"/>
      <c r="Q4" s="128"/>
      <c r="R4" s="128"/>
      <c r="S4" s="128"/>
      <c r="T4" s="128"/>
      <c r="U4" s="128"/>
    </row>
    <row r="5" spans="1:21" ht="24.95" customHeight="1" x14ac:dyDescent="0.25">
      <c r="A5" s="341" t="s">
        <v>379</v>
      </c>
      <c r="B5" s="342"/>
      <c r="C5" s="59" t="s">
        <v>343</v>
      </c>
      <c r="D5" s="59" t="s">
        <v>102</v>
      </c>
      <c r="E5" s="59" t="s">
        <v>103</v>
      </c>
      <c r="F5" s="59" t="s">
        <v>104</v>
      </c>
      <c r="G5" s="59" t="s">
        <v>105</v>
      </c>
      <c r="H5" s="35" t="s">
        <v>106</v>
      </c>
      <c r="I5" s="35" t="s">
        <v>309</v>
      </c>
      <c r="J5" s="35" t="s">
        <v>337</v>
      </c>
      <c r="K5" s="35" t="s">
        <v>338</v>
      </c>
      <c r="L5" s="35" t="s">
        <v>339</v>
      </c>
      <c r="M5" s="35" t="s">
        <v>340</v>
      </c>
      <c r="N5" s="35" t="s">
        <v>331</v>
      </c>
      <c r="O5" s="35" t="s">
        <v>332</v>
      </c>
      <c r="P5" s="128"/>
      <c r="Q5" s="160" t="s">
        <v>123</v>
      </c>
      <c r="R5" s="160" t="s">
        <v>161</v>
      </c>
      <c r="S5" s="160" t="s">
        <v>162</v>
      </c>
      <c r="T5" s="160" t="s">
        <v>53</v>
      </c>
      <c r="U5" s="160" t="s">
        <v>248</v>
      </c>
    </row>
    <row r="6" spans="1:21" ht="24.95" customHeight="1" x14ac:dyDescent="0.2">
      <c r="A6" s="80"/>
      <c r="B6" s="80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128"/>
      <c r="Q6" s="128"/>
      <c r="R6" s="128"/>
      <c r="S6" s="128"/>
      <c r="T6" s="128"/>
      <c r="U6" s="128"/>
    </row>
    <row r="7" spans="1:21" ht="24.95" customHeight="1" x14ac:dyDescent="0.2">
      <c r="A7" s="600" t="s">
        <v>374</v>
      </c>
      <c r="B7" s="600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128"/>
      <c r="Q7" s="128"/>
      <c r="R7" s="128"/>
      <c r="S7" s="128"/>
      <c r="T7" s="128"/>
      <c r="U7" s="128"/>
    </row>
    <row r="8" spans="1:21" ht="24.95" customHeight="1" x14ac:dyDescent="0.2">
      <c r="A8" s="343"/>
      <c r="B8" s="343" t="s">
        <v>231</v>
      </c>
      <c r="C8" s="181">
        <v>50</v>
      </c>
      <c r="D8" s="181">
        <v>20</v>
      </c>
      <c r="E8" s="181">
        <v>20</v>
      </c>
      <c r="F8" s="181">
        <v>80</v>
      </c>
      <c r="G8" s="181">
        <v>0</v>
      </c>
      <c r="H8" s="181">
        <v>50</v>
      </c>
      <c r="I8" s="181">
        <v>100</v>
      </c>
      <c r="J8" s="181">
        <v>50</v>
      </c>
      <c r="K8" s="181">
        <v>200</v>
      </c>
      <c r="L8" s="181">
        <v>50</v>
      </c>
      <c r="M8" s="181">
        <v>100</v>
      </c>
      <c r="N8" s="181">
        <v>200</v>
      </c>
      <c r="O8" s="74">
        <f t="shared" ref="O8:O13" si="0">SUM(C8:N8)</f>
        <v>920</v>
      </c>
      <c r="P8" s="75"/>
      <c r="Q8" s="75">
        <f>(C8+D8+E8)</f>
        <v>90</v>
      </c>
      <c r="R8" s="75">
        <f>(F8+G8+H8)</f>
        <v>130</v>
      </c>
      <c r="S8" s="75">
        <f>(I8+J8+K8)</f>
        <v>350</v>
      </c>
      <c r="T8" s="75">
        <f>(L8+M8+N8)</f>
        <v>350</v>
      </c>
      <c r="U8" s="75">
        <f>SUM(Q8:T8)</f>
        <v>920</v>
      </c>
    </row>
    <row r="9" spans="1:21" ht="24.95" customHeight="1" x14ac:dyDescent="0.2">
      <c r="A9" s="80"/>
      <c r="B9" s="80" t="s">
        <v>206</v>
      </c>
      <c r="C9" s="58">
        <f t="shared" ref="C9:N9" si="1">($C$62)</f>
        <v>20</v>
      </c>
      <c r="D9" s="58">
        <f t="shared" si="1"/>
        <v>20</v>
      </c>
      <c r="E9" s="58">
        <f t="shared" si="1"/>
        <v>20</v>
      </c>
      <c r="F9" s="58">
        <f t="shared" si="1"/>
        <v>20</v>
      </c>
      <c r="G9" s="58">
        <f t="shared" si="1"/>
        <v>20</v>
      </c>
      <c r="H9" s="58">
        <f t="shared" si="1"/>
        <v>20</v>
      </c>
      <c r="I9" s="58">
        <f t="shared" si="1"/>
        <v>20</v>
      </c>
      <c r="J9" s="58">
        <f t="shared" si="1"/>
        <v>20</v>
      </c>
      <c r="K9" s="58">
        <f t="shared" si="1"/>
        <v>20</v>
      </c>
      <c r="L9" s="58">
        <f t="shared" si="1"/>
        <v>20</v>
      </c>
      <c r="M9" s="58">
        <f t="shared" si="1"/>
        <v>20</v>
      </c>
      <c r="N9" s="58">
        <f t="shared" si="1"/>
        <v>20</v>
      </c>
      <c r="O9" s="81" t="s">
        <v>256</v>
      </c>
      <c r="P9" s="128"/>
      <c r="Q9" s="76">
        <f>E9</f>
        <v>20</v>
      </c>
      <c r="R9" s="76">
        <f>H9</f>
        <v>20</v>
      </c>
      <c r="S9" s="76">
        <f>K9</f>
        <v>20</v>
      </c>
      <c r="T9" s="76">
        <f>N9</f>
        <v>20</v>
      </c>
      <c r="U9" s="76">
        <f>(N9)</f>
        <v>20</v>
      </c>
    </row>
    <row r="10" spans="1:21" ht="24.95" customHeight="1" x14ac:dyDescent="0.2">
      <c r="A10" s="80"/>
      <c r="B10" s="80" t="s">
        <v>227</v>
      </c>
      <c r="C10" s="57">
        <f>(C9*C8)</f>
        <v>1000</v>
      </c>
      <c r="D10" s="57">
        <f t="shared" ref="D10:N10" si="2">(D9*D8)</f>
        <v>400</v>
      </c>
      <c r="E10" s="57">
        <f t="shared" si="2"/>
        <v>400</v>
      </c>
      <c r="F10" s="57">
        <f t="shared" si="2"/>
        <v>1600</v>
      </c>
      <c r="G10" s="57">
        <f t="shared" si="2"/>
        <v>0</v>
      </c>
      <c r="H10" s="57">
        <f t="shared" si="2"/>
        <v>1000</v>
      </c>
      <c r="I10" s="57">
        <f t="shared" si="2"/>
        <v>2000</v>
      </c>
      <c r="J10" s="57">
        <f t="shared" si="2"/>
        <v>1000</v>
      </c>
      <c r="K10" s="57">
        <f t="shared" si="2"/>
        <v>4000</v>
      </c>
      <c r="L10" s="57">
        <f t="shared" si="2"/>
        <v>1000</v>
      </c>
      <c r="M10" s="57">
        <f t="shared" si="2"/>
        <v>2000</v>
      </c>
      <c r="N10" s="57">
        <f t="shared" si="2"/>
        <v>4000</v>
      </c>
      <c r="O10" s="79">
        <f t="shared" si="0"/>
        <v>18400</v>
      </c>
      <c r="P10" s="128"/>
      <c r="Q10" s="76">
        <f>(C10+D10+E10)</f>
        <v>1800</v>
      </c>
      <c r="R10" s="76">
        <f>(F10+G10+H10)</f>
        <v>2600</v>
      </c>
      <c r="S10" s="76">
        <f>(I10+J10+K10)</f>
        <v>7000</v>
      </c>
      <c r="T10" s="76">
        <f>(L10+M10+N10)</f>
        <v>7000</v>
      </c>
      <c r="U10" s="76">
        <f>SUM(Q10:T10)</f>
        <v>18400</v>
      </c>
    </row>
    <row r="11" spans="1:21" ht="24.95" customHeight="1" x14ac:dyDescent="0.2">
      <c r="A11" s="80"/>
      <c r="B11" s="80" t="s">
        <v>196</v>
      </c>
      <c r="C11" s="80">
        <f>-(C10*$C$63)</f>
        <v>0</v>
      </c>
      <c r="D11" s="80">
        <f t="shared" ref="D11:N11" si="3">-(D10*$C$63)</f>
        <v>0</v>
      </c>
      <c r="E11" s="80">
        <f t="shared" si="3"/>
        <v>0</v>
      </c>
      <c r="F11" s="80">
        <f t="shared" si="3"/>
        <v>0</v>
      </c>
      <c r="G11" s="80">
        <f t="shared" si="3"/>
        <v>0</v>
      </c>
      <c r="H11" s="80">
        <f t="shared" si="3"/>
        <v>0</v>
      </c>
      <c r="I11" s="80">
        <f t="shared" si="3"/>
        <v>0</v>
      </c>
      <c r="J11" s="80">
        <f t="shared" si="3"/>
        <v>0</v>
      </c>
      <c r="K11" s="80">
        <f t="shared" si="3"/>
        <v>0</v>
      </c>
      <c r="L11" s="80">
        <f t="shared" si="3"/>
        <v>0</v>
      </c>
      <c r="M11" s="80">
        <f t="shared" si="3"/>
        <v>0</v>
      </c>
      <c r="N11" s="80">
        <f t="shared" si="3"/>
        <v>0</v>
      </c>
      <c r="O11" s="79">
        <f t="shared" si="0"/>
        <v>0</v>
      </c>
      <c r="P11" s="128"/>
      <c r="Q11" s="76">
        <f>(C11+D11+E11)</f>
        <v>0</v>
      </c>
      <c r="R11" s="76">
        <f>(F11+G11+H11)</f>
        <v>0</v>
      </c>
      <c r="S11" s="76">
        <f>(I11+J11+K11)</f>
        <v>0</v>
      </c>
      <c r="T11" s="76">
        <f>(L11+M11+N11)</f>
        <v>0</v>
      </c>
      <c r="U11" s="76">
        <f>SUM(Q11:T11)</f>
        <v>0</v>
      </c>
    </row>
    <row r="12" spans="1:21" ht="24.95" customHeight="1" x14ac:dyDescent="0.2">
      <c r="A12" s="80"/>
      <c r="B12" s="80" t="s">
        <v>197</v>
      </c>
      <c r="C12" s="58">
        <f>-(C10*$C$64)</f>
        <v>-50</v>
      </c>
      <c r="D12" s="58">
        <f t="shared" ref="D12:N12" si="4">-(D10*$C$64)</f>
        <v>-20</v>
      </c>
      <c r="E12" s="58">
        <f t="shared" si="4"/>
        <v>-20</v>
      </c>
      <c r="F12" s="58">
        <f t="shared" si="4"/>
        <v>-80</v>
      </c>
      <c r="G12" s="58">
        <f t="shared" si="4"/>
        <v>0</v>
      </c>
      <c r="H12" s="58">
        <f t="shared" si="4"/>
        <v>-50</v>
      </c>
      <c r="I12" s="58">
        <f t="shared" si="4"/>
        <v>-100</v>
      </c>
      <c r="J12" s="58">
        <f t="shared" si="4"/>
        <v>-50</v>
      </c>
      <c r="K12" s="58">
        <f t="shared" si="4"/>
        <v>-200</v>
      </c>
      <c r="L12" s="58">
        <f t="shared" si="4"/>
        <v>-50</v>
      </c>
      <c r="M12" s="58">
        <f t="shared" si="4"/>
        <v>-100</v>
      </c>
      <c r="N12" s="58">
        <f t="shared" si="4"/>
        <v>-200</v>
      </c>
      <c r="O12" s="81">
        <f t="shared" si="0"/>
        <v>-920</v>
      </c>
      <c r="P12" s="128"/>
      <c r="Q12" s="77">
        <f>(C12+D12+E12)</f>
        <v>-90</v>
      </c>
      <c r="R12" s="77">
        <f>(F12+G12+H12)</f>
        <v>-130</v>
      </c>
      <c r="S12" s="77">
        <f>(I12+J12+K12)</f>
        <v>-350</v>
      </c>
      <c r="T12" s="77">
        <f>(L12+M12+N12)</f>
        <v>-350</v>
      </c>
      <c r="U12" s="78">
        <f>SUM(Q12:T12)</f>
        <v>-920</v>
      </c>
    </row>
    <row r="13" spans="1:21" ht="24.95" customHeight="1" x14ac:dyDescent="0.2">
      <c r="A13" s="80"/>
      <c r="B13" s="344" t="s">
        <v>257</v>
      </c>
      <c r="C13" s="80">
        <f>(C10+C11+C12)</f>
        <v>950</v>
      </c>
      <c r="D13" s="80">
        <f t="shared" ref="D13:N13" si="5">(D10+D11+D12)</f>
        <v>380</v>
      </c>
      <c r="E13" s="80">
        <f t="shared" si="5"/>
        <v>380</v>
      </c>
      <c r="F13" s="80">
        <f t="shared" si="5"/>
        <v>1520</v>
      </c>
      <c r="G13" s="80">
        <f t="shared" si="5"/>
        <v>0</v>
      </c>
      <c r="H13" s="80">
        <f t="shared" si="5"/>
        <v>950</v>
      </c>
      <c r="I13" s="80">
        <f t="shared" si="5"/>
        <v>1900</v>
      </c>
      <c r="J13" s="80">
        <f t="shared" si="5"/>
        <v>950</v>
      </c>
      <c r="K13" s="80">
        <f t="shared" si="5"/>
        <v>3800</v>
      </c>
      <c r="L13" s="80">
        <f t="shared" si="5"/>
        <v>950</v>
      </c>
      <c r="M13" s="80">
        <f t="shared" si="5"/>
        <v>1900</v>
      </c>
      <c r="N13" s="80">
        <f t="shared" si="5"/>
        <v>3800</v>
      </c>
      <c r="O13" s="79">
        <f t="shared" si="0"/>
        <v>17480</v>
      </c>
      <c r="P13" s="128"/>
      <c r="Q13" s="76">
        <f>(C13+D13+E13)</f>
        <v>1710</v>
      </c>
      <c r="R13" s="76">
        <f>(F13+G13+H13)</f>
        <v>2470</v>
      </c>
      <c r="S13" s="76">
        <f>(I13+J13+K13)</f>
        <v>6650</v>
      </c>
      <c r="T13" s="76">
        <f>(L13+M13+N13)</f>
        <v>6650</v>
      </c>
      <c r="U13" s="76">
        <f>SUM(Q13:T13)</f>
        <v>17480</v>
      </c>
    </row>
    <row r="14" spans="1:21" ht="24.95" customHeight="1" x14ac:dyDescent="0.2">
      <c r="A14" s="80"/>
      <c r="B14" s="80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79"/>
      <c r="P14" s="128"/>
      <c r="Q14" s="128"/>
      <c r="R14" s="128"/>
      <c r="S14" s="128"/>
      <c r="T14" s="128"/>
      <c r="U14" s="128"/>
    </row>
    <row r="15" spans="1:21" ht="24.95" customHeight="1" x14ac:dyDescent="0.2">
      <c r="A15" s="80"/>
      <c r="B15" s="80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79"/>
      <c r="P15" s="128"/>
      <c r="Q15" s="128"/>
      <c r="R15" s="128"/>
      <c r="S15" s="128"/>
      <c r="T15" s="128"/>
      <c r="U15" s="128"/>
    </row>
    <row r="16" spans="1:21" ht="24.95" customHeight="1" x14ac:dyDescent="0.2">
      <c r="A16" s="600" t="s">
        <v>376</v>
      </c>
      <c r="B16" s="600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80"/>
      <c r="P16" s="128"/>
      <c r="Q16" s="128"/>
      <c r="R16" s="128"/>
      <c r="S16" s="128"/>
      <c r="T16" s="128"/>
      <c r="U16" s="128"/>
    </row>
    <row r="17" spans="1:21" ht="24.95" customHeight="1" x14ac:dyDescent="0.2">
      <c r="A17" s="343"/>
      <c r="B17" s="343" t="s">
        <v>231</v>
      </c>
      <c r="C17" s="564">
        <v>90</v>
      </c>
      <c r="D17" s="564">
        <v>90</v>
      </c>
      <c r="E17" s="564">
        <v>30</v>
      </c>
      <c r="F17" s="564">
        <v>150</v>
      </c>
      <c r="G17" s="564">
        <v>300</v>
      </c>
      <c r="H17" s="564">
        <v>642</v>
      </c>
      <c r="I17" s="564">
        <v>1076</v>
      </c>
      <c r="J17" s="564">
        <v>1076</v>
      </c>
      <c r="K17" s="564">
        <v>512</v>
      </c>
      <c r="L17" s="564">
        <v>4304</v>
      </c>
      <c r="M17" s="564">
        <v>300</v>
      </c>
      <c r="N17" s="564">
        <v>1076</v>
      </c>
      <c r="O17" s="74">
        <f t="shared" ref="O17:O22" si="6">SUM(C17:N17)</f>
        <v>9646</v>
      </c>
      <c r="P17" s="75"/>
      <c r="Q17" s="75">
        <f>(C17+D17+E17)</f>
        <v>210</v>
      </c>
      <c r="R17" s="75">
        <f>(F17+G17+H17)</f>
        <v>1092</v>
      </c>
      <c r="S17" s="75">
        <f t="shared" ref="S17:S22" si="7">(I17+J17+K17)</f>
        <v>2664</v>
      </c>
      <c r="T17" s="75">
        <f t="shared" ref="T17:T22" si="8">(L17+M17+N17)</f>
        <v>5680</v>
      </c>
      <c r="U17" s="75">
        <f>SUM(Q17:T17)</f>
        <v>9646</v>
      </c>
    </row>
    <row r="18" spans="1:21" ht="24.95" customHeight="1" x14ac:dyDescent="0.2">
      <c r="A18" s="80"/>
      <c r="B18" s="80" t="s">
        <v>206</v>
      </c>
      <c r="C18" s="58">
        <f t="shared" ref="C18:N18" si="9">($C$67)</f>
        <v>9.99</v>
      </c>
      <c r="D18" s="58">
        <f t="shared" si="9"/>
        <v>9.99</v>
      </c>
      <c r="E18" s="58">
        <f t="shared" si="9"/>
        <v>9.99</v>
      </c>
      <c r="F18" s="58">
        <f t="shared" si="9"/>
        <v>9.99</v>
      </c>
      <c r="G18" s="58">
        <f t="shared" si="9"/>
        <v>9.99</v>
      </c>
      <c r="H18" s="58">
        <f t="shared" si="9"/>
        <v>9.99</v>
      </c>
      <c r="I18" s="58">
        <f t="shared" si="9"/>
        <v>9.99</v>
      </c>
      <c r="J18" s="58">
        <f t="shared" si="9"/>
        <v>9.99</v>
      </c>
      <c r="K18" s="58">
        <f t="shared" si="9"/>
        <v>9.99</v>
      </c>
      <c r="L18" s="58">
        <f t="shared" si="9"/>
        <v>9.99</v>
      </c>
      <c r="M18" s="58">
        <f t="shared" si="9"/>
        <v>9.99</v>
      </c>
      <c r="N18" s="58">
        <f t="shared" si="9"/>
        <v>9.99</v>
      </c>
      <c r="O18" s="81" t="s">
        <v>256</v>
      </c>
      <c r="P18" s="128"/>
      <c r="Q18" s="76">
        <f>E18</f>
        <v>9.99</v>
      </c>
      <c r="R18" s="76">
        <f>H18</f>
        <v>9.99</v>
      </c>
      <c r="S18" s="76">
        <f>K18</f>
        <v>9.99</v>
      </c>
      <c r="T18" s="76">
        <f>N18</f>
        <v>9.99</v>
      </c>
      <c r="U18" s="76">
        <f>(N18)</f>
        <v>9.99</v>
      </c>
    </row>
    <row r="19" spans="1:21" ht="24.95" customHeight="1" x14ac:dyDescent="0.2">
      <c r="A19" s="80"/>
      <c r="B19" s="80" t="s">
        <v>227</v>
      </c>
      <c r="C19" s="57">
        <f t="shared" ref="C19:N19" si="10">(C18*C17)</f>
        <v>899.1</v>
      </c>
      <c r="D19" s="57">
        <f t="shared" si="10"/>
        <v>899.1</v>
      </c>
      <c r="E19" s="57">
        <f t="shared" si="10"/>
        <v>299.7</v>
      </c>
      <c r="F19" s="57">
        <f t="shared" si="10"/>
        <v>1498.5</v>
      </c>
      <c r="G19" s="57">
        <f t="shared" si="10"/>
        <v>2997</v>
      </c>
      <c r="H19" s="57">
        <f t="shared" si="10"/>
        <v>6413.58</v>
      </c>
      <c r="I19" s="57">
        <f t="shared" si="10"/>
        <v>10749.24</v>
      </c>
      <c r="J19" s="57">
        <f t="shared" si="10"/>
        <v>10749.24</v>
      </c>
      <c r="K19" s="57">
        <f t="shared" si="10"/>
        <v>5114.88</v>
      </c>
      <c r="L19" s="57">
        <f t="shared" si="10"/>
        <v>42996.959999999999</v>
      </c>
      <c r="M19" s="57">
        <f t="shared" si="10"/>
        <v>2997</v>
      </c>
      <c r="N19" s="57">
        <f t="shared" si="10"/>
        <v>10749.24</v>
      </c>
      <c r="O19" s="79">
        <f t="shared" si="6"/>
        <v>96363.54</v>
      </c>
      <c r="P19" s="128"/>
      <c r="Q19" s="76">
        <f>(C19+D19+E19)</f>
        <v>2097.9</v>
      </c>
      <c r="R19" s="76">
        <f>(F19+G19+H19)</f>
        <v>10909.08</v>
      </c>
      <c r="S19" s="76">
        <f t="shared" si="7"/>
        <v>26613.360000000001</v>
      </c>
      <c r="T19" s="76">
        <f t="shared" si="8"/>
        <v>56743.199999999997</v>
      </c>
      <c r="U19" s="76">
        <f>SUM(Q19:T19)</f>
        <v>96363.54</v>
      </c>
    </row>
    <row r="20" spans="1:21" ht="24.95" customHeight="1" x14ac:dyDescent="0.2">
      <c r="A20" s="80"/>
      <c r="B20" s="80" t="s">
        <v>196</v>
      </c>
      <c r="C20" s="80">
        <f>-(C19*$C$68)</f>
        <v>-89.910000000000011</v>
      </c>
      <c r="D20" s="80">
        <f t="shared" ref="D20:N20" si="11">-(D19*$C$68)</f>
        <v>-89.910000000000011</v>
      </c>
      <c r="E20" s="80">
        <f t="shared" si="11"/>
        <v>-29.97</v>
      </c>
      <c r="F20" s="80">
        <f t="shared" si="11"/>
        <v>-149.85</v>
      </c>
      <c r="G20" s="80">
        <f t="shared" si="11"/>
        <v>-299.7</v>
      </c>
      <c r="H20" s="80">
        <f t="shared" si="11"/>
        <v>-641.35800000000006</v>
      </c>
      <c r="I20" s="80">
        <f t="shared" si="11"/>
        <v>-1074.924</v>
      </c>
      <c r="J20" s="80">
        <f t="shared" si="11"/>
        <v>-1074.924</v>
      </c>
      <c r="K20" s="80">
        <f t="shared" si="11"/>
        <v>-511.48800000000006</v>
      </c>
      <c r="L20" s="80">
        <f t="shared" si="11"/>
        <v>-4299.6959999999999</v>
      </c>
      <c r="M20" s="80">
        <f t="shared" si="11"/>
        <v>-299.7</v>
      </c>
      <c r="N20" s="80">
        <f t="shared" si="11"/>
        <v>-1074.924</v>
      </c>
      <c r="O20" s="79">
        <f t="shared" si="6"/>
        <v>-9636.3539999999994</v>
      </c>
      <c r="P20" s="128"/>
      <c r="Q20" s="76">
        <f>(C20+D20+E20)</f>
        <v>-209.79000000000002</v>
      </c>
      <c r="R20" s="76">
        <f>(F20+G20+H20)</f>
        <v>-1090.9079999999999</v>
      </c>
      <c r="S20" s="76">
        <f t="shared" si="7"/>
        <v>-2661.3360000000002</v>
      </c>
      <c r="T20" s="76">
        <f t="shared" si="8"/>
        <v>-5674.32</v>
      </c>
      <c r="U20" s="76">
        <f>SUM(Q20:T20)</f>
        <v>-9636.3539999999994</v>
      </c>
    </row>
    <row r="21" spans="1:21" ht="24.95" customHeight="1" x14ac:dyDescent="0.2">
      <c r="A21" s="80"/>
      <c r="B21" s="80" t="s">
        <v>197</v>
      </c>
      <c r="C21" s="58">
        <f>-(C19*$C$69)</f>
        <v>0</v>
      </c>
      <c r="D21" s="58">
        <f t="shared" ref="D21:N21" si="12">-(D19*$C$69)</f>
        <v>0</v>
      </c>
      <c r="E21" s="58">
        <f t="shared" si="12"/>
        <v>0</v>
      </c>
      <c r="F21" s="58">
        <f t="shared" si="12"/>
        <v>0</v>
      </c>
      <c r="G21" s="58">
        <f t="shared" si="12"/>
        <v>0</v>
      </c>
      <c r="H21" s="58">
        <f t="shared" si="12"/>
        <v>0</v>
      </c>
      <c r="I21" s="58">
        <f t="shared" si="12"/>
        <v>0</v>
      </c>
      <c r="J21" s="58">
        <f t="shared" si="12"/>
        <v>0</v>
      </c>
      <c r="K21" s="58">
        <f t="shared" si="12"/>
        <v>0</v>
      </c>
      <c r="L21" s="58">
        <f t="shared" si="12"/>
        <v>0</v>
      </c>
      <c r="M21" s="58">
        <f t="shared" si="12"/>
        <v>0</v>
      </c>
      <c r="N21" s="58">
        <f t="shared" si="12"/>
        <v>0</v>
      </c>
      <c r="O21" s="81">
        <f t="shared" si="6"/>
        <v>0</v>
      </c>
      <c r="P21" s="128"/>
      <c r="Q21" s="77">
        <f>(C21+D21+E21)</f>
        <v>0</v>
      </c>
      <c r="R21" s="77">
        <f>(F21+G21+H21)</f>
        <v>0</v>
      </c>
      <c r="S21" s="77">
        <f t="shared" si="7"/>
        <v>0</v>
      </c>
      <c r="T21" s="77">
        <f t="shared" si="8"/>
        <v>0</v>
      </c>
      <c r="U21" s="78">
        <f>SUM(Q21:T21)</f>
        <v>0</v>
      </c>
    </row>
    <row r="22" spans="1:21" ht="24.95" customHeight="1" x14ac:dyDescent="0.2">
      <c r="A22" s="80"/>
      <c r="B22" s="344" t="s">
        <v>257</v>
      </c>
      <c r="C22" s="80">
        <f t="shared" ref="C22:N22" si="13">(C19+C20+C21)</f>
        <v>809.19</v>
      </c>
      <c r="D22" s="80">
        <f t="shared" si="13"/>
        <v>809.19</v>
      </c>
      <c r="E22" s="80">
        <f t="shared" si="13"/>
        <v>269.73</v>
      </c>
      <c r="F22" s="80">
        <f t="shared" si="13"/>
        <v>1348.65</v>
      </c>
      <c r="G22" s="80">
        <f t="shared" si="13"/>
        <v>2697.3</v>
      </c>
      <c r="H22" s="80">
        <f t="shared" si="13"/>
        <v>5772.2219999999998</v>
      </c>
      <c r="I22" s="80">
        <f t="shared" si="13"/>
        <v>9674.3159999999989</v>
      </c>
      <c r="J22" s="80">
        <f t="shared" si="13"/>
        <v>9674.3159999999989</v>
      </c>
      <c r="K22" s="80">
        <f t="shared" si="13"/>
        <v>4603.3919999999998</v>
      </c>
      <c r="L22" s="80">
        <f t="shared" si="13"/>
        <v>38697.263999999996</v>
      </c>
      <c r="M22" s="80">
        <f t="shared" si="13"/>
        <v>2697.3</v>
      </c>
      <c r="N22" s="80">
        <f t="shared" si="13"/>
        <v>9674.3159999999989</v>
      </c>
      <c r="O22" s="79">
        <f t="shared" si="6"/>
        <v>86727.185999999987</v>
      </c>
      <c r="P22" s="128"/>
      <c r="Q22" s="76">
        <f>(C22+D22+E22)</f>
        <v>1888.1100000000001</v>
      </c>
      <c r="R22" s="76">
        <f>(F22+G22+H22)</f>
        <v>9818.1720000000005</v>
      </c>
      <c r="S22" s="76">
        <f t="shared" si="7"/>
        <v>23952.023999999998</v>
      </c>
      <c r="T22" s="76">
        <f t="shared" si="8"/>
        <v>51068.88</v>
      </c>
      <c r="U22" s="76">
        <f>SUM(Q22:T22)</f>
        <v>86727.185999999987</v>
      </c>
    </row>
    <row r="23" spans="1:21" ht="24.95" customHeight="1" x14ac:dyDescent="0.2">
      <c r="A23" s="80"/>
      <c r="B23" s="80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79"/>
      <c r="P23" s="128"/>
      <c r="Q23" s="128"/>
      <c r="R23" s="128"/>
      <c r="S23" s="128"/>
      <c r="T23" s="128"/>
      <c r="U23" s="128"/>
    </row>
    <row r="24" spans="1:21" ht="24.95" customHeight="1" x14ac:dyDescent="0.2">
      <c r="A24" s="80"/>
      <c r="B24" s="80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79"/>
      <c r="P24" s="128"/>
      <c r="Q24" s="128"/>
      <c r="R24" s="128"/>
      <c r="S24" s="128"/>
      <c r="T24" s="128"/>
      <c r="U24" s="128"/>
    </row>
    <row r="25" spans="1:21" ht="24.95" customHeight="1" x14ac:dyDescent="0.2">
      <c r="A25" s="590" t="s">
        <v>375</v>
      </c>
      <c r="B25" s="590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80"/>
      <c r="P25" s="128"/>
      <c r="Q25" s="128"/>
      <c r="R25" s="128"/>
      <c r="S25" s="128"/>
      <c r="T25" s="128"/>
      <c r="U25" s="128"/>
    </row>
    <row r="26" spans="1:21" ht="24.95" customHeight="1" x14ac:dyDescent="0.2">
      <c r="A26" s="343"/>
      <c r="B26" s="343" t="s">
        <v>231</v>
      </c>
      <c r="C26" s="181">
        <v>135</v>
      </c>
      <c r="D26" s="181">
        <v>538</v>
      </c>
      <c r="E26" s="181">
        <v>538</v>
      </c>
      <c r="F26" s="181">
        <v>538</v>
      </c>
      <c r="G26" s="181">
        <v>2152</v>
      </c>
      <c r="H26" s="181">
        <v>2152</v>
      </c>
      <c r="I26" s="181">
        <v>4305</v>
      </c>
      <c r="J26" s="181">
        <v>4305</v>
      </c>
      <c r="K26" s="181">
        <v>4305</v>
      </c>
      <c r="L26" s="181">
        <v>4305</v>
      </c>
      <c r="M26" s="181">
        <v>4305</v>
      </c>
      <c r="N26" s="181">
        <v>4305</v>
      </c>
      <c r="O26" s="74">
        <f>SUM(C26:N26)</f>
        <v>31883</v>
      </c>
      <c r="P26" s="75"/>
      <c r="Q26" s="75">
        <f>(C26+D26+E26)</f>
        <v>1211</v>
      </c>
      <c r="R26" s="75">
        <f>(F26+G26+H26)</f>
        <v>4842</v>
      </c>
      <c r="S26" s="75">
        <f>(I26+J26+K26)</f>
        <v>12915</v>
      </c>
      <c r="T26" s="75">
        <f>(L26+M26+N26)</f>
        <v>12915</v>
      </c>
      <c r="U26" s="75">
        <f>SUM(Q26:T26)</f>
        <v>31883</v>
      </c>
    </row>
    <row r="27" spans="1:21" ht="24.95" customHeight="1" x14ac:dyDescent="0.2">
      <c r="A27" s="80"/>
      <c r="B27" s="80" t="s">
        <v>206</v>
      </c>
      <c r="C27" s="58">
        <f t="shared" ref="C27:N27" si="14">($C$72)</f>
        <v>0.97</v>
      </c>
      <c r="D27" s="58">
        <f t="shared" si="14"/>
        <v>0.97</v>
      </c>
      <c r="E27" s="58">
        <f t="shared" si="14"/>
        <v>0.97</v>
      </c>
      <c r="F27" s="58">
        <f t="shared" si="14"/>
        <v>0.97</v>
      </c>
      <c r="G27" s="58">
        <f t="shared" si="14"/>
        <v>0.97</v>
      </c>
      <c r="H27" s="58">
        <f t="shared" si="14"/>
        <v>0.97</v>
      </c>
      <c r="I27" s="58">
        <f t="shared" si="14"/>
        <v>0.97</v>
      </c>
      <c r="J27" s="58">
        <f t="shared" si="14"/>
        <v>0.97</v>
      </c>
      <c r="K27" s="58">
        <f t="shared" si="14"/>
        <v>0.97</v>
      </c>
      <c r="L27" s="58">
        <f t="shared" si="14"/>
        <v>0.97</v>
      </c>
      <c r="M27" s="58">
        <f t="shared" si="14"/>
        <v>0.97</v>
      </c>
      <c r="N27" s="58">
        <f t="shared" si="14"/>
        <v>0.97</v>
      </c>
      <c r="O27" s="81" t="s">
        <v>256</v>
      </c>
      <c r="P27" s="128"/>
      <c r="Q27" s="75">
        <f>E27</f>
        <v>0.97</v>
      </c>
      <c r="R27" s="75">
        <f>H27</f>
        <v>0.97</v>
      </c>
      <c r="S27" s="76">
        <f>K27</f>
        <v>0.97</v>
      </c>
      <c r="T27" s="76">
        <f>N27</f>
        <v>0.97</v>
      </c>
      <c r="U27" s="76">
        <f>N27</f>
        <v>0.97</v>
      </c>
    </row>
    <row r="28" spans="1:21" ht="24.95" customHeight="1" x14ac:dyDescent="0.2">
      <c r="A28" s="80"/>
      <c r="B28" s="80" t="s">
        <v>227</v>
      </c>
      <c r="C28" s="57">
        <f t="shared" ref="C28:N28" si="15">(C27*C26)</f>
        <v>130.94999999999999</v>
      </c>
      <c r="D28" s="57">
        <f t="shared" si="15"/>
        <v>521.86</v>
      </c>
      <c r="E28" s="57">
        <f t="shared" si="15"/>
        <v>521.86</v>
      </c>
      <c r="F28" s="57">
        <f t="shared" si="15"/>
        <v>521.86</v>
      </c>
      <c r="G28" s="57">
        <f t="shared" si="15"/>
        <v>2087.44</v>
      </c>
      <c r="H28" s="57">
        <f t="shared" si="15"/>
        <v>2087.44</v>
      </c>
      <c r="I28" s="57">
        <f t="shared" si="15"/>
        <v>4175.8499999999995</v>
      </c>
      <c r="J28" s="57">
        <f t="shared" si="15"/>
        <v>4175.8499999999995</v>
      </c>
      <c r="K28" s="57">
        <f t="shared" si="15"/>
        <v>4175.8499999999995</v>
      </c>
      <c r="L28" s="57">
        <f t="shared" si="15"/>
        <v>4175.8499999999995</v>
      </c>
      <c r="M28" s="57">
        <f t="shared" si="15"/>
        <v>4175.8499999999995</v>
      </c>
      <c r="N28" s="57">
        <f t="shared" si="15"/>
        <v>4175.8499999999995</v>
      </c>
      <c r="O28" s="79">
        <f>SUM(C28:N28)</f>
        <v>30926.509999999991</v>
      </c>
      <c r="P28" s="128"/>
      <c r="Q28" s="75">
        <f>(C28+D28+E28)</f>
        <v>1174.67</v>
      </c>
      <c r="R28" s="75">
        <f>(F28+G28+H28)</f>
        <v>4696.74</v>
      </c>
      <c r="S28" s="76">
        <f>(I28+J28+K28)</f>
        <v>12527.55</v>
      </c>
      <c r="T28" s="76">
        <f>(L28+M28+N28)</f>
        <v>12527.55</v>
      </c>
      <c r="U28" s="76">
        <f>SUM(Q28:T28)</f>
        <v>30926.51</v>
      </c>
    </row>
    <row r="29" spans="1:21" ht="24.95" customHeight="1" x14ac:dyDescent="0.2">
      <c r="A29" s="80"/>
      <c r="B29" s="80" t="s">
        <v>196</v>
      </c>
      <c r="C29" s="80">
        <f>-(C28*$C$73)</f>
        <v>-13.094999999999999</v>
      </c>
      <c r="D29" s="80">
        <f t="shared" ref="D29:N29" si="16">-(D28*$C$73)</f>
        <v>-52.186000000000007</v>
      </c>
      <c r="E29" s="80">
        <f t="shared" si="16"/>
        <v>-52.186000000000007</v>
      </c>
      <c r="F29" s="80">
        <f t="shared" si="16"/>
        <v>-52.186000000000007</v>
      </c>
      <c r="G29" s="80">
        <f t="shared" si="16"/>
        <v>-208.74400000000003</v>
      </c>
      <c r="H29" s="80">
        <f t="shared" si="16"/>
        <v>-208.74400000000003</v>
      </c>
      <c r="I29" s="80">
        <f t="shared" si="16"/>
        <v>-417.58499999999998</v>
      </c>
      <c r="J29" s="80">
        <f t="shared" si="16"/>
        <v>-417.58499999999998</v>
      </c>
      <c r="K29" s="80">
        <f t="shared" si="16"/>
        <v>-417.58499999999998</v>
      </c>
      <c r="L29" s="80">
        <f t="shared" si="16"/>
        <v>-417.58499999999998</v>
      </c>
      <c r="M29" s="80">
        <f t="shared" si="16"/>
        <v>-417.58499999999998</v>
      </c>
      <c r="N29" s="80">
        <f t="shared" si="16"/>
        <v>-417.58499999999998</v>
      </c>
      <c r="O29" s="79">
        <f>SUM(C29:N29)</f>
        <v>-3092.6510000000003</v>
      </c>
      <c r="P29" s="128"/>
      <c r="Q29" s="75">
        <f>(C29+D29+E29)</f>
        <v>-117.46700000000001</v>
      </c>
      <c r="R29" s="75">
        <f>(F29+G29+H29)</f>
        <v>-469.67400000000009</v>
      </c>
      <c r="S29" s="76">
        <f>(I29+J29+K29)</f>
        <v>-1252.7549999999999</v>
      </c>
      <c r="T29" s="76">
        <f>(L29+M29+N29)</f>
        <v>-1252.7549999999999</v>
      </c>
      <c r="U29" s="76">
        <f>SUM(Q29:T29)</f>
        <v>-3092.6509999999998</v>
      </c>
    </row>
    <row r="30" spans="1:21" ht="24.95" customHeight="1" x14ac:dyDescent="0.2">
      <c r="A30" s="80"/>
      <c r="B30" s="80" t="s">
        <v>197</v>
      </c>
      <c r="C30" s="58">
        <f>-(C28*$C$74)</f>
        <v>0</v>
      </c>
      <c r="D30" s="58">
        <f t="shared" ref="D30:N30" si="17">-(D28*$C$74)</f>
        <v>0</v>
      </c>
      <c r="E30" s="58">
        <f t="shared" si="17"/>
        <v>0</v>
      </c>
      <c r="F30" s="58">
        <f t="shared" si="17"/>
        <v>0</v>
      </c>
      <c r="G30" s="58">
        <f t="shared" si="17"/>
        <v>0</v>
      </c>
      <c r="H30" s="58">
        <f t="shared" si="17"/>
        <v>0</v>
      </c>
      <c r="I30" s="58">
        <f t="shared" si="17"/>
        <v>0</v>
      </c>
      <c r="J30" s="58">
        <f t="shared" si="17"/>
        <v>0</v>
      </c>
      <c r="K30" s="58">
        <f t="shared" si="17"/>
        <v>0</v>
      </c>
      <c r="L30" s="58">
        <f t="shared" si="17"/>
        <v>0</v>
      </c>
      <c r="M30" s="58">
        <f t="shared" si="17"/>
        <v>0</v>
      </c>
      <c r="N30" s="58">
        <f t="shared" si="17"/>
        <v>0</v>
      </c>
      <c r="O30" s="81">
        <f>SUM(C30:N30)</f>
        <v>0</v>
      </c>
      <c r="P30" s="128"/>
      <c r="Q30" s="75">
        <f>(C30+D30+E30)</f>
        <v>0</v>
      </c>
      <c r="R30" s="82">
        <f>(F30+G30+H30)</f>
        <v>0</v>
      </c>
      <c r="S30" s="77">
        <f>(I30+J30+K30)</f>
        <v>0</v>
      </c>
      <c r="T30" s="77">
        <f>(L30+M30+N30)</f>
        <v>0</v>
      </c>
      <c r="U30" s="78">
        <f>SUM(Q30:T30)</f>
        <v>0</v>
      </c>
    </row>
    <row r="31" spans="1:21" ht="24.95" customHeight="1" x14ac:dyDescent="0.2">
      <c r="A31" s="80"/>
      <c r="B31" s="344" t="s">
        <v>257</v>
      </c>
      <c r="C31" s="80">
        <f t="shared" ref="C31:N31" si="18">(C28+C29+C30)</f>
        <v>117.85499999999999</v>
      </c>
      <c r="D31" s="80">
        <f t="shared" si="18"/>
        <v>469.67399999999998</v>
      </c>
      <c r="E31" s="80">
        <f t="shared" si="18"/>
        <v>469.67399999999998</v>
      </c>
      <c r="F31" s="80">
        <f t="shared" si="18"/>
        <v>469.67399999999998</v>
      </c>
      <c r="G31" s="80">
        <f t="shared" si="18"/>
        <v>1878.6959999999999</v>
      </c>
      <c r="H31" s="80">
        <f t="shared" si="18"/>
        <v>1878.6959999999999</v>
      </c>
      <c r="I31" s="80">
        <f t="shared" si="18"/>
        <v>3758.2649999999994</v>
      </c>
      <c r="J31" s="80">
        <f t="shared" si="18"/>
        <v>3758.2649999999994</v>
      </c>
      <c r="K31" s="80">
        <f t="shared" si="18"/>
        <v>3758.2649999999994</v>
      </c>
      <c r="L31" s="80">
        <f t="shared" si="18"/>
        <v>3758.2649999999994</v>
      </c>
      <c r="M31" s="80">
        <f t="shared" si="18"/>
        <v>3758.2649999999994</v>
      </c>
      <c r="N31" s="80">
        <f t="shared" si="18"/>
        <v>3758.2649999999994</v>
      </c>
      <c r="O31" s="79">
        <f>SUM(C31:N31)</f>
        <v>27833.858999999997</v>
      </c>
      <c r="P31" s="128"/>
      <c r="Q31" s="76">
        <f>SUM(Q28:Q30)</f>
        <v>1057.203</v>
      </c>
      <c r="R31" s="76">
        <f>SUM(R28:R30)</f>
        <v>4227.0659999999998</v>
      </c>
      <c r="S31" s="76">
        <f>SUM(S28:S30)</f>
        <v>11274.795</v>
      </c>
      <c r="T31" s="76">
        <f>SUM(T28:T30)</f>
        <v>11274.795</v>
      </c>
      <c r="U31" s="76">
        <f>SUM(U28:U30)</f>
        <v>27833.858999999997</v>
      </c>
    </row>
    <row r="32" spans="1:21" ht="24.95" customHeight="1" x14ac:dyDescent="0.2">
      <c r="A32" s="80"/>
      <c r="B32" s="3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79"/>
      <c r="P32" s="128"/>
      <c r="Q32" s="128"/>
      <c r="R32" s="128"/>
      <c r="S32" s="128"/>
      <c r="T32" s="128"/>
      <c r="U32" s="128"/>
    </row>
    <row r="33" spans="1:21" ht="24.95" customHeight="1" x14ac:dyDescent="0.2">
      <c r="A33" s="80"/>
      <c r="B33" s="80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79"/>
      <c r="P33" s="128"/>
      <c r="Q33" s="128"/>
      <c r="R33" s="128"/>
      <c r="S33" s="128"/>
      <c r="T33" s="128"/>
      <c r="U33" s="128"/>
    </row>
    <row r="34" spans="1:21" ht="24.95" customHeight="1" x14ac:dyDescent="0.2">
      <c r="A34" s="590" t="s">
        <v>377</v>
      </c>
      <c r="B34" s="590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80"/>
      <c r="P34" s="128"/>
      <c r="Q34" s="128"/>
      <c r="R34" s="128"/>
      <c r="S34" s="128"/>
      <c r="T34" s="128"/>
      <c r="U34" s="128"/>
    </row>
    <row r="35" spans="1:21" ht="24.95" customHeight="1" x14ac:dyDescent="0.2">
      <c r="A35" s="343"/>
      <c r="B35" s="343" t="s">
        <v>231</v>
      </c>
      <c r="C35" s="181">
        <v>0</v>
      </c>
      <c r="D35" s="181">
        <v>0</v>
      </c>
      <c r="E35" s="181">
        <v>0</v>
      </c>
      <c r="F35" s="181">
        <v>0</v>
      </c>
      <c r="G35" s="181">
        <v>0</v>
      </c>
      <c r="H35" s="181">
        <v>100</v>
      </c>
      <c r="I35" s="181">
        <v>100</v>
      </c>
      <c r="J35" s="181">
        <v>220</v>
      </c>
      <c r="K35" s="181">
        <v>220</v>
      </c>
      <c r="L35" s="181">
        <v>400</v>
      </c>
      <c r="M35" s="181">
        <v>0</v>
      </c>
      <c r="N35" s="181">
        <v>0</v>
      </c>
      <c r="O35" s="74">
        <f>SUM(C35:N35)</f>
        <v>1040</v>
      </c>
      <c r="P35" s="75"/>
      <c r="Q35" s="75">
        <f>(C35+D35+E35)</f>
        <v>0</v>
      </c>
      <c r="R35" s="75">
        <f>(F35+G35+H35)</f>
        <v>100</v>
      </c>
      <c r="S35" s="75">
        <f t="shared" ref="S35:S40" si="19">(I35+J35+K35)</f>
        <v>540</v>
      </c>
      <c r="T35" s="75">
        <f>(L35+M35+N35)</f>
        <v>400</v>
      </c>
      <c r="U35" s="75">
        <f>SUM(Q35:T35)</f>
        <v>1040</v>
      </c>
    </row>
    <row r="36" spans="1:21" ht="24.95" customHeight="1" x14ac:dyDescent="0.2">
      <c r="A36" s="80"/>
      <c r="B36" s="80" t="s">
        <v>206</v>
      </c>
      <c r="C36" s="58">
        <f t="shared" ref="C36:N36" si="20">($C$77)</f>
        <v>20</v>
      </c>
      <c r="D36" s="58">
        <f t="shared" si="20"/>
        <v>20</v>
      </c>
      <c r="E36" s="58">
        <f t="shared" si="20"/>
        <v>20</v>
      </c>
      <c r="F36" s="58">
        <f t="shared" si="20"/>
        <v>20</v>
      </c>
      <c r="G36" s="58">
        <f t="shared" si="20"/>
        <v>20</v>
      </c>
      <c r="H36" s="58">
        <f t="shared" si="20"/>
        <v>20</v>
      </c>
      <c r="I36" s="58">
        <f t="shared" si="20"/>
        <v>20</v>
      </c>
      <c r="J36" s="58">
        <f t="shared" si="20"/>
        <v>20</v>
      </c>
      <c r="K36" s="58">
        <f t="shared" si="20"/>
        <v>20</v>
      </c>
      <c r="L36" s="58">
        <f t="shared" si="20"/>
        <v>20</v>
      </c>
      <c r="M36" s="58">
        <f t="shared" si="20"/>
        <v>20</v>
      </c>
      <c r="N36" s="58">
        <f t="shared" si="20"/>
        <v>20</v>
      </c>
      <c r="O36" s="81" t="s">
        <v>256</v>
      </c>
      <c r="P36" s="128"/>
      <c r="Q36" s="76">
        <f>E36</f>
        <v>20</v>
      </c>
      <c r="R36" s="76">
        <f>H36</f>
        <v>20</v>
      </c>
      <c r="S36" s="76">
        <f>K36</f>
        <v>20</v>
      </c>
      <c r="T36" s="76">
        <f>N36</f>
        <v>20</v>
      </c>
      <c r="U36" s="76">
        <f>(N36)</f>
        <v>20</v>
      </c>
    </row>
    <row r="37" spans="1:21" ht="24.95" customHeight="1" x14ac:dyDescent="0.2">
      <c r="A37" s="80"/>
      <c r="B37" s="80" t="s">
        <v>227</v>
      </c>
      <c r="C37" s="57">
        <f t="shared" ref="C37:N37" si="21">(C36*C35)</f>
        <v>0</v>
      </c>
      <c r="D37" s="57">
        <f t="shared" si="21"/>
        <v>0</v>
      </c>
      <c r="E37" s="57">
        <f t="shared" si="21"/>
        <v>0</v>
      </c>
      <c r="F37" s="57">
        <f t="shared" si="21"/>
        <v>0</v>
      </c>
      <c r="G37" s="57">
        <f t="shared" si="21"/>
        <v>0</v>
      </c>
      <c r="H37" s="57">
        <f t="shared" si="21"/>
        <v>2000</v>
      </c>
      <c r="I37" s="57">
        <f t="shared" si="21"/>
        <v>2000</v>
      </c>
      <c r="J37" s="57">
        <f t="shared" si="21"/>
        <v>4400</v>
      </c>
      <c r="K37" s="57">
        <f t="shared" si="21"/>
        <v>4400</v>
      </c>
      <c r="L37" s="57">
        <f t="shared" si="21"/>
        <v>8000</v>
      </c>
      <c r="M37" s="57">
        <f t="shared" si="21"/>
        <v>0</v>
      </c>
      <c r="N37" s="57">
        <f t="shared" si="21"/>
        <v>0</v>
      </c>
      <c r="O37" s="79">
        <f>SUM(C37:N37)</f>
        <v>20800</v>
      </c>
      <c r="P37" s="128"/>
      <c r="Q37" s="76">
        <f>(C37+D37+E37)</f>
        <v>0</v>
      </c>
      <c r="R37" s="76">
        <f>(F37+G37+H37)</f>
        <v>2000</v>
      </c>
      <c r="S37" s="76">
        <f t="shared" si="19"/>
        <v>10800</v>
      </c>
      <c r="T37" s="76">
        <f>(L37+M37+N37)</f>
        <v>8000</v>
      </c>
      <c r="U37" s="76">
        <f>SUM(Q37:T37)</f>
        <v>20800</v>
      </c>
    </row>
    <row r="38" spans="1:21" ht="24.95" customHeight="1" x14ac:dyDescent="0.2">
      <c r="A38" s="80"/>
      <c r="B38" s="80" t="s">
        <v>196</v>
      </c>
      <c r="C38" s="80">
        <f t="shared" ref="C38:N38" si="22">-(C37*$C$78)</f>
        <v>0</v>
      </c>
      <c r="D38" s="80">
        <f t="shared" si="22"/>
        <v>0</v>
      </c>
      <c r="E38" s="80">
        <f t="shared" si="22"/>
        <v>0</v>
      </c>
      <c r="F38" s="80">
        <f t="shared" si="22"/>
        <v>0</v>
      </c>
      <c r="G38" s="80">
        <f t="shared" si="22"/>
        <v>0</v>
      </c>
      <c r="H38" s="80">
        <f t="shared" si="22"/>
        <v>0</v>
      </c>
      <c r="I38" s="80">
        <f t="shared" si="22"/>
        <v>0</v>
      </c>
      <c r="J38" s="80">
        <f t="shared" si="22"/>
        <v>0</v>
      </c>
      <c r="K38" s="80">
        <f t="shared" si="22"/>
        <v>0</v>
      </c>
      <c r="L38" s="80">
        <f t="shared" si="22"/>
        <v>0</v>
      </c>
      <c r="M38" s="80">
        <f t="shared" si="22"/>
        <v>0</v>
      </c>
      <c r="N38" s="80">
        <f t="shared" si="22"/>
        <v>0</v>
      </c>
      <c r="O38" s="79">
        <f>SUM(C38:N38)</f>
        <v>0</v>
      </c>
      <c r="P38" s="128"/>
      <c r="Q38" s="76">
        <f>(C38+D38+E38)</f>
        <v>0</v>
      </c>
      <c r="R38" s="76">
        <f>(F38+G38+H38)</f>
        <v>0</v>
      </c>
      <c r="S38" s="76">
        <f t="shared" si="19"/>
        <v>0</v>
      </c>
      <c r="T38" s="76">
        <f>(L38+M38+N38)</f>
        <v>0</v>
      </c>
      <c r="U38" s="76">
        <f>SUM(Q38:T38)</f>
        <v>0</v>
      </c>
    </row>
    <row r="39" spans="1:21" ht="24.95" customHeight="1" x14ac:dyDescent="0.2">
      <c r="A39" s="80"/>
      <c r="B39" s="80" t="s">
        <v>197</v>
      </c>
      <c r="C39" s="58">
        <f t="shared" ref="C39:N39" si="23">-(C37*$C$79)</f>
        <v>0</v>
      </c>
      <c r="D39" s="58">
        <f t="shared" si="23"/>
        <v>0</v>
      </c>
      <c r="E39" s="58">
        <f t="shared" si="23"/>
        <v>0</v>
      </c>
      <c r="F39" s="58">
        <f t="shared" si="23"/>
        <v>0</v>
      </c>
      <c r="G39" s="58">
        <f t="shared" si="23"/>
        <v>0</v>
      </c>
      <c r="H39" s="58">
        <f t="shared" si="23"/>
        <v>0</v>
      </c>
      <c r="I39" s="58">
        <f t="shared" si="23"/>
        <v>0</v>
      </c>
      <c r="J39" s="58">
        <f t="shared" si="23"/>
        <v>0</v>
      </c>
      <c r="K39" s="58">
        <f t="shared" si="23"/>
        <v>0</v>
      </c>
      <c r="L39" s="58">
        <f t="shared" si="23"/>
        <v>0</v>
      </c>
      <c r="M39" s="58">
        <f t="shared" si="23"/>
        <v>0</v>
      </c>
      <c r="N39" s="58">
        <f t="shared" si="23"/>
        <v>0</v>
      </c>
      <c r="O39" s="81">
        <f>SUM(C39:N39)</f>
        <v>0</v>
      </c>
      <c r="P39" s="128"/>
      <c r="Q39" s="77">
        <f>(C39+D39+E39)</f>
        <v>0</v>
      </c>
      <c r="R39" s="77">
        <f>(F39+G39+H39)</f>
        <v>0</v>
      </c>
      <c r="S39" s="77">
        <f t="shared" si="19"/>
        <v>0</v>
      </c>
      <c r="T39" s="77">
        <f>(L39+M39+N39)</f>
        <v>0</v>
      </c>
      <c r="U39" s="78">
        <f>SUM(Q39:T39)</f>
        <v>0</v>
      </c>
    </row>
    <row r="40" spans="1:21" ht="24.95" customHeight="1" x14ac:dyDescent="0.2">
      <c r="A40" s="80"/>
      <c r="B40" s="344" t="s">
        <v>257</v>
      </c>
      <c r="C40" s="80">
        <f t="shared" ref="C40:N40" si="24">(C37+C38+C39)</f>
        <v>0</v>
      </c>
      <c r="D40" s="80">
        <f t="shared" si="24"/>
        <v>0</v>
      </c>
      <c r="E40" s="80">
        <f t="shared" si="24"/>
        <v>0</v>
      </c>
      <c r="F40" s="80">
        <f t="shared" si="24"/>
        <v>0</v>
      </c>
      <c r="G40" s="80">
        <f t="shared" si="24"/>
        <v>0</v>
      </c>
      <c r="H40" s="80">
        <f t="shared" si="24"/>
        <v>2000</v>
      </c>
      <c r="I40" s="80">
        <f t="shared" si="24"/>
        <v>2000</v>
      </c>
      <c r="J40" s="80">
        <f t="shared" si="24"/>
        <v>4400</v>
      </c>
      <c r="K40" s="80">
        <f t="shared" si="24"/>
        <v>4400</v>
      </c>
      <c r="L40" s="80">
        <f t="shared" si="24"/>
        <v>8000</v>
      </c>
      <c r="M40" s="80">
        <f t="shared" si="24"/>
        <v>0</v>
      </c>
      <c r="N40" s="80">
        <f t="shared" si="24"/>
        <v>0</v>
      </c>
      <c r="O40" s="79">
        <f>SUM(C40:N40)</f>
        <v>20800</v>
      </c>
      <c r="P40" s="128"/>
      <c r="Q40" s="76">
        <f>(C40+D40+E40)</f>
        <v>0</v>
      </c>
      <c r="R40" s="76">
        <f>(F40+G40+H40)</f>
        <v>2000</v>
      </c>
      <c r="S40" s="76">
        <f t="shared" si="19"/>
        <v>10800</v>
      </c>
      <c r="T40" s="76">
        <f>(L40+M40+N40)</f>
        <v>8000</v>
      </c>
      <c r="U40" s="76">
        <f>SUM(Q40:T40)</f>
        <v>20800</v>
      </c>
    </row>
    <row r="41" spans="1:21" ht="24.95" customHeight="1" x14ac:dyDescent="0.2">
      <c r="A41" s="80"/>
      <c r="B41" s="80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79"/>
      <c r="P41" s="128"/>
      <c r="Q41" s="128"/>
      <c r="R41" s="128"/>
      <c r="S41" s="128"/>
      <c r="T41" s="128"/>
      <c r="U41" s="128"/>
    </row>
    <row r="42" spans="1:21" ht="24.95" customHeight="1" x14ac:dyDescent="0.2">
      <c r="A42" s="159"/>
      <c r="B42" s="80" t="s">
        <v>179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159"/>
      <c r="P42" s="128"/>
      <c r="Q42" s="128"/>
      <c r="R42" s="128"/>
      <c r="S42" s="128"/>
      <c r="T42" s="128"/>
      <c r="U42" s="128"/>
    </row>
    <row r="43" spans="1:21" ht="24.95" customHeight="1" x14ac:dyDescent="0.2">
      <c r="A43" s="159"/>
      <c r="B43" s="80" t="s">
        <v>180</v>
      </c>
      <c r="C43" s="83">
        <f>(C8+C17+C26+C35)</f>
        <v>275</v>
      </c>
      <c r="D43" s="83">
        <f t="shared" ref="D43:N43" si="25">(D8+D17+D26+D35)</f>
        <v>648</v>
      </c>
      <c r="E43" s="83">
        <f t="shared" si="25"/>
        <v>588</v>
      </c>
      <c r="F43" s="83">
        <f t="shared" si="25"/>
        <v>768</v>
      </c>
      <c r="G43" s="83">
        <f t="shared" si="25"/>
        <v>2452</v>
      </c>
      <c r="H43" s="83">
        <f t="shared" si="25"/>
        <v>2944</v>
      </c>
      <c r="I43" s="83">
        <f t="shared" si="25"/>
        <v>5581</v>
      </c>
      <c r="J43" s="83">
        <f t="shared" si="25"/>
        <v>5651</v>
      </c>
      <c r="K43" s="83">
        <f t="shared" si="25"/>
        <v>5237</v>
      </c>
      <c r="L43" s="83">
        <f t="shared" si="25"/>
        <v>9059</v>
      </c>
      <c r="M43" s="83">
        <f t="shared" si="25"/>
        <v>4705</v>
      </c>
      <c r="N43" s="83">
        <f t="shared" si="25"/>
        <v>5581</v>
      </c>
      <c r="O43" s="83">
        <f>SUM(C43:N43)</f>
        <v>43489</v>
      </c>
      <c r="P43" s="128"/>
      <c r="Q43" s="75">
        <f>(C43+D43+E43)</f>
        <v>1511</v>
      </c>
      <c r="R43" s="75">
        <f>(F43+G43+H43)</f>
        <v>6164</v>
      </c>
      <c r="S43" s="75">
        <f>(I43+J43+K43)</f>
        <v>16469</v>
      </c>
      <c r="T43" s="75">
        <f>(L43+M43+N43)</f>
        <v>19345</v>
      </c>
      <c r="U43" s="75">
        <f>SUM(Q43:T43)</f>
        <v>43489</v>
      </c>
    </row>
    <row r="44" spans="1:21" ht="24.95" customHeight="1" x14ac:dyDescent="0.2">
      <c r="A44" s="159"/>
      <c r="B44" s="80" t="s">
        <v>128</v>
      </c>
      <c r="C44" s="58">
        <f>(C10+C19+C28+C37)</f>
        <v>2030.05</v>
      </c>
      <c r="D44" s="58">
        <f t="shared" ref="D44:N46" si="26">(D10+D19+D28+D37)</f>
        <v>1820.96</v>
      </c>
      <c r="E44" s="58">
        <f t="shared" si="26"/>
        <v>1221.56</v>
      </c>
      <c r="F44" s="58">
        <f t="shared" si="26"/>
        <v>3620.36</v>
      </c>
      <c r="G44" s="58">
        <f t="shared" si="26"/>
        <v>5084.4400000000005</v>
      </c>
      <c r="H44" s="58">
        <f t="shared" si="26"/>
        <v>11501.02</v>
      </c>
      <c r="I44" s="58">
        <f t="shared" si="26"/>
        <v>18925.09</v>
      </c>
      <c r="J44" s="58">
        <f t="shared" si="26"/>
        <v>20325.09</v>
      </c>
      <c r="K44" s="58">
        <f t="shared" si="26"/>
        <v>17690.73</v>
      </c>
      <c r="L44" s="58">
        <f t="shared" si="26"/>
        <v>56172.81</v>
      </c>
      <c r="M44" s="58">
        <f t="shared" si="26"/>
        <v>9172.8499999999985</v>
      </c>
      <c r="N44" s="58">
        <f t="shared" si="26"/>
        <v>18925.09</v>
      </c>
      <c r="O44" s="79">
        <f>SUM(C44:N44)</f>
        <v>166490.04999999999</v>
      </c>
      <c r="P44" s="128"/>
      <c r="Q44" s="76">
        <f>(C44+D44+E44)</f>
        <v>5072.57</v>
      </c>
      <c r="R44" s="76">
        <f>(F44+G44+H44)</f>
        <v>20205.82</v>
      </c>
      <c r="S44" s="76">
        <f>(I44+J44+K44)</f>
        <v>56940.91</v>
      </c>
      <c r="T44" s="76">
        <f>(L44+M44+N44)</f>
        <v>84270.75</v>
      </c>
      <c r="U44" s="76">
        <f>SUM(Q44:T44)</f>
        <v>166490.04999999999</v>
      </c>
    </row>
    <row r="45" spans="1:21" ht="24.95" customHeight="1" x14ac:dyDescent="0.2">
      <c r="A45" s="159"/>
      <c r="B45" s="80" t="s">
        <v>29</v>
      </c>
      <c r="C45" s="80">
        <f>(C11+C20+C29+C38)</f>
        <v>-103.00500000000001</v>
      </c>
      <c r="D45" s="80">
        <f t="shared" si="26"/>
        <v>-142.096</v>
      </c>
      <c r="E45" s="80">
        <f t="shared" si="26"/>
        <v>-82.156000000000006</v>
      </c>
      <c r="F45" s="80">
        <f t="shared" si="26"/>
        <v>-202.036</v>
      </c>
      <c r="G45" s="80">
        <f t="shared" si="26"/>
        <v>-508.44400000000002</v>
      </c>
      <c r="H45" s="80">
        <f t="shared" si="26"/>
        <v>-850.10200000000009</v>
      </c>
      <c r="I45" s="80">
        <f t="shared" si="26"/>
        <v>-1492.509</v>
      </c>
      <c r="J45" s="80">
        <f t="shared" si="26"/>
        <v>-1492.509</v>
      </c>
      <c r="K45" s="80">
        <f t="shared" si="26"/>
        <v>-929.07300000000009</v>
      </c>
      <c r="L45" s="80">
        <f t="shared" si="26"/>
        <v>-4717.2809999999999</v>
      </c>
      <c r="M45" s="80">
        <f t="shared" si="26"/>
        <v>-717.28499999999997</v>
      </c>
      <c r="N45" s="80">
        <f t="shared" si="26"/>
        <v>-1492.509</v>
      </c>
      <c r="O45" s="79">
        <f>SUM(C45:N45)</f>
        <v>-12729.004999999999</v>
      </c>
      <c r="P45" s="128"/>
      <c r="Q45" s="76">
        <f>(C45+D45+E45)</f>
        <v>-327.25700000000001</v>
      </c>
      <c r="R45" s="76">
        <f>(F45+G45+H45)</f>
        <v>-1560.5820000000001</v>
      </c>
      <c r="S45" s="76">
        <f>(I45+J45+K45)</f>
        <v>-3914.0910000000003</v>
      </c>
      <c r="T45" s="76">
        <f>(L45+M45+N45)</f>
        <v>-6927.0749999999998</v>
      </c>
      <c r="U45" s="76">
        <f>SUM(Q45:T45)</f>
        <v>-12729.005000000001</v>
      </c>
    </row>
    <row r="46" spans="1:21" ht="24.95" customHeight="1" x14ac:dyDescent="0.2">
      <c r="A46" s="159"/>
      <c r="B46" s="80" t="s">
        <v>66</v>
      </c>
      <c r="C46" s="58">
        <f>(C12+C21+C30+C39)</f>
        <v>-50</v>
      </c>
      <c r="D46" s="58">
        <f t="shared" si="26"/>
        <v>-20</v>
      </c>
      <c r="E46" s="58">
        <f t="shared" si="26"/>
        <v>-20</v>
      </c>
      <c r="F46" s="58">
        <f t="shared" si="26"/>
        <v>-80</v>
      </c>
      <c r="G46" s="58">
        <f t="shared" si="26"/>
        <v>0</v>
      </c>
      <c r="H46" s="58">
        <f t="shared" si="26"/>
        <v>-50</v>
      </c>
      <c r="I46" s="58">
        <f t="shared" si="26"/>
        <v>-100</v>
      </c>
      <c r="J46" s="58">
        <f t="shared" si="26"/>
        <v>-50</v>
      </c>
      <c r="K46" s="58">
        <f t="shared" si="26"/>
        <v>-200</v>
      </c>
      <c r="L46" s="58">
        <f t="shared" si="26"/>
        <v>-50</v>
      </c>
      <c r="M46" s="58">
        <f t="shared" si="26"/>
        <v>-100</v>
      </c>
      <c r="N46" s="58">
        <f t="shared" si="26"/>
        <v>-200</v>
      </c>
      <c r="O46" s="81">
        <f>SUM(C46:N46)</f>
        <v>-920</v>
      </c>
      <c r="P46" s="128"/>
      <c r="Q46" s="77">
        <f>(C46+D46+E46)</f>
        <v>-90</v>
      </c>
      <c r="R46" s="77">
        <f>(F46+G46+H46)</f>
        <v>-130</v>
      </c>
      <c r="S46" s="77">
        <f>(I46+J46+K46)</f>
        <v>-350</v>
      </c>
      <c r="T46" s="77">
        <f>(L46+M46+N46)</f>
        <v>-350</v>
      </c>
      <c r="U46" s="77">
        <f>SUM(Q46:T46)</f>
        <v>-920</v>
      </c>
    </row>
    <row r="47" spans="1:21" ht="24.95" customHeight="1" x14ac:dyDescent="0.2">
      <c r="A47" s="159"/>
      <c r="B47" s="344" t="s">
        <v>67</v>
      </c>
      <c r="C47" s="80">
        <f>(C44+C45+C46)</f>
        <v>1877.0449999999998</v>
      </c>
      <c r="D47" s="80">
        <f t="shared" ref="D47:N47" si="27">(D44+D45+D46)</f>
        <v>1658.864</v>
      </c>
      <c r="E47" s="80">
        <f t="shared" si="27"/>
        <v>1119.404</v>
      </c>
      <c r="F47" s="80">
        <f t="shared" si="27"/>
        <v>3338.3240000000001</v>
      </c>
      <c r="G47" s="80">
        <f t="shared" si="27"/>
        <v>4575.9960000000001</v>
      </c>
      <c r="H47" s="80">
        <f t="shared" si="27"/>
        <v>10600.918</v>
      </c>
      <c r="I47" s="80">
        <f t="shared" si="27"/>
        <v>17332.580999999998</v>
      </c>
      <c r="J47" s="80">
        <f t="shared" si="27"/>
        <v>18782.580999999998</v>
      </c>
      <c r="K47" s="80">
        <f t="shared" si="27"/>
        <v>16561.656999999999</v>
      </c>
      <c r="L47" s="80">
        <f t="shared" si="27"/>
        <v>51405.528999999995</v>
      </c>
      <c r="M47" s="80">
        <f t="shared" si="27"/>
        <v>8355.5649999999987</v>
      </c>
      <c r="N47" s="80">
        <f t="shared" si="27"/>
        <v>17232.580999999998</v>
      </c>
      <c r="O47" s="79">
        <f>SUM(C47:N47)</f>
        <v>152841.04499999998</v>
      </c>
      <c r="P47" s="128"/>
      <c r="Q47" s="76">
        <f>(C47+D47+E47)</f>
        <v>4655.3130000000001</v>
      </c>
      <c r="R47" s="76">
        <f>(F47+G47+H47)</f>
        <v>18515.237999999998</v>
      </c>
      <c r="S47" s="76">
        <f>(I47+J47+K47)</f>
        <v>52676.818999999996</v>
      </c>
      <c r="T47" s="76">
        <f>(L47+M47+N47)</f>
        <v>76993.674999999988</v>
      </c>
      <c r="U47" s="78">
        <f>SUM(Q47:T47)</f>
        <v>152841.04499999998</v>
      </c>
    </row>
    <row r="48" spans="1:21" ht="24.95" customHeight="1" x14ac:dyDescent="0.2">
      <c r="A48" s="159"/>
      <c r="B48" s="34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57"/>
      <c r="P48" s="128"/>
      <c r="Q48" s="76"/>
      <c r="R48" s="76"/>
      <c r="S48" s="76"/>
      <c r="T48" s="76"/>
      <c r="U48" s="208"/>
    </row>
    <row r="49" spans="1:21" x14ac:dyDescent="0.2">
      <c r="P49" s="128"/>
      <c r="Q49" s="128"/>
      <c r="R49" s="128"/>
      <c r="S49" s="128"/>
      <c r="T49" s="128"/>
      <c r="U49" s="128"/>
    </row>
    <row r="50" spans="1:21" ht="19.5" x14ac:dyDescent="0.25">
      <c r="A50" s="421" t="s">
        <v>133</v>
      </c>
      <c r="B50" s="419"/>
      <c r="C50" s="419"/>
      <c r="D50" s="419"/>
      <c r="E50" s="419"/>
      <c r="P50" s="128"/>
      <c r="Q50" s="128"/>
      <c r="R50" s="128"/>
      <c r="S50" s="128"/>
      <c r="T50" s="128"/>
      <c r="U50" s="128"/>
    </row>
    <row r="51" spans="1:21" ht="18" x14ac:dyDescent="0.25">
      <c r="A51" s="402" t="s">
        <v>345</v>
      </c>
      <c r="B51" s="419"/>
      <c r="C51" s="419"/>
      <c r="D51" s="419"/>
      <c r="E51" s="419"/>
    </row>
    <row r="52" spans="1:21" ht="24.95" customHeight="1" x14ac:dyDescent="0.25">
      <c r="A52" s="420" t="s">
        <v>40</v>
      </c>
      <c r="B52" s="419"/>
      <c r="C52" s="419"/>
      <c r="D52" s="419"/>
      <c r="E52" s="419"/>
      <c r="F52" s="80"/>
      <c r="G52" s="80"/>
      <c r="H52" s="80"/>
      <c r="I52" s="80"/>
      <c r="J52" s="80"/>
      <c r="K52" s="80"/>
      <c r="L52" s="80"/>
      <c r="M52" s="80"/>
      <c r="N52" s="80"/>
      <c r="O52" s="57"/>
      <c r="Q52" s="76"/>
      <c r="R52" s="76"/>
      <c r="S52" s="76"/>
      <c r="T52" s="76"/>
      <c r="U52" s="208"/>
    </row>
    <row r="53" spans="1:21" ht="24.95" customHeight="1" x14ac:dyDescent="0.25">
      <c r="A53" s="420" t="s">
        <v>229</v>
      </c>
      <c r="B53" s="419"/>
      <c r="C53" s="419"/>
      <c r="D53" s="419"/>
      <c r="E53" s="419"/>
      <c r="F53" s="34"/>
      <c r="G53" s="34"/>
      <c r="H53" s="34"/>
      <c r="I53" s="34"/>
      <c r="J53" s="34"/>
      <c r="K53" s="34"/>
      <c r="L53" s="34"/>
      <c r="M53" s="34"/>
      <c r="N53" s="34"/>
      <c r="O53" s="34"/>
      <c r="U53" s="61" t="s">
        <v>256</v>
      </c>
    </row>
    <row r="54" spans="1:21" x14ac:dyDescent="0.2">
      <c r="U54" s="61"/>
    </row>
    <row r="55" spans="1:21" ht="15.75" thickBot="1" x14ac:dyDescent="0.25">
      <c r="A55" s="545" t="s">
        <v>24</v>
      </c>
      <c r="U55" s="61"/>
    </row>
    <row r="56" spans="1:21" x14ac:dyDescent="0.2">
      <c r="B56" s="62" t="s">
        <v>268</v>
      </c>
      <c r="C56" s="63"/>
      <c r="D56" s="63"/>
      <c r="E56" s="64"/>
    </row>
    <row r="57" spans="1:21" x14ac:dyDescent="0.2">
      <c r="B57" s="65" t="s">
        <v>22</v>
      </c>
      <c r="C57" s="66"/>
      <c r="D57" s="66"/>
      <c r="E57" s="67"/>
    </row>
    <row r="58" spans="1:21" x14ac:dyDescent="0.2">
      <c r="B58" s="65" t="s">
        <v>235</v>
      </c>
      <c r="C58" s="66"/>
      <c r="D58" s="66"/>
      <c r="E58" s="67"/>
    </row>
    <row r="59" spans="1:21" ht="15" x14ac:dyDescent="0.2">
      <c r="B59" s="65" t="s">
        <v>236</v>
      </c>
      <c r="C59" s="66"/>
      <c r="D59" s="66"/>
      <c r="E59" s="428"/>
    </row>
    <row r="60" spans="1:21" ht="15" x14ac:dyDescent="0.2">
      <c r="B60" s="591"/>
      <c r="C60" s="592"/>
      <c r="D60" s="430" t="s">
        <v>31</v>
      </c>
      <c r="E60" s="117"/>
      <c r="F60" s="27"/>
      <c r="G60" s="27"/>
      <c r="H60" s="27"/>
    </row>
    <row r="61" spans="1:21" ht="15" x14ac:dyDescent="0.2">
      <c r="B61" s="601" t="str">
        <f>+A7</f>
        <v xml:space="preserve">Product 1 </v>
      </c>
      <c r="C61" s="601"/>
      <c r="D61" s="430"/>
      <c r="E61" s="428" t="s">
        <v>120</v>
      </c>
      <c r="F61" s="27"/>
      <c r="G61" s="27"/>
      <c r="H61" s="27"/>
    </row>
    <row r="62" spans="1:21" ht="15" x14ac:dyDescent="0.2">
      <c r="B62" s="386" t="s">
        <v>206</v>
      </c>
      <c r="C62" s="556">
        <v>20</v>
      </c>
      <c r="D62" s="433"/>
      <c r="E62" s="428" t="s">
        <v>121</v>
      </c>
      <c r="F62" s="27"/>
      <c r="G62" s="27"/>
      <c r="H62" s="27"/>
    </row>
    <row r="63" spans="1:21" ht="15.95" customHeight="1" x14ac:dyDescent="0.2">
      <c r="B63" s="386" t="s">
        <v>108</v>
      </c>
      <c r="C63" s="180">
        <v>0</v>
      </c>
      <c r="D63" s="433"/>
      <c r="E63" s="587">
        <v>5.0000000000000001E-3</v>
      </c>
      <c r="F63" s="433" t="s">
        <v>130</v>
      </c>
      <c r="G63" s="27"/>
      <c r="H63" s="27"/>
    </row>
    <row r="64" spans="1:21" ht="15.95" customHeight="1" x14ac:dyDescent="0.2">
      <c r="B64" s="386" t="s">
        <v>198</v>
      </c>
      <c r="C64" s="180">
        <v>0.05</v>
      </c>
      <c r="D64" s="433"/>
      <c r="E64" s="587"/>
      <c r="F64" s="433" t="s">
        <v>23</v>
      </c>
      <c r="G64" s="27"/>
      <c r="H64" s="27"/>
    </row>
    <row r="65" spans="2:8" ht="15" x14ac:dyDescent="0.2">
      <c r="B65" s="387" t="s">
        <v>268</v>
      </c>
      <c r="C65" s="27"/>
      <c r="D65" s="433"/>
      <c r="E65" s="429"/>
      <c r="F65" s="27"/>
      <c r="G65" s="27"/>
      <c r="H65" s="27"/>
    </row>
    <row r="66" spans="2:8" ht="15" x14ac:dyDescent="0.2">
      <c r="B66" s="601" t="str">
        <f>+A16</f>
        <v>Product 2</v>
      </c>
      <c r="C66" s="601"/>
      <c r="D66" s="433"/>
      <c r="E66" s="428" t="s">
        <v>259</v>
      </c>
      <c r="F66" s="27"/>
      <c r="G66" s="27"/>
      <c r="H66" s="27"/>
    </row>
    <row r="67" spans="2:8" ht="15" x14ac:dyDescent="0.2">
      <c r="B67" s="386" t="s">
        <v>206</v>
      </c>
      <c r="C67" s="556">
        <v>9.99</v>
      </c>
      <c r="D67" s="430" t="s">
        <v>31</v>
      </c>
      <c r="E67" s="428" t="s">
        <v>121</v>
      </c>
      <c r="F67" s="27"/>
      <c r="G67" s="27"/>
      <c r="H67" s="27"/>
    </row>
    <row r="68" spans="2:8" ht="15.95" customHeight="1" x14ac:dyDescent="0.2">
      <c r="B68" s="386" t="s">
        <v>108</v>
      </c>
      <c r="C68" s="180">
        <v>0.1</v>
      </c>
      <c r="D68" s="433"/>
      <c r="E68" s="587">
        <v>0</v>
      </c>
      <c r="F68" s="27"/>
      <c r="G68" s="27"/>
      <c r="H68" s="27"/>
    </row>
    <row r="69" spans="2:8" ht="15.95" customHeight="1" x14ac:dyDescent="0.2">
      <c r="B69" s="386" t="s">
        <v>198</v>
      </c>
      <c r="C69" s="180">
        <v>0</v>
      </c>
      <c r="D69" s="433"/>
      <c r="E69" s="587"/>
      <c r="F69" s="27"/>
      <c r="G69" s="27"/>
      <c r="H69" s="27"/>
    </row>
    <row r="70" spans="2:8" ht="15" x14ac:dyDescent="0.2">
      <c r="B70" s="387"/>
      <c r="C70" s="27"/>
      <c r="D70" s="433"/>
      <c r="E70" s="429"/>
      <c r="F70" s="27"/>
      <c r="G70" s="27"/>
      <c r="H70" s="27"/>
    </row>
    <row r="71" spans="2:8" ht="15" x14ac:dyDescent="0.2">
      <c r="B71" s="596" t="str">
        <f>+A25</f>
        <v>Product 3</v>
      </c>
      <c r="C71" s="596"/>
      <c r="D71" s="433"/>
      <c r="E71" s="428" t="s">
        <v>259</v>
      </c>
      <c r="F71" s="27"/>
      <c r="G71" s="27"/>
      <c r="H71" s="27"/>
    </row>
    <row r="72" spans="2:8" ht="15" x14ac:dyDescent="0.2">
      <c r="B72" s="386" t="s">
        <v>206</v>
      </c>
      <c r="C72" s="556">
        <v>0.97</v>
      </c>
      <c r="D72" s="430" t="s">
        <v>31</v>
      </c>
      <c r="E72" s="428" t="s">
        <v>121</v>
      </c>
      <c r="F72" s="27"/>
      <c r="G72" s="27"/>
      <c r="H72" s="27"/>
    </row>
    <row r="73" spans="2:8" ht="15.95" customHeight="1" x14ac:dyDescent="0.2">
      <c r="B73" s="386" t="s">
        <v>108</v>
      </c>
      <c r="C73" s="180">
        <v>0.1</v>
      </c>
      <c r="D73" s="433"/>
      <c r="E73" s="587">
        <v>0</v>
      </c>
      <c r="F73" s="27"/>
      <c r="G73" s="27"/>
      <c r="H73" s="27"/>
    </row>
    <row r="74" spans="2:8" ht="15.95" customHeight="1" x14ac:dyDescent="0.2">
      <c r="B74" s="386" t="s">
        <v>198</v>
      </c>
      <c r="C74" s="180">
        <v>0</v>
      </c>
      <c r="D74" s="433"/>
      <c r="E74" s="587"/>
      <c r="F74" s="27"/>
      <c r="G74" s="27"/>
      <c r="H74" s="27"/>
    </row>
    <row r="75" spans="2:8" ht="15" x14ac:dyDescent="0.2">
      <c r="B75" s="387"/>
      <c r="C75" s="27"/>
      <c r="D75" s="433"/>
      <c r="E75" s="429"/>
      <c r="F75" s="27"/>
      <c r="G75" s="27"/>
      <c r="H75" s="27"/>
    </row>
    <row r="76" spans="2:8" ht="15" x14ac:dyDescent="0.2">
      <c r="B76" s="597" t="str">
        <f>+A34</f>
        <v>Product 4</v>
      </c>
      <c r="C76" s="598"/>
      <c r="D76" s="433"/>
      <c r="E76" s="428" t="s">
        <v>259</v>
      </c>
      <c r="F76" s="27"/>
      <c r="G76" s="27"/>
      <c r="H76" s="27"/>
    </row>
    <row r="77" spans="2:8" ht="15" x14ac:dyDescent="0.2">
      <c r="B77" s="386" t="s">
        <v>206</v>
      </c>
      <c r="C77" s="556">
        <v>20</v>
      </c>
      <c r="D77" s="430" t="s">
        <v>31</v>
      </c>
      <c r="E77" s="428" t="s">
        <v>121</v>
      </c>
      <c r="F77" s="27"/>
      <c r="G77" s="27"/>
      <c r="H77" s="27"/>
    </row>
    <row r="78" spans="2:8" ht="15.95" customHeight="1" x14ac:dyDescent="0.2">
      <c r="B78" s="386" t="s">
        <v>108</v>
      </c>
      <c r="C78" s="180">
        <v>0</v>
      </c>
      <c r="D78" s="433"/>
      <c r="E78" s="587">
        <v>0.25</v>
      </c>
      <c r="F78" s="27"/>
      <c r="G78" s="27"/>
      <c r="H78" s="27"/>
    </row>
    <row r="79" spans="2:8" ht="15.95" customHeight="1" x14ac:dyDescent="0.2">
      <c r="B79" s="386" t="s">
        <v>198</v>
      </c>
      <c r="C79" s="180">
        <v>0</v>
      </c>
      <c r="D79" s="433"/>
      <c r="E79" s="587"/>
      <c r="F79" s="27"/>
      <c r="G79" s="27"/>
      <c r="H79" s="27"/>
    </row>
    <row r="80" spans="2:8" x14ac:dyDescent="0.2">
      <c r="B80" s="68"/>
      <c r="C80" s="27"/>
      <c r="D80" s="27"/>
      <c r="E80" s="67"/>
      <c r="F80" s="27"/>
      <c r="G80" s="27"/>
      <c r="H80" s="27"/>
    </row>
    <row r="81" spans="1:21" ht="13.5" thickBot="1" x14ac:dyDescent="0.25">
      <c r="B81" s="48"/>
      <c r="C81" s="49"/>
      <c r="D81" s="49" t="s">
        <v>221</v>
      </c>
      <c r="E81" s="50"/>
      <c r="F81" s="27"/>
      <c r="G81" s="27"/>
      <c r="H81" s="27"/>
    </row>
    <row r="89" spans="1:21" ht="15" x14ac:dyDescent="0.2">
      <c r="A89" s="581" t="s">
        <v>60</v>
      </c>
      <c r="B89" s="581"/>
      <c r="C89" s="581"/>
      <c r="D89" s="581"/>
      <c r="E89" s="36" t="s">
        <v>142</v>
      </c>
      <c r="F89" s="36" t="str">
        <f>+B2</f>
        <v>INPUT COMPANY NAME on Monthly Marketing Budget cell "H2"</v>
      </c>
      <c r="G89" s="36"/>
      <c r="H89" s="36"/>
      <c r="I89" s="36"/>
      <c r="J89" s="36"/>
      <c r="K89" s="36"/>
      <c r="L89" s="36"/>
      <c r="M89" s="36"/>
      <c r="N89" s="36"/>
      <c r="O89" s="36"/>
    </row>
    <row r="90" spans="1:21" x14ac:dyDescent="0.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</row>
    <row r="91" spans="1:21" ht="15" x14ac:dyDescent="0.25">
      <c r="A91" s="37" t="s">
        <v>34</v>
      </c>
      <c r="B91" s="70"/>
      <c r="C91" s="38" t="s">
        <v>343</v>
      </c>
      <c r="D91" s="38" t="s">
        <v>102</v>
      </c>
      <c r="E91" s="38" t="s">
        <v>103</v>
      </c>
      <c r="F91" s="38" t="s">
        <v>104</v>
      </c>
      <c r="G91" s="38" t="s">
        <v>105</v>
      </c>
      <c r="H91" s="39" t="s">
        <v>106</v>
      </c>
      <c r="I91" s="39" t="s">
        <v>309</v>
      </c>
      <c r="J91" s="39" t="s">
        <v>337</v>
      </c>
      <c r="K91" s="39" t="s">
        <v>338</v>
      </c>
      <c r="L91" s="39" t="s">
        <v>339</v>
      </c>
      <c r="M91" s="39" t="s">
        <v>340</v>
      </c>
      <c r="N91" s="39" t="s">
        <v>331</v>
      </c>
      <c r="O91" s="39" t="s">
        <v>332</v>
      </c>
      <c r="Q91" s="60" t="s">
        <v>123</v>
      </c>
      <c r="R91" s="60" t="s">
        <v>161</v>
      </c>
      <c r="S91" s="60" t="s">
        <v>162</v>
      </c>
      <c r="T91" s="60" t="s">
        <v>53</v>
      </c>
      <c r="U91" s="60" t="s">
        <v>248</v>
      </c>
    </row>
    <row r="92" spans="1:21" x14ac:dyDescent="0.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</row>
    <row r="93" spans="1:21" x14ac:dyDescent="0.2">
      <c r="A93" s="568" t="str">
        <f>(B61)</f>
        <v xml:space="preserve">Product 1 </v>
      </c>
      <c r="B93" s="568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Q93" s="128"/>
      <c r="R93" s="128"/>
      <c r="S93" s="128"/>
      <c r="T93" s="128"/>
      <c r="U93" s="128"/>
    </row>
    <row r="94" spans="1:21" ht="15" x14ac:dyDescent="0.2">
      <c r="A94" s="61"/>
      <c r="B94" s="61" t="s">
        <v>231</v>
      </c>
      <c r="C94" s="181">
        <v>120</v>
      </c>
      <c r="D94" s="181">
        <v>55</v>
      </c>
      <c r="E94" s="181">
        <v>60</v>
      </c>
      <c r="F94" s="181">
        <v>170</v>
      </c>
      <c r="G94" s="181">
        <v>25</v>
      </c>
      <c r="H94" s="181">
        <v>100</v>
      </c>
      <c r="I94" s="181">
        <v>25</v>
      </c>
      <c r="J94" s="181">
        <v>400</v>
      </c>
      <c r="K94" s="181">
        <v>100</v>
      </c>
      <c r="L94" s="181">
        <v>75</v>
      </c>
      <c r="M94" s="181">
        <v>125</v>
      </c>
      <c r="N94" s="181">
        <v>225</v>
      </c>
      <c r="O94" s="113">
        <f>SUM(C94:N94)</f>
        <v>1480</v>
      </c>
      <c r="P94" s="61"/>
      <c r="Q94" s="75">
        <f>(C94+D94+E94)</f>
        <v>235</v>
      </c>
      <c r="R94" s="75">
        <f>(F94+G94+H94)</f>
        <v>295</v>
      </c>
      <c r="S94" s="75">
        <f>(I94+J94+K94)</f>
        <v>525</v>
      </c>
      <c r="T94" s="75">
        <f>(L94+M94+N94)</f>
        <v>425</v>
      </c>
      <c r="U94" s="75">
        <f>SUM(Q94:T94)</f>
        <v>1480</v>
      </c>
    </row>
    <row r="95" spans="1:21" x14ac:dyDescent="0.2">
      <c r="A95" s="36"/>
      <c r="B95" s="36" t="s">
        <v>206</v>
      </c>
      <c r="C95" s="77">
        <f t="shared" ref="C95:N95" si="28">($C$147)</f>
        <v>20</v>
      </c>
      <c r="D95" s="77">
        <f t="shared" si="28"/>
        <v>20</v>
      </c>
      <c r="E95" s="77">
        <f t="shared" si="28"/>
        <v>20</v>
      </c>
      <c r="F95" s="77">
        <f t="shared" si="28"/>
        <v>20</v>
      </c>
      <c r="G95" s="77">
        <f t="shared" si="28"/>
        <v>20</v>
      </c>
      <c r="H95" s="77">
        <f t="shared" si="28"/>
        <v>20</v>
      </c>
      <c r="I95" s="77">
        <f t="shared" si="28"/>
        <v>20</v>
      </c>
      <c r="J95" s="77">
        <f t="shared" si="28"/>
        <v>20</v>
      </c>
      <c r="K95" s="77">
        <f t="shared" si="28"/>
        <v>20</v>
      </c>
      <c r="L95" s="77">
        <f t="shared" si="28"/>
        <v>20</v>
      </c>
      <c r="M95" s="77">
        <f t="shared" si="28"/>
        <v>20</v>
      </c>
      <c r="N95" s="77">
        <f t="shared" si="28"/>
        <v>20</v>
      </c>
      <c r="O95" s="87" t="s">
        <v>256</v>
      </c>
      <c r="P95" s="128"/>
      <c r="Q95" s="76">
        <f>E95</f>
        <v>20</v>
      </c>
      <c r="R95" s="76">
        <f>H95</f>
        <v>20</v>
      </c>
      <c r="S95" s="76">
        <f>K95</f>
        <v>20</v>
      </c>
      <c r="T95" s="76">
        <f>N95</f>
        <v>20</v>
      </c>
      <c r="U95" s="76" t="s">
        <v>256</v>
      </c>
    </row>
    <row r="96" spans="1:21" x14ac:dyDescent="0.2">
      <c r="A96" s="36"/>
      <c r="B96" s="36" t="s">
        <v>227</v>
      </c>
      <c r="C96" s="85">
        <f>(C95*C94)</f>
        <v>2400</v>
      </c>
      <c r="D96" s="85">
        <f t="shared" ref="D96:N96" si="29">(D95*D94)</f>
        <v>1100</v>
      </c>
      <c r="E96" s="85">
        <f t="shared" si="29"/>
        <v>1200</v>
      </c>
      <c r="F96" s="85">
        <f t="shared" si="29"/>
        <v>3400</v>
      </c>
      <c r="G96" s="85">
        <f t="shared" si="29"/>
        <v>500</v>
      </c>
      <c r="H96" s="85">
        <f t="shared" si="29"/>
        <v>2000</v>
      </c>
      <c r="I96" s="85">
        <f t="shared" si="29"/>
        <v>500</v>
      </c>
      <c r="J96" s="85">
        <f t="shared" si="29"/>
        <v>8000</v>
      </c>
      <c r="K96" s="85">
        <f t="shared" si="29"/>
        <v>2000</v>
      </c>
      <c r="L96" s="85">
        <f t="shared" si="29"/>
        <v>1500</v>
      </c>
      <c r="M96" s="85">
        <f t="shared" si="29"/>
        <v>2500</v>
      </c>
      <c r="N96" s="85">
        <f t="shared" si="29"/>
        <v>4500</v>
      </c>
      <c r="O96" s="86">
        <f>SUM(C96:N96)</f>
        <v>29600</v>
      </c>
      <c r="P96" s="128"/>
      <c r="Q96" s="76">
        <f>(C96+D96+E96)</f>
        <v>4700</v>
      </c>
      <c r="R96" s="76">
        <f>(F96+G96+H96)</f>
        <v>5900</v>
      </c>
      <c r="S96" s="76">
        <f>(I96+J96+K96)</f>
        <v>10500</v>
      </c>
      <c r="T96" s="76">
        <f>(L96+M96+N96)</f>
        <v>8500</v>
      </c>
      <c r="U96" s="76">
        <f>SUM(Q96:T96)</f>
        <v>29600</v>
      </c>
    </row>
    <row r="97" spans="1:21" x14ac:dyDescent="0.2">
      <c r="A97" s="36"/>
      <c r="B97" s="36" t="s">
        <v>196</v>
      </c>
      <c r="C97" s="76">
        <f>-(C96*$C$148)</f>
        <v>0</v>
      </c>
      <c r="D97" s="76">
        <f t="shared" ref="D97:N97" si="30">-(D96*$C$148)</f>
        <v>0</v>
      </c>
      <c r="E97" s="76">
        <f t="shared" si="30"/>
        <v>0</v>
      </c>
      <c r="F97" s="76">
        <f t="shared" si="30"/>
        <v>0</v>
      </c>
      <c r="G97" s="76">
        <f t="shared" si="30"/>
        <v>0</v>
      </c>
      <c r="H97" s="76">
        <f t="shared" si="30"/>
        <v>0</v>
      </c>
      <c r="I97" s="76">
        <f t="shared" si="30"/>
        <v>0</v>
      </c>
      <c r="J97" s="76">
        <f t="shared" si="30"/>
        <v>0</v>
      </c>
      <c r="K97" s="76">
        <f t="shared" si="30"/>
        <v>0</v>
      </c>
      <c r="L97" s="76">
        <f t="shared" si="30"/>
        <v>0</v>
      </c>
      <c r="M97" s="76">
        <f t="shared" si="30"/>
        <v>0</v>
      </c>
      <c r="N97" s="76">
        <f t="shared" si="30"/>
        <v>0</v>
      </c>
      <c r="O97" s="86">
        <f>SUM(C97:N97)</f>
        <v>0</v>
      </c>
      <c r="P97" s="128"/>
      <c r="Q97" s="76">
        <f>(C97+D97+E97)</f>
        <v>0</v>
      </c>
      <c r="R97" s="76">
        <f>(F97+G97+H97)</f>
        <v>0</v>
      </c>
      <c r="S97" s="76">
        <f>(I97+J97+K97)</f>
        <v>0</v>
      </c>
      <c r="T97" s="76">
        <f>(L97+M97+N97)</f>
        <v>0</v>
      </c>
      <c r="U97" s="76">
        <f>SUM(Q97:T97)</f>
        <v>0</v>
      </c>
    </row>
    <row r="98" spans="1:21" x14ac:dyDescent="0.2">
      <c r="A98" s="36"/>
      <c r="B98" s="36" t="s">
        <v>197</v>
      </c>
      <c r="C98" s="77">
        <f>-(C96*$C$149)</f>
        <v>0</v>
      </c>
      <c r="D98" s="77">
        <f t="shared" ref="D98:N98" si="31">-(D96*$C$149)</f>
        <v>0</v>
      </c>
      <c r="E98" s="77">
        <f t="shared" si="31"/>
        <v>0</v>
      </c>
      <c r="F98" s="77">
        <f t="shared" si="31"/>
        <v>0</v>
      </c>
      <c r="G98" s="77">
        <f t="shared" si="31"/>
        <v>0</v>
      </c>
      <c r="H98" s="77">
        <f t="shared" si="31"/>
        <v>0</v>
      </c>
      <c r="I98" s="77">
        <f t="shared" si="31"/>
        <v>0</v>
      </c>
      <c r="J98" s="77">
        <f t="shared" si="31"/>
        <v>0</v>
      </c>
      <c r="K98" s="77">
        <f t="shared" si="31"/>
        <v>0</v>
      </c>
      <c r="L98" s="77">
        <f t="shared" si="31"/>
        <v>0</v>
      </c>
      <c r="M98" s="77">
        <f t="shared" si="31"/>
        <v>0</v>
      </c>
      <c r="N98" s="77">
        <f t="shared" si="31"/>
        <v>0</v>
      </c>
      <c r="O98" s="87">
        <f>SUM(C98:N98)</f>
        <v>0</v>
      </c>
      <c r="P98" s="128"/>
      <c r="Q98" s="77">
        <f>(C98+D98+E98)</f>
        <v>0</v>
      </c>
      <c r="R98" s="77">
        <f>(F98+G98+H98)</f>
        <v>0</v>
      </c>
      <c r="S98" s="77">
        <f>(I98+J98+K98)</f>
        <v>0</v>
      </c>
      <c r="T98" s="77">
        <f>(L98+M98+N98)</f>
        <v>0</v>
      </c>
      <c r="U98" s="78">
        <f>SUM(Q98:T98)</f>
        <v>0</v>
      </c>
    </row>
    <row r="99" spans="1:21" x14ac:dyDescent="0.2">
      <c r="A99" s="36"/>
      <c r="B99" s="71" t="s">
        <v>257</v>
      </c>
      <c r="C99" s="76">
        <f>(C96+C97+C98)</f>
        <v>2400</v>
      </c>
      <c r="D99" s="76">
        <f t="shared" ref="D99:N99" si="32">(D96+D97+D98)</f>
        <v>1100</v>
      </c>
      <c r="E99" s="76">
        <f t="shared" si="32"/>
        <v>1200</v>
      </c>
      <c r="F99" s="76">
        <f t="shared" si="32"/>
        <v>3400</v>
      </c>
      <c r="G99" s="76">
        <f t="shared" si="32"/>
        <v>500</v>
      </c>
      <c r="H99" s="76">
        <f t="shared" si="32"/>
        <v>2000</v>
      </c>
      <c r="I99" s="76">
        <f t="shared" si="32"/>
        <v>500</v>
      </c>
      <c r="J99" s="76">
        <f t="shared" si="32"/>
        <v>8000</v>
      </c>
      <c r="K99" s="76">
        <f t="shared" si="32"/>
        <v>2000</v>
      </c>
      <c r="L99" s="76">
        <f t="shared" si="32"/>
        <v>1500</v>
      </c>
      <c r="M99" s="76">
        <f t="shared" si="32"/>
        <v>2500</v>
      </c>
      <c r="N99" s="76">
        <f t="shared" si="32"/>
        <v>4500</v>
      </c>
      <c r="O99" s="86">
        <f>SUM(C99:N99)</f>
        <v>29600</v>
      </c>
      <c r="P99" s="128"/>
      <c r="Q99" s="76">
        <f>(C99+D99+E99)</f>
        <v>4700</v>
      </c>
      <c r="R99" s="76">
        <f>(F99+G99+H99)</f>
        <v>5900</v>
      </c>
      <c r="S99" s="76">
        <f>(I99+J99+K99)</f>
        <v>10500</v>
      </c>
      <c r="T99" s="76">
        <f>(L99+M99+N99)</f>
        <v>8500</v>
      </c>
      <c r="U99" s="76">
        <f>SUM(Q99:T99)</f>
        <v>29600</v>
      </c>
    </row>
    <row r="100" spans="1:21" x14ac:dyDescent="0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0"/>
      <c r="Q100" s="128"/>
      <c r="R100" s="128"/>
      <c r="S100" s="128"/>
      <c r="T100" s="128"/>
      <c r="U100" s="128"/>
    </row>
    <row r="101" spans="1:21" x14ac:dyDescent="0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0"/>
      <c r="Q101" s="128"/>
      <c r="R101" s="128"/>
      <c r="S101" s="128"/>
      <c r="T101" s="128"/>
      <c r="U101" s="128"/>
    </row>
    <row r="102" spans="1:21" x14ac:dyDescent="0.2">
      <c r="A102" s="568" t="str">
        <f>(B66)</f>
        <v>Product 2</v>
      </c>
      <c r="B102" s="568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Q102" s="128"/>
      <c r="R102" s="128"/>
      <c r="S102" s="128"/>
      <c r="T102" s="128"/>
      <c r="U102" s="128"/>
    </row>
    <row r="103" spans="1:21" ht="15" x14ac:dyDescent="0.2">
      <c r="A103" s="61"/>
      <c r="B103" s="61" t="s">
        <v>231</v>
      </c>
      <c r="C103" s="181">
        <v>2152</v>
      </c>
      <c r="D103" s="181">
        <v>4305</v>
      </c>
      <c r="E103" s="181">
        <v>8608</v>
      </c>
      <c r="F103" s="564">
        <v>12916</v>
      </c>
      <c r="G103" s="564">
        <v>12916</v>
      </c>
      <c r="H103" s="564">
        <v>25833</v>
      </c>
      <c r="I103" s="564">
        <v>25833</v>
      </c>
      <c r="J103" s="181">
        <v>8608</v>
      </c>
      <c r="K103" s="181">
        <v>4305</v>
      </c>
      <c r="L103" s="181">
        <v>8608</v>
      </c>
      <c r="M103" s="564">
        <v>12916</v>
      </c>
      <c r="N103" s="564">
        <v>25833</v>
      </c>
      <c r="O103" s="84">
        <f>SUM(C103:N103)</f>
        <v>152833</v>
      </c>
      <c r="P103" s="75"/>
      <c r="Q103" s="75">
        <f>(C103+D103+E103)</f>
        <v>15065</v>
      </c>
      <c r="R103" s="75">
        <f>(F103+G103+H103)</f>
        <v>51665</v>
      </c>
      <c r="S103" s="75">
        <f>(I103+J103+K103)</f>
        <v>38746</v>
      </c>
      <c r="T103" s="75">
        <f>(L103+M103+N103)</f>
        <v>47357</v>
      </c>
      <c r="U103" s="75">
        <f>SUM(Q103:T103)</f>
        <v>152833</v>
      </c>
    </row>
    <row r="104" spans="1:21" x14ac:dyDescent="0.2">
      <c r="A104" s="36"/>
      <c r="B104" s="36" t="s">
        <v>206</v>
      </c>
      <c r="C104" s="77">
        <f t="shared" ref="C104:N104" si="33">($C$153)</f>
        <v>9.99</v>
      </c>
      <c r="D104" s="77">
        <f t="shared" si="33"/>
        <v>9.99</v>
      </c>
      <c r="E104" s="77">
        <f t="shared" si="33"/>
        <v>9.99</v>
      </c>
      <c r="F104" s="77">
        <f t="shared" si="33"/>
        <v>9.99</v>
      </c>
      <c r="G104" s="77">
        <f t="shared" si="33"/>
        <v>9.99</v>
      </c>
      <c r="H104" s="77">
        <f t="shared" si="33"/>
        <v>9.99</v>
      </c>
      <c r="I104" s="77">
        <f t="shared" si="33"/>
        <v>9.99</v>
      </c>
      <c r="J104" s="77">
        <f t="shared" si="33"/>
        <v>9.99</v>
      </c>
      <c r="K104" s="77">
        <f t="shared" si="33"/>
        <v>9.99</v>
      </c>
      <c r="L104" s="77">
        <f t="shared" si="33"/>
        <v>9.99</v>
      </c>
      <c r="M104" s="77">
        <f t="shared" si="33"/>
        <v>9.99</v>
      </c>
      <c r="N104" s="77">
        <f t="shared" si="33"/>
        <v>9.99</v>
      </c>
      <c r="O104" s="87" t="s">
        <v>256</v>
      </c>
      <c r="P104" s="128"/>
      <c r="Q104" s="76">
        <f>E104</f>
        <v>9.99</v>
      </c>
      <c r="R104" s="76">
        <f>H104</f>
        <v>9.99</v>
      </c>
      <c r="S104" s="76">
        <f>K104</f>
        <v>9.99</v>
      </c>
      <c r="T104" s="76">
        <f>N104</f>
        <v>9.99</v>
      </c>
      <c r="U104" s="76" t="str">
        <f>(O104)</f>
        <v xml:space="preserve"> </v>
      </c>
    </row>
    <row r="105" spans="1:21" x14ac:dyDescent="0.2">
      <c r="A105" s="36"/>
      <c r="B105" s="36" t="s">
        <v>227</v>
      </c>
      <c r="C105" s="85">
        <f t="shared" ref="C105:N105" si="34">(C104*C103)</f>
        <v>21498.48</v>
      </c>
      <c r="D105" s="85">
        <f t="shared" si="34"/>
        <v>43006.950000000004</v>
      </c>
      <c r="E105" s="85">
        <f t="shared" si="34"/>
        <v>85993.919999999998</v>
      </c>
      <c r="F105" s="85">
        <f t="shared" si="34"/>
        <v>129030.84</v>
      </c>
      <c r="G105" s="85">
        <f t="shared" si="34"/>
        <v>129030.84</v>
      </c>
      <c r="H105" s="85">
        <f t="shared" si="34"/>
        <v>258071.67</v>
      </c>
      <c r="I105" s="85">
        <f t="shared" si="34"/>
        <v>258071.67</v>
      </c>
      <c r="J105" s="85">
        <f t="shared" si="34"/>
        <v>85993.919999999998</v>
      </c>
      <c r="K105" s="85">
        <f t="shared" si="34"/>
        <v>43006.950000000004</v>
      </c>
      <c r="L105" s="85">
        <f t="shared" si="34"/>
        <v>85993.919999999998</v>
      </c>
      <c r="M105" s="85">
        <f t="shared" si="34"/>
        <v>129030.84</v>
      </c>
      <c r="N105" s="85">
        <f t="shared" si="34"/>
        <v>258071.67</v>
      </c>
      <c r="O105" s="86">
        <f>SUM(C105:N105)</f>
        <v>1526801.6700000002</v>
      </c>
      <c r="P105" s="128"/>
      <c r="Q105" s="76">
        <f>(C105+D105+E105)</f>
        <v>150499.35</v>
      </c>
      <c r="R105" s="76">
        <f>(F105+G105+H105)</f>
        <v>516133.35</v>
      </c>
      <c r="S105" s="76">
        <f>(I105+J105+K105)</f>
        <v>387072.54000000004</v>
      </c>
      <c r="T105" s="76">
        <f>(L105+M105+N105)</f>
        <v>473096.43000000005</v>
      </c>
      <c r="U105" s="76">
        <f>SUM(Q105:T105)</f>
        <v>1526801.67</v>
      </c>
    </row>
    <row r="106" spans="1:21" x14ac:dyDescent="0.2">
      <c r="A106" s="36"/>
      <c r="B106" s="36" t="s">
        <v>196</v>
      </c>
      <c r="C106" s="76">
        <f>-(C105*$C$154)</f>
        <v>-2149.848</v>
      </c>
      <c r="D106" s="76">
        <f t="shared" ref="D106:N106" si="35">-(D105*$C$154)</f>
        <v>-4300.6950000000006</v>
      </c>
      <c r="E106" s="76">
        <f t="shared" si="35"/>
        <v>-8599.3919999999998</v>
      </c>
      <c r="F106" s="76">
        <f t="shared" si="35"/>
        <v>-12903.084000000001</v>
      </c>
      <c r="G106" s="76">
        <f t="shared" si="35"/>
        <v>-12903.084000000001</v>
      </c>
      <c r="H106" s="76">
        <f t="shared" si="35"/>
        <v>-25807.167000000001</v>
      </c>
      <c r="I106" s="76">
        <f t="shared" si="35"/>
        <v>-25807.167000000001</v>
      </c>
      <c r="J106" s="76">
        <f t="shared" si="35"/>
        <v>-8599.3919999999998</v>
      </c>
      <c r="K106" s="76">
        <f t="shared" si="35"/>
        <v>-4300.6950000000006</v>
      </c>
      <c r="L106" s="76">
        <f t="shared" si="35"/>
        <v>-8599.3919999999998</v>
      </c>
      <c r="M106" s="76">
        <f t="shared" si="35"/>
        <v>-12903.084000000001</v>
      </c>
      <c r="N106" s="76">
        <f t="shared" si="35"/>
        <v>-25807.167000000001</v>
      </c>
      <c r="O106" s="86">
        <f>SUM(C106:N106)</f>
        <v>-152680.16700000002</v>
      </c>
      <c r="P106" s="128"/>
      <c r="Q106" s="76">
        <f>(C106+D106+E106)</f>
        <v>-15049.935000000001</v>
      </c>
      <c r="R106" s="76">
        <f>(F106+G106+H106)</f>
        <v>-51613.335000000006</v>
      </c>
      <c r="S106" s="76">
        <f>(I106+J106+K106)</f>
        <v>-38707.254000000001</v>
      </c>
      <c r="T106" s="76">
        <f>(L106+M106+N106)</f>
        <v>-47309.643000000004</v>
      </c>
      <c r="U106" s="76">
        <f>SUM(Q106:T106)</f>
        <v>-152680.16700000002</v>
      </c>
    </row>
    <row r="107" spans="1:21" x14ac:dyDescent="0.2">
      <c r="A107" s="36"/>
      <c r="B107" s="36" t="s">
        <v>197</v>
      </c>
      <c r="C107" s="77">
        <f>-(C105*$C$155)</f>
        <v>0</v>
      </c>
      <c r="D107" s="77">
        <f t="shared" ref="D107:N107" si="36">-(D105*$C$155)</f>
        <v>0</v>
      </c>
      <c r="E107" s="77">
        <f t="shared" si="36"/>
        <v>0</v>
      </c>
      <c r="F107" s="77">
        <f t="shared" si="36"/>
        <v>0</v>
      </c>
      <c r="G107" s="77">
        <f t="shared" si="36"/>
        <v>0</v>
      </c>
      <c r="H107" s="77">
        <f t="shared" si="36"/>
        <v>0</v>
      </c>
      <c r="I107" s="77">
        <f t="shared" si="36"/>
        <v>0</v>
      </c>
      <c r="J107" s="77">
        <f t="shared" si="36"/>
        <v>0</v>
      </c>
      <c r="K107" s="77">
        <f t="shared" si="36"/>
        <v>0</v>
      </c>
      <c r="L107" s="77">
        <f t="shared" si="36"/>
        <v>0</v>
      </c>
      <c r="M107" s="77">
        <f t="shared" si="36"/>
        <v>0</v>
      </c>
      <c r="N107" s="77">
        <f t="shared" si="36"/>
        <v>0</v>
      </c>
      <c r="O107" s="87">
        <f>SUM(C107:N107)</f>
        <v>0</v>
      </c>
      <c r="P107" s="128"/>
      <c r="Q107" s="77">
        <f>(C107+D107+E107)</f>
        <v>0</v>
      </c>
      <c r="R107" s="77">
        <f>(F107+G107+H107)</f>
        <v>0</v>
      </c>
      <c r="S107" s="77">
        <f>(I107+J107+K107)</f>
        <v>0</v>
      </c>
      <c r="T107" s="77">
        <f>(L107+M107+N107)</f>
        <v>0</v>
      </c>
      <c r="U107" s="78">
        <f>SUM(Q107:T107)</f>
        <v>0</v>
      </c>
    </row>
    <row r="108" spans="1:21" x14ac:dyDescent="0.2">
      <c r="A108" s="36"/>
      <c r="B108" s="71" t="s">
        <v>257</v>
      </c>
      <c r="C108" s="76">
        <f t="shared" ref="C108:N108" si="37">(C105+C106+C107)</f>
        <v>19348.631999999998</v>
      </c>
      <c r="D108" s="76">
        <f t="shared" si="37"/>
        <v>38706.255000000005</v>
      </c>
      <c r="E108" s="76">
        <f t="shared" si="37"/>
        <v>77394.527999999991</v>
      </c>
      <c r="F108" s="76">
        <f t="shared" si="37"/>
        <v>116127.75599999999</v>
      </c>
      <c r="G108" s="76">
        <f t="shared" si="37"/>
        <v>116127.75599999999</v>
      </c>
      <c r="H108" s="76">
        <f t="shared" si="37"/>
        <v>232264.50300000003</v>
      </c>
      <c r="I108" s="76">
        <f t="shared" si="37"/>
        <v>232264.50300000003</v>
      </c>
      <c r="J108" s="76">
        <f t="shared" si="37"/>
        <v>77394.527999999991</v>
      </c>
      <c r="K108" s="76">
        <f t="shared" si="37"/>
        <v>38706.255000000005</v>
      </c>
      <c r="L108" s="76">
        <f t="shared" si="37"/>
        <v>77394.527999999991</v>
      </c>
      <c r="M108" s="76">
        <f t="shared" si="37"/>
        <v>116127.75599999999</v>
      </c>
      <c r="N108" s="76">
        <f t="shared" si="37"/>
        <v>232264.50300000003</v>
      </c>
      <c r="O108" s="86">
        <f>SUM(C108:N108)</f>
        <v>1374121.503</v>
      </c>
      <c r="P108" s="128"/>
      <c r="Q108" s="76">
        <f>(C108+D108+E108)</f>
        <v>135449.41499999998</v>
      </c>
      <c r="R108" s="76">
        <f>(F108+G108+H108)</f>
        <v>464520.01500000001</v>
      </c>
      <c r="S108" s="76">
        <f>(I108+J108+K108)</f>
        <v>348365.28600000002</v>
      </c>
      <c r="T108" s="76">
        <f>(L108+M108+N108)</f>
        <v>425786.78700000001</v>
      </c>
      <c r="U108" s="76">
        <f>SUM(Q108:T108)</f>
        <v>1374121.503</v>
      </c>
    </row>
    <row r="109" spans="1:21" x14ac:dyDescent="0.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0"/>
      <c r="Q109" s="128"/>
      <c r="R109" s="128"/>
      <c r="S109" s="128"/>
      <c r="T109" s="128"/>
      <c r="U109" s="128"/>
    </row>
    <row r="110" spans="1:21" x14ac:dyDescent="0.2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0"/>
      <c r="Q110" s="128"/>
      <c r="R110" s="128"/>
      <c r="S110" s="128"/>
      <c r="T110" s="128"/>
      <c r="U110" s="128"/>
    </row>
    <row r="111" spans="1:21" x14ac:dyDescent="0.2">
      <c r="A111" s="568" t="str">
        <f>(B71)</f>
        <v>Product 3</v>
      </c>
      <c r="B111" s="568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Q111" s="128"/>
      <c r="R111" s="128"/>
      <c r="S111" s="128"/>
      <c r="T111" s="128"/>
      <c r="U111" s="128"/>
    </row>
    <row r="112" spans="1:21" ht="15" x14ac:dyDescent="0.2">
      <c r="A112" s="61"/>
      <c r="B112" s="61" t="s">
        <v>231</v>
      </c>
      <c r="C112" s="564">
        <v>4305</v>
      </c>
      <c r="D112" s="564">
        <v>4305</v>
      </c>
      <c r="E112" s="564">
        <v>12915</v>
      </c>
      <c r="F112" s="564">
        <v>12915</v>
      </c>
      <c r="G112" s="564">
        <v>90405</v>
      </c>
      <c r="H112" s="564">
        <v>90405</v>
      </c>
      <c r="I112" s="564">
        <v>271215</v>
      </c>
      <c r="J112" s="564">
        <v>271215</v>
      </c>
      <c r="K112" s="564">
        <v>813645</v>
      </c>
      <c r="L112" s="564">
        <v>610233</v>
      </c>
      <c r="M112" s="564">
        <v>305116</v>
      </c>
      <c r="N112" s="564">
        <v>813645</v>
      </c>
      <c r="O112" s="113">
        <f>SUM(C112:N112)</f>
        <v>3300319</v>
      </c>
      <c r="P112" s="61"/>
      <c r="Q112" s="75">
        <f>(C112+D112+E112)</f>
        <v>21525</v>
      </c>
      <c r="R112" s="75">
        <f>(F112+G112+H112)</f>
        <v>193725</v>
      </c>
      <c r="S112" s="75">
        <f>(I112+J112+K112)</f>
        <v>1356075</v>
      </c>
      <c r="T112" s="75">
        <f>(L112+M112+N112)</f>
        <v>1728994</v>
      </c>
      <c r="U112" s="75">
        <f>SUM(Q112:T112)</f>
        <v>3300319</v>
      </c>
    </row>
    <row r="113" spans="1:21" x14ac:dyDescent="0.2">
      <c r="A113" s="36"/>
      <c r="B113" s="36" t="s">
        <v>206</v>
      </c>
      <c r="C113" s="77">
        <f t="shared" ref="C113:N113" si="38">($C$159)</f>
        <v>0.97</v>
      </c>
      <c r="D113" s="77">
        <f t="shared" si="38"/>
        <v>0.97</v>
      </c>
      <c r="E113" s="77">
        <f t="shared" si="38"/>
        <v>0.97</v>
      </c>
      <c r="F113" s="77">
        <f t="shared" si="38"/>
        <v>0.97</v>
      </c>
      <c r="G113" s="77">
        <f t="shared" si="38"/>
        <v>0.97</v>
      </c>
      <c r="H113" s="77">
        <f t="shared" si="38"/>
        <v>0.97</v>
      </c>
      <c r="I113" s="77">
        <f t="shared" si="38"/>
        <v>0.97</v>
      </c>
      <c r="J113" s="77">
        <f t="shared" si="38"/>
        <v>0.97</v>
      </c>
      <c r="K113" s="77">
        <f t="shared" si="38"/>
        <v>0.97</v>
      </c>
      <c r="L113" s="77">
        <f t="shared" si="38"/>
        <v>0.97</v>
      </c>
      <c r="M113" s="77">
        <f t="shared" si="38"/>
        <v>0.97</v>
      </c>
      <c r="N113" s="77">
        <f t="shared" si="38"/>
        <v>0.97</v>
      </c>
      <c r="O113" s="87" t="s">
        <v>256</v>
      </c>
      <c r="Q113" s="75">
        <f>E113</f>
        <v>0.97</v>
      </c>
      <c r="R113" s="75">
        <f>H113</f>
        <v>0.97</v>
      </c>
      <c r="S113" s="76">
        <f>K113</f>
        <v>0.97</v>
      </c>
      <c r="T113" s="76">
        <f>N113</f>
        <v>0.97</v>
      </c>
      <c r="U113" s="76" t="s">
        <v>256</v>
      </c>
    </row>
    <row r="114" spans="1:21" x14ac:dyDescent="0.2">
      <c r="A114" s="36"/>
      <c r="B114" s="36" t="s">
        <v>227</v>
      </c>
      <c r="C114" s="85">
        <f t="shared" ref="C114:N114" si="39">(C113*C112)</f>
        <v>4175.8499999999995</v>
      </c>
      <c r="D114" s="85">
        <f t="shared" si="39"/>
        <v>4175.8499999999995</v>
      </c>
      <c r="E114" s="85">
        <f t="shared" si="39"/>
        <v>12527.55</v>
      </c>
      <c r="F114" s="85">
        <f t="shared" si="39"/>
        <v>12527.55</v>
      </c>
      <c r="G114" s="85">
        <f t="shared" si="39"/>
        <v>87692.849999999991</v>
      </c>
      <c r="H114" s="85">
        <f t="shared" si="39"/>
        <v>87692.849999999991</v>
      </c>
      <c r="I114" s="85">
        <f t="shared" si="39"/>
        <v>263078.55</v>
      </c>
      <c r="J114" s="85">
        <f t="shared" si="39"/>
        <v>263078.55</v>
      </c>
      <c r="K114" s="85">
        <f t="shared" si="39"/>
        <v>789235.65</v>
      </c>
      <c r="L114" s="85">
        <f t="shared" si="39"/>
        <v>591926.01</v>
      </c>
      <c r="M114" s="85">
        <f t="shared" si="39"/>
        <v>295962.52</v>
      </c>
      <c r="N114" s="85">
        <f t="shared" si="39"/>
        <v>789235.65</v>
      </c>
      <c r="O114" s="86">
        <f>SUM(C114:N114)</f>
        <v>3201309.4299999997</v>
      </c>
      <c r="Q114" s="75">
        <f>(C114+D114+E114)</f>
        <v>20879.25</v>
      </c>
      <c r="R114" s="75">
        <f>(F114+G114+H114)</f>
        <v>187913.25</v>
      </c>
      <c r="S114" s="76">
        <f>(I114+J114+K114)</f>
        <v>1315392.75</v>
      </c>
      <c r="T114" s="76">
        <f>(L114+M114+N114)</f>
        <v>1677124.1800000002</v>
      </c>
      <c r="U114" s="76">
        <f>SUM(Q114:T114)</f>
        <v>3201309.43</v>
      </c>
    </row>
    <row r="115" spans="1:21" x14ac:dyDescent="0.2">
      <c r="A115" s="36"/>
      <c r="B115" s="36" t="s">
        <v>196</v>
      </c>
      <c r="C115" s="76">
        <f>-(C114*$C$160)</f>
        <v>-417.58499999999998</v>
      </c>
      <c r="D115" s="76">
        <f t="shared" ref="D115:N115" si="40">-(D114*$C$160)</f>
        <v>-417.58499999999998</v>
      </c>
      <c r="E115" s="76">
        <f t="shared" si="40"/>
        <v>-1252.7550000000001</v>
      </c>
      <c r="F115" s="76">
        <f t="shared" si="40"/>
        <v>-1252.7550000000001</v>
      </c>
      <c r="G115" s="76">
        <f t="shared" si="40"/>
        <v>-8769.2849999999999</v>
      </c>
      <c r="H115" s="76">
        <f t="shared" si="40"/>
        <v>-8769.2849999999999</v>
      </c>
      <c r="I115" s="76">
        <f t="shared" si="40"/>
        <v>-26307.855</v>
      </c>
      <c r="J115" s="76">
        <f t="shared" si="40"/>
        <v>-26307.855</v>
      </c>
      <c r="K115" s="76">
        <f t="shared" si="40"/>
        <v>-78923.565000000002</v>
      </c>
      <c r="L115" s="76">
        <f t="shared" si="40"/>
        <v>-59192.601000000002</v>
      </c>
      <c r="M115" s="76">
        <f t="shared" si="40"/>
        <v>-29596.252000000004</v>
      </c>
      <c r="N115" s="76">
        <f t="shared" si="40"/>
        <v>-78923.565000000002</v>
      </c>
      <c r="O115" s="86">
        <f>SUM(C115:N115)</f>
        <v>-320130.94299999997</v>
      </c>
      <c r="Q115" s="75">
        <f>(C115+D115+E115)</f>
        <v>-2087.9250000000002</v>
      </c>
      <c r="R115" s="75">
        <f>(F115+G115+H115)</f>
        <v>-18791.325000000001</v>
      </c>
      <c r="S115" s="76">
        <f>(I115+J115+K115)</f>
        <v>-131539.27499999999</v>
      </c>
      <c r="T115" s="76">
        <f>(L115+M115+N115)</f>
        <v>-167712.41800000001</v>
      </c>
      <c r="U115" s="76">
        <f>SUM(Q115:T115)</f>
        <v>-320130.94299999997</v>
      </c>
    </row>
    <row r="116" spans="1:21" x14ac:dyDescent="0.2">
      <c r="A116" s="36"/>
      <c r="B116" s="36" t="s">
        <v>197</v>
      </c>
      <c r="C116" s="77">
        <f>-(C114*$C$161)</f>
        <v>0</v>
      </c>
      <c r="D116" s="77">
        <f t="shared" ref="D116:N116" si="41">-(D114*$C$161)</f>
        <v>0</v>
      </c>
      <c r="E116" s="77">
        <f t="shared" si="41"/>
        <v>0</v>
      </c>
      <c r="F116" s="77">
        <f t="shared" si="41"/>
        <v>0</v>
      </c>
      <c r="G116" s="77">
        <f t="shared" si="41"/>
        <v>0</v>
      </c>
      <c r="H116" s="77">
        <f t="shared" si="41"/>
        <v>0</v>
      </c>
      <c r="I116" s="77">
        <f t="shared" si="41"/>
        <v>0</v>
      </c>
      <c r="J116" s="77">
        <f t="shared" si="41"/>
        <v>0</v>
      </c>
      <c r="K116" s="77">
        <f t="shared" si="41"/>
        <v>0</v>
      </c>
      <c r="L116" s="77">
        <f t="shared" si="41"/>
        <v>0</v>
      </c>
      <c r="M116" s="77">
        <f t="shared" si="41"/>
        <v>0</v>
      </c>
      <c r="N116" s="77">
        <f t="shared" si="41"/>
        <v>0</v>
      </c>
      <c r="O116" s="87">
        <f>SUM(C116:N116)</f>
        <v>0</v>
      </c>
      <c r="Q116" s="82">
        <f>(C116+D116+E116)</f>
        <v>0</v>
      </c>
      <c r="R116" s="82">
        <f>(F116+G116+H116)</f>
        <v>0</v>
      </c>
      <c r="S116" s="77">
        <f>(I116+J116+K116)</f>
        <v>0</v>
      </c>
      <c r="T116" s="77">
        <f>(L116+M116+N116)</f>
        <v>0</v>
      </c>
      <c r="U116" s="78">
        <f>SUM(Q116:T116)</f>
        <v>0</v>
      </c>
    </row>
    <row r="117" spans="1:21" x14ac:dyDescent="0.2">
      <c r="A117" s="36"/>
      <c r="B117" s="71" t="s">
        <v>257</v>
      </c>
      <c r="C117" s="76">
        <f t="shared" ref="C117:N117" si="42">(C114+C115+C116)</f>
        <v>3758.2649999999994</v>
      </c>
      <c r="D117" s="76">
        <f t="shared" si="42"/>
        <v>3758.2649999999994</v>
      </c>
      <c r="E117" s="76">
        <f t="shared" si="42"/>
        <v>11274.794999999998</v>
      </c>
      <c r="F117" s="76">
        <f t="shared" si="42"/>
        <v>11274.794999999998</v>
      </c>
      <c r="G117" s="76">
        <f t="shared" si="42"/>
        <v>78923.564999999988</v>
      </c>
      <c r="H117" s="76">
        <f t="shared" si="42"/>
        <v>78923.564999999988</v>
      </c>
      <c r="I117" s="76">
        <f t="shared" si="42"/>
        <v>236770.69499999998</v>
      </c>
      <c r="J117" s="76">
        <f t="shared" si="42"/>
        <v>236770.69499999998</v>
      </c>
      <c r="K117" s="76">
        <f t="shared" si="42"/>
        <v>710312.08499999996</v>
      </c>
      <c r="L117" s="76">
        <f t="shared" si="42"/>
        <v>532733.40899999999</v>
      </c>
      <c r="M117" s="76">
        <f t="shared" si="42"/>
        <v>266366.26800000004</v>
      </c>
      <c r="N117" s="76">
        <f t="shared" si="42"/>
        <v>710312.08499999996</v>
      </c>
      <c r="O117" s="86">
        <f>SUM(C117:N117)</f>
        <v>2881178.4869999997</v>
      </c>
      <c r="Q117" s="76">
        <f>SUM(Q114:Q116)</f>
        <v>18791.325000000001</v>
      </c>
      <c r="R117" s="76">
        <f>SUM(R114:R116)</f>
        <v>169121.92499999999</v>
      </c>
      <c r="S117" s="76">
        <f>SUM(S114:S116)</f>
        <v>1183853.4750000001</v>
      </c>
      <c r="T117" s="76">
        <f>SUM(T114:T116)</f>
        <v>1509411.7620000001</v>
      </c>
      <c r="U117" s="76">
        <f>SUM(U114:U116)</f>
        <v>2881178.4870000002</v>
      </c>
    </row>
    <row r="118" spans="1:21" x14ac:dyDescent="0.2">
      <c r="A118" s="36"/>
      <c r="B118" s="71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0"/>
      <c r="Q118" s="75" t="s">
        <v>256</v>
      </c>
      <c r="R118" s="128"/>
      <c r="S118" s="128"/>
      <c r="T118" s="128"/>
      <c r="U118" s="128"/>
    </row>
    <row r="119" spans="1:21" x14ac:dyDescent="0.2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0"/>
      <c r="Q119" s="128"/>
      <c r="R119" s="128"/>
      <c r="S119" s="128"/>
      <c r="T119" s="128"/>
      <c r="U119" s="128"/>
    </row>
    <row r="120" spans="1:21" x14ac:dyDescent="0.2">
      <c r="A120" s="568" t="str">
        <f>(B76)</f>
        <v>Product 4</v>
      </c>
      <c r="B120" s="568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Q120" s="128"/>
      <c r="R120" s="128"/>
      <c r="S120" s="128"/>
      <c r="T120" s="128"/>
      <c r="U120" s="128"/>
    </row>
    <row r="121" spans="1:21" ht="15" x14ac:dyDescent="0.2">
      <c r="A121" s="61"/>
      <c r="B121" s="61" t="s">
        <v>231</v>
      </c>
      <c r="C121" s="181">
        <v>0</v>
      </c>
      <c r="D121" s="181">
        <v>0</v>
      </c>
      <c r="E121" s="181">
        <v>0</v>
      </c>
      <c r="F121" s="181">
        <v>0</v>
      </c>
      <c r="G121" s="181">
        <v>0</v>
      </c>
      <c r="H121" s="181">
        <v>150</v>
      </c>
      <c r="I121" s="181">
        <v>100</v>
      </c>
      <c r="J121" s="181">
        <v>250</v>
      </c>
      <c r="K121" s="181">
        <v>300</v>
      </c>
      <c r="L121" s="181">
        <v>400</v>
      </c>
      <c r="M121" s="181">
        <v>0</v>
      </c>
      <c r="N121" s="181">
        <v>0</v>
      </c>
      <c r="O121" s="113">
        <f>SUM(C121:N121)</f>
        <v>1200</v>
      </c>
      <c r="P121" s="61"/>
      <c r="Q121" s="75">
        <f>(C121+D121+E121)</f>
        <v>0</v>
      </c>
      <c r="R121" s="75">
        <f>(F121+G121+H121)</f>
        <v>150</v>
      </c>
      <c r="S121" s="75">
        <f>(I121+J121+K121)</f>
        <v>650</v>
      </c>
      <c r="T121" s="75">
        <f>(L121+M121+N121)</f>
        <v>400</v>
      </c>
      <c r="U121" s="75">
        <f>SUM(Q121:T121)</f>
        <v>1200</v>
      </c>
    </row>
    <row r="122" spans="1:21" x14ac:dyDescent="0.2">
      <c r="A122" s="36"/>
      <c r="B122" s="36" t="s">
        <v>206</v>
      </c>
      <c r="C122" s="77">
        <f t="shared" ref="C122:N122" si="43">($C$165)</f>
        <v>0</v>
      </c>
      <c r="D122" s="77">
        <f t="shared" si="43"/>
        <v>0</v>
      </c>
      <c r="E122" s="77">
        <f t="shared" si="43"/>
        <v>0</v>
      </c>
      <c r="F122" s="77">
        <f t="shared" si="43"/>
        <v>0</v>
      </c>
      <c r="G122" s="77">
        <f t="shared" si="43"/>
        <v>0</v>
      </c>
      <c r="H122" s="77">
        <f t="shared" si="43"/>
        <v>0</v>
      </c>
      <c r="I122" s="77">
        <f t="shared" si="43"/>
        <v>0</v>
      </c>
      <c r="J122" s="77">
        <f t="shared" si="43"/>
        <v>0</v>
      </c>
      <c r="K122" s="77">
        <f t="shared" si="43"/>
        <v>0</v>
      </c>
      <c r="L122" s="77">
        <f t="shared" si="43"/>
        <v>0</v>
      </c>
      <c r="M122" s="77">
        <f t="shared" si="43"/>
        <v>0</v>
      </c>
      <c r="N122" s="77">
        <f t="shared" si="43"/>
        <v>0</v>
      </c>
      <c r="O122" s="87" t="s">
        <v>256</v>
      </c>
      <c r="Q122" s="76">
        <f>E122</f>
        <v>0</v>
      </c>
      <c r="R122" s="76">
        <f>H122</f>
        <v>0</v>
      </c>
      <c r="S122" s="76">
        <f>K122</f>
        <v>0</v>
      </c>
      <c r="T122" s="76">
        <f>N122</f>
        <v>0</v>
      </c>
      <c r="U122" s="76" t="s">
        <v>256</v>
      </c>
    </row>
    <row r="123" spans="1:21" x14ac:dyDescent="0.2">
      <c r="A123" s="36"/>
      <c r="B123" s="36" t="s">
        <v>227</v>
      </c>
      <c r="C123" s="85">
        <f t="shared" ref="C123:N123" si="44">(C122*C121)</f>
        <v>0</v>
      </c>
      <c r="D123" s="85">
        <f t="shared" si="44"/>
        <v>0</v>
      </c>
      <c r="E123" s="85">
        <f t="shared" si="44"/>
        <v>0</v>
      </c>
      <c r="F123" s="85">
        <f t="shared" si="44"/>
        <v>0</v>
      </c>
      <c r="G123" s="85">
        <f t="shared" si="44"/>
        <v>0</v>
      </c>
      <c r="H123" s="85">
        <f t="shared" si="44"/>
        <v>0</v>
      </c>
      <c r="I123" s="85">
        <f t="shared" si="44"/>
        <v>0</v>
      </c>
      <c r="J123" s="85">
        <f t="shared" si="44"/>
        <v>0</v>
      </c>
      <c r="K123" s="85">
        <f t="shared" si="44"/>
        <v>0</v>
      </c>
      <c r="L123" s="85">
        <f t="shared" si="44"/>
        <v>0</v>
      </c>
      <c r="M123" s="85">
        <f t="shared" si="44"/>
        <v>0</v>
      </c>
      <c r="N123" s="85">
        <f t="shared" si="44"/>
        <v>0</v>
      </c>
      <c r="O123" s="86">
        <f>SUM(C123:N123)</f>
        <v>0</v>
      </c>
      <c r="Q123" s="76">
        <f>(C123+D123+E123)</f>
        <v>0</v>
      </c>
      <c r="R123" s="76">
        <f>(F123+G123+H123)</f>
        <v>0</v>
      </c>
      <c r="S123" s="76">
        <f>(I123+J123+K123)</f>
        <v>0</v>
      </c>
      <c r="T123" s="76">
        <f>(L123+M123+N123)</f>
        <v>0</v>
      </c>
      <c r="U123" s="76">
        <f>SUM(Q123:T123)</f>
        <v>0</v>
      </c>
    </row>
    <row r="124" spans="1:21" x14ac:dyDescent="0.2">
      <c r="A124" s="36"/>
      <c r="B124" s="36" t="s">
        <v>196</v>
      </c>
      <c r="C124" s="76">
        <f>-(C123*$C$166)</f>
        <v>0</v>
      </c>
      <c r="D124" s="76">
        <f t="shared" ref="D124:N124" si="45">-(D123*$C$166)</f>
        <v>0</v>
      </c>
      <c r="E124" s="76">
        <f t="shared" si="45"/>
        <v>0</v>
      </c>
      <c r="F124" s="76">
        <f t="shared" si="45"/>
        <v>0</v>
      </c>
      <c r="G124" s="76">
        <f t="shared" si="45"/>
        <v>0</v>
      </c>
      <c r="H124" s="76">
        <f t="shared" si="45"/>
        <v>0</v>
      </c>
      <c r="I124" s="76">
        <f t="shared" si="45"/>
        <v>0</v>
      </c>
      <c r="J124" s="76">
        <f t="shared" si="45"/>
        <v>0</v>
      </c>
      <c r="K124" s="76">
        <f t="shared" si="45"/>
        <v>0</v>
      </c>
      <c r="L124" s="76">
        <f t="shared" si="45"/>
        <v>0</v>
      </c>
      <c r="M124" s="76">
        <f t="shared" si="45"/>
        <v>0</v>
      </c>
      <c r="N124" s="76">
        <f t="shared" si="45"/>
        <v>0</v>
      </c>
      <c r="O124" s="86">
        <f>SUM(C124:N124)</f>
        <v>0</v>
      </c>
      <c r="Q124" s="76">
        <f>(C124+D124+E124)</f>
        <v>0</v>
      </c>
      <c r="R124" s="76">
        <f>(F124+G124+H124)</f>
        <v>0</v>
      </c>
      <c r="S124" s="76">
        <f>(I124+J124+K124)</f>
        <v>0</v>
      </c>
      <c r="T124" s="76">
        <f>(L124+M124+N124)</f>
        <v>0</v>
      </c>
      <c r="U124" s="76">
        <f>SUM(Q124:T124)</f>
        <v>0</v>
      </c>
    </row>
    <row r="125" spans="1:21" x14ac:dyDescent="0.2">
      <c r="A125" s="36"/>
      <c r="B125" s="36" t="s">
        <v>197</v>
      </c>
      <c r="C125" s="77">
        <f>-(C123*$C$167)</f>
        <v>0</v>
      </c>
      <c r="D125" s="77">
        <f t="shared" ref="D125:N125" si="46">-(D123*$C$167)</f>
        <v>0</v>
      </c>
      <c r="E125" s="77">
        <f t="shared" si="46"/>
        <v>0</v>
      </c>
      <c r="F125" s="77">
        <f t="shared" si="46"/>
        <v>0</v>
      </c>
      <c r="G125" s="77">
        <f t="shared" si="46"/>
        <v>0</v>
      </c>
      <c r="H125" s="77">
        <f t="shared" si="46"/>
        <v>0</v>
      </c>
      <c r="I125" s="77">
        <f t="shared" si="46"/>
        <v>0</v>
      </c>
      <c r="J125" s="77">
        <f t="shared" si="46"/>
        <v>0</v>
      </c>
      <c r="K125" s="77">
        <f t="shared" si="46"/>
        <v>0</v>
      </c>
      <c r="L125" s="77">
        <f t="shared" si="46"/>
        <v>0</v>
      </c>
      <c r="M125" s="77">
        <f t="shared" si="46"/>
        <v>0</v>
      </c>
      <c r="N125" s="77">
        <f t="shared" si="46"/>
        <v>0</v>
      </c>
      <c r="O125" s="87">
        <f>SUM(C125:N125)</f>
        <v>0</v>
      </c>
      <c r="Q125" s="77">
        <f>(C125+D125+E125)</f>
        <v>0</v>
      </c>
      <c r="R125" s="77">
        <f>(F125+G125+H125)</f>
        <v>0</v>
      </c>
      <c r="S125" s="77">
        <f>(I125+J125+K125)</f>
        <v>0</v>
      </c>
      <c r="T125" s="77">
        <f>(L125+M125+N125)</f>
        <v>0</v>
      </c>
      <c r="U125" s="78">
        <f>SUM(Q125:T125)</f>
        <v>0</v>
      </c>
    </row>
    <row r="126" spans="1:21" x14ac:dyDescent="0.2">
      <c r="A126" s="36"/>
      <c r="B126" s="71" t="s">
        <v>257</v>
      </c>
      <c r="C126" s="76">
        <f t="shared" ref="C126:N126" si="47">(C123+C124+C125)</f>
        <v>0</v>
      </c>
      <c r="D126" s="76">
        <f t="shared" si="47"/>
        <v>0</v>
      </c>
      <c r="E126" s="76">
        <f t="shared" si="47"/>
        <v>0</v>
      </c>
      <c r="F126" s="76">
        <f t="shared" si="47"/>
        <v>0</v>
      </c>
      <c r="G126" s="76">
        <f t="shared" si="47"/>
        <v>0</v>
      </c>
      <c r="H126" s="76">
        <f t="shared" si="47"/>
        <v>0</v>
      </c>
      <c r="I126" s="76">
        <f t="shared" si="47"/>
        <v>0</v>
      </c>
      <c r="J126" s="76">
        <f t="shared" si="47"/>
        <v>0</v>
      </c>
      <c r="K126" s="76">
        <f t="shared" si="47"/>
        <v>0</v>
      </c>
      <c r="L126" s="76">
        <f t="shared" si="47"/>
        <v>0</v>
      </c>
      <c r="M126" s="76">
        <f t="shared" si="47"/>
        <v>0</v>
      </c>
      <c r="N126" s="76">
        <f t="shared" si="47"/>
        <v>0</v>
      </c>
      <c r="O126" s="86">
        <f>SUM(C126:N126)</f>
        <v>0</v>
      </c>
      <c r="Q126" s="76">
        <f>(C126+D126+E126)</f>
        <v>0</v>
      </c>
      <c r="R126" s="76">
        <f>(F126+G126+H126)</f>
        <v>0</v>
      </c>
      <c r="S126" s="76">
        <f>(I126+J126+K126)</f>
        <v>0</v>
      </c>
      <c r="T126" s="76">
        <f>(L126+M126+N126)</f>
        <v>0</v>
      </c>
      <c r="U126" s="76">
        <f>SUM(Q126:T126)</f>
        <v>0</v>
      </c>
    </row>
    <row r="127" spans="1:21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0"/>
      <c r="Q127" s="36" t="s">
        <v>256</v>
      </c>
    </row>
    <row r="128" spans="1:21" x14ac:dyDescent="0.2">
      <c r="B128" s="36" t="s">
        <v>179</v>
      </c>
    </row>
    <row r="129" spans="1:21" x14ac:dyDescent="0.2">
      <c r="B129" s="36" t="s">
        <v>180</v>
      </c>
      <c r="C129" s="88">
        <f>(C94+C103+C112+C121)</f>
        <v>6577</v>
      </c>
      <c r="D129" s="88">
        <f t="shared" ref="D129:H129" si="48">(D94+D103+D112+D121)</f>
        <v>8665</v>
      </c>
      <c r="E129" s="88">
        <f t="shared" si="48"/>
        <v>21583</v>
      </c>
      <c r="F129" s="88">
        <f t="shared" si="48"/>
        <v>26001</v>
      </c>
      <c r="G129" s="88">
        <f t="shared" si="48"/>
        <v>103346</v>
      </c>
      <c r="H129" s="88">
        <f t="shared" si="48"/>
        <v>116488</v>
      </c>
      <c r="I129" s="88">
        <f t="shared" ref="I129:N129" si="49">(I94+I103+I112+I121)</f>
        <v>297173</v>
      </c>
      <c r="J129" s="88">
        <f t="shared" si="49"/>
        <v>280473</v>
      </c>
      <c r="K129" s="88">
        <f t="shared" si="49"/>
        <v>818350</v>
      </c>
      <c r="L129" s="88">
        <f t="shared" si="49"/>
        <v>619316</v>
      </c>
      <c r="M129" s="88">
        <f t="shared" si="49"/>
        <v>318157</v>
      </c>
      <c r="N129" s="88">
        <f t="shared" si="49"/>
        <v>839703</v>
      </c>
      <c r="O129" s="88">
        <f>SUM(C129:N129)</f>
        <v>3455832</v>
      </c>
      <c r="Q129" s="75">
        <f>(C129+D129+E129)</f>
        <v>36825</v>
      </c>
      <c r="R129" s="75">
        <f>(F129+G129+H129)</f>
        <v>245835</v>
      </c>
      <c r="S129" s="75">
        <f>(I129+J129+K129)</f>
        <v>1395996</v>
      </c>
      <c r="T129" s="75">
        <f>(L129+M129+N129)</f>
        <v>1777176</v>
      </c>
      <c r="U129" s="75">
        <f>SUM(Q129:T129)</f>
        <v>3455832</v>
      </c>
    </row>
    <row r="130" spans="1:21" x14ac:dyDescent="0.2">
      <c r="B130" s="36" t="s">
        <v>128</v>
      </c>
      <c r="C130" s="77">
        <f>(C96+C105+C114+C123)</f>
        <v>28074.329999999998</v>
      </c>
      <c r="D130" s="77">
        <f t="shared" ref="D130:N130" si="50">(D96+D105+D114+D123)</f>
        <v>48282.8</v>
      </c>
      <c r="E130" s="77">
        <f t="shared" si="50"/>
        <v>99721.47</v>
      </c>
      <c r="F130" s="77">
        <f t="shared" si="50"/>
        <v>144958.38999999998</v>
      </c>
      <c r="G130" s="77">
        <f t="shared" si="50"/>
        <v>217223.69</v>
      </c>
      <c r="H130" s="77">
        <f t="shared" si="50"/>
        <v>347764.52</v>
      </c>
      <c r="I130" s="77">
        <f t="shared" si="50"/>
        <v>521650.22</v>
      </c>
      <c r="J130" s="77">
        <f t="shared" si="50"/>
        <v>357072.47</v>
      </c>
      <c r="K130" s="77">
        <f t="shared" si="50"/>
        <v>834242.6</v>
      </c>
      <c r="L130" s="77">
        <f t="shared" si="50"/>
        <v>679419.93</v>
      </c>
      <c r="M130" s="77">
        <f t="shared" si="50"/>
        <v>427493.36</v>
      </c>
      <c r="N130" s="77">
        <f t="shared" si="50"/>
        <v>1051807.32</v>
      </c>
      <c r="O130" s="86">
        <f>SUM(C130:N130)</f>
        <v>4757711.0999999996</v>
      </c>
      <c r="Q130" s="76">
        <f>(C130+D130+E130)</f>
        <v>176078.6</v>
      </c>
      <c r="R130" s="76">
        <f>(F130+G130+H130)</f>
        <v>709946.6</v>
      </c>
      <c r="S130" s="76">
        <f>(I130+J130+K130)</f>
        <v>1712965.29</v>
      </c>
      <c r="T130" s="76">
        <f>(L130+M130+N130)</f>
        <v>2158720.6100000003</v>
      </c>
      <c r="U130" s="76">
        <f>SUM(Q130:T130)</f>
        <v>4757711.1000000006</v>
      </c>
    </row>
    <row r="131" spans="1:21" x14ac:dyDescent="0.2">
      <c r="B131" s="36" t="s">
        <v>29</v>
      </c>
      <c r="C131" s="76">
        <f>(C97+C106+C115+C124)</f>
        <v>-2567.433</v>
      </c>
      <c r="D131" s="76">
        <f t="shared" ref="D131:N131" si="51">(D97+D106+D115+D124)</f>
        <v>-4718.2800000000007</v>
      </c>
      <c r="E131" s="76">
        <f t="shared" si="51"/>
        <v>-9852.1470000000008</v>
      </c>
      <c r="F131" s="76">
        <f t="shared" si="51"/>
        <v>-14155.839</v>
      </c>
      <c r="G131" s="76">
        <f t="shared" si="51"/>
        <v>-21672.368999999999</v>
      </c>
      <c r="H131" s="76">
        <f t="shared" si="51"/>
        <v>-34576.452000000005</v>
      </c>
      <c r="I131" s="76">
        <f t="shared" si="51"/>
        <v>-52115.021999999997</v>
      </c>
      <c r="J131" s="76">
        <f t="shared" si="51"/>
        <v>-34907.247000000003</v>
      </c>
      <c r="K131" s="76">
        <f t="shared" si="51"/>
        <v>-83224.260000000009</v>
      </c>
      <c r="L131" s="76">
        <f t="shared" si="51"/>
        <v>-67791.993000000002</v>
      </c>
      <c r="M131" s="76">
        <f t="shared" si="51"/>
        <v>-42499.336000000003</v>
      </c>
      <c r="N131" s="76">
        <f t="shared" si="51"/>
        <v>-104730.732</v>
      </c>
      <c r="O131" s="86">
        <f>SUM(C131:N131)</f>
        <v>-472811.11000000004</v>
      </c>
      <c r="Q131" s="76">
        <f>(C131+D131+E131)</f>
        <v>-17137.86</v>
      </c>
      <c r="R131" s="76">
        <f>(F131+G131+H131)</f>
        <v>-70404.66</v>
      </c>
      <c r="S131" s="76">
        <f>(I131+J131+K131)</f>
        <v>-170246.52900000001</v>
      </c>
      <c r="T131" s="76">
        <f>(L131+M131+N131)</f>
        <v>-215022.06099999999</v>
      </c>
      <c r="U131" s="76">
        <f>SUM(Q131:T131)</f>
        <v>-472811.11</v>
      </c>
    </row>
    <row r="132" spans="1:21" x14ac:dyDescent="0.2">
      <c r="B132" s="36" t="s">
        <v>66</v>
      </c>
      <c r="C132" s="77">
        <f>(C98+C107+C116+C125)</f>
        <v>0</v>
      </c>
      <c r="D132" s="77">
        <f t="shared" ref="D132:N132" si="52">(D98+D107+D116+D125)</f>
        <v>0</v>
      </c>
      <c r="E132" s="77">
        <f t="shared" si="52"/>
        <v>0</v>
      </c>
      <c r="F132" s="77">
        <f t="shared" si="52"/>
        <v>0</v>
      </c>
      <c r="G132" s="77">
        <f t="shared" si="52"/>
        <v>0</v>
      </c>
      <c r="H132" s="77">
        <f t="shared" si="52"/>
        <v>0</v>
      </c>
      <c r="I132" s="77">
        <f t="shared" si="52"/>
        <v>0</v>
      </c>
      <c r="J132" s="77">
        <f t="shared" si="52"/>
        <v>0</v>
      </c>
      <c r="K132" s="77">
        <f t="shared" si="52"/>
        <v>0</v>
      </c>
      <c r="L132" s="77">
        <f t="shared" si="52"/>
        <v>0</v>
      </c>
      <c r="M132" s="77">
        <f t="shared" si="52"/>
        <v>0</v>
      </c>
      <c r="N132" s="77">
        <f t="shared" si="52"/>
        <v>0</v>
      </c>
      <c r="O132" s="87">
        <f>SUM(C132:N132)</f>
        <v>0</v>
      </c>
      <c r="Q132" s="77">
        <f>(C132+D132+E132)</f>
        <v>0</v>
      </c>
      <c r="R132" s="77">
        <f>(F132+G132+H132)</f>
        <v>0</v>
      </c>
      <c r="S132" s="77">
        <f>(I132+J132+K132)</f>
        <v>0</v>
      </c>
      <c r="T132" s="77">
        <f>(L132+M132+N132)</f>
        <v>0</v>
      </c>
      <c r="U132" s="77">
        <f>SUM(Q132:T132)</f>
        <v>0</v>
      </c>
    </row>
    <row r="133" spans="1:21" x14ac:dyDescent="0.2">
      <c r="B133" s="71" t="s">
        <v>67</v>
      </c>
      <c r="C133" s="76">
        <f>(C130+C131+C132)</f>
        <v>25506.896999999997</v>
      </c>
      <c r="D133" s="76">
        <f t="shared" ref="D133:N133" si="53">(D130+D131+D132)</f>
        <v>43564.520000000004</v>
      </c>
      <c r="E133" s="76">
        <f t="shared" si="53"/>
        <v>89869.323000000004</v>
      </c>
      <c r="F133" s="76">
        <f t="shared" si="53"/>
        <v>130802.55099999998</v>
      </c>
      <c r="G133" s="76">
        <f t="shared" si="53"/>
        <v>195551.321</v>
      </c>
      <c r="H133" s="76">
        <f t="shared" si="53"/>
        <v>313188.06800000003</v>
      </c>
      <c r="I133" s="76">
        <f t="shared" si="53"/>
        <v>469535.19799999997</v>
      </c>
      <c r="J133" s="76">
        <f t="shared" si="53"/>
        <v>322165.223</v>
      </c>
      <c r="K133" s="76">
        <f t="shared" si="53"/>
        <v>751018.34</v>
      </c>
      <c r="L133" s="76">
        <f t="shared" si="53"/>
        <v>611627.93700000003</v>
      </c>
      <c r="M133" s="76">
        <f t="shared" si="53"/>
        <v>384994.02399999998</v>
      </c>
      <c r="N133" s="76">
        <f t="shared" si="53"/>
        <v>947076.58800000011</v>
      </c>
      <c r="O133" s="86">
        <f>SUM(C133:N133)</f>
        <v>4284899.99</v>
      </c>
      <c r="Q133" s="76">
        <f>(C133+D133+E133)</f>
        <v>158940.74</v>
      </c>
      <c r="R133" s="76">
        <f>(F133+G133+H133)</f>
        <v>639541.93999999994</v>
      </c>
      <c r="S133" s="76">
        <f>(I133+J133+K133)</f>
        <v>1542718.7609999999</v>
      </c>
      <c r="T133" s="76">
        <f>(L133+M133+N133)</f>
        <v>1943698.5490000001</v>
      </c>
      <c r="U133" s="78">
        <f>SUM(Q133:T133)</f>
        <v>4284899.99</v>
      </c>
    </row>
    <row r="134" spans="1:21" x14ac:dyDescent="0.2">
      <c r="B134" s="71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85"/>
      <c r="Q134" s="76"/>
      <c r="R134" s="76"/>
      <c r="S134" s="76"/>
      <c r="T134" s="76"/>
      <c r="U134" s="208"/>
    </row>
    <row r="135" spans="1:21" ht="19.5" x14ac:dyDescent="0.25">
      <c r="A135" s="421" t="s">
        <v>133</v>
      </c>
      <c r="B135" s="419"/>
      <c r="C135" s="419"/>
      <c r="D135" s="419"/>
      <c r="E135" s="419"/>
    </row>
    <row r="136" spans="1:21" ht="24.95" customHeight="1" x14ac:dyDescent="0.25">
      <c r="A136" s="420" t="s">
        <v>40</v>
      </c>
      <c r="B136" s="419"/>
      <c r="C136" s="419"/>
      <c r="D136" s="419"/>
      <c r="E136" s="419"/>
      <c r="F136" s="80"/>
      <c r="G136" s="80"/>
      <c r="H136" s="80"/>
      <c r="I136" s="80"/>
      <c r="J136" s="80"/>
      <c r="K136" s="80"/>
      <c r="L136" s="80"/>
      <c r="M136" s="80"/>
      <c r="N136" s="80"/>
      <c r="O136" s="57"/>
      <c r="Q136" s="76"/>
      <c r="R136" s="76"/>
      <c r="S136" s="76"/>
      <c r="T136" s="76"/>
      <c r="U136" s="208"/>
    </row>
    <row r="137" spans="1:21" ht="24.95" customHeight="1" x14ac:dyDescent="0.25">
      <c r="A137" s="420" t="s">
        <v>229</v>
      </c>
      <c r="B137" s="419"/>
      <c r="C137" s="419"/>
      <c r="D137" s="419"/>
      <c r="E137" s="419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U137" s="61" t="s">
        <v>256</v>
      </c>
    </row>
    <row r="138" spans="1:21" x14ac:dyDescent="0.2">
      <c r="Q138" s="36" t="s">
        <v>256</v>
      </c>
      <c r="U138" s="61" t="s">
        <v>256</v>
      </c>
    </row>
    <row r="139" spans="1:21" ht="9.9499999999999993" customHeight="1" x14ac:dyDescent="0.2">
      <c r="U139" s="61"/>
    </row>
    <row r="140" spans="1:21" ht="13.5" thickBot="1" x14ac:dyDescent="0.25">
      <c r="U140" s="61"/>
    </row>
    <row r="141" spans="1:21" x14ac:dyDescent="0.2">
      <c r="B141" s="73" t="s">
        <v>27</v>
      </c>
      <c r="C141" s="63"/>
      <c r="D141" s="63"/>
      <c r="E141" s="64"/>
    </row>
    <row r="142" spans="1:21" x14ac:dyDescent="0.2">
      <c r="B142" s="65" t="s">
        <v>22</v>
      </c>
      <c r="C142" s="66"/>
      <c r="D142" s="66"/>
      <c r="E142" s="67"/>
    </row>
    <row r="143" spans="1:21" x14ac:dyDescent="0.2">
      <c r="B143" s="65" t="s">
        <v>235</v>
      </c>
      <c r="C143" s="66"/>
      <c r="D143" s="66"/>
      <c r="E143" s="67"/>
    </row>
    <row r="144" spans="1:21" x14ac:dyDescent="0.2">
      <c r="B144" s="65" t="s">
        <v>132</v>
      </c>
      <c r="C144" s="66"/>
      <c r="D144" s="66"/>
      <c r="E144" s="67"/>
    </row>
    <row r="145" spans="2:8" ht="15" x14ac:dyDescent="0.2">
      <c r="B145" s="68"/>
      <c r="C145" s="27"/>
      <c r="D145" s="27"/>
      <c r="E145" s="533"/>
      <c r="F145" s="27"/>
      <c r="G145" s="27"/>
      <c r="H145" s="27"/>
    </row>
    <row r="146" spans="2:8" ht="15" x14ac:dyDescent="0.2">
      <c r="B146" s="588" t="str">
        <f>(A93)</f>
        <v xml:space="preserve">Product 1 </v>
      </c>
      <c r="C146" s="589"/>
      <c r="D146" s="430" t="s">
        <v>31</v>
      </c>
      <c r="E146" s="428" t="s">
        <v>120</v>
      </c>
      <c r="F146" s="27"/>
      <c r="G146" s="27"/>
      <c r="H146" s="27"/>
    </row>
    <row r="147" spans="2:8" ht="15" x14ac:dyDescent="0.2">
      <c r="B147" s="69" t="s">
        <v>206</v>
      </c>
      <c r="C147" s="556">
        <v>20</v>
      </c>
      <c r="D147" s="433"/>
      <c r="E147" s="428" t="s">
        <v>121</v>
      </c>
      <c r="F147" s="27"/>
      <c r="G147" s="27"/>
      <c r="H147" s="27"/>
    </row>
    <row r="148" spans="2:8" ht="12.95" customHeight="1" x14ac:dyDescent="0.2">
      <c r="B148" s="69" t="s">
        <v>108</v>
      </c>
      <c r="C148" s="180">
        <v>0</v>
      </c>
      <c r="D148" s="433"/>
      <c r="E148" s="587">
        <v>5.0000000000000001E-3</v>
      </c>
      <c r="F148" s="433" t="s">
        <v>130</v>
      </c>
      <c r="G148" s="27"/>
      <c r="H148" s="27"/>
    </row>
    <row r="149" spans="2:8" ht="12.95" customHeight="1" x14ac:dyDescent="0.2">
      <c r="B149" s="69" t="s">
        <v>198</v>
      </c>
      <c r="C149" s="180">
        <v>0</v>
      </c>
      <c r="D149" s="433"/>
      <c r="E149" s="587"/>
      <c r="F149" s="433" t="s">
        <v>23</v>
      </c>
      <c r="G149" s="27"/>
      <c r="H149" s="27"/>
    </row>
    <row r="150" spans="2:8" ht="15" x14ac:dyDescent="0.2">
      <c r="B150" s="68"/>
      <c r="C150" s="27"/>
      <c r="D150" s="433"/>
      <c r="E150" s="429"/>
      <c r="F150" s="27"/>
      <c r="G150" s="27"/>
      <c r="H150" s="27"/>
    </row>
    <row r="151" spans="2:8" ht="15" x14ac:dyDescent="0.2">
      <c r="B151" s="68"/>
      <c r="C151" s="27"/>
      <c r="D151" s="433"/>
      <c r="E151" s="429"/>
      <c r="F151" s="27"/>
      <c r="G151" s="27"/>
      <c r="H151" s="27"/>
    </row>
    <row r="152" spans="2:8" ht="15" x14ac:dyDescent="0.2">
      <c r="B152" s="588" t="str">
        <f>(A102)</f>
        <v>Product 2</v>
      </c>
      <c r="C152" s="589"/>
      <c r="D152" s="433"/>
      <c r="E152" s="428" t="s">
        <v>120</v>
      </c>
      <c r="F152" s="27"/>
      <c r="G152" s="27"/>
      <c r="H152" s="27"/>
    </row>
    <row r="153" spans="2:8" ht="15" x14ac:dyDescent="0.2">
      <c r="B153" s="69" t="s">
        <v>206</v>
      </c>
      <c r="C153" s="556">
        <v>9.99</v>
      </c>
      <c r="D153" s="430" t="s">
        <v>31</v>
      </c>
      <c r="E153" s="428" t="s">
        <v>121</v>
      </c>
      <c r="F153" s="27"/>
      <c r="G153" s="27"/>
      <c r="H153" s="27"/>
    </row>
    <row r="154" spans="2:8" ht="12.95" customHeight="1" x14ac:dyDescent="0.2">
      <c r="B154" s="69" t="s">
        <v>108</v>
      </c>
      <c r="C154" s="180">
        <v>0.1</v>
      </c>
      <c r="D154" s="433"/>
      <c r="E154" s="587">
        <v>0</v>
      </c>
      <c r="F154" s="27"/>
      <c r="G154" s="27"/>
      <c r="H154" s="27"/>
    </row>
    <row r="155" spans="2:8" ht="12.95" customHeight="1" x14ac:dyDescent="0.2">
      <c r="B155" s="69" t="s">
        <v>198</v>
      </c>
      <c r="C155" s="180">
        <v>0</v>
      </c>
      <c r="D155" s="433"/>
      <c r="E155" s="587"/>
      <c r="F155" s="27"/>
      <c r="G155" s="27"/>
      <c r="H155" s="27"/>
    </row>
    <row r="156" spans="2:8" ht="15" x14ac:dyDescent="0.2">
      <c r="B156" s="68"/>
      <c r="C156" s="27"/>
      <c r="D156" s="433"/>
      <c r="E156" s="429"/>
      <c r="F156" s="27"/>
      <c r="G156" s="27"/>
      <c r="H156" s="27"/>
    </row>
    <row r="157" spans="2:8" ht="15" x14ac:dyDescent="0.2">
      <c r="B157" s="68"/>
      <c r="C157" s="27"/>
      <c r="D157" s="433"/>
      <c r="E157" s="429"/>
      <c r="F157" s="27"/>
      <c r="G157" s="27"/>
      <c r="H157" s="27"/>
    </row>
    <row r="158" spans="2:8" ht="15" x14ac:dyDescent="0.2">
      <c r="B158" s="588" t="str">
        <f>(A111)</f>
        <v>Product 3</v>
      </c>
      <c r="C158" s="589"/>
      <c r="D158" s="433"/>
      <c r="E158" s="428" t="s">
        <v>120</v>
      </c>
      <c r="F158" s="27"/>
      <c r="G158" s="27"/>
      <c r="H158" s="27"/>
    </row>
    <row r="159" spans="2:8" ht="15" x14ac:dyDescent="0.2">
      <c r="B159" s="69" t="s">
        <v>206</v>
      </c>
      <c r="C159" s="556">
        <v>0.97</v>
      </c>
      <c r="D159" s="430" t="s">
        <v>31</v>
      </c>
      <c r="E159" s="428" t="s">
        <v>121</v>
      </c>
      <c r="F159" s="27"/>
      <c r="G159" s="27"/>
      <c r="H159" s="27"/>
    </row>
    <row r="160" spans="2:8" ht="12.95" customHeight="1" x14ac:dyDescent="0.2">
      <c r="B160" s="69" t="s">
        <v>108</v>
      </c>
      <c r="C160" s="180">
        <v>0.1</v>
      </c>
      <c r="D160" s="433"/>
      <c r="E160" s="587">
        <v>0</v>
      </c>
      <c r="F160" s="27"/>
      <c r="G160" s="27"/>
      <c r="H160" s="27"/>
    </row>
    <row r="161" spans="1:15" ht="12.95" customHeight="1" x14ac:dyDescent="0.2">
      <c r="B161" s="69" t="s">
        <v>198</v>
      </c>
      <c r="C161" s="180">
        <v>0</v>
      </c>
      <c r="D161" s="433"/>
      <c r="E161" s="587"/>
      <c r="F161" s="27"/>
      <c r="G161" s="27"/>
      <c r="H161" s="27"/>
    </row>
    <row r="162" spans="1:15" ht="15" x14ac:dyDescent="0.2">
      <c r="B162" s="68"/>
      <c r="C162" s="27"/>
      <c r="D162" s="433"/>
      <c r="E162" s="429"/>
      <c r="F162" s="27"/>
      <c r="G162" s="27"/>
      <c r="H162" s="27"/>
    </row>
    <row r="163" spans="1:15" ht="15" x14ac:dyDescent="0.2">
      <c r="B163" s="68"/>
      <c r="C163" s="27"/>
      <c r="D163" s="433"/>
      <c r="E163" s="429"/>
      <c r="F163" s="27"/>
      <c r="G163" s="27"/>
      <c r="H163" s="27"/>
    </row>
    <row r="164" spans="1:15" ht="15" x14ac:dyDescent="0.2">
      <c r="B164" s="588" t="str">
        <f>(A120)</f>
        <v>Product 4</v>
      </c>
      <c r="C164" s="589"/>
      <c r="D164" s="433"/>
      <c r="E164" s="428" t="s">
        <v>120</v>
      </c>
      <c r="F164" s="27"/>
      <c r="G164" s="27"/>
      <c r="H164" s="27"/>
    </row>
    <row r="165" spans="1:15" ht="15" x14ac:dyDescent="0.2">
      <c r="B165" s="69" t="s">
        <v>206</v>
      </c>
      <c r="C165" s="556">
        <v>0</v>
      </c>
      <c r="D165" s="430" t="s">
        <v>31</v>
      </c>
      <c r="E165" s="428" t="s">
        <v>121</v>
      </c>
      <c r="F165" s="27"/>
      <c r="G165" s="27"/>
      <c r="H165" s="27"/>
    </row>
    <row r="166" spans="1:15" ht="12.95" customHeight="1" x14ac:dyDescent="0.2">
      <c r="B166" s="69" t="s">
        <v>108</v>
      </c>
      <c r="C166" s="180">
        <v>0</v>
      </c>
      <c r="D166" s="433"/>
      <c r="E166" s="587">
        <v>0.25</v>
      </c>
      <c r="F166" s="27"/>
      <c r="G166" s="27"/>
      <c r="H166" s="27"/>
    </row>
    <row r="167" spans="1:15" ht="12.95" customHeight="1" x14ac:dyDescent="0.2">
      <c r="B167" s="69" t="s">
        <v>198</v>
      </c>
      <c r="C167" s="180">
        <v>0</v>
      </c>
      <c r="D167" s="433"/>
      <c r="E167" s="587"/>
      <c r="F167" s="27"/>
      <c r="G167" s="27"/>
      <c r="H167" s="27"/>
    </row>
    <row r="168" spans="1:15" x14ac:dyDescent="0.2">
      <c r="B168" s="68"/>
      <c r="C168" s="27"/>
      <c r="D168" s="27"/>
      <c r="E168" s="67"/>
      <c r="F168" s="27"/>
      <c r="G168" s="27"/>
      <c r="H168" s="27"/>
    </row>
    <row r="169" spans="1:15" ht="13.5" thickBot="1" x14ac:dyDescent="0.25">
      <c r="B169" s="48"/>
      <c r="C169" s="49"/>
      <c r="D169" s="49"/>
      <c r="E169" s="50"/>
      <c r="F169" s="27"/>
      <c r="G169" s="27"/>
      <c r="H169" s="27"/>
    </row>
    <row r="175" spans="1:15" ht="15" x14ac:dyDescent="0.2">
      <c r="A175" s="576" t="s">
        <v>60</v>
      </c>
      <c r="B175" s="576"/>
      <c r="C175" s="576"/>
      <c r="D175" s="576"/>
      <c r="E175" s="76" t="s">
        <v>59</v>
      </c>
      <c r="F175" s="76" t="str">
        <f>+B2</f>
        <v>INPUT COMPANY NAME on Monthly Marketing Budget cell "H2"</v>
      </c>
      <c r="G175" s="76"/>
      <c r="H175" s="76"/>
      <c r="I175" s="76"/>
      <c r="J175" s="76"/>
      <c r="K175" s="76"/>
      <c r="L175" s="76"/>
      <c r="M175" s="76"/>
      <c r="N175" s="76"/>
      <c r="O175" s="76"/>
    </row>
    <row r="176" spans="1:15" x14ac:dyDescent="0.2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</row>
    <row r="177" spans="1:21" ht="15" x14ac:dyDescent="0.25">
      <c r="A177" s="332" t="s">
        <v>35</v>
      </c>
      <c r="B177" s="436"/>
      <c r="C177" s="334" t="s">
        <v>343</v>
      </c>
      <c r="D177" s="334" t="s">
        <v>102</v>
      </c>
      <c r="E177" s="334" t="s">
        <v>103</v>
      </c>
      <c r="F177" s="334" t="s">
        <v>104</v>
      </c>
      <c r="G177" s="334" t="s">
        <v>105</v>
      </c>
      <c r="H177" s="327" t="s">
        <v>106</v>
      </c>
      <c r="I177" s="327" t="s">
        <v>309</v>
      </c>
      <c r="J177" s="327" t="s">
        <v>337</v>
      </c>
      <c r="K177" s="327" t="s">
        <v>338</v>
      </c>
      <c r="L177" s="327" t="s">
        <v>339</v>
      </c>
      <c r="M177" s="327" t="s">
        <v>340</v>
      </c>
      <c r="N177" s="327" t="s">
        <v>331</v>
      </c>
      <c r="O177" s="327" t="s">
        <v>332</v>
      </c>
      <c r="Q177" s="60" t="s">
        <v>123</v>
      </c>
      <c r="R177" s="60" t="s">
        <v>161</v>
      </c>
      <c r="S177" s="60" t="s">
        <v>162</v>
      </c>
      <c r="T177" s="60" t="s">
        <v>53</v>
      </c>
      <c r="U177" s="60" t="s">
        <v>248</v>
      </c>
    </row>
    <row r="178" spans="1:21" x14ac:dyDescent="0.2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</row>
    <row r="179" spans="1:21" x14ac:dyDescent="0.2">
      <c r="A179" s="566" t="str">
        <f>(B146)</f>
        <v xml:space="preserve">Product 1 </v>
      </c>
      <c r="B179" s="56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</row>
    <row r="180" spans="1:21" x14ac:dyDescent="0.2">
      <c r="A180" s="75"/>
      <c r="B180" s="75" t="s">
        <v>231</v>
      </c>
      <c r="C180" s="182">
        <v>0</v>
      </c>
      <c r="D180" s="182">
        <v>0</v>
      </c>
      <c r="E180" s="182">
        <v>0</v>
      </c>
      <c r="F180" s="182">
        <v>0</v>
      </c>
      <c r="G180" s="182">
        <v>0</v>
      </c>
      <c r="H180" s="182">
        <v>0</v>
      </c>
      <c r="I180" s="182">
        <v>0</v>
      </c>
      <c r="J180" s="182">
        <v>0</v>
      </c>
      <c r="K180" s="182">
        <v>0</v>
      </c>
      <c r="L180" s="182">
        <v>0</v>
      </c>
      <c r="M180" s="182">
        <v>0</v>
      </c>
      <c r="N180" s="182">
        <v>0</v>
      </c>
      <c r="O180" s="84">
        <f>SUM(C180:N180)</f>
        <v>0</v>
      </c>
      <c r="P180" s="61"/>
      <c r="Q180" s="75">
        <f>(C180+D180+E180)</f>
        <v>0</v>
      </c>
      <c r="R180" s="75">
        <f>(F180+G180+H180)</f>
        <v>0</v>
      </c>
      <c r="S180" s="75">
        <f>(I180+J180+K180)</f>
        <v>0</v>
      </c>
      <c r="T180" s="75">
        <f>(L180+M180+N180)</f>
        <v>0</v>
      </c>
      <c r="U180" s="75">
        <f>SUM(Q180:T180)</f>
        <v>0</v>
      </c>
    </row>
    <row r="181" spans="1:21" x14ac:dyDescent="0.2">
      <c r="A181" s="76"/>
      <c r="B181" s="76" t="s">
        <v>206</v>
      </c>
      <c r="C181" s="77">
        <f>($C$230)</f>
        <v>20</v>
      </c>
      <c r="D181" s="77">
        <f t="shared" ref="D181:N181" si="54">($C$230)</f>
        <v>20</v>
      </c>
      <c r="E181" s="77">
        <f t="shared" si="54"/>
        <v>20</v>
      </c>
      <c r="F181" s="77">
        <f t="shared" si="54"/>
        <v>20</v>
      </c>
      <c r="G181" s="77">
        <f t="shared" si="54"/>
        <v>20</v>
      </c>
      <c r="H181" s="77">
        <f t="shared" si="54"/>
        <v>20</v>
      </c>
      <c r="I181" s="77">
        <f t="shared" si="54"/>
        <v>20</v>
      </c>
      <c r="J181" s="77">
        <f t="shared" si="54"/>
        <v>20</v>
      </c>
      <c r="K181" s="77">
        <f t="shared" si="54"/>
        <v>20</v>
      </c>
      <c r="L181" s="77">
        <f t="shared" si="54"/>
        <v>20</v>
      </c>
      <c r="M181" s="77">
        <f t="shared" si="54"/>
        <v>20</v>
      </c>
      <c r="N181" s="77">
        <f t="shared" si="54"/>
        <v>20</v>
      </c>
      <c r="O181" s="87" t="s">
        <v>256</v>
      </c>
      <c r="Q181" s="76">
        <f>E181</f>
        <v>20</v>
      </c>
      <c r="R181" s="76">
        <f>H181</f>
        <v>20</v>
      </c>
      <c r="S181" s="76">
        <f>K181</f>
        <v>20</v>
      </c>
      <c r="T181" s="76">
        <f>N181</f>
        <v>20</v>
      </c>
      <c r="U181" s="76" t="s">
        <v>256</v>
      </c>
    </row>
    <row r="182" spans="1:21" x14ac:dyDescent="0.2">
      <c r="A182" s="76"/>
      <c r="B182" s="76" t="s">
        <v>227</v>
      </c>
      <c r="C182" s="85">
        <f>(C181*C180)</f>
        <v>0</v>
      </c>
      <c r="D182" s="85">
        <f t="shared" ref="D182:N182" si="55">(D181*D180)</f>
        <v>0</v>
      </c>
      <c r="E182" s="85">
        <f t="shared" si="55"/>
        <v>0</v>
      </c>
      <c r="F182" s="85">
        <f t="shared" si="55"/>
        <v>0</v>
      </c>
      <c r="G182" s="85">
        <f t="shared" si="55"/>
        <v>0</v>
      </c>
      <c r="H182" s="85">
        <f t="shared" si="55"/>
        <v>0</v>
      </c>
      <c r="I182" s="85">
        <f t="shared" si="55"/>
        <v>0</v>
      </c>
      <c r="J182" s="85">
        <f t="shared" si="55"/>
        <v>0</v>
      </c>
      <c r="K182" s="85">
        <f t="shared" si="55"/>
        <v>0</v>
      </c>
      <c r="L182" s="85">
        <f t="shared" si="55"/>
        <v>0</v>
      </c>
      <c r="M182" s="85">
        <f t="shared" si="55"/>
        <v>0</v>
      </c>
      <c r="N182" s="85">
        <f t="shared" si="55"/>
        <v>0</v>
      </c>
      <c r="O182" s="86">
        <f>SUM(C182:N182)</f>
        <v>0</v>
      </c>
      <c r="Q182" s="76">
        <f>(C182+D182+E182)</f>
        <v>0</v>
      </c>
      <c r="R182" s="76">
        <f>(F182+G182+H182)</f>
        <v>0</v>
      </c>
      <c r="S182" s="76">
        <f>(I182+J182+K182)</f>
        <v>0</v>
      </c>
      <c r="T182" s="76">
        <f>(L182+M182+N182)</f>
        <v>0</v>
      </c>
      <c r="U182" s="76">
        <f>SUM(Q182:T182)</f>
        <v>0</v>
      </c>
    </row>
    <row r="183" spans="1:21" x14ac:dyDescent="0.2">
      <c r="A183" s="76"/>
      <c r="B183" s="76" t="s">
        <v>196</v>
      </c>
      <c r="C183" s="76">
        <f>-(C182*$C$231)</f>
        <v>0</v>
      </c>
      <c r="D183" s="76">
        <f t="shared" ref="D183:N183" si="56">-(D182*$C$231)</f>
        <v>0</v>
      </c>
      <c r="E183" s="76">
        <f t="shared" si="56"/>
        <v>0</v>
      </c>
      <c r="F183" s="76">
        <f t="shared" si="56"/>
        <v>0</v>
      </c>
      <c r="G183" s="76">
        <f t="shared" si="56"/>
        <v>0</v>
      </c>
      <c r="H183" s="76">
        <f t="shared" si="56"/>
        <v>0</v>
      </c>
      <c r="I183" s="76">
        <f t="shared" si="56"/>
        <v>0</v>
      </c>
      <c r="J183" s="76">
        <f t="shared" si="56"/>
        <v>0</v>
      </c>
      <c r="K183" s="76">
        <f t="shared" si="56"/>
        <v>0</v>
      </c>
      <c r="L183" s="76">
        <f t="shared" si="56"/>
        <v>0</v>
      </c>
      <c r="M183" s="76">
        <f t="shared" si="56"/>
        <v>0</v>
      </c>
      <c r="N183" s="76">
        <f t="shared" si="56"/>
        <v>0</v>
      </c>
      <c r="O183" s="86">
        <f>SUM(C183:N183)</f>
        <v>0</v>
      </c>
      <c r="Q183" s="76">
        <f>(C183+D183+E183)</f>
        <v>0</v>
      </c>
      <c r="R183" s="76">
        <f>(F183+G183+H183)</f>
        <v>0</v>
      </c>
      <c r="S183" s="76">
        <f>(I183+J183+K183)</f>
        <v>0</v>
      </c>
      <c r="T183" s="76">
        <f>(L183+M183+N183)</f>
        <v>0</v>
      </c>
      <c r="U183" s="76">
        <f>SUM(Q183:T183)</f>
        <v>0</v>
      </c>
    </row>
    <row r="184" spans="1:21" x14ac:dyDescent="0.2">
      <c r="A184" s="76"/>
      <c r="B184" s="76" t="s">
        <v>197</v>
      </c>
      <c r="C184" s="77">
        <f>-(C182*$C$232)</f>
        <v>0</v>
      </c>
      <c r="D184" s="77">
        <f t="shared" ref="D184:N184" si="57">-(D182*$C$232)</f>
        <v>0</v>
      </c>
      <c r="E184" s="77">
        <f t="shared" si="57"/>
        <v>0</v>
      </c>
      <c r="F184" s="77">
        <f t="shared" si="57"/>
        <v>0</v>
      </c>
      <c r="G184" s="77">
        <f t="shared" si="57"/>
        <v>0</v>
      </c>
      <c r="H184" s="77">
        <f t="shared" si="57"/>
        <v>0</v>
      </c>
      <c r="I184" s="77">
        <f t="shared" si="57"/>
        <v>0</v>
      </c>
      <c r="J184" s="77">
        <f t="shared" si="57"/>
        <v>0</v>
      </c>
      <c r="K184" s="77">
        <f t="shared" si="57"/>
        <v>0</v>
      </c>
      <c r="L184" s="77">
        <f t="shared" si="57"/>
        <v>0</v>
      </c>
      <c r="M184" s="77">
        <f t="shared" si="57"/>
        <v>0</v>
      </c>
      <c r="N184" s="77">
        <f t="shared" si="57"/>
        <v>0</v>
      </c>
      <c r="O184" s="87">
        <f>SUM(C184:N184)</f>
        <v>0</v>
      </c>
      <c r="Q184" s="77">
        <f>(C184+D184+E184)</f>
        <v>0</v>
      </c>
      <c r="R184" s="77">
        <f>(F184+G184+H184)</f>
        <v>0</v>
      </c>
      <c r="S184" s="77">
        <f>(I184+J184+K184)</f>
        <v>0</v>
      </c>
      <c r="T184" s="77">
        <f>(L184+M184+N184)</f>
        <v>0</v>
      </c>
      <c r="U184" s="78">
        <f>SUM(Q184:T184)</f>
        <v>0</v>
      </c>
    </row>
    <row r="185" spans="1:21" x14ac:dyDescent="0.2">
      <c r="A185" s="76"/>
      <c r="B185" s="435" t="s">
        <v>257</v>
      </c>
      <c r="C185" s="76">
        <f>(C182+C183+C184)</f>
        <v>0</v>
      </c>
      <c r="D185" s="76">
        <f t="shared" ref="D185:N185" si="58">(D182+D183+D184)</f>
        <v>0</v>
      </c>
      <c r="E185" s="76">
        <f t="shared" si="58"/>
        <v>0</v>
      </c>
      <c r="F185" s="76">
        <f t="shared" si="58"/>
        <v>0</v>
      </c>
      <c r="G185" s="76">
        <f t="shared" si="58"/>
        <v>0</v>
      </c>
      <c r="H185" s="76">
        <f t="shared" si="58"/>
        <v>0</v>
      </c>
      <c r="I185" s="76">
        <f t="shared" si="58"/>
        <v>0</v>
      </c>
      <c r="J185" s="76">
        <f t="shared" si="58"/>
        <v>0</v>
      </c>
      <c r="K185" s="76">
        <f t="shared" si="58"/>
        <v>0</v>
      </c>
      <c r="L185" s="76">
        <f t="shared" si="58"/>
        <v>0</v>
      </c>
      <c r="M185" s="76">
        <f t="shared" si="58"/>
        <v>0</v>
      </c>
      <c r="N185" s="76">
        <f t="shared" si="58"/>
        <v>0</v>
      </c>
      <c r="O185" s="86">
        <f>SUM(C185:N185)</f>
        <v>0</v>
      </c>
      <c r="Q185" s="76">
        <f>(C185+D185+E185)</f>
        <v>0</v>
      </c>
      <c r="R185" s="76">
        <f>(F185+G185+H185)</f>
        <v>0</v>
      </c>
      <c r="S185" s="76">
        <f>(I185+J185+K185)</f>
        <v>0</v>
      </c>
      <c r="T185" s="76">
        <f>(L185+M185+N185)</f>
        <v>0</v>
      </c>
      <c r="U185" s="76">
        <f>SUM(Q185:T185)</f>
        <v>0</v>
      </c>
    </row>
    <row r="186" spans="1:21" x14ac:dyDescent="0.2">
      <c r="A186" s="76"/>
      <c r="B186" s="7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86"/>
      <c r="Q186" s="128"/>
      <c r="R186" s="128"/>
      <c r="S186" s="128"/>
      <c r="T186" s="128"/>
      <c r="U186" s="128"/>
    </row>
    <row r="187" spans="1:21" x14ac:dyDescent="0.2">
      <c r="A187" s="76"/>
      <c r="B187" s="7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86"/>
      <c r="Q187" s="128"/>
      <c r="R187" s="128"/>
      <c r="S187" s="128"/>
      <c r="T187" s="128"/>
      <c r="U187" s="128"/>
    </row>
    <row r="188" spans="1:21" x14ac:dyDescent="0.2">
      <c r="A188" s="566" t="str">
        <f>(B66)</f>
        <v>Product 2</v>
      </c>
      <c r="B188" s="56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76"/>
      <c r="Q188" s="128"/>
      <c r="R188" s="128"/>
      <c r="S188" s="128"/>
      <c r="T188" s="128"/>
      <c r="U188" s="128"/>
    </row>
    <row r="189" spans="1:21" ht="15" x14ac:dyDescent="0.2">
      <c r="A189" s="75"/>
      <c r="B189" s="75" t="s">
        <v>231</v>
      </c>
      <c r="C189" s="564">
        <v>12916</v>
      </c>
      <c r="D189" s="564">
        <v>12916</v>
      </c>
      <c r="E189" s="564">
        <v>25833</v>
      </c>
      <c r="F189" s="564">
        <v>25833</v>
      </c>
      <c r="G189" s="564">
        <v>51667</v>
      </c>
      <c r="H189" s="564">
        <v>51667</v>
      </c>
      <c r="I189" s="564">
        <v>193334</v>
      </c>
      <c r="J189" s="564">
        <v>103334</v>
      </c>
      <c r="K189" s="564">
        <v>206668</v>
      </c>
      <c r="L189" s="564">
        <v>51667</v>
      </c>
      <c r="M189" s="564">
        <v>12916</v>
      </c>
      <c r="N189" s="564">
        <v>516670</v>
      </c>
      <c r="O189" s="84">
        <f>SUM(C189:N189)</f>
        <v>1265421</v>
      </c>
      <c r="P189" s="61"/>
      <c r="Q189" s="75">
        <f>(C189+D189+E189)</f>
        <v>51665</v>
      </c>
      <c r="R189" s="75">
        <f>(F189+G189+H189)</f>
        <v>129167</v>
      </c>
      <c r="S189" s="75">
        <f>(I189+J189+K189)</f>
        <v>503336</v>
      </c>
      <c r="T189" s="75">
        <f>(L189+M189+N189)</f>
        <v>581253</v>
      </c>
      <c r="U189" s="75">
        <f>SUM(Q189:T189)</f>
        <v>1265421</v>
      </c>
    </row>
    <row r="190" spans="1:21" x14ac:dyDescent="0.2">
      <c r="A190" s="76"/>
      <c r="B190" s="76" t="s">
        <v>206</v>
      </c>
      <c r="C190" s="77">
        <f>($C$236)</f>
        <v>9.99</v>
      </c>
      <c r="D190" s="77">
        <f t="shared" ref="D190:N190" si="59">($C$236)</f>
        <v>9.99</v>
      </c>
      <c r="E190" s="77">
        <f t="shared" si="59"/>
        <v>9.99</v>
      </c>
      <c r="F190" s="77">
        <f t="shared" si="59"/>
        <v>9.99</v>
      </c>
      <c r="G190" s="77">
        <f t="shared" si="59"/>
        <v>9.99</v>
      </c>
      <c r="H190" s="77">
        <f t="shared" si="59"/>
        <v>9.99</v>
      </c>
      <c r="I190" s="77">
        <f t="shared" si="59"/>
        <v>9.99</v>
      </c>
      <c r="J190" s="77">
        <f t="shared" si="59"/>
        <v>9.99</v>
      </c>
      <c r="K190" s="77">
        <f t="shared" si="59"/>
        <v>9.99</v>
      </c>
      <c r="L190" s="77">
        <f t="shared" si="59"/>
        <v>9.99</v>
      </c>
      <c r="M190" s="77">
        <f t="shared" si="59"/>
        <v>9.99</v>
      </c>
      <c r="N190" s="77">
        <f t="shared" si="59"/>
        <v>9.99</v>
      </c>
      <c r="O190" s="87" t="s">
        <v>256</v>
      </c>
      <c r="Q190" s="76">
        <f>E190</f>
        <v>9.99</v>
      </c>
      <c r="R190" s="76">
        <f>H190</f>
        <v>9.99</v>
      </c>
      <c r="S190" s="76">
        <f>K190</f>
        <v>9.99</v>
      </c>
      <c r="T190" s="76">
        <f>N190</f>
        <v>9.99</v>
      </c>
      <c r="U190" s="76" t="str">
        <f>(O190)</f>
        <v xml:space="preserve"> </v>
      </c>
    </row>
    <row r="191" spans="1:21" x14ac:dyDescent="0.2">
      <c r="A191" s="76"/>
      <c r="B191" s="76" t="s">
        <v>227</v>
      </c>
      <c r="C191" s="85">
        <f t="shared" ref="C191:N191" si="60">(C190*C189)</f>
        <v>129030.84</v>
      </c>
      <c r="D191" s="85">
        <f t="shared" si="60"/>
        <v>129030.84</v>
      </c>
      <c r="E191" s="85">
        <f t="shared" si="60"/>
        <v>258071.67</v>
      </c>
      <c r="F191" s="85">
        <f t="shared" si="60"/>
        <v>258071.67</v>
      </c>
      <c r="G191" s="85">
        <f t="shared" si="60"/>
        <v>516153.33</v>
      </c>
      <c r="H191" s="85">
        <f t="shared" si="60"/>
        <v>516153.33</v>
      </c>
      <c r="I191" s="85">
        <f t="shared" si="60"/>
        <v>1931406.6600000001</v>
      </c>
      <c r="J191" s="85">
        <f t="shared" si="60"/>
        <v>1032306.66</v>
      </c>
      <c r="K191" s="85">
        <f t="shared" si="60"/>
        <v>2064613.32</v>
      </c>
      <c r="L191" s="85">
        <f t="shared" si="60"/>
        <v>516153.33</v>
      </c>
      <c r="M191" s="85">
        <f t="shared" si="60"/>
        <v>129030.84</v>
      </c>
      <c r="N191" s="85">
        <f t="shared" si="60"/>
        <v>5161533.3</v>
      </c>
      <c r="O191" s="86">
        <f>SUM(C191:N191)</f>
        <v>12641555.789999999</v>
      </c>
      <c r="Q191" s="76">
        <f>(C191+D191+E191)</f>
        <v>516133.35</v>
      </c>
      <c r="R191" s="76">
        <f>(F191+G191+H191)</f>
        <v>1290378.33</v>
      </c>
      <c r="S191" s="76">
        <f>(I191+J191+K191)</f>
        <v>5028326.6400000006</v>
      </c>
      <c r="T191" s="76">
        <f>(L191+M191+N191)</f>
        <v>5806717.4699999997</v>
      </c>
      <c r="U191" s="76">
        <f>SUM(Q191:T191)</f>
        <v>12641555.789999999</v>
      </c>
    </row>
    <row r="192" spans="1:21" x14ac:dyDescent="0.2">
      <c r="A192" s="76"/>
      <c r="B192" s="76" t="s">
        <v>196</v>
      </c>
      <c r="C192" s="76">
        <f>-(C191*$C$237)</f>
        <v>-12903.084000000001</v>
      </c>
      <c r="D192" s="76">
        <f t="shared" ref="D192:N192" si="61">-(D191*$C$237)</f>
        <v>-12903.084000000001</v>
      </c>
      <c r="E192" s="76">
        <f t="shared" si="61"/>
        <v>-25807.167000000001</v>
      </c>
      <c r="F192" s="76">
        <f t="shared" si="61"/>
        <v>-25807.167000000001</v>
      </c>
      <c r="G192" s="76">
        <f t="shared" si="61"/>
        <v>-51615.333000000006</v>
      </c>
      <c r="H192" s="76">
        <f t="shared" si="61"/>
        <v>-51615.333000000006</v>
      </c>
      <c r="I192" s="76">
        <f t="shared" si="61"/>
        <v>-193140.66600000003</v>
      </c>
      <c r="J192" s="76">
        <f t="shared" si="61"/>
        <v>-103230.66600000001</v>
      </c>
      <c r="K192" s="76">
        <f t="shared" si="61"/>
        <v>-206461.33200000002</v>
      </c>
      <c r="L192" s="76">
        <f t="shared" si="61"/>
        <v>-51615.333000000006</v>
      </c>
      <c r="M192" s="76">
        <f t="shared" si="61"/>
        <v>-12903.084000000001</v>
      </c>
      <c r="N192" s="76">
        <f t="shared" si="61"/>
        <v>-516153.33</v>
      </c>
      <c r="O192" s="86">
        <f>SUM(C192:N192)</f>
        <v>-1264155.5790000001</v>
      </c>
      <c r="Q192" s="76">
        <f>(C192+D192+E192)</f>
        <v>-51613.335000000006</v>
      </c>
      <c r="R192" s="76">
        <f>(F192+G192+H192)</f>
        <v>-129037.83300000001</v>
      </c>
      <c r="S192" s="76">
        <f>(I192+J192+K192)</f>
        <v>-502832.66400000011</v>
      </c>
      <c r="T192" s="76">
        <f>(L192+M192+N192)</f>
        <v>-580671.74699999997</v>
      </c>
      <c r="U192" s="76">
        <f>SUM(Q192:T192)</f>
        <v>-1264155.5790000001</v>
      </c>
    </row>
    <row r="193" spans="1:21" x14ac:dyDescent="0.2">
      <c r="A193" s="76"/>
      <c r="B193" s="76" t="s">
        <v>197</v>
      </c>
      <c r="C193" s="77">
        <f>-(C191*$C$238)</f>
        <v>0</v>
      </c>
      <c r="D193" s="77">
        <f t="shared" ref="D193:N193" si="62">-(D191*$C$238)</f>
        <v>0</v>
      </c>
      <c r="E193" s="77">
        <f t="shared" si="62"/>
        <v>0</v>
      </c>
      <c r="F193" s="77">
        <f t="shared" si="62"/>
        <v>0</v>
      </c>
      <c r="G193" s="77">
        <f t="shared" si="62"/>
        <v>0</v>
      </c>
      <c r="H193" s="77">
        <f t="shared" si="62"/>
        <v>0</v>
      </c>
      <c r="I193" s="77">
        <f t="shared" si="62"/>
        <v>0</v>
      </c>
      <c r="J193" s="77">
        <f t="shared" si="62"/>
        <v>0</v>
      </c>
      <c r="K193" s="77">
        <f t="shared" si="62"/>
        <v>0</v>
      </c>
      <c r="L193" s="77">
        <f t="shared" si="62"/>
        <v>0</v>
      </c>
      <c r="M193" s="77">
        <f t="shared" si="62"/>
        <v>0</v>
      </c>
      <c r="N193" s="77">
        <f t="shared" si="62"/>
        <v>0</v>
      </c>
      <c r="O193" s="87">
        <f>SUM(C193:N193)</f>
        <v>0</v>
      </c>
      <c r="Q193" s="77">
        <f>(C193+D193+E193)</f>
        <v>0</v>
      </c>
      <c r="R193" s="77">
        <f>(F193+G193+H193)</f>
        <v>0</v>
      </c>
      <c r="S193" s="77">
        <f>(I193+J193+K193)</f>
        <v>0</v>
      </c>
      <c r="T193" s="77">
        <f>(L193+M193+N193)</f>
        <v>0</v>
      </c>
      <c r="U193" s="78">
        <f>SUM(Q193:T193)</f>
        <v>0</v>
      </c>
    </row>
    <row r="194" spans="1:21" x14ac:dyDescent="0.2">
      <c r="A194" s="76"/>
      <c r="B194" s="435" t="s">
        <v>257</v>
      </c>
      <c r="C194" s="76">
        <f t="shared" ref="C194:N194" si="63">(C191+C192+C193)</f>
        <v>116127.75599999999</v>
      </c>
      <c r="D194" s="76">
        <f t="shared" si="63"/>
        <v>116127.75599999999</v>
      </c>
      <c r="E194" s="76">
        <f t="shared" si="63"/>
        <v>232264.50300000003</v>
      </c>
      <c r="F194" s="76">
        <f t="shared" si="63"/>
        <v>232264.50300000003</v>
      </c>
      <c r="G194" s="76">
        <f t="shared" si="63"/>
        <v>464537.99700000003</v>
      </c>
      <c r="H194" s="76">
        <f t="shared" si="63"/>
        <v>464537.99700000003</v>
      </c>
      <c r="I194" s="76">
        <f t="shared" si="63"/>
        <v>1738265.9940000002</v>
      </c>
      <c r="J194" s="76">
        <f t="shared" si="63"/>
        <v>929075.99400000006</v>
      </c>
      <c r="K194" s="76">
        <f t="shared" si="63"/>
        <v>1858151.9880000001</v>
      </c>
      <c r="L194" s="76">
        <f t="shared" si="63"/>
        <v>464537.99700000003</v>
      </c>
      <c r="M194" s="76">
        <f t="shared" si="63"/>
        <v>116127.75599999999</v>
      </c>
      <c r="N194" s="76">
        <f t="shared" si="63"/>
        <v>4645379.97</v>
      </c>
      <c r="O194" s="86">
        <f>SUM(C194:N194)</f>
        <v>11377400.210999999</v>
      </c>
      <c r="Q194" s="76">
        <f>(C194+D194+E194)</f>
        <v>464520.01500000001</v>
      </c>
      <c r="R194" s="76">
        <f>(F194+G194+H194)</f>
        <v>1161340.497</v>
      </c>
      <c r="S194" s="76">
        <f>(I194+J194+K194)</f>
        <v>4525493.9760000007</v>
      </c>
      <c r="T194" s="76">
        <f>(L194+M194+N194)</f>
        <v>5226045.7229999993</v>
      </c>
      <c r="U194" s="76">
        <f>SUM(Q194:T194)</f>
        <v>11377400.210999999</v>
      </c>
    </row>
    <row r="195" spans="1:21" x14ac:dyDescent="0.2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86"/>
      <c r="Q195" s="128"/>
      <c r="R195" s="128"/>
      <c r="S195" s="128"/>
      <c r="T195" s="128"/>
      <c r="U195" s="128"/>
    </row>
    <row r="196" spans="1:21" x14ac:dyDescent="0.2">
      <c r="A196" s="76"/>
      <c r="B196" s="7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86"/>
      <c r="Q196" s="128"/>
      <c r="R196" s="128"/>
      <c r="S196" s="128"/>
      <c r="T196" s="128"/>
      <c r="U196" s="128"/>
    </row>
    <row r="197" spans="1:21" x14ac:dyDescent="0.2">
      <c r="A197" s="566" t="str">
        <f>(B158)</f>
        <v>Product 3</v>
      </c>
      <c r="B197" s="56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76"/>
      <c r="Q197" s="128"/>
      <c r="R197" s="128"/>
      <c r="S197" s="128"/>
      <c r="T197" s="128"/>
      <c r="U197" s="128"/>
    </row>
    <row r="198" spans="1:21" ht="15" x14ac:dyDescent="0.2">
      <c r="A198" s="75"/>
      <c r="B198" s="75" t="s">
        <v>231</v>
      </c>
      <c r="C198" s="564">
        <v>516670</v>
      </c>
      <c r="D198" s="564">
        <v>305116</v>
      </c>
      <c r="E198" s="564">
        <v>610233</v>
      </c>
      <c r="F198" s="564">
        <v>610233</v>
      </c>
      <c r="G198" s="564">
        <v>305116</v>
      </c>
      <c r="H198" s="564">
        <v>516670</v>
      </c>
      <c r="I198" s="564">
        <v>813645</v>
      </c>
      <c r="J198" s="564">
        <v>610233</v>
      </c>
      <c r="K198" s="564">
        <v>610233</v>
      </c>
      <c r="L198" s="564">
        <v>516670</v>
      </c>
      <c r="M198" s="564">
        <v>305116</v>
      </c>
      <c r="N198" s="564">
        <v>305116</v>
      </c>
      <c r="O198" s="84">
        <f>SUM(C198:N198)</f>
        <v>6025051</v>
      </c>
      <c r="P198" s="61"/>
      <c r="Q198" s="75">
        <f>(C198+D198+E198)</f>
        <v>1432019</v>
      </c>
      <c r="R198" s="75">
        <f>(F198+G198+H198)</f>
        <v>1432019</v>
      </c>
      <c r="S198" s="75">
        <f>(I198+J198+K198)</f>
        <v>2034111</v>
      </c>
      <c r="T198" s="75">
        <f>(L198+M198+N198)</f>
        <v>1126902</v>
      </c>
      <c r="U198" s="75">
        <f>SUM(Q198:T198)</f>
        <v>6025051</v>
      </c>
    </row>
    <row r="199" spans="1:21" x14ac:dyDescent="0.2">
      <c r="A199" s="76"/>
      <c r="B199" s="76" t="s">
        <v>206</v>
      </c>
      <c r="C199" s="77">
        <f>($C$242)</f>
        <v>0.97</v>
      </c>
      <c r="D199" s="77">
        <f t="shared" ref="D199:N199" si="64">($C$242)</f>
        <v>0.97</v>
      </c>
      <c r="E199" s="77">
        <f t="shared" si="64"/>
        <v>0.97</v>
      </c>
      <c r="F199" s="77">
        <f t="shared" si="64"/>
        <v>0.97</v>
      </c>
      <c r="G199" s="77">
        <f t="shared" si="64"/>
        <v>0.97</v>
      </c>
      <c r="H199" s="77">
        <f t="shared" si="64"/>
        <v>0.97</v>
      </c>
      <c r="I199" s="77">
        <f t="shared" si="64"/>
        <v>0.97</v>
      </c>
      <c r="J199" s="77">
        <f t="shared" si="64"/>
        <v>0.97</v>
      </c>
      <c r="K199" s="77">
        <f t="shared" si="64"/>
        <v>0.97</v>
      </c>
      <c r="L199" s="77">
        <f t="shared" si="64"/>
        <v>0.97</v>
      </c>
      <c r="M199" s="77">
        <f t="shared" si="64"/>
        <v>0.97</v>
      </c>
      <c r="N199" s="77">
        <f t="shared" si="64"/>
        <v>0.97</v>
      </c>
      <c r="O199" s="87" t="s">
        <v>256</v>
      </c>
      <c r="Q199" s="75">
        <f>E199</f>
        <v>0.97</v>
      </c>
      <c r="R199" s="75">
        <f>H199</f>
        <v>0.97</v>
      </c>
      <c r="S199" s="76">
        <f>K199</f>
        <v>0.97</v>
      </c>
      <c r="T199" s="76">
        <f>N199</f>
        <v>0.97</v>
      </c>
      <c r="U199" s="76" t="s">
        <v>256</v>
      </c>
    </row>
    <row r="200" spans="1:21" x14ac:dyDescent="0.2">
      <c r="A200" s="76"/>
      <c r="B200" s="76" t="s">
        <v>227</v>
      </c>
      <c r="C200" s="85">
        <f t="shared" ref="C200:N200" si="65">(C199*C198)</f>
        <v>501169.89999999997</v>
      </c>
      <c r="D200" s="85">
        <f t="shared" si="65"/>
        <v>295962.52</v>
      </c>
      <c r="E200" s="85">
        <f t="shared" si="65"/>
        <v>591926.01</v>
      </c>
      <c r="F200" s="85">
        <f t="shared" si="65"/>
        <v>591926.01</v>
      </c>
      <c r="G200" s="85">
        <f t="shared" si="65"/>
        <v>295962.52</v>
      </c>
      <c r="H200" s="85">
        <f t="shared" si="65"/>
        <v>501169.89999999997</v>
      </c>
      <c r="I200" s="85">
        <f t="shared" si="65"/>
        <v>789235.65</v>
      </c>
      <c r="J200" s="85">
        <f t="shared" si="65"/>
        <v>591926.01</v>
      </c>
      <c r="K200" s="85">
        <f t="shared" si="65"/>
        <v>591926.01</v>
      </c>
      <c r="L200" s="85">
        <f t="shared" si="65"/>
        <v>501169.89999999997</v>
      </c>
      <c r="M200" s="85">
        <f t="shared" si="65"/>
        <v>295962.52</v>
      </c>
      <c r="N200" s="85">
        <f t="shared" si="65"/>
        <v>295962.52</v>
      </c>
      <c r="O200" s="86">
        <f>SUM(C200:N200)</f>
        <v>5844299.4699999988</v>
      </c>
      <c r="Q200" s="75">
        <f>(C200+D200+E200)</f>
        <v>1389058.43</v>
      </c>
      <c r="R200" s="75">
        <f>(F200+G200+H200)</f>
        <v>1389058.43</v>
      </c>
      <c r="S200" s="76">
        <f>(I200+J200+K200)</f>
        <v>1973087.6700000002</v>
      </c>
      <c r="T200" s="76">
        <f>(L200+M200+N200)</f>
        <v>1093094.94</v>
      </c>
      <c r="U200" s="76">
        <f>SUM(Q200:T200)</f>
        <v>5844299.4700000007</v>
      </c>
    </row>
    <row r="201" spans="1:21" x14ac:dyDescent="0.2">
      <c r="A201" s="76"/>
      <c r="B201" s="76" t="s">
        <v>196</v>
      </c>
      <c r="C201" s="76">
        <f>-(C200*$C$243)</f>
        <v>-50116.99</v>
      </c>
      <c r="D201" s="76">
        <f t="shared" ref="D201:N201" si="66">-(D200*$C$243)</f>
        <v>-29596.252000000004</v>
      </c>
      <c r="E201" s="76">
        <f t="shared" si="66"/>
        <v>-59192.601000000002</v>
      </c>
      <c r="F201" s="76">
        <f t="shared" si="66"/>
        <v>-59192.601000000002</v>
      </c>
      <c r="G201" s="76">
        <f t="shared" si="66"/>
        <v>-29596.252000000004</v>
      </c>
      <c r="H201" s="76">
        <f t="shared" si="66"/>
        <v>-50116.99</v>
      </c>
      <c r="I201" s="76">
        <f t="shared" si="66"/>
        <v>-78923.565000000002</v>
      </c>
      <c r="J201" s="76">
        <f t="shared" si="66"/>
        <v>-59192.601000000002</v>
      </c>
      <c r="K201" s="76">
        <f t="shared" si="66"/>
        <v>-59192.601000000002</v>
      </c>
      <c r="L201" s="76">
        <f t="shared" si="66"/>
        <v>-50116.99</v>
      </c>
      <c r="M201" s="76">
        <f t="shared" si="66"/>
        <v>-29596.252000000004</v>
      </c>
      <c r="N201" s="76">
        <f t="shared" si="66"/>
        <v>-29596.252000000004</v>
      </c>
      <c r="O201" s="86">
        <f>SUM(C201:N201)</f>
        <v>-584429.94700000004</v>
      </c>
      <c r="Q201" s="75">
        <f>(C201+D201+E201)</f>
        <v>-138905.84299999999</v>
      </c>
      <c r="R201" s="75">
        <f>(F201+G201+H201)</f>
        <v>-138905.84299999999</v>
      </c>
      <c r="S201" s="76">
        <f>(I201+J201+K201)</f>
        <v>-197308.76699999999</v>
      </c>
      <c r="T201" s="76">
        <f>(L201+M201+N201)</f>
        <v>-109309.49400000001</v>
      </c>
      <c r="U201" s="76">
        <f>SUM(Q201:T201)</f>
        <v>-584429.94699999993</v>
      </c>
    </row>
    <row r="202" spans="1:21" x14ac:dyDescent="0.2">
      <c r="A202" s="76"/>
      <c r="B202" s="76" t="s">
        <v>197</v>
      </c>
      <c r="C202" s="77">
        <f>-(C200*$C$244)</f>
        <v>0</v>
      </c>
      <c r="D202" s="77">
        <f t="shared" ref="D202:N202" si="67">-(D200*$C$244)</f>
        <v>0</v>
      </c>
      <c r="E202" s="77">
        <f t="shared" si="67"/>
        <v>0</v>
      </c>
      <c r="F202" s="77">
        <f t="shared" si="67"/>
        <v>0</v>
      </c>
      <c r="G202" s="77">
        <f t="shared" si="67"/>
        <v>0</v>
      </c>
      <c r="H202" s="77">
        <f t="shared" si="67"/>
        <v>0</v>
      </c>
      <c r="I202" s="77">
        <f t="shared" si="67"/>
        <v>0</v>
      </c>
      <c r="J202" s="77">
        <f t="shared" si="67"/>
        <v>0</v>
      </c>
      <c r="K202" s="77">
        <f t="shared" si="67"/>
        <v>0</v>
      </c>
      <c r="L202" s="77">
        <f t="shared" si="67"/>
        <v>0</v>
      </c>
      <c r="M202" s="77">
        <f t="shared" si="67"/>
        <v>0</v>
      </c>
      <c r="N202" s="77">
        <f t="shared" si="67"/>
        <v>0</v>
      </c>
      <c r="O202" s="87">
        <f>SUM(C202:N202)</f>
        <v>0</v>
      </c>
      <c r="Q202" s="82">
        <f>(C202+D202+E202)</f>
        <v>0</v>
      </c>
      <c r="R202" s="82">
        <f>(F202+G202+H202)</f>
        <v>0</v>
      </c>
      <c r="S202" s="77">
        <f>(I202+J202+K202)</f>
        <v>0</v>
      </c>
      <c r="T202" s="77">
        <f>(L202+M202+N202)</f>
        <v>0</v>
      </c>
      <c r="U202" s="78">
        <f>SUM(Q202:T202)</f>
        <v>0</v>
      </c>
    </row>
    <row r="203" spans="1:21" x14ac:dyDescent="0.2">
      <c r="A203" s="76"/>
      <c r="B203" s="435" t="s">
        <v>257</v>
      </c>
      <c r="C203" s="76">
        <f t="shared" ref="C203:N203" si="68">(C200+C201+C202)</f>
        <v>451052.91</v>
      </c>
      <c r="D203" s="76">
        <f t="shared" si="68"/>
        <v>266366.26800000004</v>
      </c>
      <c r="E203" s="76">
        <f t="shared" si="68"/>
        <v>532733.40899999999</v>
      </c>
      <c r="F203" s="76">
        <f t="shared" si="68"/>
        <v>532733.40899999999</v>
      </c>
      <c r="G203" s="76">
        <f t="shared" si="68"/>
        <v>266366.26800000004</v>
      </c>
      <c r="H203" s="76">
        <f t="shared" si="68"/>
        <v>451052.91</v>
      </c>
      <c r="I203" s="76">
        <f t="shared" si="68"/>
        <v>710312.08499999996</v>
      </c>
      <c r="J203" s="76">
        <f t="shared" si="68"/>
        <v>532733.40899999999</v>
      </c>
      <c r="K203" s="76">
        <f t="shared" si="68"/>
        <v>532733.40899999999</v>
      </c>
      <c r="L203" s="76">
        <f t="shared" si="68"/>
        <v>451052.91</v>
      </c>
      <c r="M203" s="76">
        <f t="shared" si="68"/>
        <v>266366.26800000004</v>
      </c>
      <c r="N203" s="76">
        <f t="shared" si="68"/>
        <v>266366.26800000004</v>
      </c>
      <c r="O203" s="86">
        <f>SUM(C203:N203)</f>
        <v>5259869.523</v>
      </c>
      <c r="Q203" s="76">
        <f>SUM(Q200:Q202)</f>
        <v>1250152.5869999998</v>
      </c>
      <c r="R203" s="76">
        <f>SUM(R200:R202)</f>
        <v>1250152.5869999998</v>
      </c>
      <c r="S203" s="76">
        <f>SUM(S200:S202)</f>
        <v>1775778.9030000002</v>
      </c>
      <c r="T203" s="76">
        <f>SUM(T200:T202)</f>
        <v>983785.446</v>
      </c>
      <c r="U203" s="76">
        <f>SUM(U200:U202)</f>
        <v>5259869.523000001</v>
      </c>
    </row>
    <row r="204" spans="1:21" x14ac:dyDescent="0.2">
      <c r="A204" s="76"/>
      <c r="B204" s="435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86"/>
      <c r="Q204" s="128"/>
      <c r="R204" s="128"/>
      <c r="S204" s="128"/>
      <c r="T204" s="128"/>
      <c r="U204" s="128"/>
    </row>
    <row r="205" spans="1:21" x14ac:dyDescent="0.2">
      <c r="A205" s="76"/>
      <c r="B205" s="7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86"/>
      <c r="Q205" s="128"/>
      <c r="R205" s="128"/>
      <c r="S205" s="128"/>
      <c r="T205" s="128"/>
      <c r="U205" s="128"/>
    </row>
    <row r="206" spans="1:21" x14ac:dyDescent="0.2">
      <c r="A206" s="566" t="str">
        <f>(B164)</f>
        <v>Product 4</v>
      </c>
      <c r="B206" s="56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76"/>
      <c r="Q206" s="128"/>
      <c r="R206" s="128"/>
      <c r="S206" s="128"/>
      <c r="T206" s="128"/>
      <c r="U206" s="128"/>
    </row>
    <row r="207" spans="1:21" x14ac:dyDescent="0.2">
      <c r="A207" s="75"/>
      <c r="B207" s="75" t="s">
        <v>231</v>
      </c>
      <c r="C207" s="182">
        <v>0</v>
      </c>
      <c r="D207" s="182">
        <v>0</v>
      </c>
      <c r="E207" s="182">
        <v>0</v>
      </c>
      <c r="F207" s="182">
        <v>0</v>
      </c>
      <c r="G207" s="182">
        <v>0</v>
      </c>
      <c r="H207" s="182">
        <v>200</v>
      </c>
      <c r="I207" s="182">
        <v>100</v>
      </c>
      <c r="J207" s="182">
        <v>350</v>
      </c>
      <c r="K207" s="182">
        <v>500</v>
      </c>
      <c r="L207" s="182">
        <v>1000</v>
      </c>
      <c r="M207" s="182">
        <v>0</v>
      </c>
      <c r="N207" s="182">
        <v>0</v>
      </c>
      <c r="O207" s="84">
        <f>SUM(C207:N207)</f>
        <v>2150</v>
      </c>
      <c r="P207" s="61"/>
      <c r="Q207" s="75">
        <f>(C207+D207+E207)</f>
        <v>0</v>
      </c>
      <c r="R207" s="75">
        <f>(F207+G207+H207)</f>
        <v>200</v>
      </c>
      <c r="S207" s="75">
        <f>(I207+J207+K207)</f>
        <v>950</v>
      </c>
      <c r="T207" s="75">
        <f>(L207+M207+N207)</f>
        <v>1000</v>
      </c>
      <c r="U207" s="75">
        <f>SUM(Q207:T207)</f>
        <v>2150</v>
      </c>
    </row>
    <row r="208" spans="1:21" x14ac:dyDescent="0.2">
      <c r="A208" s="76"/>
      <c r="B208" s="76" t="s">
        <v>206</v>
      </c>
      <c r="C208" s="77">
        <f>($C$248)</f>
        <v>20</v>
      </c>
      <c r="D208" s="77">
        <f t="shared" ref="D208:N208" si="69">($C$248)</f>
        <v>20</v>
      </c>
      <c r="E208" s="77">
        <f t="shared" si="69"/>
        <v>20</v>
      </c>
      <c r="F208" s="77">
        <f t="shared" si="69"/>
        <v>20</v>
      </c>
      <c r="G208" s="77">
        <f t="shared" si="69"/>
        <v>20</v>
      </c>
      <c r="H208" s="77">
        <f t="shared" si="69"/>
        <v>20</v>
      </c>
      <c r="I208" s="77">
        <f t="shared" si="69"/>
        <v>20</v>
      </c>
      <c r="J208" s="77">
        <f t="shared" si="69"/>
        <v>20</v>
      </c>
      <c r="K208" s="77">
        <f t="shared" si="69"/>
        <v>20</v>
      </c>
      <c r="L208" s="77">
        <f t="shared" si="69"/>
        <v>20</v>
      </c>
      <c r="M208" s="77">
        <f t="shared" si="69"/>
        <v>20</v>
      </c>
      <c r="N208" s="77">
        <f t="shared" si="69"/>
        <v>20</v>
      </c>
      <c r="O208" s="87" t="s">
        <v>256</v>
      </c>
      <c r="Q208" s="76">
        <f>E208</f>
        <v>20</v>
      </c>
      <c r="R208" s="76">
        <f>H208</f>
        <v>20</v>
      </c>
      <c r="S208" s="76">
        <f>K208</f>
        <v>20</v>
      </c>
      <c r="T208" s="76">
        <f>N208</f>
        <v>20</v>
      </c>
      <c r="U208" s="76" t="s">
        <v>256</v>
      </c>
    </row>
    <row r="209" spans="1:21" x14ac:dyDescent="0.2">
      <c r="A209" s="76"/>
      <c r="B209" s="76" t="s">
        <v>227</v>
      </c>
      <c r="C209" s="85">
        <f t="shared" ref="C209:N209" si="70">(C208*C207)</f>
        <v>0</v>
      </c>
      <c r="D209" s="85">
        <f t="shared" si="70"/>
        <v>0</v>
      </c>
      <c r="E209" s="85">
        <f t="shared" si="70"/>
        <v>0</v>
      </c>
      <c r="F209" s="85">
        <f t="shared" si="70"/>
        <v>0</v>
      </c>
      <c r="G209" s="85">
        <f t="shared" si="70"/>
        <v>0</v>
      </c>
      <c r="H209" s="85">
        <f t="shared" si="70"/>
        <v>4000</v>
      </c>
      <c r="I209" s="85">
        <f t="shared" si="70"/>
        <v>2000</v>
      </c>
      <c r="J209" s="85">
        <f t="shared" si="70"/>
        <v>7000</v>
      </c>
      <c r="K209" s="85">
        <f t="shared" si="70"/>
        <v>10000</v>
      </c>
      <c r="L209" s="85">
        <f t="shared" si="70"/>
        <v>20000</v>
      </c>
      <c r="M209" s="85">
        <f t="shared" si="70"/>
        <v>0</v>
      </c>
      <c r="N209" s="85">
        <f t="shared" si="70"/>
        <v>0</v>
      </c>
      <c r="O209" s="86">
        <f>SUM(C209:N209)</f>
        <v>43000</v>
      </c>
      <c r="Q209" s="76">
        <f>(C209+D209+E209)</f>
        <v>0</v>
      </c>
      <c r="R209" s="76">
        <f>(F209+G209+H209)</f>
        <v>4000</v>
      </c>
      <c r="S209" s="76">
        <f>(I209+J209+K209)</f>
        <v>19000</v>
      </c>
      <c r="T209" s="76">
        <f>(L209+M209+N209)</f>
        <v>20000</v>
      </c>
      <c r="U209" s="76">
        <f>SUM(Q209:T209)</f>
        <v>43000</v>
      </c>
    </row>
    <row r="210" spans="1:21" x14ac:dyDescent="0.2">
      <c r="A210" s="76"/>
      <c r="B210" s="76" t="s">
        <v>196</v>
      </c>
      <c r="C210" s="76">
        <f>-(C209*$C$249)</f>
        <v>0</v>
      </c>
      <c r="D210" s="76">
        <f t="shared" ref="D210:N210" si="71">-(D209*$C$249)</f>
        <v>0</v>
      </c>
      <c r="E210" s="76">
        <f t="shared" si="71"/>
        <v>0</v>
      </c>
      <c r="F210" s="76">
        <f t="shared" si="71"/>
        <v>0</v>
      </c>
      <c r="G210" s="76">
        <f t="shared" si="71"/>
        <v>0</v>
      </c>
      <c r="H210" s="76">
        <f t="shared" si="71"/>
        <v>0</v>
      </c>
      <c r="I210" s="76">
        <f t="shared" si="71"/>
        <v>0</v>
      </c>
      <c r="J210" s="76">
        <f t="shared" si="71"/>
        <v>0</v>
      </c>
      <c r="K210" s="76">
        <f t="shared" si="71"/>
        <v>0</v>
      </c>
      <c r="L210" s="76">
        <f t="shared" si="71"/>
        <v>0</v>
      </c>
      <c r="M210" s="76">
        <f t="shared" si="71"/>
        <v>0</v>
      </c>
      <c r="N210" s="76">
        <f t="shared" si="71"/>
        <v>0</v>
      </c>
      <c r="O210" s="86">
        <f>SUM(C210:N210)</f>
        <v>0</v>
      </c>
      <c r="Q210" s="76">
        <f>(C210+D210+E210)</f>
        <v>0</v>
      </c>
      <c r="R210" s="76">
        <f>(F210+G210+H210)</f>
        <v>0</v>
      </c>
      <c r="S210" s="76">
        <f>(I210+J210+K210)</f>
        <v>0</v>
      </c>
      <c r="T210" s="76">
        <f>(L210+M210+N210)</f>
        <v>0</v>
      </c>
      <c r="U210" s="76">
        <f>SUM(Q210:T210)</f>
        <v>0</v>
      </c>
    </row>
    <row r="211" spans="1:21" x14ac:dyDescent="0.2">
      <c r="A211" s="76"/>
      <c r="B211" s="76" t="s">
        <v>197</v>
      </c>
      <c r="C211" s="77">
        <f>-(C209*$C$250)</f>
        <v>0</v>
      </c>
      <c r="D211" s="77">
        <f t="shared" ref="D211:N211" si="72">-(D209*$C$250)</f>
        <v>0</v>
      </c>
      <c r="E211" s="77">
        <f t="shared" si="72"/>
        <v>0</v>
      </c>
      <c r="F211" s="77">
        <f t="shared" si="72"/>
        <v>0</v>
      </c>
      <c r="G211" s="77">
        <f t="shared" si="72"/>
        <v>0</v>
      </c>
      <c r="H211" s="77">
        <f t="shared" si="72"/>
        <v>0</v>
      </c>
      <c r="I211" s="77">
        <f t="shared" si="72"/>
        <v>0</v>
      </c>
      <c r="J211" s="77">
        <f t="shared" si="72"/>
        <v>0</v>
      </c>
      <c r="K211" s="77">
        <f t="shared" si="72"/>
        <v>0</v>
      </c>
      <c r="L211" s="77">
        <f t="shared" si="72"/>
        <v>0</v>
      </c>
      <c r="M211" s="77">
        <f t="shared" si="72"/>
        <v>0</v>
      </c>
      <c r="N211" s="77">
        <f t="shared" si="72"/>
        <v>0</v>
      </c>
      <c r="O211" s="87">
        <f>SUM(C211:N211)</f>
        <v>0</v>
      </c>
      <c r="Q211" s="77">
        <f>(C211+D211+E211)</f>
        <v>0</v>
      </c>
      <c r="R211" s="77">
        <f>(F211+G211+H211)</f>
        <v>0</v>
      </c>
      <c r="S211" s="77">
        <f>(I211+J211+K211)</f>
        <v>0</v>
      </c>
      <c r="T211" s="77">
        <f>(L211+M211+N211)</f>
        <v>0</v>
      </c>
      <c r="U211" s="78">
        <f>SUM(Q211:T211)</f>
        <v>0</v>
      </c>
    </row>
    <row r="212" spans="1:21" x14ac:dyDescent="0.2">
      <c r="A212" s="76"/>
      <c r="B212" s="435" t="s">
        <v>257</v>
      </c>
      <c r="C212" s="76">
        <f t="shared" ref="C212:N212" si="73">(C209+C210+C211)</f>
        <v>0</v>
      </c>
      <c r="D212" s="76">
        <f t="shared" si="73"/>
        <v>0</v>
      </c>
      <c r="E212" s="76">
        <f t="shared" si="73"/>
        <v>0</v>
      </c>
      <c r="F212" s="76">
        <f t="shared" si="73"/>
        <v>0</v>
      </c>
      <c r="G212" s="76">
        <f t="shared" si="73"/>
        <v>0</v>
      </c>
      <c r="H212" s="76">
        <f t="shared" si="73"/>
        <v>4000</v>
      </c>
      <c r="I212" s="76">
        <f t="shared" si="73"/>
        <v>2000</v>
      </c>
      <c r="J212" s="76">
        <f t="shared" si="73"/>
        <v>7000</v>
      </c>
      <c r="K212" s="76">
        <f t="shared" si="73"/>
        <v>10000</v>
      </c>
      <c r="L212" s="76">
        <f t="shared" si="73"/>
        <v>20000</v>
      </c>
      <c r="M212" s="76">
        <f t="shared" si="73"/>
        <v>0</v>
      </c>
      <c r="N212" s="76">
        <f t="shared" si="73"/>
        <v>0</v>
      </c>
      <c r="O212" s="86">
        <f>SUM(C212:N212)</f>
        <v>43000</v>
      </c>
      <c r="Q212" s="76">
        <f>(C212+D212+E212)</f>
        <v>0</v>
      </c>
      <c r="R212" s="76">
        <f>(F212+G212+H212)</f>
        <v>4000</v>
      </c>
      <c r="S212" s="76">
        <f>(I212+J212+K212)</f>
        <v>19000</v>
      </c>
      <c r="T212" s="76">
        <f>(L212+M212+N212)</f>
        <v>20000</v>
      </c>
      <c r="U212" s="76">
        <f>SUM(Q212:T212)</f>
        <v>43000</v>
      </c>
    </row>
    <row r="213" spans="1:21" x14ac:dyDescent="0.2">
      <c r="A213" s="76"/>
      <c r="B213" s="7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86"/>
      <c r="Q213" s="128"/>
      <c r="R213" s="128"/>
      <c r="S213" s="128"/>
      <c r="T213" s="128"/>
      <c r="U213" s="128"/>
    </row>
    <row r="214" spans="1:21" x14ac:dyDescent="0.2">
      <c r="A214" s="128"/>
      <c r="B214" s="76" t="s">
        <v>179</v>
      </c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Q214" s="128"/>
      <c r="R214" s="128"/>
      <c r="S214" s="128"/>
      <c r="T214" s="128"/>
      <c r="U214" s="128"/>
    </row>
    <row r="215" spans="1:21" x14ac:dyDescent="0.2">
      <c r="A215" s="128"/>
      <c r="B215" s="76" t="s">
        <v>180</v>
      </c>
      <c r="C215" s="88">
        <f t="shared" ref="C215:H215" si="74">(C180+C189+C198+C207)</f>
        <v>529586</v>
      </c>
      <c r="D215" s="88">
        <f t="shared" si="74"/>
        <v>318032</v>
      </c>
      <c r="E215" s="88">
        <f t="shared" si="74"/>
        <v>636066</v>
      </c>
      <c r="F215" s="88">
        <f t="shared" si="74"/>
        <v>636066</v>
      </c>
      <c r="G215" s="88">
        <f t="shared" si="74"/>
        <v>356783</v>
      </c>
      <c r="H215" s="88">
        <f t="shared" si="74"/>
        <v>568537</v>
      </c>
      <c r="I215" s="88">
        <f t="shared" ref="I215:N215" si="75">(I180+I189+I198+I207)</f>
        <v>1007079</v>
      </c>
      <c r="J215" s="88">
        <f t="shared" si="75"/>
        <v>713917</v>
      </c>
      <c r="K215" s="88">
        <f t="shared" si="75"/>
        <v>817401</v>
      </c>
      <c r="L215" s="88">
        <f t="shared" si="75"/>
        <v>569337</v>
      </c>
      <c r="M215" s="88">
        <f t="shared" si="75"/>
        <v>318032</v>
      </c>
      <c r="N215" s="88">
        <f t="shared" si="75"/>
        <v>821786</v>
      </c>
      <c r="O215" s="88">
        <f>SUM(C215:N215)</f>
        <v>7292622</v>
      </c>
      <c r="Q215" s="75">
        <f>(C215+D215+E215)</f>
        <v>1483684</v>
      </c>
      <c r="R215" s="75">
        <f>(F215+G215+H215)</f>
        <v>1561386</v>
      </c>
      <c r="S215" s="75">
        <f>(I215+J215+K215)</f>
        <v>2538397</v>
      </c>
      <c r="T215" s="75">
        <f>(L215+M215+N215)</f>
        <v>1709155</v>
      </c>
      <c r="U215" s="75">
        <f>SUM(Q215:T215)</f>
        <v>7292622</v>
      </c>
    </row>
    <row r="216" spans="1:21" x14ac:dyDescent="0.2">
      <c r="A216" s="128"/>
      <c r="B216" s="76" t="s">
        <v>128</v>
      </c>
      <c r="C216" s="77">
        <f>(C182+C191+C200+C209)</f>
        <v>630200.74</v>
      </c>
      <c r="D216" s="77">
        <f t="shared" ref="D216:N216" si="76">(D182+D191+D200+D209)</f>
        <v>424993.36</v>
      </c>
      <c r="E216" s="77">
        <f t="shared" si="76"/>
        <v>849997.68</v>
      </c>
      <c r="F216" s="77">
        <f t="shared" si="76"/>
        <v>849997.68</v>
      </c>
      <c r="G216" s="77">
        <f t="shared" si="76"/>
        <v>812115.85000000009</v>
      </c>
      <c r="H216" s="77">
        <f t="shared" si="76"/>
        <v>1021323.23</v>
      </c>
      <c r="I216" s="77">
        <f t="shared" si="76"/>
        <v>2722642.31</v>
      </c>
      <c r="J216" s="77">
        <f t="shared" si="76"/>
        <v>1631232.67</v>
      </c>
      <c r="K216" s="77">
        <f t="shared" si="76"/>
        <v>2666539.33</v>
      </c>
      <c r="L216" s="77">
        <f t="shared" si="76"/>
        <v>1037323.23</v>
      </c>
      <c r="M216" s="77">
        <f t="shared" si="76"/>
        <v>424993.36</v>
      </c>
      <c r="N216" s="77">
        <f t="shared" si="76"/>
        <v>5457495.8200000003</v>
      </c>
      <c r="O216" s="86">
        <f>SUM(C216:N216)</f>
        <v>18528855.260000002</v>
      </c>
      <c r="Q216" s="76">
        <f>(C216+D216+E216)</f>
        <v>1905191.7800000003</v>
      </c>
      <c r="R216" s="76">
        <f>(F216+G216+H216)</f>
        <v>2683436.7600000002</v>
      </c>
      <c r="S216" s="76">
        <f>(I216+J216+K216)</f>
        <v>7020414.3100000005</v>
      </c>
      <c r="T216" s="76">
        <f>(L216+M216+N216)</f>
        <v>6919812.4100000001</v>
      </c>
      <c r="U216" s="76">
        <f>SUM(Q216:T216)</f>
        <v>18528855.260000002</v>
      </c>
    </row>
    <row r="217" spans="1:21" x14ac:dyDescent="0.2">
      <c r="A217" s="128"/>
      <c r="B217" s="76" t="s">
        <v>29</v>
      </c>
      <c r="C217" s="76">
        <f>(C183+C192+C201+C210)</f>
        <v>-63020.074000000001</v>
      </c>
      <c r="D217" s="76">
        <f t="shared" ref="D217:N217" si="77">(D183+D192+D201+D210)</f>
        <v>-42499.336000000003</v>
      </c>
      <c r="E217" s="76">
        <f t="shared" si="77"/>
        <v>-84999.768000000011</v>
      </c>
      <c r="F217" s="76">
        <f t="shared" si="77"/>
        <v>-84999.768000000011</v>
      </c>
      <c r="G217" s="76">
        <f t="shared" si="77"/>
        <v>-81211.585000000006</v>
      </c>
      <c r="H217" s="76">
        <f t="shared" si="77"/>
        <v>-101732.323</v>
      </c>
      <c r="I217" s="76">
        <f t="shared" si="77"/>
        <v>-272064.23100000003</v>
      </c>
      <c r="J217" s="76">
        <f t="shared" si="77"/>
        <v>-162423.26700000002</v>
      </c>
      <c r="K217" s="76">
        <f t="shared" si="77"/>
        <v>-265653.93300000002</v>
      </c>
      <c r="L217" s="76">
        <f t="shared" si="77"/>
        <v>-101732.323</v>
      </c>
      <c r="M217" s="76">
        <f t="shared" si="77"/>
        <v>-42499.336000000003</v>
      </c>
      <c r="N217" s="76">
        <f t="shared" si="77"/>
        <v>-545749.58200000005</v>
      </c>
      <c r="O217" s="86">
        <f>SUM(C217:N217)</f>
        <v>-1848585.5260000001</v>
      </c>
      <c r="Q217" s="76">
        <f>(C217+D217+E217)</f>
        <v>-190519.17800000001</v>
      </c>
      <c r="R217" s="76">
        <f>(F217+G217+H217)</f>
        <v>-267943.67599999998</v>
      </c>
      <c r="S217" s="76">
        <f>(I217+J217+K217)</f>
        <v>-700141.4310000001</v>
      </c>
      <c r="T217" s="76">
        <f>(L217+M217+N217)</f>
        <v>-689981.24100000004</v>
      </c>
      <c r="U217" s="76">
        <f>SUM(Q217:T217)</f>
        <v>-1848585.5260000001</v>
      </c>
    </row>
    <row r="218" spans="1:21" x14ac:dyDescent="0.2">
      <c r="A218" s="128"/>
      <c r="B218" s="76" t="s">
        <v>66</v>
      </c>
      <c r="C218" s="77">
        <f>(C184+C193+C202+C211)</f>
        <v>0</v>
      </c>
      <c r="D218" s="77">
        <f t="shared" ref="D218:N218" si="78">(D184+D193+D202+D211)</f>
        <v>0</v>
      </c>
      <c r="E218" s="77">
        <f t="shared" si="78"/>
        <v>0</v>
      </c>
      <c r="F218" s="77">
        <f t="shared" si="78"/>
        <v>0</v>
      </c>
      <c r="G218" s="77">
        <f t="shared" si="78"/>
        <v>0</v>
      </c>
      <c r="H218" s="77">
        <f t="shared" si="78"/>
        <v>0</v>
      </c>
      <c r="I218" s="77">
        <f t="shared" si="78"/>
        <v>0</v>
      </c>
      <c r="J218" s="77">
        <f t="shared" si="78"/>
        <v>0</v>
      </c>
      <c r="K218" s="77">
        <f t="shared" si="78"/>
        <v>0</v>
      </c>
      <c r="L218" s="77">
        <f t="shared" si="78"/>
        <v>0</v>
      </c>
      <c r="M218" s="77">
        <f t="shared" si="78"/>
        <v>0</v>
      </c>
      <c r="N218" s="77">
        <f t="shared" si="78"/>
        <v>0</v>
      </c>
      <c r="O218" s="87">
        <f>SUM(C218:N218)</f>
        <v>0</v>
      </c>
      <c r="Q218" s="77">
        <f>(C218+D218+E218)</f>
        <v>0</v>
      </c>
      <c r="R218" s="77">
        <f>(F218+G218+H218)</f>
        <v>0</v>
      </c>
      <c r="S218" s="77">
        <f>(I218+J218+K218)</f>
        <v>0</v>
      </c>
      <c r="T218" s="77">
        <f>(L218+M218+N218)</f>
        <v>0</v>
      </c>
      <c r="U218" s="77">
        <f>SUM(Q218:T218)</f>
        <v>0</v>
      </c>
    </row>
    <row r="219" spans="1:21" x14ac:dyDescent="0.2">
      <c r="A219" s="128"/>
      <c r="B219" s="435" t="s">
        <v>67</v>
      </c>
      <c r="C219" s="76">
        <f>(C216+C217+C218)</f>
        <v>567180.66599999997</v>
      </c>
      <c r="D219" s="76">
        <f t="shared" ref="D219:N219" si="79">(D216+D217+D218)</f>
        <v>382494.02399999998</v>
      </c>
      <c r="E219" s="76">
        <f t="shared" si="79"/>
        <v>764997.91200000001</v>
      </c>
      <c r="F219" s="76">
        <f t="shared" si="79"/>
        <v>764997.91200000001</v>
      </c>
      <c r="G219" s="76">
        <f t="shared" si="79"/>
        <v>730904.26500000013</v>
      </c>
      <c r="H219" s="76">
        <f t="shared" si="79"/>
        <v>919590.90700000001</v>
      </c>
      <c r="I219" s="76">
        <f t="shared" si="79"/>
        <v>2450578.0789999999</v>
      </c>
      <c r="J219" s="76">
        <f t="shared" si="79"/>
        <v>1468809.4029999999</v>
      </c>
      <c r="K219" s="76">
        <f t="shared" si="79"/>
        <v>2400885.3969999999</v>
      </c>
      <c r="L219" s="76">
        <f t="shared" si="79"/>
        <v>935590.90700000001</v>
      </c>
      <c r="M219" s="76">
        <f t="shared" si="79"/>
        <v>382494.02399999998</v>
      </c>
      <c r="N219" s="76">
        <f t="shared" si="79"/>
        <v>4911746.2379999999</v>
      </c>
      <c r="O219" s="86">
        <f>SUM(C219:N219)</f>
        <v>16680269.734000001</v>
      </c>
      <c r="Q219" s="76">
        <f>(C219+D219+E219)</f>
        <v>1714672.602</v>
      </c>
      <c r="R219" s="76">
        <f>(F219+G219+H219)</f>
        <v>2415493.0840000003</v>
      </c>
      <c r="S219" s="76">
        <f>(I219+J219+K219)</f>
        <v>6320272.8789999997</v>
      </c>
      <c r="T219" s="76">
        <f>(L219+M219+N219)</f>
        <v>6229831.1689999998</v>
      </c>
      <c r="U219" s="78">
        <f>SUM(Q219:T219)</f>
        <v>16680269.733999999</v>
      </c>
    </row>
    <row r="220" spans="1:21" x14ac:dyDescent="0.2">
      <c r="U220" s="61" t="s">
        <v>256</v>
      </c>
    </row>
    <row r="221" spans="1:21" ht="19.5" x14ac:dyDescent="0.25">
      <c r="A221" s="421" t="s">
        <v>133</v>
      </c>
      <c r="B221" s="419"/>
      <c r="C221" s="419"/>
      <c r="D221" s="419"/>
      <c r="E221" s="419"/>
    </row>
    <row r="222" spans="1:21" ht="24.95" customHeight="1" x14ac:dyDescent="0.25">
      <c r="A222" s="420" t="s">
        <v>40</v>
      </c>
      <c r="B222" s="419"/>
      <c r="C222" s="419"/>
      <c r="D222" s="419"/>
      <c r="E222" s="419"/>
      <c r="F222" s="80"/>
      <c r="G222" s="80"/>
      <c r="H222" s="80"/>
      <c r="I222" s="80"/>
      <c r="J222" s="80"/>
      <c r="K222" s="80"/>
      <c r="L222" s="80"/>
      <c r="M222" s="80"/>
      <c r="N222" s="80"/>
      <c r="O222" s="57"/>
      <c r="Q222" s="76"/>
      <c r="R222" s="76"/>
      <c r="S222" s="76"/>
      <c r="T222" s="76"/>
      <c r="U222" s="208"/>
    </row>
    <row r="223" spans="1:21" ht="24.95" customHeight="1" x14ac:dyDescent="0.25">
      <c r="A223" s="420" t="s">
        <v>229</v>
      </c>
      <c r="B223" s="419"/>
      <c r="C223" s="419"/>
      <c r="D223" s="419"/>
      <c r="E223" s="419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U223" s="61" t="s">
        <v>256</v>
      </c>
    </row>
    <row r="224" spans="1:21" ht="24.95" customHeight="1" x14ac:dyDescent="0.25">
      <c r="A224" s="434"/>
      <c r="B224" s="44"/>
      <c r="C224" s="44"/>
      <c r="D224" s="44"/>
      <c r="E224" s="4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U224" s="61"/>
    </row>
    <row r="225" spans="2:8" x14ac:dyDescent="0.2">
      <c r="B225" s="65" t="s">
        <v>22</v>
      </c>
      <c r="C225" s="66"/>
      <c r="D225" s="66"/>
      <c r="E225" s="67"/>
    </row>
    <row r="226" spans="2:8" x14ac:dyDescent="0.2">
      <c r="B226" s="65" t="s">
        <v>235</v>
      </c>
      <c r="C226" s="66"/>
      <c r="D226" s="66"/>
      <c r="E226" s="67"/>
    </row>
    <row r="227" spans="2:8" x14ac:dyDescent="0.2">
      <c r="B227" s="65" t="s">
        <v>132</v>
      </c>
      <c r="C227" s="66"/>
      <c r="D227" s="66"/>
      <c r="E227" s="67"/>
    </row>
    <row r="228" spans="2:8" ht="15" x14ac:dyDescent="0.2">
      <c r="B228" s="68"/>
      <c r="C228" s="27"/>
      <c r="D228" s="27"/>
      <c r="E228" s="533"/>
      <c r="F228" s="27"/>
      <c r="G228" s="27"/>
      <c r="H228" s="27"/>
    </row>
    <row r="229" spans="2:8" ht="15" x14ac:dyDescent="0.2">
      <c r="B229" s="594" t="str">
        <f>(A179)</f>
        <v xml:space="preserve">Product 1 </v>
      </c>
      <c r="C229" s="595"/>
      <c r="D229" s="430" t="s">
        <v>31</v>
      </c>
      <c r="E229" s="428" t="s">
        <v>120</v>
      </c>
      <c r="F229" s="27"/>
      <c r="G229" s="27"/>
      <c r="H229" s="27"/>
    </row>
    <row r="230" spans="2:8" ht="15" x14ac:dyDescent="0.2">
      <c r="B230" s="386" t="s">
        <v>206</v>
      </c>
      <c r="C230" s="556">
        <v>20</v>
      </c>
      <c r="D230" s="433"/>
      <c r="E230" s="428" t="s">
        <v>121</v>
      </c>
      <c r="F230" s="27"/>
      <c r="G230" s="27"/>
      <c r="H230" s="27"/>
    </row>
    <row r="231" spans="2:8" ht="15" x14ac:dyDescent="0.2">
      <c r="B231" s="386" t="s">
        <v>108</v>
      </c>
      <c r="C231" s="180">
        <v>0</v>
      </c>
      <c r="D231" s="433"/>
      <c r="E231" s="587">
        <v>5.0000000000000001E-3</v>
      </c>
      <c r="F231" s="433" t="s">
        <v>130</v>
      </c>
      <c r="G231" s="27"/>
      <c r="H231" s="27"/>
    </row>
    <row r="232" spans="2:8" ht="15" x14ac:dyDescent="0.2">
      <c r="B232" s="386" t="s">
        <v>198</v>
      </c>
      <c r="C232" s="180">
        <v>0</v>
      </c>
      <c r="D232" s="433"/>
      <c r="E232" s="587"/>
      <c r="F232" s="433" t="s">
        <v>23</v>
      </c>
      <c r="G232" s="27"/>
      <c r="H232" s="27"/>
    </row>
    <row r="233" spans="2:8" ht="15" x14ac:dyDescent="0.2">
      <c r="B233" s="387"/>
      <c r="C233" s="27"/>
      <c r="D233" s="433"/>
      <c r="E233" s="429"/>
      <c r="G233" s="27"/>
      <c r="H233" s="27"/>
    </row>
    <row r="234" spans="2:8" ht="15" x14ac:dyDescent="0.2">
      <c r="B234" s="387"/>
      <c r="C234" s="27"/>
      <c r="D234" s="433"/>
      <c r="E234" s="429"/>
      <c r="F234" s="27"/>
      <c r="G234" s="27"/>
      <c r="H234" s="27"/>
    </row>
    <row r="235" spans="2:8" ht="15" x14ac:dyDescent="0.2">
      <c r="B235" s="594" t="str">
        <f>(A188)</f>
        <v>Product 2</v>
      </c>
      <c r="C235" s="595"/>
      <c r="D235" s="433"/>
      <c r="E235" s="428" t="s">
        <v>120</v>
      </c>
      <c r="F235" s="27"/>
      <c r="G235" s="27"/>
      <c r="H235" s="27"/>
    </row>
    <row r="236" spans="2:8" ht="15" x14ac:dyDescent="0.2">
      <c r="B236" s="386" t="s">
        <v>206</v>
      </c>
      <c r="C236" s="556">
        <v>9.99</v>
      </c>
      <c r="D236" s="430" t="s">
        <v>31</v>
      </c>
      <c r="E236" s="428" t="s">
        <v>121</v>
      </c>
      <c r="F236" s="27"/>
      <c r="G236" s="27"/>
      <c r="H236" s="27"/>
    </row>
    <row r="237" spans="2:8" ht="15" x14ac:dyDescent="0.2">
      <c r="B237" s="386" t="s">
        <v>108</v>
      </c>
      <c r="C237" s="180">
        <v>0.1</v>
      </c>
      <c r="D237" s="433"/>
      <c r="E237" s="587">
        <f>(E154)</f>
        <v>0</v>
      </c>
      <c r="F237" s="27"/>
      <c r="G237" s="27"/>
      <c r="H237" s="27"/>
    </row>
    <row r="238" spans="2:8" ht="15" x14ac:dyDescent="0.2">
      <c r="B238" s="386" t="s">
        <v>198</v>
      </c>
      <c r="C238" s="180">
        <v>0</v>
      </c>
      <c r="D238" s="433"/>
      <c r="E238" s="587"/>
      <c r="F238" s="27"/>
      <c r="G238" s="27"/>
      <c r="H238" s="27"/>
    </row>
    <row r="239" spans="2:8" ht="15" x14ac:dyDescent="0.2">
      <c r="B239" s="387"/>
      <c r="C239" s="27"/>
      <c r="D239" s="433"/>
      <c r="E239" s="429"/>
      <c r="F239" s="27"/>
      <c r="G239" s="27"/>
      <c r="H239" s="27"/>
    </row>
    <row r="240" spans="2:8" ht="15" x14ac:dyDescent="0.2">
      <c r="B240" s="387"/>
      <c r="C240" s="27"/>
      <c r="D240" s="433"/>
      <c r="E240" s="429"/>
      <c r="F240" s="27"/>
      <c r="G240" s="27"/>
      <c r="H240" s="27"/>
    </row>
    <row r="241" spans="2:8" ht="15" x14ac:dyDescent="0.2">
      <c r="B241" s="594" t="str">
        <f>(A197)</f>
        <v>Product 3</v>
      </c>
      <c r="C241" s="595"/>
      <c r="D241" s="433"/>
      <c r="E241" s="428" t="s">
        <v>120</v>
      </c>
      <c r="F241" s="27"/>
      <c r="G241" s="27"/>
      <c r="H241" s="27"/>
    </row>
    <row r="242" spans="2:8" ht="15" x14ac:dyDescent="0.2">
      <c r="B242" s="386" t="s">
        <v>206</v>
      </c>
      <c r="C242" s="556">
        <v>0.97</v>
      </c>
      <c r="D242" s="430" t="s">
        <v>31</v>
      </c>
      <c r="E242" s="428" t="s">
        <v>121</v>
      </c>
      <c r="F242" s="27"/>
      <c r="G242" s="27"/>
      <c r="H242" s="27"/>
    </row>
    <row r="243" spans="2:8" ht="15" x14ac:dyDescent="0.2">
      <c r="B243" s="386" t="s">
        <v>108</v>
      </c>
      <c r="C243" s="180">
        <v>0.1</v>
      </c>
      <c r="D243" s="433"/>
      <c r="E243" s="587">
        <f>(E160)</f>
        <v>0</v>
      </c>
      <c r="F243" s="27"/>
      <c r="G243" s="27"/>
      <c r="H243" s="27"/>
    </row>
    <row r="244" spans="2:8" ht="15" x14ac:dyDescent="0.2">
      <c r="B244" s="386" t="s">
        <v>198</v>
      </c>
      <c r="C244" s="180">
        <v>0</v>
      </c>
      <c r="D244" s="433"/>
      <c r="E244" s="587"/>
      <c r="F244" s="27"/>
      <c r="G244" s="27"/>
      <c r="H244" s="27"/>
    </row>
    <row r="245" spans="2:8" ht="15" x14ac:dyDescent="0.2">
      <c r="B245" s="387"/>
      <c r="C245" s="27"/>
      <c r="D245" s="433"/>
      <c r="E245" s="429"/>
      <c r="F245" s="27"/>
      <c r="G245" s="27"/>
      <c r="H245" s="27"/>
    </row>
    <row r="246" spans="2:8" ht="15" x14ac:dyDescent="0.2">
      <c r="B246" s="387"/>
      <c r="C246" s="27"/>
      <c r="D246" s="433"/>
      <c r="E246" s="429"/>
      <c r="F246" s="27"/>
      <c r="G246" s="27"/>
      <c r="H246" s="27"/>
    </row>
    <row r="247" spans="2:8" ht="15" x14ac:dyDescent="0.2">
      <c r="B247" s="594" t="str">
        <f>(A206)</f>
        <v>Product 4</v>
      </c>
      <c r="C247" s="595"/>
      <c r="D247" s="433"/>
      <c r="E247" s="428" t="s">
        <v>120</v>
      </c>
      <c r="F247" s="27"/>
      <c r="G247" s="27"/>
      <c r="H247" s="27"/>
    </row>
    <row r="248" spans="2:8" ht="15" x14ac:dyDescent="0.2">
      <c r="B248" s="386" t="s">
        <v>206</v>
      </c>
      <c r="C248" s="556">
        <v>20</v>
      </c>
      <c r="D248" s="430" t="s">
        <v>31</v>
      </c>
      <c r="E248" s="428" t="s">
        <v>121</v>
      </c>
      <c r="F248" s="27"/>
      <c r="G248" s="27"/>
      <c r="H248" s="27"/>
    </row>
    <row r="249" spans="2:8" ht="15" x14ac:dyDescent="0.2">
      <c r="B249" s="386" t="s">
        <v>108</v>
      </c>
      <c r="C249" s="180">
        <v>0</v>
      </c>
      <c r="D249" s="433"/>
      <c r="E249" s="587">
        <f>(E166)</f>
        <v>0.25</v>
      </c>
      <c r="F249" s="27"/>
      <c r="G249" s="27"/>
      <c r="H249" s="27"/>
    </row>
    <row r="250" spans="2:8" ht="15" x14ac:dyDescent="0.2">
      <c r="B250" s="386" t="s">
        <v>198</v>
      </c>
      <c r="C250" s="180">
        <v>0</v>
      </c>
      <c r="D250" s="433"/>
      <c r="E250" s="587"/>
      <c r="F250" s="27"/>
      <c r="G250" s="27"/>
      <c r="H250" s="27"/>
    </row>
    <row r="251" spans="2:8" x14ac:dyDescent="0.2">
      <c r="B251" s="68"/>
      <c r="C251" s="27"/>
      <c r="D251" s="27"/>
      <c r="E251" s="67"/>
      <c r="F251" s="27"/>
      <c r="G251" s="27"/>
      <c r="H251" s="27"/>
    </row>
    <row r="252" spans="2:8" ht="13.5" thickBot="1" x14ac:dyDescent="0.25">
      <c r="B252" s="48"/>
      <c r="C252" s="49"/>
      <c r="D252" s="49"/>
      <c r="E252" s="50"/>
      <c r="F252" s="27"/>
      <c r="G252" s="27"/>
      <c r="H252" s="27"/>
    </row>
  </sheetData>
  <sheetProtection password="CC6C" sheet="1" objects="1" scenarios="1"/>
  <mergeCells count="41">
    <mergeCell ref="B76:C76"/>
    <mergeCell ref="A3:D3"/>
    <mergeCell ref="A7:B7"/>
    <mergeCell ref="A16:B16"/>
    <mergeCell ref="A25:B25"/>
    <mergeCell ref="B61:C61"/>
    <mergeCell ref="B66:C66"/>
    <mergeCell ref="A89:D89"/>
    <mergeCell ref="A34:B34"/>
    <mergeCell ref="B60:C60"/>
    <mergeCell ref="G2:K2"/>
    <mergeCell ref="B247:C247"/>
    <mergeCell ref="A206:B206"/>
    <mergeCell ref="B229:C229"/>
    <mergeCell ref="B235:C235"/>
    <mergeCell ref="B241:C241"/>
    <mergeCell ref="B71:C71"/>
    <mergeCell ref="A93:B93"/>
    <mergeCell ref="A102:B102"/>
    <mergeCell ref="A111:B111"/>
    <mergeCell ref="A120:B120"/>
    <mergeCell ref="A175:D175"/>
    <mergeCell ref="A179:B179"/>
    <mergeCell ref="A188:B188"/>
    <mergeCell ref="A197:B197"/>
    <mergeCell ref="B146:C146"/>
    <mergeCell ref="B152:C152"/>
    <mergeCell ref="B158:C158"/>
    <mergeCell ref="B164:C164"/>
    <mergeCell ref="E63:E64"/>
    <mergeCell ref="E68:E69"/>
    <mergeCell ref="E73:E74"/>
    <mergeCell ref="E78:E79"/>
    <mergeCell ref="E148:E149"/>
    <mergeCell ref="E243:E244"/>
    <mergeCell ref="E249:E250"/>
    <mergeCell ref="E154:E155"/>
    <mergeCell ref="E160:E161"/>
    <mergeCell ref="E166:E167"/>
    <mergeCell ref="E231:E232"/>
    <mergeCell ref="E237:E238"/>
  </mergeCells>
  <phoneticPr fontId="10"/>
  <pageMargins left="0.5" right="0" top="1.25" bottom="0" header="0.5" footer="0.5"/>
  <pageSetup scale="34" orientation="landscape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  <pageSetUpPr fitToPage="1"/>
  </sheetPr>
  <dimension ref="A1:Q51"/>
  <sheetViews>
    <sheetView zoomScaleNormal="100" workbookViewId="0">
      <selection activeCell="O4" sqref="O4"/>
    </sheetView>
  </sheetViews>
  <sheetFormatPr defaultColWidth="11" defaultRowHeight="12.75" x14ac:dyDescent="0.2"/>
  <cols>
    <col min="1" max="1" width="15.5" customWidth="1"/>
    <col min="2" max="2" width="24.5" customWidth="1"/>
    <col min="8" max="8" width="7" customWidth="1"/>
    <col min="9" max="9" width="26.625" customWidth="1"/>
    <col min="10" max="10" width="13.125" customWidth="1"/>
    <col min="11" max="11" width="25.125" customWidth="1"/>
    <col min="17" max="17" width="7" customWidth="1"/>
  </cols>
  <sheetData>
    <row r="1" spans="1:17" ht="26.1" customHeight="1" x14ac:dyDescent="0.2">
      <c r="A1" s="350"/>
      <c r="B1" s="351"/>
      <c r="C1" s="351"/>
      <c r="D1" s="351"/>
      <c r="E1" s="351"/>
      <c r="F1" s="351"/>
      <c r="G1" s="351"/>
      <c r="H1" s="352"/>
      <c r="J1" s="11"/>
      <c r="K1" s="12"/>
      <c r="L1" s="12"/>
      <c r="M1" s="12"/>
      <c r="N1" s="12"/>
      <c r="O1" s="12"/>
      <c r="P1" s="12"/>
      <c r="Q1" s="13"/>
    </row>
    <row r="2" spans="1:17" ht="26.1" customHeight="1" x14ac:dyDescent="0.25">
      <c r="A2" s="134"/>
      <c r="B2" s="135"/>
      <c r="C2" s="135"/>
      <c r="D2" s="437" t="str">
        <f>'MONTHLY SALES BUDGETS '!C4</f>
        <v xml:space="preserve"> </v>
      </c>
      <c r="E2" s="135"/>
      <c r="F2" s="135"/>
      <c r="G2" s="135"/>
      <c r="H2" s="136"/>
      <c r="J2" s="4"/>
      <c r="K2" s="3"/>
      <c r="L2" s="3"/>
      <c r="M2" s="175" t="str">
        <f>(D2)</f>
        <v xml:space="preserve"> </v>
      </c>
      <c r="N2" s="3"/>
      <c r="O2" s="3"/>
      <c r="P2" s="3"/>
      <c r="Q2" s="5"/>
    </row>
    <row r="3" spans="1:17" ht="26.1" customHeight="1" x14ac:dyDescent="0.2">
      <c r="A3" s="606" t="s">
        <v>42</v>
      </c>
      <c r="B3" s="607"/>
      <c r="C3" s="607"/>
      <c r="D3" s="607"/>
      <c r="E3" s="354" t="str">
        <f>('Monthly Marketing Budgets'!H2)</f>
        <v>INPUT COMPANY NAME on Monthly Marketing Budget cell "H2"</v>
      </c>
      <c r="F3" s="355"/>
      <c r="G3" s="355"/>
      <c r="H3" s="359"/>
      <c r="J3" s="602" t="s">
        <v>42</v>
      </c>
      <c r="K3" s="603"/>
      <c r="L3" s="603"/>
      <c r="M3" s="603"/>
      <c r="N3" s="166" t="str">
        <f>(E3)</f>
        <v>INPUT COMPANY NAME on Monthly Marketing Budget cell "H2"</v>
      </c>
      <c r="O3" s="166"/>
      <c r="P3" s="166"/>
      <c r="Q3" s="167"/>
    </row>
    <row r="4" spans="1:17" ht="26.1" customHeight="1" x14ac:dyDescent="0.2">
      <c r="A4" s="438"/>
      <c r="B4" s="439"/>
      <c r="C4" s="439" t="s">
        <v>195</v>
      </c>
      <c r="D4" s="432"/>
      <c r="E4" s="355"/>
      <c r="F4" s="440"/>
      <c r="G4" s="355"/>
      <c r="H4" s="359"/>
      <c r="J4" s="168"/>
      <c r="K4" s="170"/>
      <c r="L4" s="170" t="s">
        <v>78</v>
      </c>
      <c r="M4" s="169"/>
      <c r="N4" s="166"/>
      <c r="O4" s="346"/>
      <c r="P4" s="166"/>
      <c r="Q4" s="167"/>
    </row>
    <row r="5" spans="1:17" ht="26.1" customHeight="1" x14ac:dyDescent="0.2">
      <c r="A5" s="86"/>
      <c r="B5" s="208"/>
      <c r="C5" s="85"/>
      <c r="D5" s="85"/>
      <c r="E5" s="85"/>
      <c r="F5" s="85"/>
      <c r="G5" s="85"/>
      <c r="H5" s="136"/>
      <c r="J5" s="2"/>
      <c r="K5" s="6"/>
      <c r="L5" s="6"/>
      <c r="M5" s="6"/>
      <c r="N5" s="6"/>
      <c r="O5" s="6"/>
      <c r="P5" s="6"/>
      <c r="Q5" s="5"/>
    </row>
    <row r="6" spans="1:17" ht="26.1" customHeight="1" x14ac:dyDescent="0.25">
      <c r="A6" s="441" t="s">
        <v>212</v>
      </c>
      <c r="B6" s="442">
        <v>2011</v>
      </c>
      <c r="C6" s="443" t="s">
        <v>43</v>
      </c>
      <c r="D6" s="443" t="s">
        <v>44</v>
      </c>
      <c r="E6" s="443" t="s">
        <v>45</v>
      </c>
      <c r="F6" s="443" t="s">
        <v>62</v>
      </c>
      <c r="G6" s="443" t="s">
        <v>194</v>
      </c>
      <c r="H6" s="136"/>
      <c r="J6" s="20" t="s">
        <v>211</v>
      </c>
      <c r="K6" s="19">
        <v>2012</v>
      </c>
      <c r="L6" s="16" t="s">
        <v>43</v>
      </c>
      <c r="M6" s="16" t="s">
        <v>44</v>
      </c>
      <c r="N6" s="16" t="s">
        <v>45</v>
      </c>
      <c r="O6" s="16" t="s">
        <v>62</v>
      </c>
      <c r="P6" s="16" t="s">
        <v>194</v>
      </c>
      <c r="Q6" s="5"/>
    </row>
    <row r="7" spans="1:17" ht="26.1" customHeight="1" x14ac:dyDescent="0.2">
      <c r="A7" s="86"/>
      <c r="B7" s="85"/>
      <c r="C7" s="85"/>
      <c r="D7" s="85"/>
      <c r="E7" s="85"/>
      <c r="F7" s="85"/>
      <c r="G7" s="85"/>
      <c r="H7" s="136"/>
      <c r="J7" s="2"/>
      <c r="K7" s="6"/>
      <c r="L7" s="6"/>
      <c r="M7" s="6"/>
      <c r="N7" s="6"/>
      <c r="O7" s="6"/>
      <c r="P7" s="6"/>
      <c r="Q7" s="5"/>
    </row>
    <row r="8" spans="1:17" ht="26.1" customHeight="1" x14ac:dyDescent="0.2">
      <c r="A8" s="577" t="str">
        <f>+'MONTHLY SALES BUDGETS '!A7</f>
        <v xml:space="preserve">Product 1 </v>
      </c>
      <c r="B8" s="578"/>
      <c r="C8" s="85"/>
      <c r="D8" s="85"/>
      <c r="E8" s="85"/>
      <c r="F8" s="85"/>
      <c r="G8" s="85"/>
      <c r="H8" s="136"/>
      <c r="J8" s="604" t="str">
        <f>+A8</f>
        <v xml:space="preserve">Product 1 </v>
      </c>
      <c r="K8" s="605"/>
      <c r="L8" s="3"/>
      <c r="M8" s="3"/>
      <c r="N8" s="3"/>
      <c r="O8" s="3"/>
      <c r="P8" s="6"/>
      <c r="Q8" s="5"/>
    </row>
    <row r="9" spans="1:17" ht="26.1" customHeight="1" x14ac:dyDescent="0.2">
      <c r="A9" s="84"/>
      <c r="B9" s="444" t="s">
        <v>231</v>
      </c>
      <c r="C9" s="444">
        <f>'MONTHLY SALES BUDGETS '!Q94</f>
        <v>235</v>
      </c>
      <c r="D9" s="444">
        <f>'MONTHLY SALES BUDGETS '!R94</f>
        <v>295</v>
      </c>
      <c r="E9" s="444">
        <f>'MONTHLY SALES BUDGETS '!S94</f>
        <v>525</v>
      </c>
      <c r="F9" s="444">
        <f>'MONTHLY SALES BUDGETS '!T94</f>
        <v>425</v>
      </c>
      <c r="G9" s="444">
        <f t="shared" ref="G9:G14" si="0">SUM(C9:F9)</f>
        <v>1480</v>
      </c>
      <c r="H9" s="136"/>
      <c r="J9" s="14"/>
      <c r="K9" s="10" t="s">
        <v>231</v>
      </c>
      <c r="L9" s="161">
        <f>'MONTHLY SALES BUDGETS '!Q180</f>
        <v>0</v>
      </c>
      <c r="M9" s="161">
        <f>'MONTHLY SALES BUDGETS '!R180</f>
        <v>0</v>
      </c>
      <c r="N9" s="161">
        <f>'MONTHLY SALES BUDGETS '!S180</f>
        <v>0</v>
      </c>
      <c r="O9" s="161">
        <f>'MONTHLY SALES BUDGETS '!T180</f>
        <v>0</v>
      </c>
      <c r="P9" s="161">
        <f>SUM(L9:O9)</f>
        <v>0</v>
      </c>
      <c r="Q9" s="5"/>
    </row>
    <row r="10" spans="1:17" ht="26.1" customHeight="1" x14ac:dyDescent="0.2">
      <c r="A10" s="86"/>
      <c r="B10" s="85" t="s">
        <v>206</v>
      </c>
      <c r="C10" s="444">
        <f>'MONTHLY SALES BUDGETS '!Q95</f>
        <v>20</v>
      </c>
      <c r="D10" s="444">
        <f>'MONTHLY SALES BUDGETS '!R95</f>
        <v>20</v>
      </c>
      <c r="E10" s="444">
        <f>'MONTHLY SALES BUDGETS '!S95</f>
        <v>20</v>
      </c>
      <c r="F10" s="444">
        <f>'MONTHLY SALES BUDGETS '!T95</f>
        <v>20</v>
      </c>
      <c r="G10" s="85" t="s">
        <v>256</v>
      </c>
      <c r="H10" s="136"/>
      <c r="J10" s="2"/>
      <c r="K10" s="6" t="s">
        <v>206</v>
      </c>
      <c r="L10" s="6">
        <f>'MONTHLY SALES BUDGETS '!Q181</f>
        <v>20</v>
      </c>
      <c r="M10" s="6">
        <f>'MONTHLY SALES BUDGETS '!R181</f>
        <v>20</v>
      </c>
      <c r="N10" s="6">
        <f>'MONTHLY SALES BUDGETS '!S181</f>
        <v>20</v>
      </c>
      <c r="O10" s="6">
        <f>'MONTHLY SALES BUDGETS '!T181</f>
        <v>20</v>
      </c>
      <c r="P10" s="6" t="s">
        <v>256</v>
      </c>
      <c r="Q10" s="5"/>
    </row>
    <row r="11" spans="1:17" ht="26.1" customHeight="1" x14ac:dyDescent="0.2">
      <c r="A11" s="86"/>
      <c r="B11" s="85" t="s">
        <v>227</v>
      </c>
      <c r="C11" s="444">
        <f>'MONTHLY SALES BUDGETS '!Q96</f>
        <v>4700</v>
      </c>
      <c r="D11" s="444">
        <f>'MONTHLY SALES BUDGETS '!R96</f>
        <v>5900</v>
      </c>
      <c r="E11" s="444">
        <f>'MONTHLY SALES BUDGETS '!S96</f>
        <v>10500</v>
      </c>
      <c r="F11" s="444">
        <f>'MONTHLY SALES BUDGETS '!T96</f>
        <v>8500</v>
      </c>
      <c r="G11" s="85">
        <f t="shared" si="0"/>
        <v>29600</v>
      </c>
      <c r="H11" s="136"/>
      <c r="J11" s="2"/>
      <c r="K11" s="6" t="s">
        <v>227</v>
      </c>
      <c r="L11" s="6">
        <f>'MONTHLY SALES BUDGETS '!Q182</f>
        <v>0</v>
      </c>
      <c r="M11" s="6">
        <f>'MONTHLY SALES BUDGETS '!R182</f>
        <v>0</v>
      </c>
      <c r="N11" s="6">
        <f>'MONTHLY SALES BUDGETS '!S182</f>
        <v>0</v>
      </c>
      <c r="O11" s="6">
        <f>'MONTHLY SALES BUDGETS '!T182</f>
        <v>0</v>
      </c>
      <c r="P11" s="6">
        <f>SUM(L11:O11)</f>
        <v>0</v>
      </c>
      <c r="Q11" s="5"/>
    </row>
    <row r="12" spans="1:17" ht="26.1" customHeight="1" x14ac:dyDescent="0.2">
      <c r="A12" s="86"/>
      <c r="B12" s="85" t="s">
        <v>196</v>
      </c>
      <c r="C12" s="444">
        <f>'MONTHLY SALES BUDGETS '!Q97</f>
        <v>0</v>
      </c>
      <c r="D12" s="444">
        <f>'MONTHLY SALES BUDGETS '!R97</f>
        <v>0</v>
      </c>
      <c r="E12" s="444">
        <f>'MONTHLY SALES BUDGETS '!S97</f>
        <v>0</v>
      </c>
      <c r="F12" s="444">
        <f>'MONTHLY SALES BUDGETS '!T97</f>
        <v>0</v>
      </c>
      <c r="G12" s="85">
        <f t="shared" si="0"/>
        <v>0</v>
      </c>
      <c r="H12" s="136"/>
      <c r="J12" s="2"/>
      <c r="K12" s="6" t="s">
        <v>196</v>
      </c>
      <c r="L12" s="6">
        <f>'MONTHLY SALES BUDGETS '!Q183</f>
        <v>0</v>
      </c>
      <c r="M12" s="6">
        <f>'MONTHLY SALES BUDGETS '!R183</f>
        <v>0</v>
      </c>
      <c r="N12" s="6">
        <f>'MONTHLY SALES BUDGETS '!S183</f>
        <v>0</v>
      </c>
      <c r="O12" s="6">
        <f>'MONTHLY SALES BUDGETS '!T183</f>
        <v>0</v>
      </c>
      <c r="P12" s="6">
        <f>SUM(L12:O12)</f>
        <v>0</v>
      </c>
      <c r="Q12" s="5"/>
    </row>
    <row r="13" spans="1:17" ht="26.1" customHeight="1" x14ac:dyDescent="0.2">
      <c r="A13" s="86"/>
      <c r="B13" s="85" t="s">
        <v>197</v>
      </c>
      <c r="C13" s="82">
        <f>'MONTHLY SALES BUDGETS '!Q98</f>
        <v>0</v>
      </c>
      <c r="D13" s="82">
        <f>'MONTHLY SALES BUDGETS '!R98</f>
        <v>0</v>
      </c>
      <c r="E13" s="82">
        <f>'MONTHLY SALES BUDGETS '!S98</f>
        <v>0</v>
      </c>
      <c r="F13" s="82">
        <f>'MONTHLY SALES BUDGETS '!T98</f>
        <v>0</v>
      </c>
      <c r="G13" s="77">
        <f t="shared" si="0"/>
        <v>0</v>
      </c>
      <c r="H13" s="136"/>
      <c r="J13" s="2"/>
      <c r="K13" s="6" t="s">
        <v>197</v>
      </c>
      <c r="L13" s="1">
        <f>'MONTHLY SALES BUDGETS '!Q184</f>
        <v>0</v>
      </c>
      <c r="M13" s="1">
        <f>'MONTHLY SALES BUDGETS '!R184</f>
        <v>0</v>
      </c>
      <c r="N13" s="1">
        <f>'MONTHLY SALES BUDGETS '!S184</f>
        <v>0</v>
      </c>
      <c r="O13" s="1">
        <f>'MONTHLY SALES BUDGETS '!T184</f>
        <v>0</v>
      </c>
      <c r="P13" s="1">
        <f>SUM(L13:O13)</f>
        <v>0</v>
      </c>
      <c r="Q13" s="5"/>
    </row>
    <row r="14" spans="1:17" ht="26.1" customHeight="1" x14ac:dyDescent="0.2">
      <c r="A14" s="86"/>
      <c r="B14" s="158" t="s">
        <v>257</v>
      </c>
      <c r="C14" s="444">
        <f>'MONTHLY SALES BUDGETS '!Q99</f>
        <v>4700</v>
      </c>
      <c r="D14" s="444">
        <f>'MONTHLY SALES BUDGETS '!R99</f>
        <v>5900</v>
      </c>
      <c r="E14" s="444">
        <f>'MONTHLY SALES BUDGETS '!S99</f>
        <v>10500</v>
      </c>
      <c r="F14" s="444">
        <f>'MONTHLY SALES BUDGETS '!T99</f>
        <v>8500</v>
      </c>
      <c r="G14" s="85">
        <f t="shared" si="0"/>
        <v>29600</v>
      </c>
      <c r="H14" s="136"/>
      <c r="J14" s="2"/>
      <c r="K14" s="17" t="s">
        <v>257</v>
      </c>
      <c r="L14" s="6">
        <f>'MONTHLY SALES BUDGETS '!Q185</f>
        <v>0</v>
      </c>
      <c r="M14" s="6">
        <f>'MONTHLY SALES BUDGETS '!R185</f>
        <v>0</v>
      </c>
      <c r="N14" s="6">
        <f>'MONTHLY SALES BUDGETS '!S185</f>
        <v>0</v>
      </c>
      <c r="O14" s="6">
        <f>'MONTHLY SALES BUDGETS '!T185</f>
        <v>0</v>
      </c>
      <c r="P14" s="6">
        <f>SUM(L14:O14)</f>
        <v>0</v>
      </c>
      <c r="Q14" s="5"/>
    </row>
    <row r="15" spans="1:17" ht="26.1" customHeight="1" x14ac:dyDescent="0.2">
      <c r="A15" s="86"/>
      <c r="B15" s="85"/>
      <c r="C15" s="444" t="s">
        <v>256</v>
      </c>
      <c r="D15" s="444" t="s">
        <v>256</v>
      </c>
      <c r="E15" s="444" t="s">
        <v>256</v>
      </c>
      <c r="F15" s="444" t="s">
        <v>256</v>
      </c>
      <c r="G15" s="135"/>
      <c r="H15" s="136"/>
      <c r="J15" s="2"/>
      <c r="K15" s="6"/>
      <c r="L15" s="6"/>
      <c r="M15" s="6"/>
      <c r="N15" s="6"/>
      <c r="O15" s="6"/>
      <c r="P15" s="6"/>
      <c r="Q15" s="5"/>
    </row>
    <row r="16" spans="1:17" ht="26.1" customHeight="1" x14ac:dyDescent="0.2">
      <c r="A16" s="86"/>
      <c r="B16" s="85"/>
      <c r="C16" s="444" t="s">
        <v>256</v>
      </c>
      <c r="D16" s="444" t="s">
        <v>256</v>
      </c>
      <c r="E16" s="444" t="s">
        <v>256</v>
      </c>
      <c r="F16" s="444" t="s">
        <v>256</v>
      </c>
      <c r="G16" s="135"/>
      <c r="H16" s="136"/>
      <c r="J16" s="2"/>
      <c r="K16" s="6"/>
      <c r="L16" s="6"/>
      <c r="M16" s="6"/>
      <c r="N16" s="6"/>
      <c r="O16" s="6"/>
      <c r="P16" s="6"/>
      <c r="Q16" s="5"/>
    </row>
    <row r="17" spans="1:17" ht="26.1" customHeight="1" x14ac:dyDescent="0.2">
      <c r="A17" s="577" t="str">
        <f>+'MONTHLY SALES BUDGETS '!A16</f>
        <v>Product 2</v>
      </c>
      <c r="B17" s="578"/>
      <c r="C17" s="444" t="s">
        <v>256</v>
      </c>
      <c r="D17" s="444" t="s">
        <v>256</v>
      </c>
      <c r="E17" s="444" t="s">
        <v>256</v>
      </c>
      <c r="F17" s="444" t="s">
        <v>256</v>
      </c>
      <c r="G17" s="135"/>
      <c r="H17" s="136"/>
      <c r="J17" s="604" t="str">
        <f>+A17</f>
        <v>Product 2</v>
      </c>
      <c r="K17" s="605"/>
      <c r="L17" s="6"/>
      <c r="M17" s="6"/>
      <c r="N17" s="6"/>
      <c r="O17" s="6"/>
      <c r="P17" s="6"/>
      <c r="Q17" s="5"/>
    </row>
    <row r="18" spans="1:17" ht="26.1" customHeight="1" x14ac:dyDescent="0.2">
      <c r="A18" s="84"/>
      <c r="B18" s="444" t="s">
        <v>231</v>
      </c>
      <c r="C18" s="444">
        <f>'MONTHLY SALES BUDGETS '!Q103</f>
        <v>15065</v>
      </c>
      <c r="D18" s="444">
        <f>'MONTHLY SALES BUDGETS '!R103</f>
        <v>51665</v>
      </c>
      <c r="E18" s="444">
        <f>'MONTHLY SALES BUDGETS '!S103</f>
        <v>38746</v>
      </c>
      <c r="F18" s="444">
        <f>'MONTHLY SALES BUDGETS '!T103</f>
        <v>47357</v>
      </c>
      <c r="G18" s="444">
        <f t="shared" ref="G18:G23" si="1">SUM(C18:F18)</f>
        <v>152833</v>
      </c>
      <c r="H18" s="136"/>
      <c r="J18" s="14"/>
      <c r="K18" s="10" t="s">
        <v>231</v>
      </c>
      <c r="L18" s="161">
        <f>'MONTHLY SALES BUDGETS '!Q189</f>
        <v>51665</v>
      </c>
      <c r="M18" s="161">
        <f>'MONTHLY SALES BUDGETS '!R189</f>
        <v>129167</v>
      </c>
      <c r="N18" s="161">
        <f>'MONTHLY SALES BUDGETS '!S189</f>
        <v>503336</v>
      </c>
      <c r="O18" s="161">
        <f>'MONTHLY SALES BUDGETS '!T189</f>
        <v>581253</v>
      </c>
      <c r="P18" s="161">
        <f>SUM(L18:O18)</f>
        <v>1265421</v>
      </c>
      <c r="Q18" s="5"/>
    </row>
    <row r="19" spans="1:17" ht="26.1" customHeight="1" x14ac:dyDescent="0.2">
      <c r="A19" s="86"/>
      <c r="B19" s="85" t="s">
        <v>206</v>
      </c>
      <c r="C19" s="444">
        <f>'MONTHLY SALES BUDGETS '!Q104</f>
        <v>9.99</v>
      </c>
      <c r="D19" s="444">
        <f>'MONTHLY SALES BUDGETS '!R104</f>
        <v>9.99</v>
      </c>
      <c r="E19" s="444">
        <f>'MONTHLY SALES BUDGETS '!S104</f>
        <v>9.99</v>
      </c>
      <c r="F19" s="444">
        <f>'MONTHLY SALES BUDGETS '!T104</f>
        <v>9.99</v>
      </c>
      <c r="G19" s="85" t="s">
        <v>256</v>
      </c>
      <c r="H19" s="136"/>
      <c r="J19" s="2"/>
      <c r="K19" s="6" t="s">
        <v>206</v>
      </c>
      <c r="L19" s="6">
        <f>'MONTHLY SALES BUDGETS '!Q190</f>
        <v>9.99</v>
      </c>
      <c r="M19" s="6">
        <f>'MONTHLY SALES BUDGETS '!R190</f>
        <v>9.99</v>
      </c>
      <c r="N19" s="6">
        <f>'MONTHLY SALES BUDGETS '!S190</f>
        <v>9.99</v>
      </c>
      <c r="O19" s="6">
        <f>'MONTHLY SALES BUDGETS '!T190</f>
        <v>9.99</v>
      </c>
      <c r="P19" s="6" t="s">
        <v>256</v>
      </c>
      <c r="Q19" s="5"/>
    </row>
    <row r="20" spans="1:17" ht="26.1" customHeight="1" x14ac:dyDescent="0.2">
      <c r="A20" s="86"/>
      <c r="B20" s="85" t="s">
        <v>227</v>
      </c>
      <c r="C20" s="444">
        <f>'MONTHLY SALES BUDGETS '!Q105</f>
        <v>150499.35</v>
      </c>
      <c r="D20" s="444">
        <f>'MONTHLY SALES BUDGETS '!R105</f>
        <v>516133.35</v>
      </c>
      <c r="E20" s="444">
        <f>'MONTHLY SALES BUDGETS '!S105</f>
        <v>387072.54000000004</v>
      </c>
      <c r="F20" s="444">
        <f>'MONTHLY SALES BUDGETS '!T105</f>
        <v>473096.43000000005</v>
      </c>
      <c r="G20" s="85">
        <f t="shared" si="1"/>
        <v>1526801.67</v>
      </c>
      <c r="H20" s="136"/>
      <c r="J20" s="2"/>
      <c r="K20" s="6" t="s">
        <v>227</v>
      </c>
      <c r="L20" s="6">
        <f>'MONTHLY SALES BUDGETS '!Q191</f>
        <v>516133.35</v>
      </c>
      <c r="M20" s="6">
        <f>'MONTHLY SALES BUDGETS '!R191</f>
        <v>1290378.33</v>
      </c>
      <c r="N20" s="6">
        <f>'MONTHLY SALES BUDGETS '!S191</f>
        <v>5028326.6400000006</v>
      </c>
      <c r="O20" s="6">
        <f>'MONTHLY SALES BUDGETS '!T191</f>
        <v>5806717.4699999997</v>
      </c>
      <c r="P20" s="6">
        <f>SUM(L20:O20)</f>
        <v>12641555.789999999</v>
      </c>
      <c r="Q20" s="5"/>
    </row>
    <row r="21" spans="1:17" ht="26.1" customHeight="1" x14ac:dyDescent="0.2">
      <c r="A21" s="86"/>
      <c r="B21" s="85" t="s">
        <v>196</v>
      </c>
      <c r="C21" s="444">
        <f>'MONTHLY SALES BUDGETS '!Q106</f>
        <v>-15049.935000000001</v>
      </c>
      <c r="D21" s="444">
        <f>'MONTHLY SALES BUDGETS '!R106</f>
        <v>-51613.335000000006</v>
      </c>
      <c r="E21" s="444">
        <f>'MONTHLY SALES BUDGETS '!S106</f>
        <v>-38707.254000000001</v>
      </c>
      <c r="F21" s="444">
        <f>'MONTHLY SALES BUDGETS '!T106</f>
        <v>-47309.643000000004</v>
      </c>
      <c r="G21" s="85">
        <f t="shared" si="1"/>
        <v>-152680.16700000002</v>
      </c>
      <c r="H21" s="136"/>
      <c r="J21" s="2"/>
      <c r="K21" s="6" t="s">
        <v>196</v>
      </c>
      <c r="L21" s="6">
        <f>'MONTHLY SALES BUDGETS '!Q192</f>
        <v>-51613.335000000006</v>
      </c>
      <c r="M21" s="6">
        <f>'MONTHLY SALES BUDGETS '!R192</f>
        <v>-129037.83300000001</v>
      </c>
      <c r="N21" s="6">
        <f>'MONTHLY SALES BUDGETS '!S192</f>
        <v>-502832.66400000011</v>
      </c>
      <c r="O21" s="6">
        <f>'MONTHLY SALES BUDGETS '!T192</f>
        <v>-580671.74699999997</v>
      </c>
      <c r="P21" s="6">
        <f>SUM(L21:O21)</f>
        <v>-1264155.5790000001</v>
      </c>
      <c r="Q21" s="5"/>
    </row>
    <row r="22" spans="1:17" ht="26.1" customHeight="1" x14ac:dyDescent="0.2">
      <c r="A22" s="86"/>
      <c r="B22" s="85" t="s">
        <v>197</v>
      </c>
      <c r="C22" s="82">
        <f>'MONTHLY SALES BUDGETS '!Q107</f>
        <v>0</v>
      </c>
      <c r="D22" s="82">
        <f>'MONTHLY SALES BUDGETS '!R107</f>
        <v>0</v>
      </c>
      <c r="E22" s="82">
        <f>'MONTHLY SALES BUDGETS '!S107</f>
        <v>0</v>
      </c>
      <c r="F22" s="82">
        <f>'MONTHLY SALES BUDGETS '!T107</f>
        <v>0</v>
      </c>
      <c r="G22" s="77">
        <f t="shared" si="1"/>
        <v>0</v>
      </c>
      <c r="H22" s="136"/>
      <c r="J22" s="2"/>
      <c r="K22" s="6" t="s">
        <v>197</v>
      </c>
      <c r="L22" s="1">
        <f>'MONTHLY SALES BUDGETS '!Q193</f>
        <v>0</v>
      </c>
      <c r="M22" s="1">
        <f>'MONTHLY SALES BUDGETS '!R193</f>
        <v>0</v>
      </c>
      <c r="N22" s="1">
        <f>'MONTHLY SALES BUDGETS '!S193</f>
        <v>0</v>
      </c>
      <c r="O22" s="1">
        <f>'MONTHLY SALES BUDGETS '!T193</f>
        <v>0</v>
      </c>
      <c r="P22" s="1">
        <f>SUM(L22:O22)</f>
        <v>0</v>
      </c>
      <c r="Q22" s="5"/>
    </row>
    <row r="23" spans="1:17" ht="26.1" customHeight="1" x14ac:dyDescent="0.2">
      <c r="A23" s="86"/>
      <c r="B23" s="158" t="s">
        <v>257</v>
      </c>
      <c r="C23" s="444">
        <f>'MONTHLY SALES BUDGETS '!Q108</f>
        <v>135449.41499999998</v>
      </c>
      <c r="D23" s="444">
        <f>'MONTHLY SALES BUDGETS '!R108</f>
        <v>464520.01500000001</v>
      </c>
      <c r="E23" s="444">
        <f>'MONTHLY SALES BUDGETS '!S108</f>
        <v>348365.28600000002</v>
      </c>
      <c r="F23" s="444">
        <f>'MONTHLY SALES BUDGETS '!T108</f>
        <v>425786.78700000001</v>
      </c>
      <c r="G23" s="85">
        <f t="shared" si="1"/>
        <v>1374121.503</v>
      </c>
      <c r="H23" s="136"/>
      <c r="J23" s="2"/>
      <c r="K23" s="17" t="s">
        <v>257</v>
      </c>
      <c r="L23" s="6">
        <f>'MONTHLY SALES BUDGETS '!Q194</f>
        <v>464520.01500000001</v>
      </c>
      <c r="M23" s="6">
        <f>'MONTHLY SALES BUDGETS '!R194</f>
        <v>1161340.497</v>
      </c>
      <c r="N23" s="6">
        <f>'MONTHLY SALES BUDGETS '!S194</f>
        <v>4525493.9760000007</v>
      </c>
      <c r="O23" s="6">
        <f>'MONTHLY SALES BUDGETS '!T194</f>
        <v>5226045.7229999993</v>
      </c>
      <c r="P23" s="6">
        <f>SUM(L23:O23)</f>
        <v>11377400.210999999</v>
      </c>
      <c r="Q23" s="5"/>
    </row>
    <row r="24" spans="1:17" ht="26.1" customHeight="1" x14ac:dyDescent="0.2">
      <c r="A24" s="86"/>
      <c r="B24" s="85"/>
      <c r="C24" s="444" t="s">
        <v>256</v>
      </c>
      <c r="D24" s="444" t="s">
        <v>256</v>
      </c>
      <c r="E24" s="444" t="s">
        <v>256</v>
      </c>
      <c r="F24" s="444" t="s">
        <v>256</v>
      </c>
      <c r="G24" s="444" t="s">
        <v>256</v>
      </c>
      <c r="H24" s="136"/>
      <c r="J24" s="2"/>
      <c r="K24" s="6"/>
      <c r="L24" s="6"/>
      <c r="M24" s="6"/>
      <c r="N24" s="6"/>
      <c r="O24" s="6"/>
      <c r="P24" s="6" t="s">
        <v>256</v>
      </c>
      <c r="Q24" s="5"/>
    </row>
    <row r="25" spans="1:17" ht="26.1" customHeight="1" x14ac:dyDescent="0.2">
      <c r="A25" s="86"/>
      <c r="B25" s="85"/>
      <c r="C25" s="444" t="s">
        <v>256</v>
      </c>
      <c r="D25" s="444" t="s">
        <v>256</v>
      </c>
      <c r="E25" s="444" t="s">
        <v>256</v>
      </c>
      <c r="F25" s="444" t="s">
        <v>256</v>
      </c>
      <c r="G25" s="444" t="s">
        <v>256</v>
      </c>
      <c r="H25" s="136"/>
      <c r="J25" s="2"/>
      <c r="K25" s="6"/>
      <c r="L25" s="6"/>
      <c r="M25" s="6"/>
      <c r="N25" s="6"/>
      <c r="O25" s="6"/>
      <c r="P25" s="6" t="s">
        <v>256</v>
      </c>
      <c r="Q25" s="5"/>
    </row>
    <row r="26" spans="1:17" ht="26.1" customHeight="1" x14ac:dyDescent="0.2">
      <c r="A26" s="577" t="str">
        <f>+'MONTHLY SALES BUDGETS '!A25</f>
        <v>Product 3</v>
      </c>
      <c r="B26" s="578"/>
      <c r="C26" s="444" t="s">
        <v>256</v>
      </c>
      <c r="D26" s="444" t="s">
        <v>256</v>
      </c>
      <c r="E26" s="444" t="s">
        <v>256</v>
      </c>
      <c r="F26" s="444" t="s">
        <v>256</v>
      </c>
      <c r="G26" s="444" t="s">
        <v>256</v>
      </c>
      <c r="H26" s="136"/>
      <c r="J26" s="604" t="str">
        <f>+A26</f>
        <v>Product 3</v>
      </c>
      <c r="K26" s="605"/>
      <c r="L26" s="6"/>
      <c r="M26" s="6"/>
      <c r="N26" s="6"/>
      <c r="O26" s="6"/>
      <c r="P26" s="6" t="s">
        <v>256</v>
      </c>
      <c r="Q26" s="5"/>
    </row>
    <row r="27" spans="1:17" s="165" customFormat="1" ht="26.1" customHeight="1" x14ac:dyDescent="0.2">
      <c r="A27" s="445"/>
      <c r="B27" s="446" t="s">
        <v>231</v>
      </c>
      <c r="C27" s="446">
        <f>'MONTHLY SALES BUDGETS '!Q112</f>
        <v>21525</v>
      </c>
      <c r="D27" s="446">
        <f>'MONTHLY SALES BUDGETS '!R112</f>
        <v>193725</v>
      </c>
      <c r="E27" s="446">
        <f>'MONTHLY SALES BUDGETS '!S112</f>
        <v>1356075</v>
      </c>
      <c r="F27" s="446">
        <f>'MONTHLY SALES BUDGETS '!T112</f>
        <v>1728994</v>
      </c>
      <c r="G27" s="447">
        <f t="shared" ref="G27:G32" si="2">SUM(C27:F27)</f>
        <v>3300319</v>
      </c>
      <c r="H27" s="448"/>
      <c r="J27" s="162"/>
      <c r="K27" s="161" t="s">
        <v>231</v>
      </c>
      <c r="L27" s="161">
        <f>'MONTHLY SALES BUDGETS '!Q198</f>
        <v>1432019</v>
      </c>
      <c r="M27" s="161">
        <f>'MONTHLY SALES BUDGETS '!R198</f>
        <v>1432019</v>
      </c>
      <c r="N27" s="161">
        <f>'MONTHLY SALES BUDGETS '!S198</f>
        <v>2034111</v>
      </c>
      <c r="O27" s="161">
        <f>'MONTHLY SALES BUDGETS '!T198</f>
        <v>1126902</v>
      </c>
      <c r="P27" s="163">
        <f>SUM(L27:O27)</f>
        <v>6025051</v>
      </c>
      <c r="Q27" s="164"/>
    </row>
    <row r="28" spans="1:17" ht="26.1" customHeight="1" x14ac:dyDescent="0.2">
      <c r="A28" s="86"/>
      <c r="B28" s="85" t="s">
        <v>206</v>
      </c>
      <c r="C28" s="444">
        <f>'MONTHLY SALES BUDGETS '!Q113</f>
        <v>0.97</v>
      </c>
      <c r="D28" s="444">
        <f>'MONTHLY SALES BUDGETS '!R113</f>
        <v>0.97</v>
      </c>
      <c r="E28" s="444">
        <f>'MONTHLY SALES BUDGETS '!S113</f>
        <v>0.97</v>
      </c>
      <c r="F28" s="444">
        <f>'MONTHLY SALES BUDGETS '!T113</f>
        <v>0.97</v>
      </c>
      <c r="G28" s="449" t="s">
        <v>256</v>
      </c>
      <c r="H28" s="136"/>
      <c r="J28" s="2"/>
      <c r="K28" s="6" t="s">
        <v>206</v>
      </c>
      <c r="L28" s="6">
        <f>'MONTHLY SALES BUDGETS '!Q199</f>
        <v>0.97</v>
      </c>
      <c r="M28" s="6">
        <f>'MONTHLY SALES BUDGETS '!R199</f>
        <v>0.97</v>
      </c>
      <c r="N28" s="6">
        <f>'MONTHLY SALES BUDGETS '!S199</f>
        <v>0.97</v>
      </c>
      <c r="O28" s="6">
        <f>'MONTHLY SALES BUDGETS '!T199</f>
        <v>0.97</v>
      </c>
      <c r="P28" s="15" t="s">
        <v>256</v>
      </c>
      <c r="Q28" s="5"/>
    </row>
    <row r="29" spans="1:17" ht="26.1" customHeight="1" x14ac:dyDescent="0.2">
      <c r="A29" s="86"/>
      <c r="B29" s="85" t="s">
        <v>227</v>
      </c>
      <c r="C29" s="444">
        <f>'MONTHLY SALES BUDGETS '!Q114</f>
        <v>20879.25</v>
      </c>
      <c r="D29" s="444">
        <f>'MONTHLY SALES BUDGETS '!R114</f>
        <v>187913.25</v>
      </c>
      <c r="E29" s="444">
        <f>'MONTHLY SALES BUDGETS '!S114</f>
        <v>1315392.75</v>
      </c>
      <c r="F29" s="444">
        <f>'MONTHLY SALES BUDGETS '!T114</f>
        <v>1677124.1800000002</v>
      </c>
      <c r="G29" s="449">
        <f t="shared" si="2"/>
        <v>3201309.43</v>
      </c>
      <c r="H29" s="136"/>
      <c r="J29" s="2"/>
      <c r="K29" s="6" t="s">
        <v>227</v>
      </c>
      <c r="L29" s="6">
        <f>'MONTHLY SALES BUDGETS '!Q200</f>
        <v>1389058.43</v>
      </c>
      <c r="M29" s="6">
        <f>'MONTHLY SALES BUDGETS '!R200</f>
        <v>1389058.43</v>
      </c>
      <c r="N29" s="6">
        <f>'MONTHLY SALES BUDGETS '!S200</f>
        <v>1973087.6700000002</v>
      </c>
      <c r="O29" s="6">
        <f>'MONTHLY SALES BUDGETS '!T200</f>
        <v>1093094.94</v>
      </c>
      <c r="P29" s="15">
        <f>SUM(L29:O29)</f>
        <v>5844299.4700000007</v>
      </c>
      <c r="Q29" s="5"/>
    </row>
    <row r="30" spans="1:17" ht="26.1" customHeight="1" x14ac:dyDescent="0.2">
      <c r="A30" s="86"/>
      <c r="B30" s="85" t="s">
        <v>196</v>
      </c>
      <c r="C30" s="444">
        <f>'MONTHLY SALES BUDGETS '!Q115</f>
        <v>-2087.9250000000002</v>
      </c>
      <c r="D30" s="444">
        <f>'MONTHLY SALES BUDGETS '!R115</f>
        <v>-18791.325000000001</v>
      </c>
      <c r="E30" s="444">
        <f>'MONTHLY SALES BUDGETS '!S115</f>
        <v>-131539.27499999999</v>
      </c>
      <c r="F30" s="444">
        <f>'MONTHLY SALES BUDGETS '!T115</f>
        <v>-167712.41800000001</v>
      </c>
      <c r="G30" s="449">
        <f t="shared" si="2"/>
        <v>-320130.94299999997</v>
      </c>
      <c r="H30" s="136"/>
      <c r="J30" s="2"/>
      <c r="K30" s="6" t="s">
        <v>196</v>
      </c>
      <c r="L30" s="6">
        <f>'MONTHLY SALES BUDGETS '!Q201</f>
        <v>-138905.84299999999</v>
      </c>
      <c r="M30" s="6">
        <f>'MONTHLY SALES BUDGETS '!R201</f>
        <v>-138905.84299999999</v>
      </c>
      <c r="N30" s="6">
        <f>'MONTHLY SALES BUDGETS '!S201</f>
        <v>-197308.76699999999</v>
      </c>
      <c r="O30" s="6">
        <f>'MONTHLY SALES BUDGETS '!T201</f>
        <v>-109309.49400000001</v>
      </c>
      <c r="P30" s="15">
        <f>SUM(L30:O30)</f>
        <v>-584429.94699999993</v>
      </c>
      <c r="Q30" s="5"/>
    </row>
    <row r="31" spans="1:17" ht="26.1" customHeight="1" x14ac:dyDescent="0.2">
      <c r="A31" s="86"/>
      <c r="B31" s="85" t="s">
        <v>197</v>
      </c>
      <c r="C31" s="452">
        <f>'MONTHLY SALES BUDGETS '!Q116</f>
        <v>0</v>
      </c>
      <c r="D31" s="452">
        <f>'MONTHLY SALES BUDGETS '!R116</f>
        <v>0</v>
      </c>
      <c r="E31" s="452">
        <f>'MONTHLY SALES BUDGETS '!S116</f>
        <v>0</v>
      </c>
      <c r="F31" s="452">
        <f>'MONTHLY SALES BUDGETS '!T116</f>
        <v>0</v>
      </c>
      <c r="G31" s="453">
        <f t="shared" si="2"/>
        <v>0</v>
      </c>
      <c r="H31" s="136"/>
      <c r="J31" s="2"/>
      <c r="K31" s="6" t="s">
        <v>197</v>
      </c>
      <c r="L31" s="114">
        <f>'MONTHLY SALES BUDGETS '!Q202</f>
        <v>0</v>
      </c>
      <c r="M31" s="114">
        <f>'MONTHLY SALES BUDGETS '!R202</f>
        <v>0</v>
      </c>
      <c r="N31" s="114">
        <f>'MONTHLY SALES BUDGETS '!S202</f>
        <v>0</v>
      </c>
      <c r="O31" s="114">
        <f>'MONTHLY SALES BUDGETS '!T202</f>
        <v>0</v>
      </c>
      <c r="P31" s="115">
        <f>SUM(L31:O31)</f>
        <v>0</v>
      </c>
      <c r="Q31" s="5"/>
    </row>
    <row r="32" spans="1:17" ht="26.1" customHeight="1" x14ac:dyDescent="0.2">
      <c r="A32" s="86"/>
      <c r="B32" s="158" t="s">
        <v>257</v>
      </c>
      <c r="C32" s="444">
        <f>'MONTHLY SALES BUDGETS '!Q117</f>
        <v>18791.325000000001</v>
      </c>
      <c r="D32" s="444">
        <f>'MONTHLY SALES BUDGETS '!R117</f>
        <v>169121.92499999999</v>
      </c>
      <c r="E32" s="444">
        <f>'MONTHLY SALES BUDGETS '!S117</f>
        <v>1183853.4750000001</v>
      </c>
      <c r="F32" s="444">
        <f>'MONTHLY SALES BUDGETS '!T117</f>
        <v>1509411.7620000001</v>
      </c>
      <c r="G32" s="449">
        <f t="shared" si="2"/>
        <v>2881178.4870000002</v>
      </c>
      <c r="H32" s="136"/>
      <c r="J32" s="2"/>
      <c r="K32" s="17" t="s">
        <v>257</v>
      </c>
      <c r="L32" s="6">
        <f>'MONTHLY SALES BUDGETS '!Q203</f>
        <v>1250152.5869999998</v>
      </c>
      <c r="M32" s="6">
        <f>'MONTHLY SALES BUDGETS '!R203</f>
        <v>1250152.5869999998</v>
      </c>
      <c r="N32" s="6">
        <f>'MONTHLY SALES BUDGETS '!S203</f>
        <v>1775778.9030000002</v>
      </c>
      <c r="O32" s="6">
        <f>'MONTHLY SALES BUDGETS '!T203</f>
        <v>983785.446</v>
      </c>
      <c r="P32" s="15">
        <f>SUM(L32:O32)</f>
        <v>5259869.523</v>
      </c>
      <c r="Q32" s="5"/>
    </row>
    <row r="33" spans="1:17" ht="26.1" customHeight="1" x14ac:dyDescent="0.2">
      <c r="A33" s="86"/>
      <c r="B33" s="158"/>
      <c r="C33" s="444" t="s">
        <v>256</v>
      </c>
      <c r="D33" s="444" t="s">
        <v>256</v>
      </c>
      <c r="E33" s="444" t="s">
        <v>256</v>
      </c>
      <c r="F33" s="444" t="s">
        <v>256</v>
      </c>
      <c r="G33" s="444" t="s">
        <v>256</v>
      </c>
      <c r="H33" s="450" t="s">
        <v>256</v>
      </c>
      <c r="J33" s="2"/>
      <c r="K33" s="17"/>
      <c r="L33" s="6"/>
      <c r="M33" s="6"/>
      <c r="N33" s="6"/>
      <c r="O33" s="6"/>
      <c r="P33" s="6" t="s">
        <v>256</v>
      </c>
      <c r="Q33" s="18" t="s">
        <v>256</v>
      </c>
    </row>
    <row r="34" spans="1:17" ht="26.1" customHeight="1" x14ac:dyDescent="0.2">
      <c r="A34" s="86"/>
      <c r="B34" s="85"/>
      <c r="C34" s="444" t="s">
        <v>256</v>
      </c>
      <c r="D34" s="444" t="s">
        <v>256</v>
      </c>
      <c r="E34" s="444" t="s">
        <v>256</v>
      </c>
      <c r="F34" s="444" t="s">
        <v>256</v>
      </c>
      <c r="G34" s="444" t="s">
        <v>256</v>
      </c>
      <c r="H34" s="450" t="s">
        <v>256</v>
      </c>
      <c r="J34" s="2"/>
      <c r="K34" s="6"/>
      <c r="L34" s="6"/>
      <c r="M34" s="6"/>
      <c r="N34" s="6"/>
      <c r="O34" s="6"/>
      <c r="P34" s="6" t="s">
        <v>256</v>
      </c>
      <c r="Q34" s="18" t="s">
        <v>256</v>
      </c>
    </row>
    <row r="35" spans="1:17" ht="26.1" customHeight="1" x14ac:dyDescent="0.2">
      <c r="A35" s="577" t="str">
        <f>+'MONTHLY SALES BUDGETS '!A34</f>
        <v>Product 4</v>
      </c>
      <c r="B35" s="578"/>
      <c r="C35" s="444" t="s">
        <v>256</v>
      </c>
      <c r="D35" s="444" t="s">
        <v>256</v>
      </c>
      <c r="E35" s="444" t="s">
        <v>256</v>
      </c>
      <c r="F35" s="444" t="s">
        <v>256</v>
      </c>
      <c r="G35" s="444" t="s">
        <v>256</v>
      </c>
      <c r="H35" s="450" t="s">
        <v>256</v>
      </c>
      <c r="J35" s="604" t="str">
        <f>+A35</f>
        <v>Product 4</v>
      </c>
      <c r="K35" s="605"/>
      <c r="L35" s="6"/>
      <c r="M35" s="6"/>
      <c r="N35" s="6"/>
      <c r="O35" s="6"/>
      <c r="P35" s="6" t="s">
        <v>256</v>
      </c>
      <c r="Q35" s="18" t="s">
        <v>256</v>
      </c>
    </row>
    <row r="36" spans="1:17" s="165" customFormat="1" ht="26.1" customHeight="1" x14ac:dyDescent="0.2">
      <c r="A36" s="445"/>
      <c r="B36" s="446" t="s">
        <v>231</v>
      </c>
      <c r="C36" s="446">
        <f>'MONTHLY SALES BUDGETS '!Q121</f>
        <v>0</v>
      </c>
      <c r="D36" s="446">
        <f>'MONTHLY SALES BUDGETS '!R121</f>
        <v>150</v>
      </c>
      <c r="E36" s="446">
        <f>'MONTHLY SALES BUDGETS '!S121</f>
        <v>650</v>
      </c>
      <c r="F36" s="446">
        <f>'MONTHLY SALES BUDGETS '!T121</f>
        <v>400</v>
      </c>
      <c r="G36" s="446">
        <f t="shared" ref="G36:G41" si="3">SUM(C36:F36)</f>
        <v>1200</v>
      </c>
      <c r="H36" s="448"/>
      <c r="J36" s="162"/>
      <c r="K36" s="161" t="s">
        <v>231</v>
      </c>
      <c r="L36" s="161">
        <f>'MONTHLY SALES BUDGETS '!Q207</f>
        <v>0</v>
      </c>
      <c r="M36" s="161">
        <f>'MONTHLY SALES BUDGETS '!R207</f>
        <v>200</v>
      </c>
      <c r="N36" s="161">
        <f>'MONTHLY SALES BUDGETS '!S207</f>
        <v>950</v>
      </c>
      <c r="O36" s="161">
        <f>'MONTHLY SALES BUDGETS '!T207</f>
        <v>1000</v>
      </c>
      <c r="P36" s="161">
        <f>SUM(L36:O36)</f>
        <v>2150</v>
      </c>
      <c r="Q36" s="164"/>
    </row>
    <row r="37" spans="1:17" ht="26.1" customHeight="1" x14ac:dyDescent="0.2">
      <c r="A37" s="86"/>
      <c r="B37" s="85" t="s">
        <v>206</v>
      </c>
      <c r="C37" s="444">
        <f>'MONTHLY SALES BUDGETS '!Q122</f>
        <v>0</v>
      </c>
      <c r="D37" s="444">
        <f>'MONTHLY SALES BUDGETS '!R122</f>
        <v>0</v>
      </c>
      <c r="E37" s="444">
        <f>'MONTHLY SALES BUDGETS '!S122</f>
        <v>0</v>
      </c>
      <c r="F37" s="444">
        <f>'MONTHLY SALES BUDGETS '!T122</f>
        <v>0</v>
      </c>
      <c r="G37" s="85" t="s">
        <v>256</v>
      </c>
      <c r="H37" s="136"/>
      <c r="J37" s="2"/>
      <c r="K37" s="6" t="s">
        <v>206</v>
      </c>
      <c r="L37" s="6">
        <f>'MONTHLY SALES BUDGETS '!Q208</f>
        <v>20</v>
      </c>
      <c r="M37" s="6">
        <f>'MONTHLY SALES BUDGETS '!R208</f>
        <v>20</v>
      </c>
      <c r="N37" s="6">
        <f>'MONTHLY SALES BUDGETS '!S208</f>
        <v>20</v>
      </c>
      <c r="O37" s="6">
        <f>'MONTHLY SALES BUDGETS '!T208</f>
        <v>20</v>
      </c>
      <c r="P37" s="6" t="s">
        <v>256</v>
      </c>
      <c r="Q37" s="5"/>
    </row>
    <row r="38" spans="1:17" ht="26.1" customHeight="1" x14ac:dyDescent="0.2">
      <c r="A38" s="86"/>
      <c r="B38" s="85" t="s">
        <v>227</v>
      </c>
      <c r="C38" s="444">
        <f>'MONTHLY SALES BUDGETS '!Q123</f>
        <v>0</v>
      </c>
      <c r="D38" s="444">
        <f>'MONTHLY SALES BUDGETS '!R123</f>
        <v>0</v>
      </c>
      <c r="E38" s="444">
        <f>'MONTHLY SALES BUDGETS '!S123</f>
        <v>0</v>
      </c>
      <c r="F38" s="444">
        <f>'MONTHLY SALES BUDGETS '!T123</f>
        <v>0</v>
      </c>
      <c r="G38" s="85">
        <f t="shared" si="3"/>
        <v>0</v>
      </c>
      <c r="H38" s="136"/>
      <c r="J38" s="2"/>
      <c r="K38" s="6" t="s">
        <v>227</v>
      </c>
      <c r="L38" s="6">
        <f>'MONTHLY SALES BUDGETS '!Q209</f>
        <v>0</v>
      </c>
      <c r="M38" s="6">
        <f>'MONTHLY SALES BUDGETS '!R209</f>
        <v>4000</v>
      </c>
      <c r="N38" s="6">
        <f>'MONTHLY SALES BUDGETS '!S209</f>
        <v>19000</v>
      </c>
      <c r="O38" s="6">
        <f>'MONTHLY SALES BUDGETS '!T209</f>
        <v>20000</v>
      </c>
      <c r="P38" s="6">
        <f>SUM(L38:O38)</f>
        <v>43000</v>
      </c>
      <c r="Q38" s="5"/>
    </row>
    <row r="39" spans="1:17" ht="26.1" customHeight="1" x14ac:dyDescent="0.2">
      <c r="A39" s="86"/>
      <c r="B39" s="85" t="s">
        <v>196</v>
      </c>
      <c r="C39" s="444">
        <f>'MONTHLY SALES BUDGETS '!Q124</f>
        <v>0</v>
      </c>
      <c r="D39" s="444">
        <f>'MONTHLY SALES BUDGETS '!R124</f>
        <v>0</v>
      </c>
      <c r="E39" s="444">
        <f>'MONTHLY SALES BUDGETS '!S124</f>
        <v>0</v>
      </c>
      <c r="F39" s="444">
        <f>'MONTHLY SALES BUDGETS '!T124</f>
        <v>0</v>
      </c>
      <c r="G39" s="85">
        <f t="shared" si="3"/>
        <v>0</v>
      </c>
      <c r="H39" s="136"/>
      <c r="J39" s="2"/>
      <c r="K39" s="6" t="s">
        <v>196</v>
      </c>
      <c r="L39" s="6">
        <f>'MONTHLY SALES BUDGETS '!Q210</f>
        <v>0</v>
      </c>
      <c r="M39" s="6">
        <f>'MONTHLY SALES BUDGETS '!R210</f>
        <v>0</v>
      </c>
      <c r="N39" s="6">
        <f>'MONTHLY SALES BUDGETS '!S210</f>
        <v>0</v>
      </c>
      <c r="O39" s="6">
        <f>'MONTHLY SALES BUDGETS '!T210</f>
        <v>0</v>
      </c>
      <c r="P39" s="6">
        <f>SUM(L39:O39)</f>
        <v>0</v>
      </c>
      <c r="Q39" s="5"/>
    </row>
    <row r="40" spans="1:17" ht="26.1" customHeight="1" x14ac:dyDescent="0.2">
      <c r="A40" s="86"/>
      <c r="B40" s="85" t="s">
        <v>197</v>
      </c>
      <c r="C40" s="452">
        <f>'MONTHLY SALES BUDGETS '!Q125</f>
        <v>0</v>
      </c>
      <c r="D40" s="452">
        <f>'MONTHLY SALES BUDGETS '!R125</f>
        <v>0</v>
      </c>
      <c r="E40" s="452">
        <f>'MONTHLY SALES BUDGETS '!S125</f>
        <v>0</v>
      </c>
      <c r="F40" s="452">
        <f>'MONTHLY SALES BUDGETS '!T125</f>
        <v>0</v>
      </c>
      <c r="G40" s="454">
        <f t="shared" si="3"/>
        <v>0</v>
      </c>
      <c r="H40" s="136"/>
      <c r="J40" s="2"/>
      <c r="K40" s="6" t="s">
        <v>197</v>
      </c>
      <c r="L40" s="114">
        <f>'MONTHLY SALES BUDGETS '!Q211</f>
        <v>0</v>
      </c>
      <c r="M40" s="114">
        <f>'MONTHLY SALES BUDGETS '!R211</f>
        <v>0</v>
      </c>
      <c r="N40" s="114">
        <f>'MONTHLY SALES BUDGETS '!S211</f>
        <v>0</v>
      </c>
      <c r="O40" s="114">
        <f>'MONTHLY SALES BUDGETS '!T211</f>
        <v>0</v>
      </c>
      <c r="P40" s="114">
        <f>SUM(L40:O40)</f>
        <v>0</v>
      </c>
      <c r="Q40" s="5"/>
    </row>
    <row r="41" spans="1:17" ht="26.1" customHeight="1" x14ac:dyDescent="0.2">
      <c r="A41" s="86"/>
      <c r="B41" s="158" t="s">
        <v>257</v>
      </c>
      <c r="C41" s="444">
        <f>'MONTHLY SALES BUDGETS '!Q126</f>
        <v>0</v>
      </c>
      <c r="D41" s="444">
        <f>'MONTHLY SALES BUDGETS '!R126</f>
        <v>0</v>
      </c>
      <c r="E41" s="444">
        <f>'MONTHLY SALES BUDGETS '!S126</f>
        <v>0</v>
      </c>
      <c r="F41" s="444">
        <f>'MONTHLY SALES BUDGETS '!T126</f>
        <v>0</v>
      </c>
      <c r="G41" s="85">
        <f t="shared" si="3"/>
        <v>0</v>
      </c>
      <c r="H41" s="136"/>
      <c r="J41" s="2"/>
      <c r="K41" s="17" t="s">
        <v>257</v>
      </c>
      <c r="L41" s="6">
        <f>'MONTHLY SALES BUDGETS '!Q212</f>
        <v>0</v>
      </c>
      <c r="M41" s="6">
        <f>'MONTHLY SALES BUDGETS '!R212</f>
        <v>4000</v>
      </c>
      <c r="N41" s="6">
        <f>'MONTHLY SALES BUDGETS '!S212</f>
        <v>19000</v>
      </c>
      <c r="O41" s="6">
        <f>'MONTHLY SALES BUDGETS '!T212</f>
        <v>20000</v>
      </c>
      <c r="P41" s="6">
        <f>SUM(L41:O41)</f>
        <v>43000</v>
      </c>
      <c r="Q41" s="5"/>
    </row>
    <row r="42" spans="1:17" ht="26.1" customHeight="1" x14ac:dyDescent="0.2">
      <c r="A42" s="86"/>
      <c r="B42" s="85"/>
      <c r="C42" s="135"/>
      <c r="D42" s="135"/>
      <c r="E42" s="135"/>
      <c r="F42" s="135"/>
      <c r="G42" s="135"/>
      <c r="H42" s="136"/>
      <c r="J42" s="2"/>
      <c r="K42" s="6"/>
      <c r="L42" s="6"/>
      <c r="M42" s="6"/>
      <c r="N42" s="6"/>
      <c r="O42" s="6"/>
      <c r="P42" s="6"/>
      <c r="Q42" s="5"/>
    </row>
    <row r="43" spans="1:17" ht="26.1" customHeight="1" x14ac:dyDescent="0.2">
      <c r="A43" s="134"/>
      <c r="B43" s="85" t="s">
        <v>179</v>
      </c>
      <c r="C43" s="135"/>
      <c r="D43" s="135"/>
      <c r="E43" s="135"/>
      <c r="F43" s="135"/>
      <c r="G43" s="135"/>
      <c r="H43" s="136"/>
      <c r="J43" s="4"/>
      <c r="K43" s="6" t="s">
        <v>179</v>
      </c>
      <c r="L43" s="6"/>
      <c r="M43" s="6"/>
      <c r="N43" s="6"/>
      <c r="O43" s="6"/>
      <c r="P43" s="6"/>
      <c r="Q43" s="5"/>
    </row>
    <row r="44" spans="1:17" s="165" customFormat="1" ht="26.1" customHeight="1" x14ac:dyDescent="0.2">
      <c r="A44" s="445"/>
      <c r="B44" s="446" t="s">
        <v>180</v>
      </c>
      <c r="C44" s="451">
        <f>(C36+C27+C18+C9)</f>
        <v>36825</v>
      </c>
      <c r="D44" s="451">
        <f>(D36+D27+D18+D9)</f>
        <v>245835</v>
      </c>
      <c r="E44" s="451">
        <f>(E36+E27+E18+E9)</f>
        <v>1395996</v>
      </c>
      <c r="F44" s="451">
        <f>(F36+F27+F18+F9)</f>
        <v>1777176</v>
      </c>
      <c r="G44" s="451">
        <f>(G36+G27+G18+G9)</f>
        <v>3455832</v>
      </c>
      <c r="H44" s="448"/>
      <c r="I44" s="165" t="s">
        <v>256</v>
      </c>
      <c r="J44" s="162"/>
      <c r="K44" s="161" t="s">
        <v>180</v>
      </c>
      <c r="L44" s="161">
        <f>'MONTHLY SALES BUDGETS '!Q215</f>
        <v>1483684</v>
      </c>
      <c r="M44" s="161">
        <f>'MONTHLY SALES BUDGETS '!R215</f>
        <v>1561386</v>
      </c>
      <c r="N44" s="161">
        <f>'MONTHLY SALES BUDGETS '!S215</f>
        <v>2538397</v>
      </c>
      <c r="O44" s="161">
        <f>'MONTHLY SALES BUDGETS '!T215</f>
        <v>1709155</v>
      </c>
      <c r="P44" s="161">
        <f>SUM(L44:O44)</f>
        <v>7292622</v>
      </c>
      <c r="Q44" s="164"/>
    </row>
    <row r="45" spans="1:17" ht="26.1" customHeight="1" x14ac:dyDescent="0.2">
      <c r="A45" s="134"/>
      <c r="B45" s="85" t="s">
        <v>128</v>
      </c>
      <c r="C45" s="77">
        <f>(C38+C29+C20+C11)</f>
        <v>176078.6</v>
      </c>
      <c r="D45" s="77">
        <f t="shared" ref="D45:G47" si="4">(D38+D29+D20+D11)</f>
        <v>709946.6</v>
      </c>
      <c r="E45" s="77">
        <f t="shared" si="4"/>
        <v>1712965.29</v>
      </c>
      <c r="F45" s="77">
        <f t="shared" si="4"/>
        <v>2158720.6100000003</v>
      </c>
      <c r="G45" s="77">
        <f t="shared" si="4"/>
        <v>4757711.0999999996</v>
      </c>
      <c r="H45" s="136"/>
      <c r="J45" s="4"/>
      <c r="K45" s="6" t="s">
        <v>128</v>
      </c>
      <c r="L45" s="6">
        <f>'MONTHLY SALES BUDGETS '!Q216</f>
        <v>1905191.7800000003</v>
      </c>
      <c r="M45" s="6">
        <f>'MONTHLY SALES BUDGETS '!R216</f>
        <v>2683436.7600000002</v>
      </c>
      <c r="N45" s="6">
        <f>'MONTHLY SALES BUDGETS '!S216</f>
        <v>7020414.3100000005</v>
      </c>
      <c r="O45" s="6">
        <f>'MONTHLY SALES BUDGETS '!T216</f>
        <v>6919812.4100000001</v>
      </c>
      <c r="P45" s="6">
        <f>SUM(L45:O45)</f>
        <v>18528855.260000002</v>
      </c>
      <c r="Q45" s="5"/>
    </row>
    <row r="46" spans="1:17" ht="26.1" customHeight="1" x14ac:dyDescent="0.2">
      <c r="A46" s="134"/>
      <c r="B46" s="85" t="s">
        <v>29</v>
      </c>
      <c r="C46" s="77">
        <f>(C39+C30+C21+C12)</f>
        <v>-17137.86</v>
      </c>
      <c r="D46" s="77">
        <f t="shared" si="4"/>
        <v>-70404.66</v>
      </c>
      <c r="E46" s="77">
        <f t="shared" si="4"/>
        <v>-170246.52899999998</v>
      </c>
      <c r="F46" s="77">
        <f t="shared" si="4"/>
        <v>-215022.06100000002</v>
      </c>
      <c r="G46" s="77">
        <f t="shared" si="4"/>
        <v>-472811.11</v>
      </c>
      <c r="H46" s="136"/>
      <c r="J46" s="4"/>
      <c r="K46" s="6" t="s">
        <v>29</v>
      </c>
      <c r="L46" s="6">
        <f>'MONTHLY SALES BUDGETS '!Q217</f>
        <v>-190519.17800000001</v>
      </c>
      <c r="M46" s="6">
        <f>'MONTHLY SALES BUDGETS '!R217</f>
        <v>-267943.67599999998</v>
      </c>
      <c r="N46" s="6">
        <f>'MONTHLY SALES BUDGETS '!S217</f>
        <v>-700141.4310000001</v>
      </c>
      <c r="O46" s="6">
        <f>'MONTHLY SALES BUDGETS '!T217</f>
        <v>-689981.24100000004</v>
      </c>
      <c r="P46" s="6">
        <f>SUM(L46:O46)</f>
        <v>-1848585.5260000001</v>
      </c>
      <c r="Q46" s="5"/>
    </row>
    <row r="47" spans="1:17" ht="26.1" customHeight="1" x14ac:dyDescent="0.2">
      <c r="A47" s="134"/>
      <c r="B47" s="85" t="s">
        <v>66</v>
      </c>
      <c r="C47" s="77">
        <f>(C40+C31+C22+C13)</f>
        <v>0</v>
      </c>
      <c r="D47" s="77">
        <f t="shared" si="4"/>
        <v>0</v>
      </c>
      <c r="E47" s="77">
        <f t="shared" si="4"/>
        <v>0</v>
      </c>
      <c r="F47" s="77">
        <f t="shared" si="4"/>
        <v>0</v>
      </c>
      <c r="G47" s="77">
        <f t="shared" si="4"/>
        <v>0</v>
      </c>
      <c r="H47" s="136"/>
      <c r="J47" s="4"/>
      <c r="K47" s="6" t="s">
        <v>66</v>
      </c>
      <c r="L47" s="1">
        <f>'MONTHLY SALES BUDGETS '!Q218</f>
        <v>0</v>
      </c>
      <c r="M47" s="1">
        <f>'MONTHLY SALES BUDGETS '!R218</f>
        <v>0</v>
      </c>
      <c r="N47" s="1">
        <f>'MONTHLY SALES BUDGETS '!S218</f>
        <v>0</v>
      </c>
      <c r="O47" s="1">
        <f>'MONTHLY SALES BUDGETS '!T218</f>
        <v>0</v>
      </c>
      <c r="P47" s="1">
        <f>SUM(L47:O47)</f>
        <v>0</v>
      </c>
      <c r="Q47" s="5"/>
    </row>
    <row r="48" spans="1:17" ht="26.1" customHeight="1" x14ac:dyDescent="0.2">
      <c r="A48" s="134"/>
      <c r="B48" s="158" t="s">
        <v>67</v>
      </c>
      <c r="C48" s="85">
        <f>SUM(C45:C47)</f>
        <v>158940.74</v>
      </c>
      <c r="D48" s="85">
        <f>SUM(D45:D47)</f>
        <v>639541.93999999994</v>
      </c>
      <c r="E48" s="85">
        <f>SUM(E45:E47)</f>
        <v>1542718.7609999999</v>
      </c>
      <c r="F48" s="85">
        <f>SUM(F45:F47)</f>
        <v>1943698.5490000003</v>
      </c>
      <c r="G48" s="85">
        <f>SUM(G45:G47)</f>
        <v>4284899.9899999993</v>
      </c>
      <c r="H48" s="136"/>
      <c r="J48" s="4"/>
      <c r="K48" s="17" t="s">
        <v>67</v>
      </c>
      <c r="L48" s="6">
        <f>'MONTHLY SALES BUDGETS '!Q219</f>
        <v>1714672.602</v>
      </c>
      <c r="M48" s="6">
        <f>'MONTHLY SALES BUDGETS '!R219</f>
        <v>2415493.0840000003</v>
      </c>
      <c r="N48" s="6">
        <f>'MONTHLY SALES BUDGETS '!S219</f>
        <v>6320272.8789999997</v>
      </c>
      <c r="O48" s="6">
        <f>'MONTHLY SALES BUDGETS '!T219</f>
        <v>6229831.1689999998</v>
      </c>
      <c r="P48" s="6">
        <f>SUM(L48:O48)</f>
        <v>16680269.733999999</v>
      </c>
      <c r="Q48" s="5"/>
    </row>
    <row r="49" spans="1:17" ht="26.1" customHeight="1" x14ac:dyDescent="0.2">
      <c r="A49" s="143"/>
      <c r="B49" s="144"/>
      <c r="C49" s="144"/>
      <c r="D49" s="144"/>
      <c r="E49" s="144"/>
      <c r="F49" s="144"/>
      <c r="G49" s="144"/>
      <c r="H49" s="145"/>
      <c r="J49" s="7"/>
      <c r="K49" s="8"/>
      <c r="L49" s="8"/>
      <c r="M49" s="8"/>
      <c r="N49" s="8"/>
      <c r="O49" s="8"/>
      <c r="P49" s="8"/>
      <c r="Q49" s="9"/>
    </row>
    <row r="50" spans="1:17" ht="26.1" customHeight="1" x14ac:dyDescent="0.2">
      <c r="A50" s="134"/>
      <c r="B50" s="135"/>
      <c r="C50" s="135"/>
      <c r="D50" s="135"/>
      <c r="E50" s="135"/>
      <c r="F50" s="135"/>
      <c r="G50" s="135"/>
      <c r="H50" s="135"/>
      <c r="I50" s="3"/>
    </row>
    <row r="51" spans="1:17" ht="26.1" customHeight="1" x14ac:dyDescent="0.2"/>
  </sheetData>
  <sheetProtection password="CC6C" sheet="1" objects="1" scenarios="1"/>
  <mergeCells count="10">
    <mergeCell ref="A35:B35"/>
    <mergeCell ref="J3:M3"/>
    <mergeCell ref="J8:K8"/>
    <mergeCell ref="J17:K17"/>
    <mergeCell ref="A3:D3"/>
    <mergeCell ref="A8:B8"/>
    <mergeCell ref="A17:B17"/>
    <mergeCell ref="A26:B26"/>
    <mergeCell ref="J26:K26"/>
    <mergeCell ref="J35:K35"/>
  </mergeCells>
  <phoneticPr fontId="10"/>
  <pageMargins left="1.25" right="0.25" top="1" bottom="0.25" header="0.5" footer="0.5"/>
  <pageSetup paperSize="0" scale="39" orientation="landscape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V251"/>
  <sheetViews>
    <sheetView topLeftCell="A2" zoomScale="75" zoomScaleNormal="100" workbookViewId="0">
      <selection activeCell="E39" sqref="E39"/>
    </sheetView>
  </sheetViews>
  <sheetFormatPr defaultColWidth="10.875" defaultRowHeight="12.75" x14ac:dyDescent="0.2"/>
  <cols>
    <col min="1" max="1" width="19.5" style="25" customWidth="1"/>
    <col min="2" max="14" width="18" style="25" customWidth="1"/>
    <col min="15" max="16384" width="10.875" style="25"/>
  </cols>
  <sheetData>
    <row r="1" spans="1:22" x14ac:dyDescent="0.2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P1" s="128"/>
      <c r="Q1" s="128"/>
      <c r="R1" s="128"/>
      <c r="S1" s="128"/>
      <c r="T1" s="128"/>
      <c r="U1" s="128"/>
    </row>
    <row r="2" spans="1:22" ht="24" customHeight="1" x14ac:dyDescent="0.3">
      <c r="A2" s="394"/>
      <c r="B2" s="610" t="s">
        <v>175</v>
      </c>
      <c r="C2" s="610"/>
      <c r="D2" s="610"/>
      <c r="E2" s="395" t="str">
        <f>('QUARTERLY SALES BUDGETS'!N3)</f>
        <v>INPUT COMPANY NAME on Monthly Marketing Budget cell "H2"</v>
      </c>
      <c r="F2" s="337" t="s">
        <v>221</v>
      </c>
      <c r="G2" s="337"/>
      <c r="H2" s="337"/>
      <c r="I2" s="337"/>
      <c r="J2" s="337"/>
      <c r="K2" s="337"/>
      <c r="L2" s="337"/>
      <c r="M2" s="337"/>
      <c r="N2" s="337"/>
      <c r="P2" s="128"/>
      <c r="Q2" s="128"/>
      <c r="R2" s="128"/>
      <c r="S2" s="128"/>
      <c r="T2" s="128"/>
      <c r="U2" s="128"/>
    </row>
    <row r="3" spans="1:22" ht="24" customHeight="1" x14ac:dyDescent="0.2">
      <c r="A3" s="337"/>
      <c r="B3" s="337"/>
      <c r="C3" s="337"/>
      <c r="D3" s="337" t="s">
        <v>277</v>
      </c>
      <c r="E3" s="337"/>
      <c r="F3" s="395" t="s">
        <v>36</v>
      </c>
      <c r="G3" s="337"/>
      <c r="H3" s="337"/>
      <c r="I3" s="337"/>
      <c r="J3" s="337"/>
      <c r="K3" s="337"/>
      <c r="L3" s="337"/>
      <c r="M3" s="337"/>
      <c r="N3" s="337"/>
      <c r="P3" s="128"/>
      <c r="Q3" s="128"/>
      <c r="R3" s="128"/>
      <c r="S3" s="128"/>
      <c r="T3" s="128"/>
      <c r="U3" s="128"/>
      <c r="V3" s="128"/>
    </row>
    <row r="4" spans="1:22" ht="24" customHeight="1" x14ac:dyDescent="0.25">
      <c r="A4" s="396"/>
      <c r="B4" s="396"/>
      <c r="C4" s="396"/>
      <c r="D4" s="128"/>
      <c r="E4" s="397"/>
      <c r="F4" s="611" t="str">
        <f>+'QUARTERLY SALES BUDGETS'!D2</f>
        <v xml:space="preserve"> </v>
      </c>
      <c r="G4" s="612"/>
      <c r="H4" s="398"/>
      <c r="I4" s="398"/>
      <c r="J4" s="128"/>
      <c r="K4" s="128"/>
      <c r="L4" s="128"/>
      <c r="M4" s="128"/>
      <c r="N4" s="128"/>
      <c r="P4" s="128"/>
      <c r="Q4" s="393"/>
      <c r="R4" s="609" t="s">
        <v>55</v>
      </c>
      <c r="S4" s="609"/>
      <c r="T4" s="609"/>
      <c r="U4" s="128"/>
      <c r="V4" s="128"/>
    </row>
    <row r="5" spans="1:22" ht="24" customHeight="1" x14ac:dyDescent="0.25">
      <c r="A5" s="396"/>
      <c r="B5" s="396"/>
      <c r="C5" s="396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P5" s="128"/>
      <c r="Q5" s="393"/>
      <c r="R5" s="431"/>
      <c r="S5" s="431"/>
      <c r="T5" s="431"/>
      <c r="U5" s="128"/>
      <c r="V5" s="128"/>
    </row>
    <row r="6" spans="1:22" ht="24" customHeight="1" x14ac:dyDescent="0.25">
      <c r="A6" s="396"/>
      <c r="B6" s="396"/>
      <c r="C6" s="399"/>
      <c r="D6" s="128"/>
      <c r="E6" s="128"/>
      <c r="F6" s="128" t="s">
        <v>256</v>
      </c>
      <c r="G6" s="128"/>
      <c r="H6" s="128"/>
      <c r="I6" s="128"/>
      <c r="J6" s="128"/>
      <c r="K6" s="128"/>
      <c r="L6" s="128"/>
      <c r="M6" s="128"/>
      <c r="N6" s="128"/>
      <c r="P6" s="128"/>
      <c r="Q6" s="393"/>
      <c r="R6" s="393" t="s">
        <v>184</v>
      </c>
      <c r="S6" s="393"/>
      <c r="T6" s="393"/>
      <c r="U6" s="128"/>
      <c r="V6" s="128"/>
    </row>
    <row r="7" spans="1:22" ht="24" customHeight="1" x14ac:dyDescent="0.2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P7" s="128"/>
      <c r="Q7" s="135"/>
      <c r="R7" s="135"/>
      <c r="S7" s="135"/>
      <c r="T7" s="135"/>
      <c r="U7" s="128"/>
      <c r="V7" s="128"/>
    </row>
    <row r="8" spans="1:22" ht="24" customHeight="1" x14ac:dyDescent="0.25">
      <c r="A8" s="159"/>
      <c r="B8" s="348" t="s">
        <v>343</v>
      </c>
      <c r="C8" s="348" t="s">
        <v>102</v>
      </c>
      <c r="D8" s="348" t="s">
        <v>103</v>
      </c>
      <c r="E8" s="348" t="s">
        <v>104</v>
      </c>
      <c r="F8" s="348" t="s">
        <v>105</v>
      </c>
      <c r="G8" s="331" t="s">
        <v>106</v>
      </c>
      <c r="H8" s="331" t="s">
        <v>309</v>
      </c>
      <c r="I8" s="331" t="s">
        <v>337</v>
      </c>
      <c r="J8" s="331" t="s">
        <v>338</v>
      </c>
      <c r="K8" s="331" t="s">
        <v>339</v>
      </c>
      <c r="L8" s="331" t="s">
        <v>340</v>
      </c>
      <c r="M8" s="331" t="s">
        <v>331</v>
      </c>
      <c r="N8" s="331" t="s">
        <v>332</v>
      </c>
      <c r="P8" s="128"/>
      <c r="Q8" s="140" t="s">
        <v>69</v>
      </c>
      <c r="R8" s="141" t="s">
        <v>161</v>
      </c>
      <c r="S8" s="141" t="s">
        <v>162</v>
      </c>
      <c r="T8" s="141" t="s">
        <v>53</v>
      </c>
      <c r="U8" s="142" t="s">
        <v>329</v>
      </c>
      <c r="V8" s="128"/>
    </row>
    <row r="9" spans="1:22" ht="24" customHeight="1" x14ac:dyDescent="0.2">
      <c r="A9" s="400" t="s">
        <v>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159"/>
      <c r="P9" s="128"/>
      <c r="Q9" s="134"/>
      <c r="R9" s="135"/>
      <c r="S9" s="135"/>
      <c r="T9" s="135"/>
      <c r="U9" s="136"/>
      <c r="V9" s="128"/>
    </row>
    <row r="10" spans="1:22" ht="24" customHeight="1" x14ac:dyDescent="0.2">
      <c r="A10" s="159" t="s">
        <v>177</v>
      </c>
      <c r="B10" s="182">
        <v>1</v>
      </c>
      <c r="C10" s="182">
        <v>1</v>
      </c>
      <c r="D10" s="182">
        <v>1</v>
      </c>
      <c r="E10" s="182">
        <v>1</v>
      </c>
      <c r="F10" s="182">
        <v>1</v>
      </c>
      <c r="G10" s="182">
        <v>1</v>
      </c>
      <c r="H10" s="182">
        <v>1</v>
      </c>
      <c r="I10" s="182">
        <v>1</v>
      </c>
      <c r="J10" s="182">
        <v>1</v>
      </c>
      <c r="K10" s="182">
        <v>1</v>
      </c>
      <c r="L10" s="182">
        <v>1</v>
      </c>
      <c r="M10" s="182">
        <v>1</v>
      </c>
      <c r="N10" s="173"/>
      <c r="P10" s="128"/>
      <c r="Q10" s="129">
        <f>(D10)</f>
        <v>1</v>
      </c>
      <c r="R10" s="130">
        <f>(G10)</f>
        <v>1</v>
      </c>
      <c r="S10" s="130">
        <f>(J10)</f>
        <v>1</v>
      </c>
      <c r="T10" s="130">
        <f>(M10)</f>
        <v>1</v>
      </c>
      <c r="U10" s="131" t="s">
        <v>256</v>
      </c>
      <c r="V10" s="128"/>
    </row>
    <row r="11" spans="1:22" ht="24" customHeight="1" x14ac:dyDescent="0.2">
      <c r="A11" s="159" t="s">
        <v>178</v>
      </c>
      <c r="B11" s="124">
        <f>($B$59*B10)/12</f>
        <v>2500</v>
      </c>
      <c r="C11" s="124">
        <f t="shared" ref="C11:M11" si="0">($B$59*C10)/12</f>
        <v>2500</v>
      </c>
      <c r="D11" s="124">
        <f t="shared" si="0"/>
        <v>2500</v>
      </c>
      <c r="E11" s="124">
        <f t="shared" si="0"/>
        <v>2500</v>
      </c>
      <c r="F11" s="124">
        <f t="shared" si="0"/>
        <v>2500</v>
      </c>
      <c r="G11" s="124">
        <f t="shared" si="0"/>
        <v>2500</v>
      </c>
      <c r="H11" s="124">
        <f t="shared" si="0"/>
        <v>2500</v>
      </c>
      <c r="I11" s="124">
        <f t="shared" si="0"/>
        <v>2500</v>
      </c>
      <c r="J11" s="124">
        <f t="shared" si="0"/>
        <v>2500</v>
      </c>
      <c r="K11" s="124">
        <f t="shared" si="0"/>
        <v>2500</v>
      </c>
      <c r="L11" s="124">
        <f t="shared" si="0"/>
        <v>2500</v>
      </c>
      <c r="M11" s="124">
        <f t="shared" si="0"/>
        <v>2500</v>
      </c>
      <c r="N11" s="79">
        <f t="shared" ref="N11:N50" si="1">SUM(B11:M11)</f>
        <v>30000</v>
      </c>
      <c r="P11" s="128"/>
      <c r="Q11" s="86">
        <f>(B11+C11+D11)</f>
        <v>7500</v>
      </c>
      <c r="R11" s="86">
        <f>(E11+F11+G11)</f>
        <v>7500</v>
      </c>
      <c r="S11" s="177">
        <f>(H11+I11+J11)</f>
        <v>7500</v>
      </c>
      <c r="T11" s="132">
        <f>(K11+L11+M11)</f>
        <v>7500</v>
      </c>
      <c r="U11" s="132">
        <f>SUM(Q11:T11)</f>
        <v>30000</v>
      </c>
      <c r="V11" s="128"/>
    </row>
    <row r="12" spans="1:22" ht="24" customHeight="1" x14ac:dyDescent="0.2">
      <c r="A12" s="159" t="s">
        <v>233</v>
      </c>
      <c r="B12" s="124">
        <f>(B11*$B$60)</f>
        <v>0</v>
      </c>
      <c r="C12" s="124">
        <f t="shared" ref="C12:M12" si="2">(C11*$B$60)</f>
        <v>0</v>
      </c>
      <c r="D12" s="124">
        <f t="shared" si="2"/>
        <v>0</v>
      </c>
      <c r="E12" s="124">
        <f t="shared" si="2"/>
        <v>0</v>
      </c>
      <c r="F12" s="124">
        <f t="shared" si="2"/>
        <v>0</v>
      </c>
      <c r="G12" s="124">
        <f t="shared" si="2"/>
        <v>0</v>
      </c>
      <c r="H12" s="124">
        <f t="shared" si="2"/>
        <v>0</v>
      </c>
      <c r="I12" s="124">
        <f t="shared" si="2"/>
        <v>0</v>
      </c>
      <c r="J12" s="124">
        <f t="shared" si="2"/>
        <v>0</v>
      </c>
      <c r="K12" s="124">
        <f t="shared" si="2"/>
        <v>0</v>
      </c>
      <c r="L12" s="124">
        <f t="shared" si="2"/>
        <v>0</v>
      </c>
      <c r="M12" s="124">
        <f t="shared" si="2"/>
        <v>0</v>
      </c>
      <c r="N12" s="79">
        <f t="shared" si="1"/>
        <v>0</v>
      </c>
      <c r="P12" s="128"/>
      <c r="Q12" s="86">
        <f>(B12+C12+D12)</f>
        <v>0</v>
      </c>
      <c r="R12" s="86">
        <f>(E12+F12+G12)</f>
        <v>0</v>
      </c>
      <c r="S12" s="177">
        <f>(H12+I12+J12)</f>
        <v>0</v>
      </c>
      <c r="T12" s="132">
        <f>(K12+L12+M12)</f>
        <v>0</v>
      </c>
      <c r="U12" s="132">
        <f>SUM(Q12:T12)</f>
        <v>0</v>
      </c>
      <c r="V12" s="128"/>
    </row>
    <row r="13" spans="1:22" ht="24" customHeight="1" thickBot="1" x14ac:dyDescent="0.25">
      <c r="A13" s="159" t="s">
        <v>232</v>
      </c>
      <c r="B13" s="125">
        <f>(B11*$B$61)</f>
        <v>191.25</v>
      </c>
      <c r="C13" s="125">
        <f t="shared" ref="C13:M13" si="3">(C11*$B$61)</f>
        <v>191.25</v>
      </c>
      <c r="D13" s="125">
        <f t="shared" si="3"/>
        <v>191.25</v>
      </c>
      <c r="E13" s="125">
        <f t="shared" si="3"/>
        <v>191.25</v>
      </c>
      <c r="F13" s="125">
        <f t="shared" si="3"/>
        <v>191.25</v>
      </c>
      <c r="G13" s="125">
        <f t="shared" si="3"/>
        <v>191.25</v>
      </c>
      <c r="H13" s="125">
        <f t="shared" si="3"/>
        <v>191.25</v>
      </c>
      <c r="I13" s="125">
        <f t="shared" si="3"/>
        <v>191.25</v>
      </c>
      <c r="J13" s="125">
        <f t="shared" si="3"/>
        <v>191.25</v>
      </c>
      <c r="K13" s="125">
        <f t="shared" si="3"/>
        <v>191.25</v>
      </c>
      <c r="L13" s="125">
        <f t="shared" si="3"/>
        <v>191.25</v>
      </c>
      <c r="M13" s="125">
        <f t="shared" si="3"/>
        <v>191.25</v>
      </c>
      <c r="N13" s="126">
        <f t="shared" si="1"/>
        <v>2295</v>
      </c>
      <c r="P13" s="128"/>
      <c r="Q13" s="87">
        <f>(B13+C13+D13)</f>
        <v>573.75</v>
      </c>
      <c r="R13" s="87">
        <f>(E13+F13+G13)</f>
        <v>573.75</v>
      </c>
      <c r="S13" s="178">
        <f>(H13+I13+J13)</f>
        <v>573.75</v>
      </c>
      <c r="T13" s="133">
        <f>(K13+L13+M13)</f>
        <v>573.75</v>
      </c>
      <c r="U13" s="133">
        <f>SUM(Q13:T13)</f>
        <v>2295</v>
      </c>
      <c r="V13" s="128"/>
    </row>
    <row r="14" spans="1:22" ht="24" customHeight="1" x14ac:dyDescent="0.2">
      <c r="A14" s="159" t="s">
        <v>18</v>
      </c>
      <c r="B14" s="80">
        <f>(B11+B12+B13)</f>
        <v>2691.25</v>
      </c>
      <c r="C14" s="80">
        <f t="shared" ref="C14:M14" si="4">(C11+C12+C13)</f>
        <v>2691.25</v>
      </c>
      <c r="D14" s="80">
        <f t="shared" si="4"/>
        <v>2691.25</v>
      </c>
      <c r="E14" s="80">
        <f t="shared" si="4"/>
        <v>2691.25</v>
      </c>
      <c r="F14" s="80">
        <f t="shared" si="4"/>
        <v>2691.25</v>
      </c>
      <c r="G14" s="80">
        <f t="shared" si="4"/>
        <v>2691.25</v>
      </c>
      <c r="H14" s="80">
        <f t="shared" si="4"/>
        <v>2691.25</v>
      </c>
      <c r="I14" s="80">
        <f t="shared" si="4"/>
        <v>2691.25</v>
      </c>
      <c r="J14" s="80">
        <f t="shared" si="4"/>
        <v>2691.25</v>
      </c>
      <c r="K14" s="80">
        <f t="shared" si="4"/>
        <v>2691.25</v>
      </c>
      <c r="L14" s="80">
        <f t="shared" si="4"/>
        <v>2691.25</v>
      </c>
      <c r="M14" s="80">
        <f t="shared" si="4"/>
        <v>2691.25</v>
      </c>
      <c r="N14" s="79">
        <f t="shared" si="1"/>
        <v>32295</v>
      </c>
      <c r="P14" s="128"/>
      <c r="Q14" s="86">
        <f>(Q11+Q12+Q13)</f>
        <v>8073.75</v>
      </c>
      <c r="R14" s="86">
        <f>(R11+R12+R13)</f>
        <v>8073.75</v>
      </c>
      <c r="S14" s="177">
        <f>(S11+S12+S13)</f>
        <v>8073.75</v>
      </c>
      <c r="T14" s="132">
        <f>(T11+T12+T13)</f>
        <v>8073.75</v>
      </c>
      <c r="U14" s="179">
        <f>(U11+U12+U13)</f>
        <v>32295</v>
      </c>
      <c r="V14" s="128"/>
    </row>
    <row r="15" spans="1:22" ht="24" customHeight="1" x14ac:dyDescent="0.2">
      <c r="A15" s="34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83" t="s">
        <v>256</v>
      </c>
      <c r="P15" s="128"/>
      <c r="Q15" s="134"/>
      <c r="R15" s="135"/>
      <c r="S15" s="135"/>
      <c r="T15" s="135"/>
      <c r="U15" s="136"/>
      <c r="V15" s="128"/>
    </row>
    <row r="16" spans="1:22" ht="24" customHeight="1" x14ac:dyDescent="0.2">
      <c r="A16" s="400" t="s">
        <v>383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83" t="s">
        <v>256</v>
      </c>
      <c r="P16" s="128"/>
      <c r="Q16" s="134"/>
      <c r="R16" s="135"/>
      <c r="S16" s="135"/>
      <c r="T16" s="135"/>
      <c r="U16" s="136"/>
      <c r="V16" s="128"/>
    </row>
    <row r="17" spans="1:22" ht="24" customHeight="1" x14ac:dyDescent="0.2">
      <c r="A17" s="159" t="s">
        <v>177</v>
      </c>
      <c r="B17" s="182">
        <v>0</v>
      </c>
      <c r="C17" s="182">
        <v>0</v>
      </c>
      <c r="D17" s="182">
        <v>0</v>
      </c>
      <c r="E17" s="182">
        <v>0</v>
      </c>
      <c r="F17" s="182">
        <v>0</v>
      </c>
      <c r="G17" s="182">
        <v>0</v>
      </c>
      <c r="H17" s="182">
        <v>0</v>
      </c>
      <c r="I17" s="182">
        <v>0</v>
      </c>
      <c r="J17" s="182">
        <v>0</v>
      </c>
      <c r="K17" s="182">
        <v>0</v>
      </c>
      <c r="L17" s="182">
        <v>0</v>
      </c>
      <c r="M17" s="182">
        <v>0</v>
      </c>
      <c r="N17" s="173" t="s">
        <v>256</v>
      </c>
      <c r="P17" s="128"/>
      <c r="Q17" s="129">
        <f>(D17)</f>
        <v>0</v>
      </c>
      <c r="R17" s="130">
        <f>(G17)</f>
        <v>0</v>
      </c>
      <c r="S17" s="130">
        <f>(J17)</f>
        <v>0</v>
      </c>
      <c r="T17" s="130">
        <f>(M17)</f>
        <v>0</v>
      </c>
      <c r="U17" s="131" t="s">
        <v>256</v>
      </c>
      <c r="V17" s="128"/>
    </row>
    <row r="18" spans="1:22" ht="24" customHeight="1" x14ac:dyDescent="0.2">
      <c r="A18" s="159" t="s">
        <v>178</v>
      </c>
      <c r="B18" s="124">
        <f>($B$64*B17)/12</f>
        <v>0</v>
      </c>
      <c r="C18" s="124">
        <f t="shared" ref="C18:M18" si="5">($B$64*C17)/12</f>
        <v>0</v>
      </c>
      <c r="D18" s="124">
        <f t="shared" si="5"/>
        <v>0</v>
      </c>
      <c r="E18" s="124">
        <f t="shared" si="5"/>
        <v>0</v>
      </c>
      <c r="F18" s="124">
        <f t="shared" si="5"/>
        <v>0</v>
      </c>
      <c r="G18" s="124">
        <f t="shared" si="5"/>
        <v>0</v>
      </c>
      <c r="H18" s="124">
        <f t="shared" si="5"/>
        <v>0</v>
      </c>
      <c r="I18" s="124">
        <f t="shared" si="5"/>
        <v>0</v>
      </c>
      <c r="J18" s="124">
        <f t="shared" si="5"/>
        <v>0</v>
      </c>
      <c r="K18" s="124">
        <f t="shared" si="5"/>
        <v>0</v>
      </c>
      <c r="L18" s="124">
        <f t="shared" si="5"/>
        <v>0</v>
      </c>
      <c r="M18" s="124">
        <f t="shared" si="5"/>
        <v>0</v>
      </c>
      <c r="N18" s="79">
        <f t="shared" si="1"/>
        <v>0</v>
      </c>
      <c r="P18" s="128"/>
      <c r="Q18" s="86">
        <f>(B18+C18+D18)</f>
        <v>0</v>
      </c>
      <c r="R18" s="86">
        <f>(E18+F18+G18)</f>
        <v>0</v>
      </c>
      <c r="S18" s="177">
        <f>(H18+I18+J18)</f>
        <v>0</v>
      </c>
      <c r="T18" s="132">
        <f>(K18+L18+M18)</f>
        <v>0</v>
      </c>
      <c r="U18" s="132">
        <f>SUM(Q18:T18)</f>
        <v>0</v>
      </c>
      <c r="V18" s="128"/>
    </row>
    <row r="19" spans="1:22" ht="24" customHeight="1" x14ac:dyDescent="0.2">
      <c r="A19" s="159" t="s">
        <v>233</v>
      </c>
      <c r="B19" s="124">
        <f>(B18*$B$65)</f>
        <v>0</v>
      </c>
      <c r="C19" s="124">
        <f t="shared" ref="C19:M19" si="6">(C18*$B$65)</f>
        <v>0</v>
      </c>
      <c r="D19" s="124">
        <f t="shared" si="6"/>
        <v>0</v>
      </c>
      <c r="E19" s="124">
        <f t="shared" si="6"/>
        <v>0</v>
      </c>
      <c r="F19" s="124">
        <f t="shared" si="6"/>
        <v>0</v>
      </c>
      <c r="G19" s="124">
        <f t="shared" si="6"/>
        <v>0</v>
      </c>
      <c r="H19" s="124">
        <f t="shared" si="6"/>
        <v>0</v>
      </c>
      <c r="I19" s="124">
        <f t="shared" si="6"/>
        <v>0</v>
      </c>
      <c r="J19" s="124">
        <f t="shared" si="6"/>
        <v>0</v>
      </c>
      <c r="K19" s="124">
        <f t="shared" si="6"/>
        <v>0</v>
      </c>
      <c r="L19" s="124">
        <f t="shared" si="6"/>
        <v>0</v>
      </c>
      <c r="M19" s="124">
        <f t="shared" si="6"/>
        <v>0</v>
      </c>
      <c r="N19" s="79">
        <f t="shared" si="1"/>
        <v>0</v>
      </c>
      <c r="P19" s="128"/>
      <c r="Q19" s="86">
        <f>(B19+C19+D19)</f>
        <v>0</v>
      </c>
      <c r="R19" s="86">
        <f>(E19+F19+G19)</f>
        <v>0</v>
      </c>
      <c r="S19" s="177">
        <f>(H19+I19+J19)</f>
        <v>0</v>
      </c>
      <c r="T19" s="132">
        <f>(K19+L19+M19)</f>
        <v>0</v>
      </c>
      <c r="U19" s="132">
        <f>SUM(Q19:T19)</f>
        <v>0</v>
      </c>
      <c r="V19" s="128"/>
    </row>
    <row r="20" spans="1:22" ht="24" customHeight="1" thickBot="1" x14ac:dyDescent="0.25">
      <c r="A20" s="159" t="s">
        <v>232</v>
      </c>
      <c r="B20" s="125">
        <f>(B18*$B$66)</f>
        <v>0</v>
      </c>
      <c r="C20" s="125">
        <f t="shared" ref="C20:M20" si="7">(C18*$B$66)</f>
        <v>0</v>
      </c>
      <c r="D20" s="125">
        <f t="shared" si="7"/>
        <v>0</v>
      </c>
      <c r="E20" s="125">
        <f t="shared" si="7"/>
        <v>0</v>
      </c>
      <c r="F20" s="125">
        <f t="shared" si="7"/>
        <v>0</v>
      </c>
      <c r="G20" s="125">
        <f t="shared" si="7"/>
        <v>0</v>
      </c>
      <c r="H20" s="125">
        <f t="shared" si="7"/>
        <v>0</v>
      </c>
      <c r="I20" s="125">
        <f t="shared" si="7"/>
        <v>0</v>
      </c>
      <c r="J20" s="125">
        <f t="shared" si="7"/>
        <v>0</v>
      </c>
      <c r="K20" s="125">
        <f t="shared" si="7"/>
        <v>0</v>
      </c>
      <c r="L20" s="125">
        <f t="shared" si="7"/>
        <v>0</v>
      </c>
      <c r="M20" s="125">
        <f t="shared" si="7"/>
        <v>0</v>
      </c>
      <c r="N20" s="126">
        <f t="shared" si="1"/>
        <v>0</v>
      </c>
      <c r="P20" s="128"/>
      <c r="Q20" s="87">
        <f>(B20+C20+D20)</f>
        <v>0</v>
      </c>
      <c r="R20" s="87">
        <f>(E20+F20+G20)</f>
        <v>0</v>
      </c>
      <c r="S20" s="178">
        <f>(H20+I20+J20)</f>
        <v>0</v>
      </c>
      <c r="T20" s="133">
        <f>(K20+L20+M20)</f>
        <v>0</v>
      </c>
      <c r="U20" s="133">
        <f>SUM(Q20:T20)</f>
        <v>0</v>
      </c>
      <c r="V20" s="128"/>
    </row>
    <row r="21" spans="1:22" ht="24" customHeight="1" x14ac:dyDescent="0.2">
      <c r="A21" s="159" t="s">
        <v>18</v>
      </c>
      <c r="B21" s="80">
        <f>(B18+B19+B20)</f>
        <v>0</v>
      </c>
      <c r="C21" s="80">
        <f t="shared" ref="C21:M21" si="8">(C18+C19+C20)</f>
        <v>0</v>
      </c>
      <c r="D21" s="80">
        <f t="shared" si="8"/>
        <v>0</v>
      </c>
      <c r="E21" s="80">
        <f t="shared" si="8"/>
        <v>0</v>
      </c>
      <c r="F21" s="80">
        <f t="shared" si="8"/>
        <v>0</v>
      </c>
      <c r="G21" s="80">
        <f t="shared" si="8"/>
        <v>0</v>
      </c>
      <c r="H21" s="80">
        <f t="shared" si="8"/>
        <v>0</v>
      </c>
      <c r="I21" s="80">
        <f t="shared" si="8"/>
        <v>0</v>
      </c>
      <c r="J21" s="80">
        <f t="shared" si="8"/>
        <v>0</v>
      </c>
      <c r="K21" s="80">
        <f t="shared" si="8"/>
        <v>0</v>
      </c>
      <c r="L21" s="80">
        <f t="shared" si="8"/>
        <v>0</v>
      </c>
      <c r="M21" s="80">
        <f t="shared" si="8"/>
        <v>0</v>
      </c>
      <c r="N21" s="79">
        <f t="shared" si="1"/>
        <v>0</v>
      </c>
      <c r="P21" s="128"/>
      <c r="Q21" s="86">
        <f>(Q18+Q19+Q20)</f>
        <v>0</v>
      </c>
      <c r="R21" s="86">
        <f>(R18+R19+R20)</f>
        <v>0</v>
      </c>
      <c r="S21" s="177">
        <f>(S18+S19+S20)</f>
        <v>0</v>
      </c>
      <c r="T21" s="132">
        <f>(T18+T19+T20)</f>
        <v>0</v>
      </c>
      <c r="U21" s="179">
        <f>(U18+U19+U20)</f>
        <v>0</v>
      </c>
      <c r="V21" s="128"/>
    </row>
    <row r="22" spans="1:22" ht="24" customHeight="1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83" t="s">
        <v>256</v>
      </c>
      <c r="P22" s="128"/>
      <c r="Q22" s="134"/>
      <c r="R22" s="135"/>
      <c r="S22" s="135"/>
      <c r="T22" s="135"/>
      <c r="U22" s="136"/>
      <c r="V22" s="128"/>
    </row>
    <row r="23" spans="1:22" ht="24" customHeight="1" x14ac:dyDescent="0.2">
      <c r="A23" s="400" t="s">
        <v>6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83" t="s">
        <v>256</v>
      </c>
      <c r="P23" s="128"/>
      <c r="Q23" s="134"/>
      <c r="R23" s="135"/>
      <c r="S23" s="135"/>
      <c r="T23" s="135"/>
      <c r="U23" s="136"/>
      <c r="V23" s="128"/>
    </row>
    <row r="24" spans="1:22" ht="24" customHeight="1" x14ac:dyDescent="0.2">
      <c r="A24" s="159" t="s">
        <v>177</v>
      </c>
      <c r="B24" s="182">
        <v>0</v>
      </c>
      <c r="C24" s="182">
        <v>0</v>
      </c>
      <c r="D24" s="182">
        <v>0</v>
      </c>
      <c r="E24" s="182">
        <v>0</v>
      </c>
      <c r="F24" s="182">
        <v>0</v>
      </c>
      <c r="G24" s="182">
        <v>0</v>
      </c>
      <c r="H24" s="182">
        <v>0</v>
      </c>
      <c r="I24" s="182">
        <v>0</v>
      </c>
      <c r="J24" s="182">
        <v>0</v>
      </c>
      <c r="K24" s="182">
        <v>0</v>
      </c>
      <c r="L24" s="182">
        <v>0</v>
      </c>
      <c r="M24" s="182">
        <v>0</v>
      </c>
      <c r="N24" s="173" t="s">
        <v>256</v>
      </c>
      <c r="P24" s="128"/>
      <c r="Q24" s="129">
        <f>(D24)</f>
        <v>0</v>
      </c>
      <c r="R24" s="130">
        <f>(G24)</f>
        <v>0</v>
      </c>
      <c r="S24" s="130">
        <f>(J24)</f>
        <v>0</v>
      </c>
      <c r="T24" s="130">
        <f>(M24)</f>
        <v>0</v>
      </c>
      <c r="U24" s="131" t="s">
        <v>256</v>
      </c>
      <c r="V24" s="128"/>
    </row>
    <row r="25" spans="1:22" ht="24" customHeight="1" x14ac:dyDescent="0.2">
      <c r="A25" s="159" t="s">
        <v>178</v>
      </c>
      <c r="B25" s="124">
        <f>($B$69*B24)/12</f>
        <v>0</v>
      </c>
      <c r="C25" s="124">
        <f t="shared" ref="C25:M25" si="9">($B$69*C24)/12</f>
        <v>0</v>
      </c>
      <c r="D25" s="124">
        <f t="shared" si="9"/>
        <v>0</v>
      </c>
      <c r="E25" s="124">
        <f t="shared" si="9"/>
        <v>0</v>
      </c>
      <c r="F25" s="124">
        <f t="shared" si="9"/>
        <v>0</v>
      </c>
      <c r="G25" s="124">
        <f t="shared" si="9"/>
        <v>0</v>
      </c>
      <c r="H25" s="124">
        <f t="shared" si="9"/>
        <v>0</v>
      </c>
      <c r="I25" s="124">
        <f t="shared" si="9"/>
        <v>0</v>
      </c>
      <c r="J25" s="124">
        <f t="shared" si="9"/>
        <v>0</v>
      </c>
      <c r="K25" s="124">
        <f t="shared" si="9"/>
        <v>0</v>
      </c>
      <c r="L25" s="124">
        <f t="shared" si="9"/>
        <v>0</v>
      </c>
      <c r="M25" s="124">
        <f t="shared" si="9"/>
        <v>0</v>
      </c>
      <c r="N25" s="79">
        <f t="shared" si="1"/>
        <v>0</v>
      </c>
      <c r="P25" s="128"/>
      <c r="Q25" s="86">
        <f>(B25+C25+D25)</f>
        <v>0</v>
      </c>
      <c r="R25" s="86">
        <f>(E25+F25+G25)</f>
        <v>0</v>
      </c>
      <c r="S25" s="177">
        <f>(H25+I25+J25)</f>
        <v>0</v>
      </c>
      <c r="T25" s="132">
        <f>(K25+L25+M25)</f>
        <v>0</v>
      </c>
      <c r="U25" s="132">
        <f>SUM(Q25:T25)</f>
        <v>0</v>
      </c>
      <c r="V25" s="128"/>
    </row>
    <row r="26" spans="1:22" ht="24" customHeight="1" x14ac:dyDescent="0.2">
      <c r="A26" s="159" t="s">
        <v>233</v>
      </c>
      <c r="B26" s="124">
        <f>(B25*$B$70)</f>
        <v>0</v>
      </c>
      <c r="C26" s="124">
        <f t="shared" ref="C26:M26" si="10">(C25*$B$70)</f>
        <v>0</v>
      </c>
      <c r="D26" s="124">
        <f t="shared" si="10"/>
        <v>0</v>
      </c>
      <c r="E26" s="124">
        <f t="shared" si="10"/>
        <v>0</v>
      </c>
      <c r="F26" s="124">
        <f t="shared" si="10"/>
        <v>0</v>
      </c>
      <c r="G26" s="124">
        <f t="shared" si="10"/>
        <v>0</v>
      </c>
      <c r="H26" s="124">
        <f t="shared" si="10"/>
        <v>0</v>
      </c>
      <c r="I26" s="124">
        <f t="shared" si="10"/>
        <v>0</v>
      </c>
      <c r="J26" s="124">
        <f t="shared" si="10"/>
        <v>0</v>
      </c>
      <c r="K26" s="124">
        <f t="shared" si="10"/>
        <v>0</v>
      </c>
      <c r="L26" s="124">
        <f t="shared" si="10"/>
        <v>0</v>
      </c>
      <c r="M26" s="124">
        <f t="shared" si="10"/>
        <v>0</v>
      </c>
      <c r="N26" s="79">
        <f t="shared" si="1"/>
        <v>0</v>
      </c>
      <c r="P26" s="128"/>
      <c r="Q26" s="86">
        <f>(B26+C26+D26)</f>
        <v>0</v>
      </c>
      <c r="R26" s="86">
        <f>(E26+F26+G26)</f>
        <v>0</v>
      </c>
      <c r="S26" s="177">
        <f>(H26+I26+J26)</f>
        <v>0</v>
      </c>
      <c r="T26" s="132">
        <f>(K26+L26+M26)</f>
        <v>0</v>
      </c>
      <c r="U26" s="132">
        <f>SUM(Q26:T26)</f>
        <v>0</v>
      </c>
      <c r="V26" s="128"/>
    </row>
    <row r="27" spans="1:22" ht="24" customHeight="1" thickBot="1" x14ac:dyDescent="0.25">
      <c r="A27" s="159" t="s">
        <v>232</v>
      </c>
      <c r="B27" s="125">
        <f>(B25*$B$71)</f>
        <v>0</v>
      </c>
      <c r="C27" s="125">
        <f t="shared" ref="C27:M27" si="11">(C25*$B$71)</f>
        <v>0</v>
      </c>
      <c r="D27" s="125">
        <f t="shared" si="11"/>
        <v>0</v>
      </c>
      <c r="E27" s="125">
        <f t="shared" si="11"/>
        <v>0</v>
      </c>
      <c r="F27" s="125">
        <f t="shared" si="11"/>
        <v>0</v>
      </c>
      <c r="G27" s="125">
        <f t="shared" si="11"/>
        <v>0</v>
      </c>
      <c r="H27" s="125">
        <f t="shared" si="11"/>
        <v>0</v>
      </c>
      <c r="I27" s="125">
        <f t="shared" si="11"/>
        <v>0</v>
      </c>
      <c r="J27" s="125">
        <f t="shared" si="11"/>
        <v>0</v>
      </c>
      <c r="K27" s="125">
        <f t="shared" si="11"/>
        <v>0</v>
      </c>
      <c r="L27" s="125">
        <f t="shared" si="11"/>
        <v>0</v>
      </c>
      <c r="M27" s="125">
        <f t="shared" si="11"/>
        <v>0</v>
      </c>
      <c r="N27" s="126">
        <f t="shared" si="1"/>
        <v>0</v>
      </c>
      <c r="P27" s="128"/>
      <c r="Q27" s="87">
        <f>(B27+C27+D27)</f>
        <v>0</v>
      </c>
      <c r="R27" s="87">
        <f>(E27+F27+G27)</f>
        <v>0</v>
      </c>
      <c r="S27" s="178">
        <f>(H27+I27+J27)</f>
        <v>0</v>
      </c>
      <c r="T27" s="133">
        <f>(K27+L27+M27)</f>
        <v>0</v>
      </c>
      <c r="U27" s="133">
        <f>SUM(Q27:T27)</f>
        <v>0</v>
      </c>
      <c r="V27" s="128"/>
    </row>
    <row r="28" spans="1:22" ht="24" customHeight="1" x14ac:dyDescent="0.2">
      <c r="A28" s="159" t="s">
        <v>18</v>
      </c>
      <c r="B28" s="80">
        <f>(B25+B26+B27)</f>
        <v>0</v>
      </c>
      <c r="C28" s="80">
        <f t="shared" ref="C28:M28" si="12">(C25+C26+C27)</f>
        <v>0</v>
      </c>
      <c r="D28" s="80">
        <f t="shared" si="12"/>
        <v>0</v>
      </c>
      <c r="E28" s="80">
        <f t="shared" si="12"/>
        <v>0</v>
      </c>
      <c r="F28" s="80">
        <f t="shared" si="12"/>
        <v>0</v>
      </c>
      <c r="G28" s="80">
        <f t="shared" si="12"/>
        <v>0</v>
      </c>
      <c r="H28" s="80">
        <f t="shared" si="12"/>
        <v>0</v>
      </c>
      <c r="I28" s="80">
        <f t="shared" si="12"/>
        <v>0</v>
      </c>
      <c r="J28" s="80">
        <f t="shared" si="12"/>
        <v>0</v>
      </c>
      <c r="K28" s="80">
        <f t="shared" si="12"/>
        <v>0</v>
      </c>
      <c r="L28" s="80">
        <f t="shared" si="12"/>
        <v>0</v>
      </c>
      <c r="M28" s="80">
        <f t="shared" si="12"/>
        <v>0</v>
      </c>
      <c r="N28" s="79">
        <f t="shared" si="1"/>
        <v>0</v>
      </c>
      <c r="P28" s="128"/>
      <c r="Q28" s="86">
        <f>(Q25+Q26+Q27)</f>
        <v>0</v>
      </c>
      <c r="R28" s="86">
        <f>(R25+R26+R27)</f>
        <v>0</v>
      </c>
      <c r="S28" s="177">
        <f>(S25+S26+S27)</f>
        <v>0</v>
      </c>
      <c r="T28" s="132">
        <f>(T25+T26+T27)</f>
        <v>0</v>
      </c>
      <c r="U28" s="179">
        <f>(U25+U26+U27)</f>
        <v>0</v>
      </c>
      <c r="V28" s="128"/>
    </row>
    <row r="29" spans="1:22" ht="24" customHeight="1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83" t="s">
        <v>256</v>
      </c>
      <c r="P29" s="128"/>
      <c r="Q29" s="134"/>
      <c r="R29" s="135"/>
      <c r="S29" s="135"/>
      <c r="T29" s="135"/>
      <c r="U29" s="136"/>
      <c r="V29" s="128"/>
    </row>
    <row r="30" spans="1:22" ht="24" customHeight="1" x14ac:dyDescent="0.2">
      <c r="A30" s="400" t="s">
        <v>6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83" t="s">
        <v>256</v>
      </c>
      <c r="P30" s="128"/>
      <c r="Q30" s="134"/>
      <c r="R30" s="135"/>
      <c r="S30" s="135"/>
      <c r="T30" s="135"/>
      <c r="U30" s="136"/>
      <c r="V30" s="128"/>
    </row>
    <row r="31" spans="1:22" ht="24" customHeight="1" x14ac:dyDescent="0.2">
      <c r="A31" s="159" t="s">
        <v>177</v>
      </c>
      <c r="B31" s="182">
        <v>0</v>
      </c>
      <c r="C31" s="182">
        <v>0</v>
      </c>
      <c r="D31" s="182">
        <v>0</v>
      </c>
      <c r="E31" s="182">
        <v>0</v>
      </c>
      <c r="F31" s="182">
        <v>0</v>
      </c>
      <c r="G31" s="182">
        <v>0</v>
      </c>
      <c r="H31" s="182">
        <v>0</v>
      </c>
      <c r="I31" s="182">
        <v>0</v>
      </c>
      <c r="J31" s="182">
        <v>0</v>
      </c>
      <c r="K31" s="182">
        <v>0</v>
      </c>
      <c r="L31" s="182">
        <v>0</v>
      </c>
      <c r="M31" s="182">
        <v>0</v>
      </c>
      <c r="N31" s="173" t="s">
        <v>256</v>
      </c>
      <c r="P31" s="128"/>
      <c r="Q31" s="129">
        <f>(D31)</f>
        <v>0</v>
      </c>
      <c r="R31" s="130">
        <f>(G31)</f>
        <v>0</v>
      </c>
      <c r="S31" s="130">
        <f>(J31)</f>
        <v>0</v>
      </c>
      <c r="T31" s="130">
        <f>(M31)</f>
        <v>0</v>
      </c>
      <c r="U31" s="131" t="s">
        <v>256</v>
      </c>
      <c r="V31" s="128"/>
    </row>
    <row r="32" spans="1:22" ht="24" customHeight="1" x14ac:dyDescent="0.2">
      <c r="A32" s="159" t="s">
        <v>178</v>
      </c>
      <c r="B32" s="124">
        <f>($B$74*B31)/12</f>
        <v>0</v>
      </c>
      <c r="C32" s="124">
        <f t="shared" ref="C32:M32" si="13">($B$74*C31)/12</f>
        <v>0</v>
      </c>
      <c r="D32" s="124">
        <f t="shared" si="13"/>
        <v>0</v>
      </c>
      <c r="E32" s="124">
        <f t="shared" si="13"/>
        <v>0</v>
      </c>
      <c r="F32" s="124">
        <f t="shared" si="13"/>
        <v>0</v>
      </c>
      <c r="G32" s="124">
        <f t="shared" si="13"/>
        <v>0</v>
      </c>
      <c r="H32" s="124">
        <f t="shared" si="13"/>
        <v>0</v>
      </c>
      <c r="I32" s="124">
        <f t="shared" si="13"/>
        <v>0</v>
      </c>
      <c r="J32" s="124">
        <f t="shared" si="13"/>
        <v>0</v>
      </c>
      <c r="K32" s="124">
        <f t="shared" si="13"/>
        <v>0</v>
      </c>
      <c r="L32" s="124">
        <f t="shared" si="13"/>
        <v>0</v>
      </c>
      <c r="M32" s="124">
        <f t="shared" si="13"/>
        <v>0</v>
      </c>
      <c r="N32" s="79">
        <f t="shared" si="1"/>
        <v>0</v>
      </c>
      <c r="P32" s="128"/>
      <c r="Q32" s="86">
        <f>(B32+C32+D32)</f>
        <v>0</v>
      </c>
      <c r="R32" s="86">
        <f>(E32+F32+G32)</f>
        <v>0</v>
      </c>
      <c r="S32" s="177">
        <f>(H32+I32+J32)</f>
        <v>0</v>
      </c>
      <c r="T32" s="132">
        <f>(K32+L32+M32)</f>
        <v>0</v>
      </c>
      <c r="U32" s="132">
        <f>SUM(Q32:T32)</f>
        <v>0</v>
      </c>
      <c r="V32" s="128"/>
    </row>
    <row r="33" spans="1:22" ht="24" customHeight="1" x14ac:dyDescent="0.2">
      <c r="A33" s="159" t="s">
        <v>233</v>
      </c>
      <c r="B33" s="124">
        <f>(B32*$B$75)</f>
        <v>0</v>
      </c>
      <c r="C33" s="124">
        <f t="shared" ref="C33:M33" si="14">(C32*$B$75)</f>
        <v>0</v>
      </c>
      <c r="D33" s="124">
        <f t="shared" si="14"/>
        <v>0</v>
      </c>
      <c r="E33" s="124">
        <f t="shared" si="14"/>
        <v>0</v>
      </c>
      <c r="F33" s="124">
        <f t="shared" si="14"/>
        <v>0</v>
      </c>
      <c r="G33" s="124">
        <f t="shared" si="14"/>
        <v>0</v>
      </c>
      <c r="H33" s="124">
        <f t="shared" si="14"/>
        <v>0</v>
      </c>
      <c r="I33" s="124">
        <f t="shared" si="14"/>
        <v>0</v>
      </c>
      <c r="J33" s="124">
        <f t="shared" si="14"/>
        <v>0</v>
      </c>
      <c r="K33" s="124">
        <f t="shared" si="14"/>
        <v>0</v>
      </c>
      <c r="L33" s="124">
        <f t="shared" si="14"/>
        <v>0</v>
      </c>
      <c r="M33" s="124">
        <f t="shared" si="14"/>
        <v>0</v>
      </c>
      <c r="N33" s="79">
        <f t="shared" si="1"/>
        <v>0</v>
      </c>
      <c r="P33" s="128"/>
      <c r="Q33" s="86">
        <f>(B33+C33+D33)</f>
        <v>0</v>
      </c>
      <c r="R33" s="86">
        <f>(E33+F33+G33)</f>
        <v>0</v>
      </c>
      <c r="S33" s="177">
        <f>(H33+I33+J33)</f>
        <v>0</v>
      </c>
      <c r="T33" s="132">
        <f>(K33+L33+M33)</f>
        <v>0</v>
      </c>
      <c r="U33" s="132">
        <f>SUM(Q33:T33)</f>
        <v>0</v>
      </c>
      <c r="V33" s="128"/>
    </row>
    <row r="34" spans="1:22" ht="24" customHeight="1" thickBot="1" x14ac:dyDescent="0.25">
      <c r="A34" s="159" t="s">
        <v>232</v>
      </c>
      <c r="B34" s="125">
        <f>(B32*$B$76)</f>
        <v>0</v>
      </c>
      <c r="C34" s="125">
        <f t="shared" ref="C34:M34" si="15">(C32*$B$76)</f>
        <v>0</v>
      </c>
      <c r="D34" s="125">
        <f t="shared" si="15"/>
        <v>0</v>
      </c>
      <c r="E34" s="125">
        <f t="shared" si="15"/>
        <v>0</v>
      </c>
      <c r="F34" s="125">
        <f t="shared" si="15"/>
        <v>0</v>
      </c>
      <c r="G34" s="125">
        <f t="shared" si="15"/>
        <v>0</v>
      </c>
      <c r="H34" s="125">
        <f t="shared" si="15"/>
        <v>0</v>
      </c>
      <c r="I34" s="125">
        <f t="shared" si="15"/>
        <v>0</v>
      </c>
      <c r="J34" s="125">
        <f t="shared" si="15"/>
        <v>0</v>
      </c>
      <c r="K34" s="125">
        <f t="shared" si="15"/>
        <v>0</v>
      </c>
      <c r="L34" s="125">
        <f t="shared" si="15"/>
        <v>0</v>
      </c>
      <c r="M34" s="125">
        <f t="shared" si="15"/>
        <v>0</v>
      </c>
      <c r="N34" s="126">
        <f t="shared" si="1"/>
        <v>0</v>
      </c>
      <c r="P34" s="128"/>
      <c r="Q34" s="87">
        <f>(B34+C34+D34)</f>
        <v>0</v>
      </c>
      <c r="R34" s="87">
        <f>(E34+F34+G34)</f>
        <v>0</v>
      </c>
      <c r="S34" s="178">
        <f>(H34+I34+J34)</f>
        <v>0</v>
      </c>
      <c r="T34" s="133">
        <f>(K34+L34+M34)</f>
        <v>0</v>
      </c>
      <c r="U34" s="133">
        <f>SUM(Q34:T34)</f>
        <v>0</v>
      </c>
      <c r="V34" s="128"/>
    </row>
    <row r="35" spans="1:22" ht="24" customHeight="1" x14ac:dyDescent="0.2">
      <c r="A35" s="159" t="s">
        <v>18</v>
      </c>
      <c r="B35" s="80">
        <f>(B32+B33+B34)</f>
        <v>0</v>
      </c>
      <c r="C35" s="80">
        <f t="shared" ref="C35:M35" si="16">(C32+C33+C34)</f>
        <v>0</v>
      </c>
      <c r="D35" s="80">
        <f t="shared" si="16"/>
        <v>0</v>
      </c>
      <c r="E35" s="80">
        <f t="shared" si="16"/>
        <v>0</v>
      </c>
      <c r="F35" s="80">
        <f t="shared" si="16"/>
        <v>0</v>
      </c>
      <c r="G35" s="80">
        <f t="shared" si="16"/>
        <v>0</v>
      </c>
      <c r="H35" s="80">
        <f t="shared" si="16"/>
        <v>0</v>
      </c>
      <c r="I35" s="80">
        <f t="shared" si="16"/>
        <v>0</v>
      </c>
      <c r="J35" s="80">
        <f t="shared" si="16"/>
        <v>0</v>
      </c>
      <c r="K35" s="80">
        <f t="shared" si="16"/>
        <v>0</v>
      </c>
      <c r="L35" s="80">
        <f t="shared" si="16"/>
        <v>0</v>
      </c>
      <c r="M35" s="80">
        <f t="shared" si="16"/>
        <v>0</v>
      </c>
      <c r="N35" s="79">
        <f t="shared" si="1"/>
        <v>0</v>
      </c>
      <c r="P35" s="128"/>
      <c r="Q35" s="86">
        <f>(Q32+Q33+Q34)</f>
        <v>0</v>
      </c>
      <c r="R35" s="86">
        <f>(R32+R33+R34)</f>
        <v>0</v>
      </c>
      <c r="S35" s="177">
        <f>(S32+S33+S34)</f>
        <v>0</v>
      </c>
      <c r="T35" s="132">
        <f>(T32+T33+T34)</f>
        <v>0</v>
      </c>
      <c r="U35" s="179">
        <f>(U32+U33+U34)</f>
        <v>0</v>
      </c>
      <c r="V35" s="128"/>
    </row>
    <row r="36" spans="1:22" ht="24" customHeight="1" x14ac:dyDescent="0.2">
      <c r="A36" s="128"/>
      <c r="N36" s="88" t="s">
        <v>256</v>
      </c>
      <c r="P36" s="128"/>
      <c r="Q36" s="134"/>
      <c r="R36" s="135"/>
      <c r="S36" s="135"/>
      <c r="T36" s="135"/>
      <c r="U36" s="136"/>
      <c r="V36" s="128"/>
    </row>
    <row r="37" spans="1:22" ht="24" customHeight="1" x14ac:dyDescent="0.2">
      <c r="A37" s="401" t="s">
        <v>7</v>
      </c>
      <c r="N37" s="88" t="s">
        <v>256</v>
      </c>
      <c r="P37" s="128"/>
      <c r="Q37" s="134"/>
      <c r="R37" s="135"/>
      <c r="S37" s="135"/>
      <c r="T37" s="135"/>
      <c r="U37" s="136"/>
      <c r="V37" s="128"/>
    </row>
    <row r="38" spans="1:22" ht="24" customHeight="1" x14ac:dyDescent="0.2">
      <c r="A38" s="128" t="s">
        <v>177</v>
      </c>
      <c r="B38" s="182">
        <v>0</v>
      </c>
      <c r="C38" s="182">
        <v>0</v>
      </c>
      <c r="D38" s="182">
        <v>0</v>
      </c>
      <c r="E38" s="182">
        <v>0</v>
      </c>
      <c r="F38" s="182">
        <v>0</v>
      </c>
      <c r="G38" s="182">
        <v>0</v>
      </c>
      <c r="H38" s="182">
        <v>0</v>
      </c>
      <c r="I38" s="182">
        <v>0</v>
      </c>
      <c r="J38" s="182">
        <v>0</v>
      </c>
      <c r="K38" s="182">
        <v>0</v>
      </c>
      <c r="L38" s="182">
        <v>0</v>
      </c>
      <c r="M38" s="182">
        <v>0</v>
      </c>
      <c r="N38" s="129" t="s">
        <v>256</v>
      </c>
      <c r="P38" s="128"/>
      <c r="Q38" s="129">
        <f>(D38)</f>
        <v>0</v>
      </c>
      <c r="R38" s="130">
        <f>(G38)</f>
        <v>0</v>
      </c>
      <c r="S38" s="130">
        <f>(J38)</f>
        <v>0</v>
      </c>
      <c r="T38" s="130">
        <f>(M38)</f>
        <v>0</v>
      </c>
      <c r="U38" s="131" t="s">
        <v>256</v>
      </c>
      <c r="V38" s="128"/>
    </row>
    <row r="39" spans="1:22" ht="24" customHeight="1" x14ac:dyDescent="0.2">
      <c r="A39" s="128" t="s">
        <v>178</v>
      </c>
      <c r="B39" s="146">
        <f>($B$79*B38)/12</f>
        <v>0</v>
      </c>
      <c r="C39" s="146">
        <f>($B$79*C38)/12</f>
        <v>0</v>
      </c>
      <c r="D39" s="146">
        <f>($B$79*D38)/12</f>
        <v>0</v>
      </c>
      <c r="E39" s="146">
        <f>($B$79*E38)/12</f>
        <v>0</v>
      </c>
      <c r="F39" s="146">
        <f t="shared" ref="F39:M39" si="17">($B$79*F38)/12</f>
        <v>0</v>
      </c>
      <c r="G39" s="146">
        <f t="shared" si="17"/>
        <v>0</v>
      </c>
      <c r="H39" s="146">
        <f t="shared" si="17"/>
        <v>0</v>
      </c>
      <c r="I39" s="146">
        <f t="shared" si="17"/>
        <v>0</v>
      </c>
      <c r="J39" s="146">
        <f t="shared" si="17"/>
        <v>0</v>
      </c>
      <c r="K39" s="146">
        <f t="shared" si="17"/>
        <v>0</v>
      </c>
      <c r="L39" s="146">
        <f t="shared" si="17"/>
        <v>0</v>
      </c>
      <c r="M39" s="146">
        <f t="shared" si="17"/>
        <v>0</v>
      </c>
      <c r="N39" s="86">
        <f t="shared" si="1"/>
        <v>0</v>
      </c>
      <c r="P39" s="128"/>
      <c r="Q39" s="86">
        <f>(B39+C39+D39)</f>
        <v>0</v>
      </c>
      <c r="R39" s="86">
        <f>(E39+F39+G39)</f>
        <v>0</v>
      </c>
      <c r="S39" s="177">
        <f>(H39+I39+J39)</f>
        <v>0</v>
      </c>
      <c r="T39" s="132">
        <f>(K39+L39+M39)</f>
        <v>0</v>
      </c>
      <c r="U39" s="132">
        <f>SUM(Q39:T39)</f>
        <v>0</v>
      </c>
      <c r="V39" s="128"/>
    </row>
    <row r="40" spans="1:22" ht="24" customHeight="1" x14ac:dyDescent="0.2">
      <c r="A40" s="128" t="s">
        <v>233</v>
      </c>
      <c r="B40" s="146">
        <f>(B39*$B$80)</f>
        <v>0</v>
      </c>
      <c r="C40" s="146">
        <f>(C39*$B$80)</f>
        <v>0</v>
      </c>
      <c r="D40" s="146">
        <f>(D39*$B$80)</f>
        <v>0</v>
      </c>
      <c r="E40" s="146">
        <f>(E39*$B$80)</f>
        <v>0</v>
      </c>
      <c r="F40" s="146">
        <f t="shared" ref="F40:M40" si="18">(F39*$B$80)</f>
        <v>0</v>
      </c>
      <c r="G40" s="146">
        <f t="shared" si="18"/>
        <v>0</v>
      </c>
      <c r="H40" s="146">
        <f t="shared" si="18"/>
        <v>0</v>
      </c>
      <c r="I40" s="146">
        <f t="shared" si="18"/>
        <v>0</v>
      </c>
      <c r="J40" s="146">
        <f t="shared" si="18"/>
        <v>0</v>
      </c>
      <c r="K40" s="146">
        <f t="shared" si="18"/>
        <v>0</v>
      </c>
      <c r="L40" s="146">
        <f t="shared" si="18"/>
        <v>0</v>
      </c>
      <c r="M40" s="146">
        <f t="shared" si="18"/>
        <v>0</v>
      </c>
      <c r="N40" s="86">
        <f t="shared" si="1"/>
        <v>0</v>
      </c>
      <c r="P40" s="128"/>
      <c r="Q40" s="86">
        <f>(B40+C40+D40)</f>
        <v>0</v>
      </c>
      <c r="R40" s="86">
        <f>(E40+F40+G40)</f>
        <v>0</v>
      </c>
      <c r="S40" s="177">
        <f>(H40+I40+J40)</f>
        <v>0</v>
      </c>
      <c r="T40" s="132">
        <f>(K40+L40+M40)</f>
        <v>0</v>
      </c>
      <c r="U40" s="132">
        <f>SUM(Q40:T40)</f>
        <v>0</v>
      </c>
      <c r="V40" s="128"/>
    </row>
    <row r="41" spans="1:22" ht="24" customHeight="1" thickBot="1" x14ac:dyDescent="0.25">
      <c r="A41" s="128" t="s">
        <v>232</v>
      </c>
      <c r="B41" s="147">
        <f>(B39*$B$81)</f>
        <v>0</v>
      </c>
      <c r="C41" s="147">
        <f>(C39*$B$81)</f>
        <v>0</v>
      </c>
      <c r="D41" s="147">
        <f>(D39*$B$81)</f>
        <v>0</v>
      </c>
      <c r="E41" s="147">
        <f>(E39*$B$81)</f>
        <v>0</v>
      </c>
      <c r="F41" s="147">
        <f t="shared" ref="F41:M41" si="19">(F39*$B$81)</f>
        <v>0</v>
      </c>
      <c r="G41" s="147">
        <f t="shared" si="19"/>
        <v>0</v>
      </c>
      <c r="H41" s="147">
        <f t="shared" si="19"/>
        <v>0</v>
      </c>
      <c r="I41" s="147">
        <f t="shared" si="19"/>
        <v>0</v>
      </c>
      <c r="J41" s="147">
        <f t="shared" si="19"/>
        <v>0</v>
      </c>
      <c r="K41" s="147">
        <f t="shared" si="19"/>
        <v>0</v>
      </c>
      <c r="L41" s="147">
        <f t="shared" si="19"/>
        <v>0</v>
      </c>
      <c r="M41" s="147">
        <f t="shared" si="19"/>
        <v>0</v>
      </c>
      <c r="N41" s="127">
        <f t="shared" si="1"/>
        <v>0</v>
      </c>
      <c r="P41" s="128"/>
      <c r="Q41" s="87">
        <f>(B41+C41+D41)</f>
        <v>0</v>
      </c>
      <c r="R41" s="87">
        <f>(E41+F41+G41)</f>
        <v>0</v>
      </c>
      <c r="S41" s="178">
        <f>(H41+I41+J41)</f>
        <v>0</v>
      </c>
      <c r="T41" s="133">
        <f>(K41+L41+M41)</f>
        <v>0</v>
      </c>
      <c r="U41" s="133">
        <f>SUM(Q41:T41)</f>
        <v>0</v>
      </c>
      <c r="V41" s="128"/>
    </row>
    <row r="42" spans="1:22" ht="24" customHeight="1" x14ac:dyDescent="0.2">
      <c r="A42" s="128" t="s">
        <v>18</v>
      </c>
      <c r="B42" s="76">
        <f t="shared" ref="B42:M42" si="20">(B39+B40+B41)</f>
        <v>0</v>
      </c>
      <c r="C42" s="76">
        <f t="shared" si="20"/>
        <v>0</v>
      </c>
      <c r="D42" s="76">
        <f t="shared" si="20"/>
        <v>0</v>
      </c>
      <c r="E42" s="76">
        <f t="shared" si="20"/>
        <v>0</v>
      </c>
      <c r="F42" s="76">
        <f t="shared" si="20"/>
        <v>0</v>
      </c>
      <c r="G42" s="76">
        <f t="shared" si="20"/>
        <v>0</v>
      </c>
      <c r="H42" s="76">
        <f t="shared" si="20"/>
        <v>0</v>
      </c>
      <c r="I42" s="76">
        <f t="shared" si="20"/>
        <v>0</v>
      </c>
      <c r="J42" s="76">
        <f t="shared" si="20"/>
        <v>0</v>
      </c>
      <c r="K42" s="76">
        <f t="shared" si="20"/>
        <v>0</v>
      </c>
      <c r="L42" s="76">
        <f t="shared" si="20"/>
        <v>0</v>
      </c>
      <c r="M42" s="76">
        <f t="shared" si="20"/>
        <v>0</v>
      </c>
      <c r="N42" s="86">
        <f t="shared" si="1"/>
        <v>0</v>
      </c>
      <c r="P42" s="128"/>
      <c r="Q42" s="86">
        <f>(Q39+Q40+Q41)</f>
        <v>0</v>
      </c>
      <c r="R42" s="86">
        <f>(R39+R40+R41)</f>
        <v>0</v>
      </c>
      <c r="S42" s="177">
        <f>(S39+S40+S41)</f>
        <v>0</v>
      </c>
      <c r="T42" s="132">
        <f>(T39+T40+T41)</f>
        <v>0</v>
      </c>
      <c r="U42" s="179">
        <f>(U39+U40+U41)</f>
        <v>0</v>
      </c>
      <c r="V42" s="128"/>
    </row>
    <row r="43" spans="1:22" ht="24" customHeight="1" x14ac:dyDescent="0.2">
      <c r="A43" s="128"/>
      <c r="N43" s="88" t="s">
        <v>256</v>
      </c>
      <c r="P43" s="128"/>
      <c r="Q43" s="134"/>
      <c r="R43" s="135"/>
      <c r="S43" s="135"/>
      <c r="T43" s="135"/>
      <c r="U43" s="136"/>
      <c r="V43" s="128"/>
    </row>
    <row r="44" spans="1:22" s="34" customFormat="1" ht="24" customHeight="1" x14ac:dyDescent="0.2">
      <c r="A44" s="159" t="s">
        <v>332</v>
      </c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83" t="s">
        <v>256</v>
      </c>
      <c r="O44" s="33" t="s">
        <v>256</v>
      </c>
      <c r="P44" s="159"/>
      <c r="Q44" s="171"/>
      <c r="R44" s="56"/>
      <c r="S44" s="56"/>
      <c r="T44" s="56"/>
      <c r="U44" s="172"/>
      <c r="V44" s="159"/>
    </row>
    <row r="45" spans="1:22" s="34" customFormat="1" ht="24" customHeight="1" x14ac:dyDescent="0.2">
      <c r="A45" s="159" t="s">
        <v>177</v>
      </c>
      <c r="B45" s="183">
        <f t="shared" ref="B45:M45" si="21">B38+B31+B24+B17+B10</f>
        <v>1</v>
      </c>
      <c r="C45" s="183">
        <f t="shared" si="21"/>
        <v>1</v>
      </c>
      <c r="D45" s="183">
        <f t="shared" si="21"/>
        <v>1</v>
      </c>
      <c r="E45" s="183">
        <f t="shared" si="21"/>
        <v>1</v>
      </c>
      <c r="F45" s="183">
        <f t="shared" si="21"/>
        <v>1</v>
      </c>
      <c r="G45" s="183">
        <f t="shared" si="21"/>
        <v>1</v>
      </c>
      <c r="H45" s="183">
        <f t="shared" si="21"/>
        <v>1</v>
      </c>
      <c r="I45" s="183">
        <f t="shared" si="21"/>
        <v>1</v>
      </c>
      <c r="J45" s="183">
        <f t="shared" si="21"/>
        <v>1</v>
      </c>
      <c r="K45" s="183">
        <f t="shared" si="21"/>
        <v>1</v>
      </c>
      <c r="L45" s="183">
        <f t="shared" si="21"/>
        <v>1</v>
      </c>
      <c r="M45" s="183">
        <f t="shared" si="21"/>
        <v>1</v>
      </c>
      <c r="N45" s="83" t="s">
        <v>256</v>
      </c>
      <c r="O45" s="33" t="s">
        <v>256</v>
      </c>
      <c r="P45" s="159"/>
      <c r="Q45" s="173">
        <f>(D45)</f>
        <v>1</v>
      </c>
      <c r="R45" s="148">
        <f>(G45)</f>
        <v>1</v>
      </c>
      <c r="S45" s="148">
        <f>(J45)</f>
        <v>1</v>
      </c>
      <c r="T45" s="148">
        <f>(M45)</f>
        <v>1</v>
      </c>
      <c r="U45" s="172"/>
      <c r="V45" s="159"/>
    </row>
    <row r="46" spans="1:22" s="34" customFormat="1" ht="24" customHeight="1" x14ac:dyDescent="0.2">
      <c r="A46" s="159" t="s">
        <v>178</v>
      </c>
      <c r="B46" s="80">
        <f>B39+B32+B25+B18+B11</f>
        <v>2500</v>
      </c>
      <c r="C46" s="80">
        <f t="shared" ref="C46:M46" si="22">C39+C32+C25+C18+C11</f>
        <v>2500</v>
      </c>
      <c r="D46" s="80">
        <f t="shared" si="22"/>
        <v>2500</v>
      </c>
      <c r="E46" s="80">
        <f t="shared" si="22"/>
        <v>2500</v>
      </c>
      <c r="F46" s="80">
        <f t="shared" si="22"/>
        <v>2500</v>
      </c>
      <c r="G46" s="80">
        <f t="shared" si="22"/>
        <v>2500</v>
      </c>
      <c r="H46" s="80">
        <f t="shared" si="22"/>
        <v>2500</v>
      </c>
      <c r="I46" s="80">
        <f t="shared" si="22"/>
        <v>2500</v>
      </c>
      <c r="J46" s="80">
        <f t="shared" si="22"/>
        <v>2500</v>
      </c>
      <c r="K46" s="80">
        <f t="shared" si="22"/>
        <v>2500</v>
      </c>
      <c r="L46" s="80">
        <f t="shared" si="22"/>
        <v>2500</v>
      </c>
      <c r="M46" s="80">
        <f t="shared" si="22"/>
        <v>2500</v>
      </c>
      <c r="N46" s="79">
        <f t="shared" si="1"/>
        <v>30000</v>
      </c>
      <c r="P46" s="159"/>
      <c r="Q46" s="79">
        <f>(B46+C46+D46)</f>
        <v>7500</v>
      </c>
      <c r="R46" s="57">
        <f>(E46+F46+G46)</f>
        <v>7500</v>
      </c>
      <c r="S46" s="57">
        <f>(H46+I46+J46)</f>
        <v>7500</v>
      </c>
      <c r="T46" s="57">
        <f>(K46+L46+M46)</f>
        <v>7500</v>
      </c>
      <c r="U46" s="139">
        <f>SUM(Q46:T46)</f>
        <v>30000</v>
      </c>
      <c r="V46" s="159"/>
    </row>
    <row r="47" spans="1:22" s="34" customFormat="1" ht="24" customHeight="1" x14ac:dyDescent="0.2">
      <c r="A47" s="159" t="s">
        <v>233</v>
      </c>
      <c r="B47" s="80">
        <f>B40+B33+B26+B19+B12</f>
        <v>0</v>
      </c>
      <c r="C47" s="80">
        <f t="shared" ref="C47:M47" si="23">C40+C33+C26+C19+C12</f>
        <v>0</v>
      </c>
      <c r="D47" s="80">
        <f t="shared" si="23"/>
        <v>0</v>
      </c>
      <c r="E47" s="80">
        <f t="shared" si="23"/>
        <v>0</v>
      </c>
      <c r="F47" s="80">
        <f t="shared" si="23"/>
        <v>0</v>
      </c>
      <c r="G47" s="80">
        <f t="shared" si="23"/>
        <v>0</v>
      </c>
      <c r="H47" s="80">
        <f t="shared" si="23"/>
        <v>0</v>
      </c>
      <c r="I47" s="80">
        <f t="shared" si="23"/>
        <v>0</v>
      </c>
      <c r="J47" s="80">
        <f t="shared" si="23"/>
        <v>0</v>
      </c>
      <c r="K47" s="80">
        <f t="shared" si="23"/>
        <v>0</v>
      </c>
      <c r="L47" s="80">
        <f t="shared" si="23"/>
        <v>0</v>
      </c>
      <c r="M47" s="80">
        <f t="shared" si="23"/>
        <v>0</v>
      </c>
      <c r="N47" s="79">
        <f t="shared" si="1"/>
        <v>0</v>
      </c>
      <c r="P47" s="159"/>
      <c r="Q47" s="79">
        <f>(B47+C47+D47)</f>
        <v>0</v>
      </c>
      <c r="R47" s="57">
        <f>(E47+F47+G47)</f>
        <v>0</v>
      </c>
      <c r="S47" s="57">
        <f>(H47+I47+J47)</f>
        <v>0</v>
      </c>
      <c r="T47" s="57">
        <f>(K47+L47+M47)</f>
        <v>0</v>
      </c>
      <c r="U47" s="139">
        <f>SUM(Q47:T47)</f>
        <v>0</v>
      </c>
      <c r="V47" s="159"/>
    </row>
    <row r="48" spans="1:22" s="34" customFormat="1" ht="24" customHeight="1" thickBot="1" x14ac:dyDescent="0.25">
      <c r="A48" s="159" t="s">
        <v>232</v>
      </c>
      <c r="B48" s="58">
        <f>B41+B34+B27+B20+B13</f>
        <v>191.25</v>
      </c>
      <c r="C48" s="58">
        <f t="shared" ref="C48:M48" si="24">C41+C34+C27+C20+C13</f>
        <v>191.25</v>
      </c>
      <c r="D48" s="58">
        <f t="shared" si="24"/>
        <v>191.25</v>
      </c>
      <c r="E48" s="58">
        <f t="shared" si="24"/>
        <v>191.25</v>
      </c>
      <c r="F48" s="58">
        <f t="shared" si="24"/>
        <v>191.25</v>
      </c>
      <c r="G48" s="58">
        <f t="shared" si="24"/>
        <v>191.25</v>
      </c>
      <c r="H48" s="58">
        <f t="shared" si="24"/>
        <v>191.25</v>
      </c>
      <c r="I48" s="58">
        <f t="shared" si="24"/>
        <v>191.25</v>
      </c>
      <c r="J48" s="58">
        <f t="shared" si="24"/>
        <v>191.25</v>
      </c>
      <c r="K48" s="58">
        <f t="shared" si="24"/>
        <v>191.25</v>
      </c>
      <c r="L48" s="58">
        <f t="shared" si="24"/>
        <v>191.25</v>
      </c>
      <c r="M48" s="58">
        <f t="shared" si="24"/>
        <v>191.25</v>
      </c>
      <c r="N48" s="126">
        <f t="shared" si="1"/>
        <v>2295</v>
      </c>
      <c r="P48" s="159"/>
      <c r="Q48" s="81">
        <f>(B48+C48+D48)</f>
        <v>573.75</v>
      </c>
      <c r="R48" s="58">
        <f>(E48+F48+G48)</f>
        <v>573.75</v>
      </c>
      <c r="S48" s="58">
        <f>(H48+I48+J48)</f>
        <v>573.75</v>
      </c>
      <c r="T48" s="58">
        <f>(K48+L48+M48)</f>
        <v>573.75</v>
      </c>
      <c r="U48" s="174">
        <f>SUM(Q48:T48)</f>
        <v>2295</v>
      </c>
      <c r="V48" s="159"/>
    </row>
    <row r="49" spans="1:22" s="34" customFormat="1" ht="24" customHeight="1" x14ac:dyDescent="0.2">
      <c r="A49" s="159"/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79" t="s">
        <v>256</v>
      </c>
      <c r="P49" s="159"/>
      <c r="Q49" s="171"/>
      <c r="R49" s="57" t="s">
        <v>54</v>
      </c>
      <c r="S49" s="57" t="s">
        <v>256</v>
      </c>
      <c r="T49" s="57" t="s">
        <v>256</v>
      </c>
      <c r="U49" s="172"/>
      <c r="V49" s="159"/>
    </row>
    <row r="50" spans="1:22" s="34" customFormat="1" ht="24" customHeight="1" x14ac:dyDescent="0.2">
      <c r="A50" s="159" t="s">
        <v>255</v>
      </c>
      <c r="B50" s="80">
        <f t="shared" ref="B50:L50" si="25">SUM(B46:B49)</f>
        <v>2691.25</v>
      </c>
      <c r="C50" s="80">
        <f t="shared" si="25"/>
        <v>2691.25</v>
      </c>
      <c r="D50" s="80">
        <f t="shared" si="25"/>
        <v>2691.25</v>
      </c>
      <c r="E50" s="80">
        <f t="shared" si="25"/>
        <v>2691.25</v>
      </c>
      <c r="F50" s="80">
        <f t="shared" si="25"/>
        <v>2691.25</v>
      </c>
      <c r="G50" s="80">
        <f t="shared" si="25"/>
        <v>2691.25</v>
      </c>
      <c r="H50" s="80">
        <f t="shared" si="25"/>
        <v>2691.25</v>
      </c>
      <c r="I50" s="80">
        <f t="shared" si="25"/>
        <v>2691.25</v>
      </c>
      <c r="J50" s="80">
        <f t="shared" si="25"/>
        <v>2691.25</v>
      </c>
      <c r="K50" s="80">
        <f t="shared" si="25"/>
        <v>2691.25</v>
      </c>
      <c r="L50" s="80">
        <f t="shared" si="25"/>
        <v>2691.25</v>
      </c>
      <c r="M50" s="80">
        <f>SUM(M46:M49)</f>
        <v>2691.25</v>
      </c>
      <c r="N50" s="79">
        <f t="shared" si="1"/>
        <v>32295</v>
      </c>
      <c r="O50" s="33" t="s">
        <v>256</v>
      </c>
      <c r="P50" s="159"/>
      <c r="Q50" s="79">
        <f>(Q46+Q47+Q48)</f>
        <v>8073.75</v>
      </c>
      <c r="R50" s="57">
        <f>(R46+R47+R48)</f>
        <v>8073.75</v>
      </c>
      <c r="S50" s="57">
        <f>(S46+S47+S48)</f>
        <v>8073.75</v>
      </c>
      <c r="T50" s="57">
        <f>(T46+T47+T48)</f>
        <v>8073.75</v>
      </c>
      <c r="U50" s="139">
        <f>(Q50+R50+S50+T50)</f>
        <v>32295</v>
      </c>
      <c r="V50" s="80" t="s">
        <v>256</v>
      </c>
    </row>
    <row r="51" spans="1:22" x14ac:dyDescent="0.2">
      <c r="A51" s="128"/>
      <c r="N51" s="128"/>
      <c r="P51" s="128"/>
      <c r="Q51" s="143"/>
      <c r="R51" s="144"/>
      <c r="S51" s="144"/>
      <c r="T51" s="144"/>
      <c r="U51" s="145"/>
      <c r="V51" s="128"/>
    </row>
    <row r="52" spans="1:22" x14ac:dyDescent="0.2">
      <c r="N52" s="128"/>
      <c r="P52" s="128"/>
      <c r="Q52" s="135"/>
      <c r="R52" s="135"/>
      <c r="S52" s="135"/>
      <c r="T52" s="135" t="s">
        <v>256</v>
      </c>
      <c r="U52" s="128"/>
      <c r="V52" s="128"/>
    </row>
    <row r="53" spans="1:22" ht="21" customHeight="1" x14ac:dyDescent="0.25">
      <c r="A53" s="420" t="s">
        <v>201</v>
      </c>
      <c r="B53" s="402"/>
      <c r="C53" s="402"/>
      <c r="D53" s="402"/>
      <c r="E53" s="402"/>
      <c r="F53" s="402"/>
      <c r="G53" s="419"/>
      <c r="N53" s="128"/>
      <c r="P53" s="128"/>
      <c r="Q53" s="128"/>
      <c r="R53" s="128"/>
      <c r="S53" s="128"/>
      <c r="T53" s="128"/>
      <c r="U53" s="128"/>
      <c r="V53" s="128"/>
    </row>
    <row r="54" spans="1:22" ht="21" customHeight="1" x14ac:dyDescent="0.25">
      <c r="A54" s="421" t="s">
        <v>346</v>
      </c>
      <c r="B54" s="402"/>
      <c r="C54" s="402"/>
      <c r="D54" s="402"/>
      <c r="E54" s="402"/>
      <c r="F54" s="402"/>
      <c r="G54" s="419"/>
      <c r="N54" s="128"/>
      <c r="P54" s="128"/>
      <c r="Q54" s="128"/>
      <c r="R54" s="128"/>
      <c r="S54" s="128"/>
      <c r="T54" s="128"/>
      <c r="U54" s="128"/>
      <c r="V54" s="128"/>
    </row>
    <row r="55" spans="1:22" ht="24.95" customHeight="1" x14ac:dyDescent="0.25">
      <c r="A55" s="402" t="s">
        <v>131</v>
      </c>
      <c r="B55" s="402"/>
      <c r="C55" s="402"/>
      <c r="D55" s="402"/>
      <c r="E55" s="402"/>
      <c r="F55" s="402"/>
      <c r="G55" s="419"/>
      <c r="N55" s="128"/>
      <c r="P55" s="128"/>
      <c r="Q55" s="128"/>
      <c r="R55" s="128"/>
      <c r="S55" s="128"/>
      <c r="T55" s="128"/>
      <c r="U55" s="128"/>
      <c r="V55" s="128"/>
    </row>
    <row r="56" spans="1:22" ht="13.5" thickBot="1" x14ac:dyDescent="0.25">
      <c r="N56" s="128"/>
      <c r="Q56" s="128"/>
      <c r="R56" s="128"/>
      <c r="S56" s="128"/>
      <c r="T56" s="128"/>
      <c r="U56" s="128"/>
      <c r="V56" s="128"/>
    </row>
    <row r="57" spans="1:22" x14ac:dyDescent="0.2">
      <c r="A57" s="62" t="s">
        <v>8</v>
      </c>
      <c r="B57" s="63"/>
      <c r="C57" s="63"/>
      <c r="D57" s="63"/>
      <c r="E57" s="64"/>
      <c r="F57" s="27"/>
      <c r="G57" s="27"/>
      <c r="H57" s="27"/>
      <c r="I57" s="27"/>
      <c r="N57" s="128"/>
      <c r="Q57" s="128"/>
      <c r="R57" s="128"/>
      <c r="S57" s="128"/>
      <c r="T57" s="128"/>
      <c r="U57" s="128"/>
      <c r="V57" s="128"/>
    </row>
    <row r="58" spans="1:22" ht="14.25" x14ac:dyDescent="0.2">
      <c r="A58" s="392" t="str">
        <f>(A9)</f>
        <v>management</v>
      </c>
      <c r="B58" s="27"/>
      <c r="C58" s="135"/>
      <c r="D58" s="135"/>
      <c r="E58" s="388" t="s">
        <v>256</v>
      </c>
      <c r="F58" s="135"/>
      <c r="G58" s="27"/>
      <c r="H58" s="27"/>
      <c r="I58" s="27"/>
      <c r="N58" s="128"/>
      <c r="Q58" s="128"/>
      <c r="R58" s="128"/>
      <c r="S58" s="128"/>
      <c r="T58" s="128"/>
      <c r="U58" s="128"/>
      <c r="V58" s="128"/>
    </row>
    <row r="59" spans="1:22" ht="14.25" x14ac:dyDescent="0.2">
      <c r="A59" s="387" t="s">
        <v>178</v>
      </c>
      <c r="B59" s="565">
        <v>30000</v>
      </c>
      <c r="C59" s="135" t="s">
        <v>253</v>
      </c>
      <c r="D59" s="135"/>
      <c r="E59" s="388"/>
      <c r="F59" s="135"/>
      <c r="G59" s="27"/>
      <c r="H59" s="27"/>
      <c r="I59" s="27"/>
      <c r="N59" s="128"/>
      <c r="Q59" s="128"/>
      <c r="R59" s="128"/>
      <c r="S59" s="128"/>
      <c r="T59" s="128"/>
      <c r="U59" s="128"/>
      <c r="V59" s="128"/>
    </row>
    <row r="60" spans="1:22" ht="14.25" x14ac:dyDescent="0.2">
      <c r="A60" s="387" t="s">
        <v>233</v>
      </c>
      <c r="B60" s="486">
        <v>0</v>
      </c>
      <c r="C60" s="135" t="s">
        <v>280</v>
      </c>
      <c r="D60" s="135"/>
      <c r="E60" s="388"/>
      <c r="F60" s="135"/>
      <c r="G60" s="27"/>
      <c r="H60" s="27"/>
      <c r="I60" s="27"/>
      <c r="Q60" s="128"/>
      <c r="R60" s="128"/>
      <c r="S60" s="128"/>
      <c r="T60" s="128"/>
      <c r="U60" s="128"/>
      <c r="V60" s="128"/>
    </row>
    <row r="61" spans="1:22" x14ac:dyDescent="0.2">
      <c r="A61" s="387" t="s">
        <v>232</v>
      </c>
      <c r="B61" s="558">
        <v>7.6499999999999999E-2</v>
      </c>
      <c r="C61" s="135" t="s">
        <v>280</v>
      </c>
      <c r="D61" s="135"/>
      <c r="E61" s="388"/>
      <c r="F61" s="135" t="s">
        <v>384</v>
      </c>
      <c r="G61" s="27"/>
      <c r="H61" s="27"/>
      <c r="I61" s="27"/>
      <c r="Q61" s="128"/>
      <c r="R61" s="128"/>
      <c r="S61" s="128"/>
      <c r="T61" s="128"/>
      <c r="U61" s="128"/>
      <c r="V61" s="128"/>
    </row>
    <row r="62" spans="1:22" ht="14.25" x14ac:dyDescent="0.2">
      <c r="A62" s="387"/>
      <c r="B62" s="487"/>
      <c r="C62" s="135"/>
      <c r="D62" s="135"/>
      <c r="E62" s="388"/>
      <c r="F62" s="135" t="s">
        <v>385</v>
      </c>
      <c r="G62" s="27"/>
      <c r="H62" s="27"/>
      <c r="I62" s="27"/>
      <c r="Q62" s="128"/>
      <c r="R62" s="128"/>
      <c r="S62" s="128"/>
      <c r="T62" s="128"/>
      <c r="U62" s="128"/>
      <c r="V62" s="128"/>
    </row>
    <row r="63" spans="1:22" ht="14.25" x14ac:dyDescent="0.2">
      <c r="A63" s="387" t="str">
        <f>(A16)</f>
        <v>administration</v>
      </c>
      <c r="B63" s="487"/>
      <c r="C63" s="135"/>
      <c r="D63" s="135"/>
      <c r="E63" s="388"/>
      <c r="F63" s="135"/>
      <c r="G63" s="27"/>
      <c r="H63" s="27"/>
      <c r="I63" s="27"/>
      <c r="Q63" s="128"/>
      <c r="R63" s="128"/>
      <c r="S63" s="128"/>
      <c r="T63" s="128"/>
      <c r="U63" s="128"/>
      <c r="V63" s="128"/>
    </row>
    <row r="64" spans="1:22" ht="14.25" x14ac:dyDescent="0.2">
      <c r="A64" s="387" t="s">
        <v>178</v>
      </c>
      <c r="B64" s="485">
        <v>0</v>
      </c>
      <c r="C64" s="135" t="s">
        <v>160</v>
      </c>
      <c r="D64" s="135"/>
      <c r="E64" s="388"/>
      <c r="F64" s="135"/>
      <c r="G64" s="27"/>
      <c r="H64" s="27"/>
      <c r="I64" s="27"/>
      <c r="Q64" s="128"/>
      <c r="R64" s="128"/>
      <c r="S64" s="128"/>
      <c r="T64" s="128"/>
      <c r="U64" s="128"/>
      <c r="V64" s="128"/>
    </row>
    <row r="65" spans="1:22" ht="14.25" x14ac:dyDescent="0.2">
      <c r="A65" s="387" t="s">
        <v>233</v>
      </c>
      <c r="B65" s="486">
        <v>0</v>
      </c>
      <c r="C65" s="135" t="s">
        <v>280</v>
      </c>
      <c r="D65" s="135"/>
      <c r="E65" s="388"/>
      <c r="F65" s="135"/>
      <c r="G65" s="27"/>
      <c r="H65" s="27"/>
      <c r="I65" s="27"/>
      <c r="Q65" s="128"/>
      <c r="R65" s="128"/>
      <c r="S65" s="128"/>
      <c r="T65" s="128"/>
      <c r="U65" s="128"/>
      <c r="V65" s="128"/>
    </row>
    <row r="66" spans="1:22" x14ac:dyDescent="0.2">
      <c r="A66" s="387" t="s">
        <v>232</v>
      </c>
      <c r="B66" s="558">
        <v>7.6499999999999999E-2</v>
      </c>
      <c r="C66" s="135" t="s">
        <v>280</v>
      </c>
      <c r="D66" s="135"/>
      <c r="E66" s="388"/>
      <c r="F66" s="135"/>
      <c r="G66" s="27"/>
      <c r="H66" s="27"/>
      <c r="I66" s="27"/>
      <c r="Q66" s="128"/>
      <c r="R66" s="128"/>
      <c r="S66" s="128"/>
      <c r="T66" s="128"/>
      <c r="U66" s="128"/>
      <c r="V66" s="128"/>
    </row>
    <row r="67" spans="1:22" ht="14.25" x14ac:dyDescent="0.2">
      <c r="A67" s="387"/>
      <c r="B67" s="487"/>
      <c r="C67" s="135"/>
      <c r="D67" s="135"/>
      <c r="E67" s="388"/>
      <c r="F67" s="135"/>
      <c r="G67" s="27"/>
      <c r="H67" s="27"/>
      <c r="I67" s="27"/>
      <c r="Q67" s="128"/>
      <c r="R67" s="128"/>
      <c r="S67" s="128"/>
      <c r="T67" s="128"/>
      <c r="U67" s="128"/>
      <c r="V67" s="128"/>
    </row>
    <row r="68" spans="1:22" ht="14.25" x14ac:dyDescent="0.2">
      <c r="A68" s="387" t="str">
        <f>(A23)</f>
        <v>other</v>
      </c>
      <c r="B68" s="487"/>
      <c r="C68" s="135"/>
      <c r="D68" s="135"/>
      <c r="E68" s="388"/>
      <c r="F68" s="135"/>
      <c r="G68" s="27"/>
      <c r="H68" s="27"/>
      <c r="I68" s="27"/>
      <c r="Q68" s="128"/>
      <c r="R68" s="128"/>
      <c r="S68" s="128"/>
      <c r="T68" s="128"/>
      <c r="U68" s="128"/>
      <c r="V68" s="128"/>
    </row>
    <row r="69" spans="1:22" ht="14.25" x14ac:dyDescent="0.2">
      <c r="A69" s="387" t="s">
        <v>178</v>
      </c>
      <c r="B69" s="485">
        <v>0</v>
      </c>
      <c r="C69" s="135" t="s">
        <v>300</v>
      </c>
      <c r="D69" s="135"/>
      <c r="E69" s="388"/>
      <c r="F69" s="135"/>
      <c r="G69" s="27"/>
      <c r="H69" s="27"/>
      <c r="I69" s="27"/>
      <c r="Q69" s="128"/>
      <c r="R69" s="128"/>
      <c r="S69" s="128"/>
      <c r="T69" s="128"/>
      <c r="U69" s="128"/>
      <c r="V69" s="128"/>
    </row>
    <row r="70" spans="1:22" ht="14.25" x14ac:dyDescent="0.2">
      <c r="A70" s="387" t="s">
        <v>233</v>
      </c>
      <c r="B70" s="486">
        <v>0</v>
      </c>
      <c r="C70" s="135" t="s">
        <v>280</v>
      </c>
      <c r="D70" s="135"/>
      <c r="E70" s="388"/>
      <c r="F70" s="135"/>
      <c r="G70" s="27"/>
      <c r="H70" s="27"/>
      <c r="I70" s="27"/>
      <c r="Q70" s="128"/>
      <c r="R70" s="128"/>
      <c r="S70" s="128"/>
      <c r="T70" s="128"/>
      <c r="U70" s="128"/>
      <c r="V70" s="128"/>
    </row>
    <row r="71" spans="1:22" x14ac:dyDescent="0.2">
      <c r="A71" s="387" t="s">
        <v>232</v>
      </c>
      <c r="B71" s="558">
        <v>7.6499999999999999E-2</v>
      </c>
      <c r="C71" s="135" t="s">
        <v>280</v>
      </c>
      <c r="D71" s="135"/>
      <c r="E71" s="388"/>
      <c r="F71" s="135"/>
      <c r="G71" s="27"/>
      <c r="H71" s="27"/>
      <c r="I71" s="27"/>
      <c r="Q71" s="128"/>
      <c r="R71" s="128"/>
      <c r="S71" s="128"/>
      <c r="T71" s="128"/>
      <c r="U71" s="128"/>
      <c r="V71" s="128"/>
    </row>
    <row r="72" spans="1:22" ht="14.25" x14ac:dyDescent="0.2">
      <c r="A72" s="387"/>
      <c r="B72" s="487"/>
      <c r="C72" s="135"/>
      <c r="D72" s="135"/>
      <c r="E72" s="388"/>
      <c r="F72" s="135"/>
      <c r="G72" s="27"/>
      <c r="H72" s="27"/>
      <c r="I72" s="27"/>
      <c r="Q72" s="128"/>
      <c r="R72" s="128"/>
      <c r="S72" s="128"/>
      <c r="T72" s="128"/>
      <c r="U72" s="128"/>
      <c r="V72" s="128"/>
    </row>
    <row r="73" spans="1:22" ht="14.25" x14ac:dyDescent="0.2">
      <c r="A73" s="387" t="str">
        <f>(A30)</f>
        <v>other</v>
      </c>
      <c r="B73" s="487"/>
      <c r="C73" s="135"/>
      <c r="D73" s="135"/>
      <c r="E73" s="388"/>
      <c r="F73" s="135"/>
      <c r="G73" s="27"/>
      <c r="H73" s="27"/>
      <c r="I73" s="27"/>
      <c r="Q73" s="128"/>
      <c r="R73" s="128"/>
      <c r="S73" s="128"/>
      <c r="T73" s="128"/>
      <c r="U73" s="128"/>
      <c r="V73" s="128"/>
    </row>
    <row r="74" spans="1:22" ht="14.25" x14ac:dyDescent="0.2">
      <c r="A74" s="387" t="s">
        <v>178</v>
      </c>
      <c r="B74" s="485">
        <v>0</v>
      </c>
      <c r="C74" s="135" t="s">
        <v>336</v>
      </c>
      <c r="D74" s="135"/>
      <c r="E74" s="388"/>
      <c r="F74" s="135"/>
      <c r="G74" s="27"/>
      <c r="H74" s="27"/>
      <c r="I74" s="27"/>
      <c r="Q74" s="128"/>
      <c r="R74" s="128"/>
      <c r="S74" s="128"/>
      <c r="T74" s="128"/>
      <c r="U74" s="128"/>
      <c r="V74" s="128"/>
    </row>
    <row r="75" spans="1:22" ht="14.25" x14ac:dyDescent="0.2">
      <c r="A75" s="387" t="s">
        <v>233</v>
      </c>
      <c r="B75" s="486">
        <v>0</v>
      </c>
      <c r="C75" s="135" t="s">
        <v>280</v>
      </c>
      <c r="D75" s="135"/>
      <c r="E75" s="388"/>
      <c r="F75" s="135"/>
      <c r="G75" s="27"/>
      <c r="H75" s="27"/>
      <c r="I75" s="27"/>
      <c r="Q75" s="128"/>
      <c r="R75" s="128"/>
      <c r="S75" s="128"/>
      <c r="T75" s="128"/>
      <c r="U75" s="128"/>
      <c r="V75" s="128"/>
    </row>
    <row r="76" spans="1:22" x14ac:dyDescent="0.2">
      <c r="A76" s="387" t="s">
        <v>232</v>
      </c>
      <c r="B76" s="558">
        <v>7.6499999999999999E-2</v>
      </c>
      <c r="C76" s="135" t="s">
        <v>280</v>
      </c>
      <c r="D76" s="135"/>
      <c r="E76" s="388"/>
      <c r="F76" s="135"/>
      <c r="G76" s="27"/>
      <c r="H76" s="27"/>
      <c r="I76" s="27"/>
      <c r="Q76" s="128"/>
      <c r="R76" s="128"/>
      <c r="S76" s="128"/>
      <c r="T76" s="128"/>
      <c r="U76" s="128"/>
      <c r="V76" s="128"/>
    </row>
    <row r="77" spans="1:22" ht="14.25" x14ac:dyDescent="0.2">
      <c r="A77" s="387"/>
      <c r="B77" s="487"/>
      <c r="C77" s="135"/>
      <c r="D77" s="135"/>
      <c r="E77" s="388"/>
      <c r="F77" s="135"/>
      <c r="G77" s="27"/>
      <c r="H77" s="27"/>
      <c r="I77" s="27"/>
      <c r="Q77" s="128"/>
      <c r="R77" s="128"/>
      <c r="S77" s="128"/>
      <c r="T77" s="128"/>
      <c r="U77" s="128"/>
      <c r="V77" s="128"/>
    </row>
    <row r="78" spans="1:22" ht="14.25" x14ac:dyDescent="0.2">
      <c r="A78" s="387" t="str">
        <f>(A37)</f>
        <v>other</v>
      </c>
      <c r="B78" s="487"/>
      <c r="C78" s="135"/>
      <c r="D78" s="135"/>
      <c r="E78" s="388"/>
      <c r="F78" s="135"/>
      <c r="G78" s="27"/>
      <c r="H78" s="27"/>
      <c r="I78" s="27"/>
      <c r="Q78" s="128"/>
      <c r="R78" s="128"/>
      <c r="S78" s="128"/>
      <c r="T78" s="128"/>
      <c r="U78" s="128"/>
      <c r="V78" s="128"/>
    </row>
    <row r="79" spans="1:22" ht="14.25" x14ac:dyDescent="0.2">
      <c r="A79" s="387" t="s">
        <v>178</v>
      </c>
      <c r="B79" s="485">
        <v>0</v>
      </c>
      <c r="C79" s="135" t="s">
        <v>150</v>
      </c>
      <c r="D79" s="135"/>
      <c r="E79" s="388"/>
      <c r="F79" s="135"/>
      <c r="G79" s="27"/>
      <c r="H79" s="27"/>
      <c r="I79" s="27"/>
      <c r="Q79" s="128"/>
      <c r="R79" s="128"/>
      <c r="S79" s="128"/>
      <c r="T79" s="128"/>
      <c r="U79" s="128"/>
      <c r="V79" s="128"/>
    </row>
    <row r="80" spans="1:22" ht="14.25" x14ac:dyDescent="0.2">
      <c r="A80" s="387" t="s">
        <v>233</v>
      </c>
      <c r="B80" s="486">
        <v>0</v>
      </c>
      <c r="C80" s="135" t="s">
        <v>280</v>
      </c>
      <c r="D80" s="135"/>
      <c r="E80" s="388"/>
      <c r="F80" s="135"/>
      <c r="G80" s="27"/>
      <c r="H80" s="27"/>
      <c r="I80" s="27"/>
      <c r="Q80" s="128"/>
      <c r="R80" s="128"/>
      <c r="S80" s="128"/>
      <c r="T80" s="128"/>
      <c r="U80" s="128"/>
      <c r="V80" s="128"/>
    </row>
    <row r="81" spans="1:22" x14ac:dyDescent="0.2">
      <c r="A81" s="387" t="s">
        <v>232</v>
      </c>
      <c r="B81" s="558">
        <v>7.6499999999999999E-2</v>
      </c>
      <c r="C81" s="135" t="s">
        <v>280</v>
      </c>
      <c r="D81" s="135"/>
      <c r="E81" s="388"/>
      <c r="F81" s="135"/>
      <c r="G81" s="27"/>
      <c r="H81" s="27"/>
      <c r="I81" s="27"/>
      <c r="Q81" s="128"/>
      <c r="R81" s="128"/>
      <c r="S81" s="128"/>
      <c r="T81" s="128"/>
      <c r="U81" s="128"/>
      <c r="V81" s="128"/>
    </row>
    <row r="82" spans="1:22" ht="14.25" x14ac:dyDescent="0.2">
      <c r="A82" s="387"/>
      <c r="B82" s="488"/>
      <c r="C82" s="135"/>
      <c r="D82" s="135"/>
      <c r="E82" s="388"/>
      <c r="F82" s="135"/>
      <c r="G82" s="27"/>
      <c r="H82" s="27"/>
      <c r="I82" s="27"/>
      <c r="Q82" s="128"/>
      <c r="R82" s="128"/>
      <c r="S82" s="128"/>
      <c r="T82" s="128"/>
      <c r="U82" s="128"/>
      <c r="V82" s="128"/>
    </row>
    <row r="83" spans="1:22" ht="13.5" thickBot="1" x14ac:dyDescent="0.25">
      <c r="A83" s="391"/>
      <c r="B83" s="389"/>
      <c r="C83" s="389"/>
      <c r="D83" s="389"/>
      <c r="E83" s="390"/>
      <c r="F83" s="135"/>
      <c r="G83" s="27"/>
      <c r="H83" s="27"/>
      <c r="I83" s="27"/>
      <c r="P83" s="128"/>
      <c r="Q83" s="128"/>
      <c r="R83" s="128"/>
      <c r="S83" s="128"/>
      <c r="T83" s="128"/>
      <c r="U83" s="128"/>
      <c r="V83" s="128"/>
    </row>
    <row r="84" spans="1:22" x14ac:dyDescent="0.2">
      <c r="A84" s="135"/>
      <c r="B84" s="135"/>
      <c r="C84" s="135"/>
      <c r="D84" s="135"/>
      <c r="E84" s="135"/>
      <c r="F84" s="135"/>
      <c r="G84" s="27"/>
      <c r="H84" s="27"/>
      <c r="I84" s="27"/>
      <c r="P84" s="128"/>
      <c r="Q84" s="128"/>
      <c r="R84" s="128"/>
      <c r="S84" s="128"/>
      <c r="T84" s="128"/>
      <c r="U84" s="128"/>
      <c r="V84" s="128"/>
    </row>
    <row r="85" spans="1:22" x14ac:dyDescent="0.2">
      <c r="P85" s="128"/>
      <c r="Q85" s="128"/>
      <c r="R85" s="128"/>
      <c r="S85" s="128"/>
      <c r="T85" s="128"/>
      <c r="U85" s="128"/>
      <c r="V85" s="128"/>
    </row>
    <row r="86" spans="1:22" x14ac:dyDescent="0.2">
      <c r="P86" s="128"/>
      <c r="Q86" s="128"/>
      <c r="R86" s="128"/>
      <c r="S86" s="128"/>
      <c r="T86" s="128"/>
      <c r="U86" s="128"/>
      <c r="V86" s="128"/>
    </row>
    <row r="87" spans="1:22" x14ac:dyDescent="0.2">
      <c r="P87" s="128"/>
      <c r="Q87" s="128"/>
      <c r="R87" s="128"/>
      <c r="S87" s="128"/>
      <c r="T87" s="128"/>
      <c r="U87" s="128"/>
      <c r="V87" s="128"/>
    </row>
    <row r="88" spans="1:22" s="128" customFormat="1" ht="18" x14ac:dyDescent="0.25">
      <c r="A88" s="396"/>
      <c r="B88" s="396"/>
      <c r="C88" s="396"/>
    </row>
    <row r="89" spans="1:22" s="128" customFormat="1" ht="18" x14ac:dyDescent="0.25">
      <c r="D89" s="399" t="s">
        <v>175</v>
      </c>
      <c r="E89" s="399"/>
      <c r="F89" s="405" t="str">
        <f>('QUARTERLY SALES BUDGETS'!N3)</f>
        <v>INPUT COMPANY NAME on Monthly Marketing Budget cell "H2"</v>
      </c>
    </row>
    <row r="90" spans="1:22" s="128" customFormat="1" ht="18" x14ac:dyDescent="0.25">
      <c r="A90" s="396"/>
      <c r="B90" s="396"/>
      <c r="C90" s="396"/>
      <c r="Q90" s="393"/>
      <c r="R90" s="609" t="s">
        <v>55</v>
      </c>
      <c r="S90" s="609"/>
      <c r="T90" s="609"/>
    </row>
    <row r="91" spans="1:22" s="128" customFormat="1" ht="18" x14ac:dyDescent="0.25">
      <c r="A91" s="396"/>
      <c r="B91" s="396"/>
      <c r="C91" s="399"/>
      <c r="E91" s="128" t="s">
        <v>281</v>
      </c>
      <c r="Q91" s="393"/>
      <c r="R91" s="393" t="s">
        <v>184</v>
      </c>
      <c r="S91" s="393"/>
      <c r="T91" s="393"/>
    </row>
    <row r="92" spans="1:22" s="128" customFormat="1" x14ac:dyDescent="0.2">
      <c r="Q92" s="135"/>
      <c r="R92" s="135"/>
      <c r="S92" s="135"/>
      <c r="T92" s="135"/>
    </row>
    <row r="93" spans="1:22" s="128" customFormat="1" ht="15" x14ac:dyDescent="0.25">
      <c r="B93" s="334" t="s">
        <v>343</v>
      </c>
      <c r="C93" s="334" t="s">
        <v>102</v>
      </c>
      <c r="D93" s="334" t="s">
        <v>103</v>
      </c>
      <c r="E93" s="334" t="s">
        <v>104</v>
      </c>
      <c r="F93" s="334" t="s">
        <v>105</v>
      </c>
      <c r="G93" s="327" t="s">
        <v>106</v>
      </c>
      <c r="H93" s="327" t="s">
        <v>309</v>
      </c>
      <c r="I93" s="327" t="s">
        <v>337</v>
      </c>
      <c r="J93" s="327" t="s">
        <v>338</v>
      </c>
      <c r="K93" s="327" t="s">
        <v>339</v>
      </c>
      <c r="L93" s="327" t="s">
        <v>340</v>
      </c>
      <c r="M93" s="327" t="s">
        <v>331</v>
      </c>
      <c r="N93" s="327" t="s">
        <v>332</v>
      </c>
      <c r="Q93" s="140" t="s">
        <v>69</v>
      </c>
      <c r="R93" s="141" t="s">
        <v>161</v>
      </c>
      <c r="S93" s="141" t="s">
        <v>162</v>
      </c>
      <c r="T93" s="141" t="s">
        <v>53</v>
      </c>
      <c r="U93" s="142" t="s">
        <v>329</v>
      </c>
    </row>
    <row r="94" spans="1:22" ht="14.25" x14ac:dyDescent="0.2">
      <c r="A94" s="403" t="str">
        <f>(A58)</f>
        <v>management</v>
      </c>
      <c r="P94" s="128"/>
      <c r="Q94" s="134"/>
      <c r="R94" s="135"/>
      <c r="S94" s="135"/>
      <c r="T94" s="135"/>
      <c r="U94" s="136"/>
      <c r="V94" s="128"/>
    </row>
    <row r="95" spans="1:22" ht="15" x14ac:dyDescent="0.2">
      <c r="A95" s="128" t="s">
        <v>177</v>
      </c>
      <c r="B95" s="188">
        <v>1</v>
      </c>
      <c r="C95" s="188">
        <v>1</v>
      </c>
      <c r="D95" s="188">
        <v>1</v>
      </c>
      <c r="E95" s="188">
        <v>1</v>
      </c>
      <c r="F95" s="188">
        <v>1</v>
      </c>
      <c r="G95" s="188">
        <v>1</v>
      </c>
      <c r="H95" s="188">
        <v>1</v>
      </c>
      <c r="I95" s="188">
        <v>1</v>
      </c>
      <c r="J95" s="188">
        <v>1</v>
      </c>
      <c r="K95" s="188">
        <v>1</v>
      </c>
      <c r="L95" s="188">
        <v>1</v>
      </c>
      <c r="M95" s="188">
        <v>1</v>
      </c>
      <c r="N95" s="118" t="s">
        <v>221</v>
      </c>
      <c r="P95" s="128"/>
      <c r="Q95" s="129">
        <f>(D95)</f>
        <v>1</v>
      </c>
      <c r="R95" s="130">
        <f>(G95)</f>
        <v>1</v>
      </c>
      <c r="S95" s="130">
        <f>(J95)</f>
        <v>1</v>
      </c>
      <c r="T95" s="130">
        <f>(M95)</f>
        <v>1</v>
      </c>
      <c r="U95" s="131" t="s">
        <v>256</v>
      </c>
      <c r="V95" s="128"/>
    </row>
    <row r="96" spans="1:22" s="128" customFormat="1" x14ac:dyDescent="0.2">
      <c r="A96" s="128" t="s">
        <v>178</v>
      </c>
      <c r="B96" s="146">
        <f>($B$142*B95)/12</f>
        <v>2500</v>
      </c>
      <c r="C96" s="146">
        <f t="shared" ref="C96:M96" si="26">($B$142*C95)/12</f>
        <v>2500</v>
      </c>
      <c r="D96" s="146">
        <f t="shared" si="26"/>
        <v>2500</v>
      </c>
      <c r="E96" s="146">
        <f t="shared" si="26"/>
        <v>2500</v>
      </c>
      <c r="F96" s="146">
        <f t="shared" si="26"/>
        <v>2500</v>
      </c>
      <c r="G96" s="146">
        <f t="shared" si="26"/>
        <v>2500</v>
      </c>
      <c r="H96" s="146">
        <f t="shared" si="26"/>
        <v>2500</v>
      </c>
      <c r="I96" s="146">
        <f t="shared" si="26"/>
        <v>2500</v>
      </c>
      <c r="J96" s="146">
        <f t="shared" si="26"/>
        <v>2500</v>
      </c>
      <c r="K96" s="146">
        <f t="shared" si="26"/>
        <v>2500</v>
      </c>
      <c r="L96" s="146">
        <f t="shared" si="26"/>
        <v>2500</v>
      </c>
      <c r="M96" s="146">
        <f t="shared" si="26"/>
        <v>2500</v>
      </c>
      <c r="N96" s="86">
        <f>SUM(B96:M96)</f>
        <v>30000</v>
      </c>
      <c r="Q96" s="86">
        <f>(B96+C96+D96)</f>
        <v>7500</v>
      </c>
      <c r="R96" s="85">
        <f>(E96+F96+G96)</f>
        <v>7500</v>
      </c>
      <c r="S96" s="85">
        <f>(H96+I96+J96)</f>
        <v>7500</v>
      </c>
      <c r="T96" s="85">
        <f>(K96+L96+M96)</f>
        <v>7500</v>
      </c>
      <c r="U96" s="132">
        <f>SUM(Q96:T96)</f>
        <v>30000</v>
      </c>
    </row>
    <row r="97" spans="1:22" s="128" customFormat="1" x14ac:dyDescent="0.2">
      <c r="A97" s="128" t="s">
        <v>233</v>
      </c>
      <c r="B97" s="146">
        <f>(B96*$B$143)</f>
        <v>0</v>
      </c>
      <c r="C97" s="146">
        <f t="shared" ref="C97:M97" si="27">(C96*$B$143)</f>
        <v>0</v>
      </c>
      <c r="D97" s="146">
        <f t="shared" si="27"/>
        <v>0</v>
      </c>
      <c r="E97" s="146">
        <f t="shared" si="27"/>
        <v>0</v>
      </c>
      <c r="F97" s="146">
        <f t="shared" si="27"/>
        <v>0</v>
      </c>
      <c r="G97" s="146">
        <f t="shared" si="27"/>
        <v>0</v>
      </c>
      <c r="H97" s="146">
        <f t="shared" si="27"/>
        <v>0</v>
      </c>
      <c r="I97" s="146">
        <f t="shared" si="27"/>
        <v>0</v>
      </c>
      <c r="J97" s="146">
        <f t="shared" si="27"/>
        <v>0</v>
      </c>
      <c r="K97" s="146">
        <f t="shared" si="27"/>
        <v>0</v>
      </c>
      <c r="L97" s="146">
        <f t="shared" si="27"/>
        <v>0</v>
      </c>
      <c r="M97" s="146">
        <f t="shared" si="27"/>
        <v>0</v>
      </c>
      <c r="N97" s="86">
        <f>SUM(B97:M97)</f>
        <v>0</v>
      </c>
      <c r="Q97" s="86">
        <f>(B97+C97+D97)</f>
        <v>0</v>
      </c>
      <c r="R97" s="85">
        <f>(E97+F97+G97)</f>
        <v>0</v>
      </c>
      <c r="S97" s="85">
        <f>(H97+I97+J97)</f>
        <v>0</v>
      </c>
      <c r="T97" s="85">
        <f>(K97+L97+M97)</f>
        <v>0</v>
      </c>
      <c r="U97" s="132">
        <f>SUM(Q97:T97)</f>
        <v>0</v>
      </c>
    </row>
    <row r="98" spans="1:22" s="128" customFormat="1" ht="13.5" thickBot="1" x14ac:dyDescent="0.25">
      <c r="A98" s="128" t="s">
        <v>232</v>
      </c>
      <c r="B98" s="147">
        <f>(B96*$B$144)</f>
        <v>191.25</v>
      </c>
      <c r="C98" s="147">
        <f t="shared" ref="C98:M98" si="28">(C96*$B$144)</f>
        <v>191.25</v>
      </c>
      <c r="D98" s="147">
        <f t="shared" si="28"/>
        <v>191.25</v>
      </c>
      <c r="E98" s="147">
        <f t="shared" si="28"/>
        <v>191.25</v>
      </c>
      <c r="F98" s="147">
        <f t="shared" si="28"/>
        <v>191.25</v>
      </c>
      <c r="G98" s="147">
        <f t="shared" si="28"/>
        <v>191.25</v>
      </c>
      <c r="H98" s="147">
        <f t="shared" si="28"/>
        <v>191.25</v>
      </c>
      <c r="I98" s="147">
        <f t="shared" si="28"/>
        <v>191.25</v>
      </c>
      <c r="J98" s="147">
        <f t="shared" si="28"/>
        <v>191.25</v>
      </c>
      <c r="K98" s="147">
        <f t="shared" si="28"/>
        <v>191.25</v>
      </c>
      <c r="L98" s="147">
        <f t="shared" si="28"/>
        <v>191.25</v>
      </c>
      <c r="M98" s="147">
        <f t="shared" si="28"/>
        <v>191.25</v>
      </c>
      <c r="N98" s="127">
        <f>SUM(B98:M98)</f>
        <v>2295</v>
      </c>
      <c r="Q98" s="87">
        <f>(B98+C98+D98)</f>
        <v>573.75</v>
      </c>
      <c r="R98" s="77">
        <f>(E98+F98+G98)</f>
        <v>573.75</v>
      </c>
      <c r="S98" s="77">
        <f>(H98+I98+J98)</f>
        <v>573.75</v>
      </c>
      <c r="T98" s="77">
        <f>(K98+L98+M98)</f>
        <v>573.75</v>
      </c>
      <c r="U98" s="133">
        <f>SUM(Q98:T98)</f>
        <v>2295</v>
      </c>
    </row>
    <row r="99" spans="1:22" s="128" customFormat="1" x14ac:dyDescent="0.2">
      <c r="A99" s="128" t="s">
        <v>18</v>
      </c>
      <c r="B99" s="76">
        <f>(B96+B97+B98)</f>
        <v>2691.25</v>
      </c>
      <c r="C99" s="76">
        <f t="shared" ref="C99:M99" si="29">(C96+C97+C98)</f>
        <v>2691.25</v>
      </c>
      <c r="D99" s="76">
        <f t="shared" si="29"/>
        <v>2691.25</v>
      </c>
      <c r="E99" s="76">
        <f t="shared" si="29"/>
        <v>2691.25</v>
      </c>
      <c r="F99" s="76">
        <f t="shared" si="29"/>
        <v>2691.25</v>
      </c>
      <c r="G99" s="76">
        <f t="shared" si="29"/>
        <v>2691.25</v>
      </c>
      <c r="H99" s="76">
        <f t="shared" si="29"/>
        <v>2691.25</v>
      </c>
      <c r="I99" s="76">
        <f t="shared" si="29"/>
        <v>2691.25</v>
      </c>
      <c r="J99" s="76">
        <f t="shared" si="29"/>
        <v>2691.25</v>
      </c>
      <c r="K99" s="76">
        <f t="shared" si="29"/>
        <v>2691.25</v>
      </c>
      <c r="L99" s="76">
        <f t="shared" si="29"/>
        <v>2691.25</v>
      </c>
      <c r="M99" s="76">
        <f t="shared" si="29"/>
        <v>2691.25</v>
      </c>
      <c r="N99" s="86">
        <f>SUM(B99:M99)</f>
        <v>32295</v>
      </c>
      <c r="Q99" s="86">
        <f>(Q96+Q97+Q98)</f>
        <v>8073.75</v>
      </c>
      <c r="R99" s="86">
        <f>(R96+R97+R98)</f>
        <v>8073.75</v>
      </c>
      <c r="S99" s="86">
        <f>(S96+S97+S98)</f>
        <v>8073.75</v>
      </c>
      <c r="T99" s="86">
        <f>(T96+T97+T98)</f>
        <v>8073.75</v>
      </c>
      <c r="U99" s="132">
        <f>SUM(Q99:T99)</f>
        <v>32295</v>
      </c>
    </row>
    <row r="100" spans="1:22" x14ac:dyDescent="0.2">
      <c r="A100" s="128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72" t="s">
        <v>256</v>
      </c>
      <c r="P100" s="128"/>
      <c r="Q100" s="134"/>
      <c r="R100" s="135"/>
      <c r="S100" s="135"/>
      <c r="T100" s="135"/>
      <c r="U100" s="136"/>
      <c r="V100" s="128"/>
    </row>
    <row r="101" spans="1:22" x14ac:dyDescent="0.2">
      <c r="A101" s="128" t="str">
        <f>(A63)</f>
        <v>administration</v>
      </c>
      <c r="N101" s="72" t="s">
        <v>256</v>
      </c>
      <c r="P101" s="128"/>
      <c r="Q101" s="134"/>
      <c r="R101" s="135"/>
      <c r="S101" s="135"/>
      <c r="T101" s="135"/>
      <c r="U101" s="136"/>
      <c r="V101" s="128"/>
    </row>
    <row r="102" spans="1:22" ht="15" x14ac:dyDescent="0.2">
      <c r="A102" s="128" t="s">
        <v>177</v>
      </c>
      <c r="B102" s="188">
        <v>1</v>
      </c>
      <c r="C102" s="188">
        <v>1</v>
      </c>
      <c r="D102" s="188">
        <v>1</v>
      </c>
      <c r="E102" s="188">
        <v>1</v>
      </c>
      <c r="F102" s="188">
        <v>1</v>
      </c>
      <c r="G102" s="188">
        <v>1</v>
      </c>
      <c r="H102" s="188">
        <v>1</v>
      </c>
      <c r="I102" s="188">
        <v>1</v>
      </c>
      <c r="J102" s="188">
        <v>1</v>
      </c>
      <c r="K102" s="188">
        <v>1</v>
      </c>
      <c r="L102" s="188">
        <v>1</v>
      </c>
      <c r="M102" s="188">
        <v>1</v>
      </c>
      <c r="N102" s="184"/>
      <c r="P102" s="128"/>
      <c r="Q102" s="129">
        <f>(D102)</f>
        <v>1</v>
      </c>
      <c r="R102" s="130">
        <f>(G102)</f>
        <v>1</v>
      </c>
      <c r="S102" s="130">
        <f>(J102)</f>
        <v>1</v>
      </c>
      <c r="T102" s="130">
        <f>(M102)</f>
        <v>1</v>
      </c>
      <c r="U102" s="136"/>
      <c r="V102" s="128"/>
    </row>
    <row r="103" spans="1:22" s="128" customFormat="1" x14ac:dyDescent="0.2">
      <c r="A103" s="128" t="s">
        <v>178</v>
      </c>
      <c r="B103" s="146">
        <f>($B$147*B102)/12</f>
        <v>1666.6666666666667</v>
      </c>
      <c r="C103" s="146">
        <f t="shared" ref="C103:M103" si="30">($B$147*C102)/12</f>
        <v>1666.6666666666667</v>
      </c>
      <c r="D103" s="146">
        <f t="shared" si="30"/>
        <v>1666.6666666666667</v>
      </c>
      <c r="E103" s="146">
        <f t="shared" si="30"/>
        <v>1666.6666666666667</v>
      </c>
      <c r="F103" s="146">
        <f t="shared" si="30"/>
        <v>1666.6666666666667</v>
      </c>
      <c r="G103" s="146">
        <f t="shared" si="30"/>
        <v>1666.6666666666667</v>
      </c>
      <c r="H103" s="146">
        <f t="shared" si="30"/>
        <v>1666.6666666666667</v>
      </c>
      <c r="I103" s="146">
        <f t="shared" si="30"/>
        <v>1666.6666666666667</v>
      </c>
      <c r="J103" s="146">
        <f t="shared" si="30"/>
        <v>1666.6666666666667</v>
      </c>
      <c r="K103" s="146">
        <f t="shared" si="30"/>
        <v>1666.6666666666667</v>
      </c>
      <c r="L103" s="146">
        <f t="shared" si="30"/>
        <v>1666.6666666666667</v>
      </c>
      <c r="M103" s="146">
        <f t="shared" si="30"/>
        <v>1666.6666666666667</v>
      </c>
      <c r="N103" s="86">
        <f>SUM(B103:M103)</f>
        <v>20000</v>
      </c>
      <c r="Q103" s="86">
        <f>(B103+C103+D103)</f>
        <v>5000</v>
      </c>
      <c r="R103" s="85">
        <f>(E103+F103+G103)</f>
        <v>5000</v>
      </c>
      <c r="S103" s="85">
        <f>(H103+I103+J103)</f>
        <v>5000</v>
      </c>
      <c r="T103" s="85">
        <f>(K103+L103+M103)</f>
        <v>5000</v>
      </c>
      <c r="U103" s="132">
        <f>SUM(Q103:T103)</f>
        <v>20000</v>
      </c>
    </row>
    <row r="104" spans="1:22" s="128" customFormat="1" x14ac:dyDescent="0.2">
      <c r="A104" s="128" t="s">
        <v>233</v>
      </c>
      <c r="B104" s="146">
        <f>(B103*$B$148)</f>
        <v>0</v>
      </c>
      <c r="C104" s="146">
        <f t="shared" ref="C104:M104" si="31">(C103*$B$148)</f>
        <v>0</v>
      </c>
      <c r="D104" s="146">
        <f t="shared" si="31"/>
        <v>0</v>
      </c>
      <c r="E104" s="146">
        <f t="shared" si="31"/>
        <v>0</v>
      </c>
      <c r="F104" s="146">
        <f t="shared" si="31"/>
        <v>0</v>
      </c>
      <c r="G104" s="146">
        <f t="shared" si="31"/>
        <v>0</v>
      </c>
      <c r="H104" s="146">
        <f t="shared" si="31"/>
        <v>0</v>
      </c>
      <c r="I104" s="146">
        <f t="shared" si="31"/>
        <v>0</v>
      </c>
      <c r="J104" s="146">
        <f t="shared" si="31"/>
        <v>0</v>
      </c>
      <c r="K104" s="146">
        <f t="shared" si="31"/>
        <v>0</v>
      </c>
      <c r="L104" s="146">
        <f t="shared" si="31"/>
        <v>0</v>
      </c>
      <c r="M104" s="146">
        <f t="shared" si="31"/>
        <v>0</v>
      </c>
      <c r="N104" s="86">
        <f>SUM(B104:M104)</f>
        <v>0</v>
      </c>
      <c r="Q104" s="86">
        <f>(B104+C104+D104)</f>
        <v>0</v>
      </c>
      <c r="R104" s="85">
        <f>(E104+F104+G104)</f>
        <v>0</v>
      </c>
      <c r="S104" s="85">
        <f>(H104+I104+J104)</f>
        <v>0</v>
      </c>
      <c r="T104" s="85">
        <f>(K104+L104+M104)</f>
        <v>0</v>
      </c>
      <c r="U104" s="132">
        <f>SUM(Q104:T104)</f>
        <v>0</v>
      </c>
    </row>
    <row r="105" spans="1:22" s="128" customFormat="1" ht="13.5" thickBot="1" x14ac:dyDescent="0.25">
      <c r="A105" s="128" t="s">
        <v>232</v>
      </c>
      <c r="B105" s="147">
        <f>(B103*$B$149)</f>
        <v>127.5</v>
      </c>
      <c r="C105" s="147">
        <f t="shared" ref="C105:M105" si="32">(C103*$B$149)</f>
        <v>127.5</v>
      </c>
      <c r="D105" s="147">
        <f t="shared" si="32"/>
        <v>127.5</v>
      </c>
      <c r="E105" s="147">
        <f t="shared" si="32"/>
        <v>127.5</v>
      </c>
      <c r="F105" s="147">
        <f t="shared" si="32"/>
        <v>127.5</v>
      </c>
      <c r="G105" s="147">
        <f t="shared" si="32"/>
        <v>127.5</v>
      </c>
      <c r="H105" s="147">
        <f t="shared" si="32"/>
        <v>127.5</v>
      </c>
      <c r="I105" s="147">
        <f t="shared" si="32"/>
        <v>127.5</v>
      </c>
      <c r="J105" s="147">
        <f t="shared" si="32"/>
        <v>127.5</v>
      </c>
      <c r="K105" s="147">
        <f t="shared" si="32"/>
        <v>127.5</v>
      </c>
      <c r="L105" s="147">
        <f t="shared" si="32"/>
        <v>127.5</v>
      </c>
      <c r="M105" s="147">
        <f t="shared" si="32"/>
        <v>127.5</v>
      </c>
      <c r="N105" s="127">
        <f>SUM(B105:M105)</f>
        <v>1530</v>
      </c>
      <c r="Q105" s="87">
        <f>(B105+C105+D105)</f>
        <v>382.5</v>
      </c>
      <c r="R105" s="77">
        <f>(E105+F105+G105)</f>
        <v>382.5</v>
      </c>
      <c r="S105" s="77">
        <f>(H105+I105+J105)</f>
        <v>382.5</v>
      </c>
      <c r="T105" s="77">
        <f>(K105+L105+M105)</f>
        <v>382.5</v>
      </c>
      <c r="U105" s="133">
        <f>SUM(Q105:T105)</f>
        <v>1530</v>
      </c>
    </row>
    <row r="106" spans="1:22" s="128" customFormat="1" x14ac:dyDescent="0.2">
      <c r="A106" s="128" t="s">
        <v>18</v>
      </c>
      <c r="B106" s="76">
        <f>(B103+B104+B105)</f>
        <v>1794.1666666666667</v>
      </c>
      <c r="C106" s="76">
        <f t="shared" ref="C106:M106" si="33">(C103+C104+C105)</f>
        <v>1794.1666666666667</v>
      </c>
      <c r="D106" s="76">
        <f t="shared" si="33"/>
        <v>1794.1666666666667</v>
      </c>
      <c r="E106" s="76">
        <f t="shared" si="33"/>
        <v>1794.1666666666667</v>
      </c>
      <c r="F106" s="76">
        <f t="shared" si="33"/>
        <v>1794.1666666666667</v>
      </c>
      <c r="G106" s="76">
        <f t="shared" si="33"/>
        <v>1794.1666666666667</v>
      </c>
      <c r="H106" s="76">
        <f t="shared" si="33"/>
        <v>1794.1666666666667</v>
      </c>
      <c r="I106" s="76">
        <f t="shared" si="33"/>
        <v>1794.1666666666667</v>
      </c>
      <c r="J106" s="76">
        <f t="shared" si="33"/>
        <v>1794.1666666666667</v>
      </c>
      <c r="K106" s="76">
        <f t="shared" si="33"/>
        <v>1794.1666666666667</v>
      </c>
      <c r="L106" s="76">
        <f t="shared" si="33"/>
        <v>1794.1666666666667</v>
      </c>
      <c r="M106" s="76">
        <f t="shared" si="33"/>
        <v>1794.1666666666667</v>
      </c>
      <c r="N106" s="86">
        <f>SUM(B106:M106)</f>
        <v>21530</v>
      </c>
      <c r="Q106" s="86">
        <f>(Q103+Q104+Q105)</f>
        <v>5382.5</v>
      </c>
      <c r="R106" s="86">
        <f>(R103+R104+R105)</f>
        <v>5382.5</v>
      </c>
      <c r="S106" s="86">
        <f>(S103+S104+S105)</f>
        <v>5382.5</v>
      </c>
      <c r="T106" s="86">
        <f>(T103+T104+T105)</f>
        <v>5382.5</v>
      </c>
      <c r="U106" s="132">
        <f>SUM(Q106:T106)</f>
        <v>21530</v>
      </c>
    </row>
    <row r="107" spans="1:22" x14ac:dyDescent="0.2">
      <c r="A107" s="128"/>
      <c r="N107" s="72" t="s">
        <v>256</v>
      </c>
      <c r="P107" s="128"/>
      <c r="Q107" s="134"/>
      <c r="R107" s="135"/>
      <c r="S107" s="135"/>
      <c r="T107" s="135"/>
      <c r="U107" s="136"/>
      <c r="V107" s="128"/>
    </row>
    <row r="108" spans="1:22" x14ac:dyDescent="0.2">
      <c r="A108" s="128" t="str">
        <f>(A68)</f>
        <v>other</v>
      </c>
      <c r="N108" s="72" t="s">
        <v>256</v>
      </c>
      <c r="P108" s="128"/>
      <c r="Q108" s="134"/>
      <c r="R108" s="135"/>
      <c r="S108" s="135"/>
      <c r="T108" s="135"/>
      <c r="U108" s="136"/>
      <c r="V108" s="128"/>
    </row>
    <row r="109" spans="1:22" ht="15" x14ac:dyDescent="0.2">
      <c r="A109" s="128" t="s">
        <v>177</v>
      </c>
      <c r="B109" s="188">
        <v>0</v>
      </c>
      <c r="C109" s="188">
        <v>0</v>
      </c>
      <c r="D109" s="188">
        <v>0</v>
      </c>
      <c r="E109" s="188">
        <v>0</v>
      </c>
      <c r="F109" s="188">
        <v>0</v>
      </c>
      <c r="G109" s="188">
        <v>0</v>
      </c>
      <c r="H109" s="188">
        <v>0</v>
      </c>
      <c r="I109" s="188">
        <v>0</v>
      </c>
      <c r="J109" s="188">
        <v>0</v>
      </c>
      <c r="K109" s="188">
        <v>0</v>
      </c>
      <c r="L109" s="188">
        <v>0</v>
      </c>
      <c r="M109" s="188">
        <v>0</v>
      </c>
      <c r="N109" s="118" t="s">
        <v>256</v>
      </c>
      <c r="P109" s="128"/>
      <c r="Q109" s="129">
        <f>(D109)</f>
        <v>0</v>
      </c>
      <c r="R109" s="130">
        <f>(G109)</f>
        <v>0</v>
      </c>
      <c r="S109" s="130">
        <f>(J109)</f>
        <v>0</v>
      </c>
      <c r="T109" s="130">
        <f>(M109)</f>
        <v>0</v>
      </c>
      <c r="U109" s="136"/>
      <c r="V109" s="128"/>
    </row>
    <row r="110" spans="1:22" s="128" customFormat="1" x14ac:dyDescent="0.2">
      <c r="A110" s="128" t="s">
        <v>178</v>
      </c>
      <c r="B110" s="146">
        <f>($B$152*B109)/12</f>
        <v>0</v>
      </c>
      <c r="C110" s="146">
        <f t="shared" ref="C110:M110" si="34">($B$152*C109)/12</f>
        <v>0</v>
      </c>
      <c r="D110" s="146">
        <f t="shared" si="34"/>
        <v>0</v>
      </c>
      <c r="E110" s="146">
        <f t="shared" si="34"/>
        <v>0</v>
      </c>
      <c r="F110" s="146">
        <f t="shared" si="34"/>
        <v>0</v>
      </c>
      <c r="G110" s="146">
        <f t="shared" si="34"/>
        <v>0</v>
      </c>
      <c r="H110" s="146">
        <f t="shared" si="34"/>
        <v>0</v>
      </c>
      <c r="I110" s="146">
        <f t="shared" si="34"/>
        <v>0</v>
      </c>
      <c r="J110" s="146">
        <f t="shared" si="34"/>
        <v>0</v>
      </c>
      <c r="K110" s="146">
        <f t="shared" si="34"/>
        <v>0</v>
      </c>
      <c r="L110" s="146">
        <f t="shared" si="34"/>
        <v>0</v>
      </c>
      <c r="M110" s="146">
        <f t="shared" si="34"/>
        <v>0</v>
      </c>
      <c r="N110" s="86">
        <f>SUM(B110:M110)</f>
        <v>0</v>
      </c>
      <c r="Q110" s="86">
        <f>(B110+C110+D110)</f>
        <v>0</v>
      </c>
      <c r="R110" s="85">
        <f>(E110+F110+G110)</f>
        <v>0</v>
      </c>
      <c r="S110" s="85">
        <f>(H110+I110+J110)</f>
        <v>0</v>
      </c>
      <c r="T110" s="85">
        <f>(K110+L110+M110)</f>
        <v>0</v>
      </c>
      <c r="U110" s="132">
        <f>SUM(Q110:T110)</f>
        <v>0</v>
      </c>
    </row>
    <row r="111" spans="1:22" s="128" customFormat="1" x14ac:dyDescent="0.2">
      <c r="A111" s="128" t="s">
        <v>233</v>
      </c>
      <c r="B111" s="146">
        <f>(B110*$B$153)</f>
        <v>0</v>
      </c>
      <c r="C111" s="146">
        <f t="shared" ref="C111:M111" si="35">(C110*$B$153)</f>
        <v>0</v>
      </c>
      <c r="D111" s="146">
        <f t="shared" si="35"/>
        <v>0</v>
      </c>
      <c r="E111" s="146">
        <f t="shared" si="35"/>
        <v>0</v>
      </c>
      <c r="F111" s="146">
        <f t="shared" si="35"/>
        <v>0</v>
      </c>
      <c r="G111" s="146">
        <f t="shared" si="35"/>
        <v>0</v>
      </c>
      <c r="H111" s="146">
        <f t="shared" si="35"/>
        <v>0</v>
      </c>
      <c r="I111" s="146">
        <f t="shared" si="35"/>
        <v>0</v>
      </c>
      <c r="J111" s="146">
        <f t="shared" si="35"/>
        <v>0</v>
      </c>
      <c r="K111" s="146">
        <f t="shared" si="35"/>
        <v>0</v>
      </c>
      <c r="L111" s="146">
        <f t="shared" si="35"/>
        <v>0</v>
      </c>
      <c r="M111" s="146">
        <f t="shared" si="35"/>
        <v>0</v>
      </c>
      <c r="N111" s="86">
        <f>SUM(B111:M111)</f>
        <v>0</v>
      </c>
      <c r="Q111" s="86">
        <f>(B111+C111+D111)</f>
        <v>0</v>
      </c>
      <c r="R111" s="85">
        <f>(E111+F111+G111)</f>
        <v>0</v>
      </c>
      <c r="S111" s="85">
        <f>(H111+I111+J111)</f>
        <v>0</v>
      </c>
      <c r="T111" s="85">
        <f>(K111+L111+M111)</f>
        <v>0</v>
      </c>
      <c r="U111" s="132">
        <f>SUM(Q111:T111)</f>
        <v>0</v>
      </c>
    </row>
    <row r="112" spans="1:22" s="128" customFormat="1" ht="13.5" thickBot="1" x14ac:dyDescent="0.25">
      <c r="A112" s="128" t="s">
        <v>232</v>
      </c>
      <c r="B112" s="147">
        <f>(B110*$B$154)</f>
        <v>0</v>
      </c>
      <c r="C112" s="147">
        <f t="shared" ref="C112:M112" si="36">(C110*$B$154)</f>
        <v>0</v>
      </c>
      <c r="D112" s="147">
        <f t="shared" si="36"/>
        <v>0</v>
      </c>
      <c r="E112" s="147">
        <f t="shared" si="36"/>
        <v>0</v>
      </c>
      <c r="F112" s="147">
        <f t="shared" si="36"/>
        <v>0</v>
      </c>
      <c r="G112" s="147">
        <f t="shared" si="36"/>
        <v>0</v>
      </c>
      <c r="H112" s="147">
        <f t="shared" si="36"/>
        <v>0</v>
      </c>
      <c r="I112" s="147">
        <f t="shared" si="36"/>
        <v>0</v>
      </c>
      <c r="J112" s="147">
        <f t="shared" si="36"/>
        <v>0</v>
      </c>
      <c r="K112" s="147">
        <f t="shared" si="36"/>
        <v>0</v>
      </c>
      <c r="L112" s="147">
        <f t="shared" si="36"/>
        <v>0</v>
      </c>
      <c r="M112" s="147">
        <f t="shared" si="36"/>
        <v>0</v>
      </c>
      <c r="N112" s="127">
        <f>SUM(B112:M112)</f>
        <v>0</v>
      </c>
      <c r="Q112" s="87">
        <f>(B112+C112+D112)</f>
        <v>0</v>
      </c>
      <c r="R112" s="77">
        <f>(E112+F112+G112)</f>
        <v>0</v>
      </c>
      <c r="S112" s="77">
        <f>(H112+I112+J112)</f>
        <v>0</v>
      </c>
      <c r="T112" s="77">
        <f>(K112+L112+M112)</f>
        <v>0</v>
      </c>
      <c r="U112" s="133">
        <f>SUM(Q112:T112)</f>
        <v>0</v>
      </c>
    </row>
    <row r="113" spans="1:22" s="128" customFormat="1" x14ac:dyDescent="0.2">
      <c r="A113" s="128" t="s">
        <v>18</v>
      </c>
      <c r="B113" s="76">
        <f>(B110+B111+B112)</f>
        <v>0</v>
      </c>
      <c r="C113" s="76">
        <f t="shared" ref="C113:M113" si="37">(C110+C111+C112)</f>
        <v>0</v>
      </c>
      <c r="D113" s="76">
        <f t="shared" si="37"/>
        <v>0</v>
      </c>
      <c r="E113" s="76">
        <f t="shared" si="37"/>
        <v>0</v>
      </c>
      <c r="F113" s="76">
        <f t="shared" si="37"/>
        <v>0</v>
      </c>
      <c r="G113" s="76">
        <f t="shared" si="37"/>
        <v>0</v>
      </c>
      <c r="H113" s="76">
        <f t="shared" si="37"/>
        <v>0</v>
      </c>
      <c r="I113" s="76">
        <f t="shared" si="37"/>
        <v>0</v>
      </c>
      <c r="J113" s="76">
        <f t="shared" si="37"/>
        <v>0</v>
      </c>
      <c r="K113" s="76">
        <f t="shared" si="37"/>
        <v>0</v>
      </c>
      <c r="L113" s="76">
        <f t="shared" si="37"/>
        <v>0</v>
      </c>
      <c r="M113" s="76">
        <f t="shared" si="37"/>
        <v>0</v>
      </c>
      <c r="N113" s="86">
        <f>SUM(B113:M113)</f>
        <v>0</v>
      </c>
      <c r="Q113" s="86">
        <f>(Q110+Q111+Q112)</f>
        <v>0</v>
      </c>
      <c r="R113" s="86">
        <f>(R110+R111+R112)</f>
        <v>0</v>
      </c>
      <c r="S113" s="86">
        <f>(S110+S111+S112)</f>
        <v>0</v>
      </c>
      <c r="T113" s="86">
        <f>(T110+T111+T112)</f>
        <v>0</v>
      </c>
      <c r="U113" s="132">
        <f>SUM(Q113:T113)</f>
        <v>0</v>
      </c>
    </row>
    <row r="114" spans="1:22" x14ac:dyDescent="0.2">
      <c r="A114" s="128"/>
      <c r="N114" s="72" t="s">
        <v>256</v>
      </c>
      <c r="P114" s="128"/>
      <c r="Q114" s="134"/>
      <c r="R114" s="135"/>
      <c r="S114" s="135"/>
      <c r="T114" s="135"/>
      <c r="U114" s="136"/>
      <c r="V114" s="128"/>
    </row>
    <row r="115" spans="1:22" x14ac:dyDescent="0.2">
      <c r="A115" s="128" t="str">
        <f>(A73)</f>
        <v>other</v>
      </c>
      <c r="N115" s="72" t="s">
        <v>256</v>
      </c>
      <c r="P115" s="128"/>
      <c r="Q115" s="134"/>
      <c r="R115" s="135"/>
      <c r="S115" s="135"/>
      <c r="T115" s="135"/>
      <c r="U115" s="136"/>
      <c r="V115" s="128"/>
    </row>
    <row r="116" spans="1:22" s="128" customFormat="1" ht="15.95" customHeight="1" x14ac:dyDescent="0.2">
      <c r="A116" s="128" t="s">
        <v>177</v>
      </c>
      <c r="B116" s="188">
        <v>0</v>
      </c>
      <c r="C116" s="188">
        <v>0</v>
      </c>
      <c r="D116" s="188">
        <v>0</v>
      </c>
      <c r="E116" s="188">
        <v>0</v>
      </c>
      <c r="F116" s="188">
        <v>0</v>
      </c>
      <c r="G116" s="188">
        <v>0</v>
      </c>
      <c r="H116" s="188">
        <v>0</v>
      </c>
      <c r="I116" s="188">
        <v>0</v>
      </c>
      <c r="J116" s="188">
        <v>0</v>
      </c>
      <c r="K116" s="188">
        <v>0</v>
      </c>
      <c r="L116" s="188">
        <v>0</v>
      </c>
      <c r="M116" s="188">
        <v>0</v>
      </c>
      <c r="N116" s="129" t="s">
        <v>256</v>
      </c>
      <c r="Q116" s="129">
        <f>(D116)</f>
        <v>0</v>
      </c>
      <c r="R116" s="130">
        <f>(G116)</f>
        <v>0</v>
      </c>
      <c r="S116" s="130">
        <f>(J116)</f>
        <v>0</v>
      </c>
      <c r="T116" s="130">
        <f>(M116)</f>
        <v>0</v>
      </c>
      <c r="U116" s="136"/>
    </row>
    <row r="117" spans="1:22" s="128" customFormat="1" ht="15.95" customHeight="1" x14ac:dyDescent="0.2">
      <c r="A117" s="128" t="s">
        <v>178</v>
      </c>
      <c r="B117" s="146">
        <f>($B$157*B116)/12</f>
        <v>0</v>
      </c>
      <c r="C117" s="146">
        <f t="shared" ref="C117:M117" si="38">($B$157*C116)/12</f>
        <v>0</v>
      </c>
      <c r="D117" s="146">
        <f t="shared" si="38"/>
        <v>0</v>
      </c>
      <c r="E117" s="146">
        <f t="shared" si="38"/>
        <v>0</v>
      </c>
      <c r="F117" s="146">
        <f t="shared" si="38"/>
        <v>0</v>
      </c>
      <c r="G117" s="146">
        <f t="shared" si="38"/>
        <v>0</v>
      </c>
      <c r="H117" s="146">
        <f t="shared" si="38"/>
        <v>0</v>
      </c>
      <c r="I117" s="146">
        <f t="shared" si="38"/>
        <v>0</v>
      </c>
      <c r="J117" s="146">
        <f t="shared" si="38"/>
        <v>0</v>
      </c>
      <c r="K117" s="146">
        <f t="shared" si="38"/>
        <v>0</v>
      </c>
      <c r="L117" s="146">
        <f t="shared" si="38"/>
        <v>0</v>
      </c>
      <c r="M117" s="146">
        <f t="shared" si="38"/>
        <v>0</v>
      </c>
      <c r="N117" s="86">
        <f>SUM(B117:M117)</f>
        <v>0</v>
      </c>
      <c r="Q117" s="86">
        <f>(B117+C117+D117)</f>
        <v>0</v>
      </c>
      <c r="R117" s="85">
        <f>(E117+F117+G117)</f>
        <v>0</v>
      </c>
      <c r="S117" s="85">
        <f>(H117+I117+J117)</f>
        <v>0</v>
      </c>
      <c r="T117" s="85">
        <f>(K117+L117+M117)</f>
        <v>0</v>
      </c>
      <c r="U117" s="132">
        <f>SUM(Q117:T117)</f>
        <v>0</v>
      </c>
    </row>
    <row r="118" spans="1:22" s="128" customFormat="1" x14ac:dyDescent="0.2">
      <c r="A118" s="128" t="s">
        <v>233</v>
      </c>
      <c r="B118" s="146">
        <f>(B117*$B$158)</f>
        <v>0</v>
      </c>
      <c r="C118" s="146">
        <f t="shared" ref="C118:M118" si="39">(C117*$B$158)</f>
        <v>0</v>
      </c>
      <c r="D118" s="146">
        <f t="shared" si="39"/>
        <v>0</v>
      </c>
      <c r="E118" s="146">
        <f t="shared" si="39"/>
        <v>0</v>
      </c>
      <c r="F118" s="146">
        <f t="shared" si="39"/>
        <v>0</v>
      </c>
      <c r="G118" s="146">
        <f t="shared" si="39"/>
        <v>0</v>
      </c>
      <c r="H118" s="146">
        <f t="shared" si="39"/>
        <v>0</v>
      </c>
      <c r="I118" s="146">
        <f t="shared" si="39"/>
        <v>0</v>
      </c>
      <c r="J118" s="146">
        <f t="shared" si="39"/>
        <v>0</v>
      </c>
      <c r="K118" s="146">
        <f t="shared" si="39"/>
        <v>0</v>
      </c>
      <c r="L118" s="146">
        <f t="shared" si="39"/>
        <v>0</v>
      </c>
      <c r="M118" s="146">
        <f t="shared" si="39"/>
        <v>0</v>
      </c>
      <c r="N118" s="86">
        <f>SUM(B118:M118)</f>
        <v>0</v>
      </c>
      <c r="Q118" s="86">
        <f>(B118+C118+D118)</f>
        <v>0</v>
      </c>
      <c r="R118" s="85">
        <f>(C118+D118+E118)</f>
        <v>0</v>
      </c>
      <c r="S118" s="85">
        <f>(H118+I118+J118)</f>
        <v>0</v>
      </c>
      <c r="T118" s="85">
        <f>(K118+L118+M118)</f>
        <v>0</v>
      </c>
      <c r="U118" s="132">
        <f>SUM(Q118:T118)</f>
        <v>0</v>
      </c>
    </row>
    <row r="119" spans="1:22" s="128" customFormat="1" ht="13.5" thickBot="1" x14ac:dyDescent="0.25">
      <c r="A119" s="128" t="s">
        <v>232</v>
      </c>
      <c r="B119" s="147">
        <f>(B117*$B$159)</f>
        <v>0</v>
      </c>
      <c r="C119" s="147">
        <f t="shared" ref="C119:M119" si="40">(C117*$B$159)</f>
        <v>0</v>
      </c>
      <c r="D119" s="147">
        <f t="shared" si="40"/>
        <v>0</v>
      </c>
      <c r="E119" s="147">
        <f t="shared" si="40"/>
        <v>0</v>
      </c>
      <c r="F119" s="147">
        <f t="shared" si="40"/>
        <v>0</v>
      </c>
      <c r="G119" s="147">
        <f t="shared" si="40"/>
        <v>0</v>
      </c>
      <c r="H119" s="147">
        <f t="shared" si="40"/>
        <v>0</v>
      </c>
      <c r="I119" s="147">
        <f t="shared" si="40"/>
        <v>0</v>
      </c>
      <c r="J119" s="147">
        <f t="shared" si="40"/>
        <v>0</v>
      </c>
      <c r="K119" s="147">
        <f t="shared" si="40"/>
        <v>0</v>
      </c>
      <c r="L119" s="147">
        <f t="shared" si="40"/>
        <v>0</v>
      </c>
      <c r="M119" s="147">
        <f t="shared" si="40"/>
        <v>0</v>
      </c>
      <c r="N119" s="127">
        <f>SUM(B119:M119)</f>
        <v>0</v>
      </c>
      <c r="Q119" s="87">
        <f>(B119+C119+D119)</f>
        <v>0</v>
      </c>
      <c r="R119" s="77">
        <f>(C119+D119+E119)</f>
        <v>0</v>
      </c>
      <c r="S119" s="77">
        <f>(H119+I119+J119)</f>
        <v>0</v>
      </c>
      <c r="T119" s="77">
        <f>(K119+L119+M119)</f>
        <v>0</v>
      </c>
      <c r="U119" s="133">
        <f>SUM(Q119:T119)</f>
        <v>0</v>
      </c>
    </row>
    <row r="120" spans="1:22" s="128" customFormat="1" x14ac:dyDescent="0.2">
      <c r="A120" s="128" t="s">
        <v>18</v>
      </c>
      <c r="B120" s="76">
        <f>(B117+B118+B119)</f>
        <v>0</v>
      </c>
      <c r="C120" s="76">
        <f t="shared" ref="C120:M120" si="41">(C117+C118+C119)</f>
        <v>0</v>
      </c>
      <c r="D120" s="76">
        <f t="shared" si="41"/>
        <v>0</v>
      </c>
      <c r="E120" s="76">
        <f t="shared" si="41"/>
        <v>0</v>
      </c>
      <c r="F120" s="76">
        <f t="shared" si="41"/>
        <v>0</v>
      </c>
      <c r="G120" s="76">
        <f t="shared" si="41"/>
        <v>0</v>
      </c>
      <c r="H120" s="76">
        <f t="shared" si="41"/>
        <v>0</v>
      </c>
      <c r="I120" s="76">
        <f t="shared" si="41"/>
        <v>0</v>
      </c>
      <c r="J120" s="76">
        <f t="shared" si="41"/>
        <v>0</v>
      </c>
      <c r="K120" s="76">
        <f t="shared" si="41"/>
        <v>0</v>
      </c>
      <c r="L120" s="76">
        <f t="shared" si="41"/>
        <v>0</v>
      </c>
      <c r="M120" s="76">
        <f t="shared" si="41"/>
        <v>0</v>
      </c>
      <c r="N120" s="86">
        <f>SUM(B120:M120)</f>
        <v>0</v>
      </c>
      <c r="Q120" s="86">
        <f>(Q117+Q118+Q119)</f>
        <v>0</v>
      </c>
      <c r="R120" s="86">
        <f>(R117+R118+R119)</f>
        <v>0</v>
      </c>
      <c r="S120" s="86">
        <f>(S117+S118+S119)</f>
        <v>0</v>
      </c>
      <c r="T120" s="86">
        <f>(T117+T118+T119)</f>
        <v>0</v>
      </c>
      <c r="U120" s="132">
        <f>SUM(Q120:T120)</f>
        <v>0</v>
      </c>
    </row>
    <row r="121" spans="1:22" x14ac:dyDescent="0.2">
      <c r="A121" s="128"/>
      <c r="N121" s="72" t="s">
        <v>256</v>
      </c>
      <c r="P121" s="128"/>
      <c r="Q121" s="134"/>
      <c r="R121" s="135"/>
      <c r="S121" s="135"/>
      <c r="T121" s="135"/>
      <c r="U121" s="136"/>
      <c r="V121" s="128"/>
    </row>
    <row r="122" spans="1:22" x14ac:dyDescent="0.2">
      <c r="A122" s="128" t="str">
        <f>(A78)</f>
        <v>other</v>
      </c>
      <c r="N122" s="72" t="s">
        <v>256</v>
      </c>
      <c r="P122" s="128"/>
      <c r="Q122" s="134"/>
      <c r="R122" s="135"/>
      <c r="S122" s="135"/>
      <c r="T122" s="135"/>
      <c r="U122" s="136"/>
      <c r="V122" s="128"/>
    </row>
    <row r="123" spans="1:22" s="128" customFormat="1" ht="15" x14ac:dyDescent="0.2">
      <c r="A123" s="128" t="s">
        <v>177</v>
      </c>
      <c r="B123" s="188">
        <v>0</v>
      </c>
      <c r="C123" s="188">
        <v>0</v>
      </c>
      <c r="D123" s="188">
        <v>0</v>
      </c>
      <c r="E123" s="188">
        <v>0</v>
      </c>
      <c r="F123" s="188">
        <v>0</v>
      </c>
      <c r="G123" s="188">
        <v>0</v>
      </c>
      <c r="H123" s="188">
        <v>0</v>
      </c>
      <c r="I123" s="188">
        <v>0</v>
      </c>
      <c r="J123" s="188">
        <v>0</v>
      </c>
      <c r="K123" s="188">
        <v>0</v>
      </c>
      <c r="L123" s="188">
        <v>0</v>
      </c>
      <c r="M123" s="188">
        <v>0</v>
      </c>
      <c r="N123" s="129" t="s">
        <v>256</v>
      </c>
      <c r="Q123" s="129">
        <f>(D123)</f>
        <v>0</v>
      </c>
      <c r="R123" s="130">
        <f>(G123)</f>
        <v>0</v>
      </c>
      <c r="S123" s="130">
        <f>(J123)</f>
        <v>0</v>
      </c>
      <c r="T123" s="130">
        <f>(M123)</f>
        <v>0</v>
      </c>
      <c r="U123" s="136"/>
    </row>
    <row r="124" spans="1:22" s="128" customFormat="1" x14ac:dyDescent="0.2">
      <c r="A124" s="128" t="s">
        <v>178</v>
      </c>
      <c r="B124" s="146">
        <f>($B$162*B123)/12</f>
        <v>0</v>
      </c>
      <c r="C124" s="146">
        <f t="shared" ref="C124:M124" si="42">($B$162*C123)/12</f>
        <v>0</v>
      </c>
      <c r="D124" s="146">
        <f t="shared" si="42"/>
        <v>0</v>
      </c>
      <c r="E124" s="146">
        <f t="shared" si="42"/>
        <v>0</v>
      </c>
      <c r="F124" s="146">
        <f t="shared" si="42"/>
        <v>0</v>
      </c>
      <c r="G124" s="146">
        <f t="shared" si="42"/>
        <v>0</v>
      </c>
      <c r="H124" s="146">
        <f t="shared" si="42"/>
        <v>0</v>
      </c>
      <c r="I124" s="146">
        <f t="shared" si="42"/>
        <v>0</v>
      </c>
      <c r="J124" s="146">
        <f t="shared" si="42"/>
        <v>0</v>
      </c>
      <c r="K124" s="146">
        <f t="shared" si="42"/>
        <v>0</v>
      </c>
      <c r="L124" s="146">
        <f t="shared" si="42"/>
        <v>0</v>
      </c>
      <c r="M124" s="146">
        <f t="shared" si="42"/>
        <v>0</v>
      </c>
      <c r="N124" s="86">
        <f>SUM(B124:M124)</f>
        <v>0</v>
      </c>
      <c r="Q124" s="86">
        <f>(B124+C124+D124)</f>
        <v>0</v>
      </c>
      <c r="R124" s="85">
        <f>(E124+F124+G124)</f>
        <v>0</v>
      </c>
      <c r="S124" s="85">
        <f>(H124+I124+J124)</f>
        <v>0</v>
      </c>
      <c r="T124" s="85">
        <f>(K124+L124+M124)</f>
        <v>0</v>
      </c>
      <c r="U124" s="132">
        <f>SUM(Q124:T124)</f>
        <v>0</v>
      </c>
    </row>
    <row r="125" spans="1:22" s="128" customFormat="1" x14ac:dyDescent="0.2">
      <c r="A125" s="128" t="s">
        <v>233</v>
      </c>
      <c r="B125" s="146">
        <f>(B124*$B$163)</f>
        <v>0</v>
      </c>
      <c r="C125" s="146">
        <f t="shared" ref="C125:M125" si="43">(C124*$B$163)</f>
        <v>0</v>
      </c>
      <c r="D125" s="146">
        <f t="shared" si="43"/>
        <v>0</v>
      </c>
      <c r="E125" s="146">
        <f t="shared" si="43"/>
        <v>0</v>
      </c>
      <c r="F125" s="146">
        <f t="shared" si="43"/>
        <v>0</v>
      </c>
      <c r="G125" s="146">
        <f t="shared" si="43"/>
        <v>0</v>
      </c>
      <c r="H125" s="146">
        <f t="shared" si="43"/>
        <v>0</v>
      </c>
      <c r="I125" s="146">
        <f t="shared" si="43"/>
        <v>0</v>
      </c>
      <c r="J125" s="146">
        <f t="shared" si="43"/>
        <v>0</v>
      </c>
      <c r="K125" s="146">
        <f t="shared" si="43"/>
        <v>0</v>
      </c>
      <c r="L125" s="146">
        <f t="shared" si="43"/>
        <v>0</v>
      </c>
      <c r="M125" s="146">
        <f t="shared" si="43"/>
        <v>0</v>
      </c>
      <c r="N125" s="86">
        <f>SUM(B125:M125)</f>
        <v>0</v>
      </c>
      <c r="Q125" s="86">
        <f>(B125+C125+D125)</f>
        <v>0</v>
      </c>
      <c r="R125" s="85">
        <f>(C125+D125+E125)</f>
        <v>0</v>
      </c>
      <c r="S125" s="85">
        <f>(H125+I125+J125)</f>
        <v>0</v>
      </c>
      <c r="T125" s="85">
        <f>(K125+L125+M125)</f>
        <v>0</v>
      </c>
      <c r="U125" s="132">
        <f>SUM(Q125:T125)</f>
        <v>0</v>
      </c>
    </row>
    <row r="126" spans="1:22" s="128" customFormat="1" ht="13.5" thickBot="1" x14ac:dyDescent="0.25">
      <c r="A126" s="128" t="s">
        <v>232</v>
      </c>
      <c r="B126" s="147">
        <f>(B124*$B$164)</f>
        <v>0</v>
      </c>
      <c r="C126" s="147">
        <f t="shared" ref="C126:M126" si="44">(C124*$B$164)</f>
        <v>0</v>
      </c>
      <c r="D126" s="147">
        <f t="shared" si="44"/>
        <v>0</v>
      </c>
      <c r="E126" s="147">
        <f t="shared" si="44"/>
        <v>0</v>
      </c>
      <c r="F126" s="147">
        <f t="shared" si="44"/>
        <v>0</v>
      </c>
      <c r="G126" s="147">
        <f t="shared" si="44"/>
        <v>0</v>
      </c>
      <c r="H126" s="147">
        <f t="shared" si="44"/>
        <v>0</v>
      </c>
      <c r="I126" s="147">
        <f t="shared" si="44"/>
        <v>0</v>
      </c>
      <c r="J126" s="147">
        <f t="shared" si="44"/>
        <v>0</v>
      </c>
      <c r="K126" s="147">
        <f t="shared" si="44"/>
        <v>0</v>
      </c>
      <c r="L126" s="147">
        <f t="shared" si="44"/>
        <v>0</v>
      </c>
      <c r="M126" s="147">
        <f t="shared" si="44"/>
        <v>0</v>
      </c>
      <c r="N126" s="127">
        <f>SUM(B126:M126)</f>
        <v>0</v>
      </c>
      <c r="Q126" s="87">
        <f>(B126+C126+D126)</f>
        <v>0</v>
      </c>
      <c r="R126" s="77">
        <f>(C126+D126+E126)</f>
        <v>0</v>
      </c>
      <c r="S126" s="77">
        <f>(H126+I126+J126)</f>
        <v>0</v>
      </c>
      <c r="T126" s="77">
        <f>(K126+L126+M126)</f>
        <v>0</v>
      </c>
      <c r="U126" s="133">
        <f>SUM(Q126:T126)</f>
        <v>0</v>
      </c>
    </row>
    <row r="127" spans="1:22" s="128" customFormat="1" x14ac:dyDescent="0.2">
      <c r="A127" s="128" t="s">
        <v>18</v>
      </c>
      <c r="B127" s="76">
        <f t="shared" ref="B127:M127" si="45">(B124+B125+B126)</f>
        <v>0</v>
      </c>
      <c r="C127" s="76">
        <f t="shared" si="45"/>
        <v>0</v>
      </c>
      <c r="D127" s="76">
        <f t="shared" si="45"/>
        <v>0</v>
      </c>
      <c r="E127" s="76">
        <f t="shared" si="45"/>
        <v>0</v>
      </c>
      <c r="F127" s="76">
        <f t="shared" si="45"/>
        <v>0</v>
      </c>
      <c r="G127" s="76">
        <f t="shared" si="45"/>
        <v>0</v>
      </c>
      <c r="H127" s="76">
        <f t="shared" si="45"/>
        <v>0</v>
      </c>
      <c r="I127" s="76">
        <f t="shared" si="45"/>
        <v>0</v>
      </c>
      <c r="J127" s="76">
        <f t="shared" si="45"/>
        <v>0</v>
      </c>
      <c r="K127" s="76">
        <f t="shared" si="45"/>
        <v>0</v>
      </c>
      <c r="L127" s="76">
        <f t="shared" si="45"/>
        <v>0</v>
      </c>
      <c r="M127" s="76">
        <f t="shared" si="45"/>
        <v>0</v>
      </c>
      <c r="N127" s="86">
        <f>SUM(B127:M127)</f>
        <v>0</v>
      </c>
      <c r="Q127" s="86">
        <f>(Q124+Q125+Q126)</f>
        <v>0</v>
      </c>
      <c r="R127" s="86">
        <f>(R124+R125+R126)</f>
        <v>0</v>
      </c>
      <c r="S127" s="86">
        <f>(S124+S125+S126)</f>
        <v>0</v>
      </c>
      <c r="T127" s="86">
        <f>(T124+T125+T126)</f>
        <v>0</v>
      </c>
      <c r="U127" s="86">
        <f>(U124+U125+U126)</f>
        <v>0</v>
      </c>
    </row>
    <row r="128" spans="1:22" s="128" customFormat="1" x14ac:dyDescent="0.2">
      <c r="N128" s="88" t="s">
        <v>256</v>
      </c>
      <c r="Q128" s="134"/>
      <c r="R128" s="135"/>
      <c r="S128" s="135"/>
      <c r="T128" s="135"/>
      <c r="U128" s="136"/>
    </row>
    <row r="129" spans="1:22" s="128" customFormat="1" x14ac:dyDescent="0.2">
      <c r="A129" s="128" t="s">
        <v>332</v>
      </c>
      <c r="N129" s="88" t="s">
        <v>256</v>
      </c>
      <c r="O129" s="76" t="s">
        <v>256</v>
      </c>
      <c r="Q129" s="134"/>
      <c r="R129" s="135"/>
      <c r="S129" s="135"/>
      <c r="T129" s="135"/>
      <c r="U129" s="136"/>
    </row>
    <row r="130" spans="1:22" s="128" customFormat="1" x14ac:dyDescent="0.2">
      <c r="A130" s="128" t="s">
        <v>177</v>
      </c>
      <c r="B130" s="185">
        <f>B123+B116+B109+B102+B95</f>
        <v>2</v>
      </c>
      <c r="C130" s="185">
        <f t="shared" ref="C130:M130" si="46">C123+C116+C109+C102+C95</f>
        <v>2</v>
      </c>
      <c r="D130" s="185">
        <f t="shared" si="46"/>
        <v>2</v>
      </c>
      <c r="E130" s="185">
        <f t="shared" si="46"/>
        <v>2</v>
      </c>
      <c r="F130" s="185">
        <f t="shared" si="46"/>
        <v>2</v>
      </c>
      <c r="G130" s="185">
        <f t="shared" si="46"/>
        <v>2</v>
      </c>
      <c r="H130" s="185">
        <f t="shared" si="46"/>
        <v>2</v>
      </c>
      <c r="I130" s="185">
        <f t="shared" si="46"/>
        <v>2</v>
      </c>
      <c r="J130" s="185">
        <f t="shared" si="46"/>
        <v>2</v>
      </c>
      <c r="K130" s="185">
        <f t="shared" si="46"/>
        <v>2</v>
      </c>
      <c r="L130" s="185">
        <f t="shared" si="46"/>
        <v>2</v>
      </c>
      <c r="M130" s="185">
        <f t="shared" si="46"/>
        <v>2</v>
      </c>
      <c r="N130" s="88" t="s">
        <v>256</v>
      </c>
      <c r="O130" s="76" t="s">
        <v>256</v>
      </c>
      <c r="Q130" s="129">
        <f>(D130)</f>
        <v>2</v>
      </c>
      <c r="R130" s="130">
        <f>(G130)</f>
        <v>2</v>
      </c>
      <c r="S130" s="130">
        <f>(J130)</f>
        <v>2</v>
      </c>
      <c r="T130" s="130">
        <f>(M130)</f>
        <v>2</v>
      </c>
      <c r="U130" s="136"/>
    </row>
    <row r="131" spans="1:22" s="128" customFormat="1" x14ac:dyDescent="0.2">
      <c r="A131" s="128" t="s">
        <v>178</v>
      </c>
      <c r="B131" s="76">
        <f>B124+B117+B110+B103+B96</f>
        <v>4166.666666666667</v>
      </c>
      <c r="C131" s="76">
        <f t="shared" ref="C131:M131" si="47">C124+C117+C110+C103+C96</f>
        <v>4166.666666666667</v>
      </c>
      <c r="D131" s="76">
        <f t="shared" si="47"/>
        <v>4166.666666666667</v>
      </c>
      <c r="E131" s="76">
        <f t="shared" si="47"/>
        <v>4166.666666666667</v>
      </c>
      <c r="F131" s="76">
        <f t="shared" si="47"/>
        <v>4166.666666666667</v>
      </c>
      <c r="G131" s="76">
        <f t="shared" si="47"/>
        <v>4166.666666666667</v>
      </c>
      <c r="H131" s="76">
        <f t="shared" si="47"/>
        <v>4166.666666666667</v>
      </c>
      <c r="I131" s="76">
        <f t="shared" si="47"/>
        <v>4166.666666666667</v>
      </c>
      <c r="J131" s="76">
        <f t="shared" si="47"/>
        <v>4166.666666666667</v>
      </c>
      <c r="K131" s="76">
        <f t="shared" si="47"/>
        <v>4166.666666666667</v>
      </c>
      <c r="L131" s="76">
        <f t="shared" si="47"/>
        <v>4166.666666666667</v>
      </c>
      <c r="M131" s="76">
        <f t="shared" si="47"/>
        <v>4166.666666666667</v>
      </c>
      <c r="N131" s="86">
        <f>SUM(B131:M131)</f>
        <v>49999.999999999993</v>
      </c>
      <c r="Q131" s="86">
        <f>(B131+C131+D131)</f>
        <v>12500</v>
      </c>
      <c r="R131" s="85">
        <f>(E131+F131+G131)</f>
        <v>12500</v>
      </c>
      <c r="S131" s="85">
        <f>(H131+I131+J131)</f>
        <v>12500</v>
      </c>
      <c r="T131" s="85">
        <f>(K131+L131+M131)</f>
        <v>12500</v>
      </c>
      <c r="U131" s="132">
        <f>SUM(Q131:T131)</f>
        <v>50000</v>
      </c>
    </row>
    <row r="132" spans="1:22" s="128" customFormat="1" x14ac:dyDescent="0.2">
      <c r="A132" s="128" t="s">
        <v>233</v>
      </c>
      <c r="B132" s="76">
        <f>B125+B118+B111+B104+B97</f>
        <v>0</v>
      </c>
      <c r="C132" s="76">
        <f t="shared" ref="C132:M132" si="48">C125+C118+C111+C104+C97</f>
        <v>0</v>
      </c>
      <c r="D132" s="76">
        <f t="shared" si="48"/>
        <v>0</v>
      </c>
      <c r="E132" s="76">
        <f t="shared" si="48"/>
        <v>0</v>
      </c>
      <c r="F132" s="76">
        <f t="shared" si="48"/>
        <v>0</v>
      </c>
      <c r="G132" s="76">
        <f t="shared" si="48"/>
        <v>0</v>
      </c>
      <c r="H132" s="76">
        <f t="shared" si="48"/>
        <v>0</v>
      </c>
      <c r="I132" s="76">
        <f t="shared" si="48"/>
        <v>0</v>
      </c>
      <c r="J132" s="76">
        <f t="shared" si="48"/>
        <v>0</v>
      </c>
      <c r="K132" s="76">
        <f t="shared" si="48"/>
        <v>0</v>
      </c>
      <c r="L132" s="76">
        <f t="shared" si="48"/>
        <v>0</v>
      </c>
      <c r="M132" s="76">
        <f t="shared" si="48"/>
        <v>0</v>
      </c>
      <c r="N132" s="86">
        <f>SUM(B132:M132)</f>
        <v>0</v>
      </c>
      <c r="Q132" s="86">
        <f>(B132+C132+D132)</f>
        <v>0</v>
      </c>
      <c r="R132" s="85">
        <f>(E132+F132+G132)</f>
        <v>0</v>
      </c>
      <c r="S132" s="85">
        <f>(H132+I132+J132)</f>
        <v>0</v>
      </c>
      <c r="T132" s="85">
        <f>(K132+L132+M132)</f>
        <v>0</v>
      </c>
      <c r="U132" s="132">
        <f>SUM(Q132:T132)</f>
        <v>0</v>
      </c>
    </row>
    <row r="133" spans="1:22" s="128" customFormat="1" ht="13.5" thickBot="1" x14ac:dyDescent="0.25">
      <c r="A133" s="128" t="s">
        <v>232</v>
      </c>
      <c r="B133" s="77">
        <f>B126+B119+B112+B105+B98</f>
        <v>318.75</v>
      </c>
      <c r="C133" s="77">
        <f t="shared" ref="C133:M133" si="49">C126+C119+C112+C105+C98</f>
        <v>318.75</v>
      </c>
      <c r="D133" s="77">
        <f t="shared" si="49"/>
        <v>318.75</v>
      </c>
      <c r="E133" s="77">
        <f t="shared" si="49"/>
        <v>318.75</v>
      </c>
      <c r="F133" s="77">
        <f t="shared" si="49"/>
        <v>318.75</v>
      </c>
      <c r="G133" s="77">
        <f t="shared" si="49"/>
        <v>318.75</v>
      </c>
      <c r="H133" s="77">
        <f t="shared" si="49"/>
        <v>318.75</v>
      </c>
      <c r="I133" s="77">
        <f t="shared" si="49"/>
        <v>318.75</v>
      </c>
      <c r="J133" s="77">
        <f t="shared" si="49"/>
        <v>318.75</v>
      </c>
      <c r="K133" s="77">
        <f t="shared" si="49"/>
        <v>318.75</v>
      </c>
      <c r="L133" s="77">
        <f t="shared" si="49"/>
        <v>318.75</v>
      </c>
      <c r="M133" s="77">
        <f t="shared" si="49"/>
        <v>318.75</v>
      </c>
      <c r="N133" s="127">
        <f>SUM(B133:M133)</f>
        <v>3825</v>
      </c>
      <c r="Q133" s="87">
        <f>(B133+C133+D133)</f>
        <v>956.25</v>
      </c>
      <c r="R133" s="77">
        <f>(E133+F133+G133)</f>
        <v>956.25</v>
      </c>
      <c r="S133" s="77">
        <f>(H133+I133+J133)</f>
        <v>956.25</v>
      </c>
      <c r="T133" s="77">
        <f>(K133+L133+M133)</f>
        <v>956.25</v>
      </c>
      <c r="U133" s="133">
        <f>SUM(Q133:T133)</f>
        <v>3825</v>
      </c>
    </row>
    <row r="134" spans="1:22" s="128" customFormat="1" x14ac:dyDescent="0.2">
      <c r="N134" s="86" t="s">
        <v>256</v>
      </c>
      <c r="Q134" s="134"/>
      <c r="R134" s="85" t="s">
        <v>54</v>
      </c>
      <c r="S134" s="85" t="s">
        <v>256</v>
      </c>
      <c r="T134" s="85" t="s">
        <v>256</v>
      </c>
      <c r="U134" s="136"/>
    </row>
    <row r="135" spans="1:22" s="128" customFormat="1" ht="15" x14ac:dyDescent="0.2">
      <c r="A135" s="159" t="s">
        <v>255</v>
      </c>
      <c r="B135" s="80">
        <f t="shared" ref="B135:M135" si="50">SUM(B131:B134)</f>
        <v>4485.416666666667</v>
      </c>
      <c r="C135" s="80">
        <f t="shared" si="50"/>
        <v>4485.416666666667</v>
      </c>
      <c r="D135" s="80">
        <f t="shared" si="50"/>
        <v>4485.416666666667</v>
      </c>
      <c r="E135" s="80">
        <f t="shared" si="50"/>
        <v>4485.416666666667</v>
      </c>
      <c r="F135" s="80">
        <f t="shared" si="50"/>
        <v>4485.416666666667</v>
      </c>
      <c r="G135" s="80">
        <f t="shared" si="50"/>
        <v>4485.416666666667</v>
      </c>
      <c r="H135" s="80">
        <f t="shared" si="50"/>
        <v>4485.416666666667</v>
      </c>
      <c r="I135" s="80">
        <f t="shared" si="50"/>
        <v>4485.416666666667</v>
      </c>
      <c r="J135" s="80">
        <f t="shared" si="50"/>
        <v>4485.416666666667</v>
      </c>
      <c r="K135" s="80">
        <f t="shared" si="50"/>
        <v>4485.416666666667</v>
      </c>
      <c r="L135" s="80">
        <f t="shared" si="50"/>
        <v>4485.416666666667</v>
      </c>
      <c r="M135" s="80">
        <f t="shared" si="50"/>
        <v>4485.416666666667</v>
      </c>
      <c r="N135" s="79">
        <f>SUM(B135:M135)</f>
        <v>53824.999999999993</v>
      </c>
      <c r="O135" s="80" t="s">
        <v>256</v>
      </c>
      <c r="P135" s="159"/>
      <c r="Q135" s="137">
        <f>(Q131+Q132+Q133)</f>
        <v>13456.25</v>
      </c>
      <c r="R135" s="138">
        <f>(R131+R132+R133)</f>
        <v>13456.25</v>
      </c>
      <c r="S135" s="138">
        <f>(S131+S132+S133)</f>
        <v>13456.25</v>
      </c>
      <c r="T135" s="138">
        <f>(T131+T132+T133)</f>
        <v>13456.25</v>
      </c>
      <c r="U135" s="139">
        <f>(Q135+R135+S135+T135)</f>
        <v>53825</v>
      </c>
      <c r="V135" s="76" t="s">
        <v>256</v>
      </c>
    </row>
    <row r="136" spans="1:22" x14ac:dyDescent="0.2">
      <c r="P136" s="128"/>
      <c r="Q136" s="143"/>
      <c r="R136" s="144"/>
      <c r="S136" s="144"/>
      <c r="T136" s="144"/>
      <c r="U136" s="145"/>
      <c r="V136" s="128"/>
    </row>
    <row r="137" spans="1:22" x14ac:dyDescent="0.2">
      <c r="P137" s="128"/>
      <c r="Q137" s="135"/>
      <c r="R137" s="135"/>
      <c r="S137" s="135"/>
      <c r="T137" s="135" t="s">
        <v>256</v>
      </c>
      <c r="U137" s="128"/>
      <c r="V137" s="128"/>
    </row>
    <row r="138" spans="1:22" x14ac:dyDescent="0.2">
      <c r="A138" s="25" t="s">
        <v>221</v>
      </c>
      <c r="P138" s="128"/>
      <c r="Q138" s="128"/>
      <c r="R138" s="128"/>
      <c r="S138" s="128"/>
      <c r="T138" s="128"/>
      <c r="U138" s="128"/>
      <c r="V138" s="128"/>
    </row>
    <row r="139" spans="1:22" ht="13.5" thickBot="1" x14ac:dyDescent="0.25">
      <c r="P139" s="128"/>
      <c r="Q139" s="128"/>
      <c r="R139" s="128"/>
      <c r="S139" s="128"/>
      <c r="T139" s="128"/>
      <c r="U139" s="128"/>
      <c r="V139" s="128"/>
    </row>
    <row r="140" spans="1:22" x14ac:dyDescent="0.2">
      <c r="A140" s="404"/>
      <c r="B140" s="63"/>
      <c r="C140" s="63"/>
      <c r="D140" s="63"/>
      <c r="E140" s="63"/>
      <c r="F140" s="63"/>
      <c r="G140" s="63"/>
      <c r="H140" s="63"/>
      <c r="I140" s="64"/>
      <c r="Q140" s="128"/>
      <c r="R140" s="128"/>
      <c r="S140" s="128"/>
      <c r="T140" s="128"/>
      <c r="U140" s="128"/>
      <c r="V140" s="128"/>
    </row>
    <row r="141" spans="1:22" ht="14.25" x14ac:dyDescent="0.2">
      <c r="A141" s="392" t="str">
        <f>(A94)</f>
        <v>management</v>
      </c>
      <c r="B141" s="27"/>
      <c r="C141" s="135"/>
      <c r="D141" s="135"/>
      <c r="E141" s="135"/>
      <c r="F141" s="27"/>
      <c r="G141" s="27"/>
      <c r="H141" s="27"/>
      <c r="I141" s="67"/>
      <c r="Q141" s="128"/>
      <c r="R141" s="128"/>
      <c r="S141" s="128"/>
      <c r="T141" s="128"/>
      <c r="U141" s="128"/>
      <c r="V141" s="128"/>
    </row>
    <row r="142" spans="1:22" x14ac:dyDescent="0.2">
      <c r="A142" s="387" t="s">
        <v>178</v>
      </c>
      <c r="B142" s="66">
        <v>30000</v>
      </c>
      <c r="C142" s="135" t="s">
        <v>253</v>
      </c>
      <c r="D142" s="135"/>
      <c r="E142" s="135"/>
      <c r="F142" s="27"/>
      <c r="G142" s="27"/>
      <c r="H142" s="27"/>
      <c r="I142" s="67"/>
      <c r="Q142" s="128"/>
      <c r="R142" s="128"/>
      <c r="S142" s="128"/>
      <c r="T142" s="128"/>
      <c r="U142" s="128"/>
      <c r="V142" s="128"/>
    </row>
    <row r="143" spans="1:22" x14ac:dyDescent="0.2">
      <c r="A143" s="387" t="s">
        <v>233</v>
      </c>
      <c r="B143" s="180">
        <v>0</v>
      </c>
      <c r="C143" s="135" t="s">
        <v>280</v>
      </c>
      <c r="D143" s="135"/>
      <c r="E143" s="135"/>
      <c r="F143" s="27"/>
      <c r="G143" s="27"/>
      <c r="H143" s="27"/>
      <c r="I143" s="67"/>
      <c r="Q143" s="128"/>
      <c r="R143" s="128"/>
      <c r="S143" s="128"/>
      <c r="T143" s="128"/>
      <c r="U143" s="128"/>
      <c r="V143" s="128"/>
    </row>
    <row r="144" spans="1:22" x14ac:dyDescent="0.2">
      <c r="A144" s="387" t="s">
        <v>232</v>
      </c>
      <c r="B144" s="557">
        <v>7.6499999999999999E-2</v>
      </c>
      <c r="C144" s="135" t="s">
        <v>280</v>
      </c>
      <c r="D144" s="135"/>
      <c r="E144" s="135" t="s">
        <v>384</v>
      </c>
      <c r="F144" s="27"/>
      <c r="G144" s="27"/>
      <c r="H144" s="27"/>
      <c r="I144" s="67"/>
      <c r="Q144" s="128"/>
      <c r="R144" s="128"/>
      <c r="S144" s="128"/>
      <c r="T144" s="128"/>
      <c r="U144" s="128"/>
      <c r="V144" s="128"/>
    </row>
    <row r="145" spans="1:22" x14ac:dyDescent="0.2">
      <c r="A145" s="387"/>
      <c r="B145" s="27"/>
      <c r="C145" s="135"/>
      <c r="D145" s="135"/>
      <c r="E145" s="135" t="s">
        <v>385</v>
      </c>
      <c r="F145" s="27"/>
      <c r="G145" s="27"/>
      <c r="H145" s="27"/>
      <c r="I145" s="67"/>
      <c r="Q145" s="128"/>
      <c r="R145" s="128"/>
      <c r="S145" s="128"/>
      <c r="T145" s="128"/>
      <c r="U145" s="128"/>
      <c r="V145" s="128"/>
    </row>
    <row r="146" spans="1:22" x14ac:dyDescent="0.2">
      <c r="A146" s="387" t="str">
        <f>(A101)</f>
        <v>administration</v>
      </c>
      <c r="B146" s="27"/>
      <c r="C146" s="135"/>
      <c r="D146" s="135"/>
      <c r="E146" s="135"/>
      <c r="F146" s="27"/>
      <c r="G146" s="27"/>
      <c r="H146" s="27"/>
      <c r="I146" s="67"/>
      <c r="Q146" s="128"/>
      <c r="R146" s="128"/>
      <c r="S146" s="128"/>
      <c r="T146" s="128"/>
      <c r="U146" s="128"/>
      <c r="V146" s="128"/>
    </row>
    <row r="147" spans="1:22" x14ac:dyDescent="0.2">
      <c r="A147" s="387" t="s">
        <v>178</v>
      </c>
      <c r="B147" s="176">
        <v>20000</v>
      </c>
      <c r="C147" s="135" t="s">
        <v>160</v>
      </c>
      <c r="D147" s="135"/>
      <c r="E147" s="135"/>
      <c r="F147" s="27"/>
      <c r="G147" s="27"/>
      <c r="H147" s="27"/>
      <c r="I147" s="67"/>
      <c r="Q147" s="128"/>
      <c r="R147" s="128"/>
      <c r="S147" s="128"/>
      <c r="T147" s="128"/>
      <c r="U147" s="128"/>
      <c r="V147" s="128"/>
    </row>
    <row r="148" spans="1:22" x14ac:dyDescent="0.2">
      <c r="A148" s="387" t="s">
        <v>233</v>
      </c>
      <c r="B148" s="180">
        <v>0</v>
      </c>
      <c r="C148" s="135" t="s">
        <v>280</v>
      </c>
      <c r="D148" s="135"/>
      <c r="E148" s="135"/>
      <c r="F148" s="27"/>
      <c r="G148" s="27"/>
      <c r="H148" s="27"/>
      <c r="I148" s="67"/>
      <c r="Q148" s="128"/>
      <c r="R148" s="128"/>
      <c r="S148" s="128"/>
      <c r="T148" s="128"/>
      <c r="U148" s="128"/>
      <c r="V148" s="128"/>
    </row>
    <row r="149" spans="1:22" x14ac:dyDescent="0.2">
      <c r="A149" s="387" t="s">
        <v>232</v>
      </c>
      <c r="B149" s="557">
        <v>7.6499999999999999E-2</v>
      </c>
      <c r="C149" s="135" t="s">
        <v>280</v>
      </c>
      <c r="D149" s="135"/>
      <c r="E149" s="135"/>
      <c r="F149" s="27"/>
      <c r="G149" s="27"/>
      <c r="H149" s="27"/>
      <c r="I149" s="67"/>
      <c r="Q149" s="128"/>
      <c r="R149" s="128"/>
      <c r="S149" s="128"/>
      <c r="T149" s="128"/>
      <c r="U149" s="128"/>
      <c r="V149" s="128"/>
    </row>
    <row r="150" spans="1:22" x14ac:dyDescent="0.2">
      <c r="A150" s="387"/>
      <c r="B150" s="27"/>
      <c r="C150" s="135"/>
      <c r="D150" s="135"/>
      <c r="E150" s="135"/>
      <c r="F150" s="27"/>
      <c r="G150" s="27"/>
      <c r="H150" s="27"/>
      <c r="I150" s="67"/>
      <c r="Q150" s="128"/>
      <c r="R150" s="128"/>
      <c r="S150" s="128"/>
      <c r="T150" s="128"/>
      <c r="U150" s="128"/>
      <c r="V150" s="128"/>
    </row>
    <row r="151" spans="1:22" x14ac:dyDescent="0.2">
      <c r="A151" s="387" t="str">
        <f>(A108)</f>
        <v>other</v>
      </c>
      <c r="B151" s="27"/>
      <c r="C151" s="135"/>
      <c r="D151" s="135"/>
      <c r="E151" s="135"/>
      <c r="F151" s="27"/>
      <c r="G151" s="27"/>
      <c r="H151" s="27"/>
      <c r="I151" s="67"/>
      <c r="Q151" s="128"/>
      <c r="R151" s="128"/>
      <c r="S151" s="128"/>
      <c r="T151" s="128"/>
      <c r="U151" s="128"/>
      <c r="V151" s="128"/>
    </row>
    <row r="152" spans="1:22" x14ac:dyDescent="0.2">
      <c r="A152" s="387" t="s">
        <v>178</v>
      </c>
      <c r="B152" s="66">
        <v>0</v>
      </c>
      <c r="C152" s="135" t="s">
        <v>300</v>
      </c>
      <c r="D152" s="135"/>
      <c r="E152" s="135"/>
      <c r="F152" s="27"/>
      <c r="G152" s="27"/>
      <c r="H152" s="27"/>
      <c r="I152" s="67"/>
      <c r="Q152" s="128"/>
      <c r="R152" s="128"/>
      <c r="S152" s="128"/>
      <c r="T152" s="128"/>
      <c r="U152" s="128"/>
      <c r="V152" s="128"/>
    </row>
    <row r="153" spans="1:22" x14ac:dyDescent="0.2">
      <c r="A153" s="387" t="s">
        <v>233</v>
      </c>
      <c r="B153" s="180">
        <v>0</v>
      </c>
      <c r="C153" s="135" t="s">
        <v>280</v>
      </c>
      <c r="D153" s="135"/>
      <c r="E153" s="135"/>
      <c r="F153" s="27"/>
      <c r="G153" s="27"/>
      <c r="H153" s="27"/>
      <c r="I153" s="67"/>
      <c r="Q153" s="128"/>
      <c r="R153" s="128"/>
      <c r="S153" s="128"/>
      <c r="T153" s="128"/>
      <c r="U153" s="128"/>
      <c r="V153" s="128"/>
    </row>
    <row r="154" spans="1:22" x14ac:dyDescent="0.2">
      <c r="A154" s="387" t="s">
        <v>232</v>
      </c>
      <c r="B154" s="557">
        <v>7.6499999999999999E-2</v>
      </c>
      <c r="C154" s="135" t="s">
        <v>280</v>
      </c>
      <c r="D154" s="135"/>
      <c r="E154" s="135"/>
      <c r="F154" s="27"/>
      <c r="G154" s="27"/>
      <c r="H154" s="27"/>
      <c r="I154" s="67"/>
      <c r="Q154" s="128"/>
      <c r="R154" s="128"/>
      <c r="S154" s="128"/>
      <c r="T154" s="128"/>
      <c r="U154" s="128"/>
      <c r="V154" s="128"/>
    </row>
    <row r="155" spans="1:22" x14ac:dyDescent="0.2">
      <c r="A155" s="387"/>
      <c r="B155" s="27"/>
      <c r="C155" s="135"/>
      <c r="D155" s="135"/>
      <c r="E155" s="135"/>
      <c r="F155" s="27"/>
      <c r="G155" s="27"/>
      <c r="H155" s="27"/>
      <c r="I155" s="67"/>
      <c r="Q155" s="128"/>
      <c r="R155" s="128"/>
      <c r="S155" s="128"/>
      <c r="T155" s="128"/>
      <c r="U155" s="128"/>
      <c r="V155" s="128"/>
    </row>
    <row r="156" spans="1:22" x14ac:dyDescent="0.2">
      <c r="A156" s="387" t="str">
        <f>(A115)</f>
        <v>other</v>
      </c>
      <c r="B156" s="27"/>
      <c r="C156" s="135"/>
      <c r="D156" s="135"/>
      <c r="E156" s="135"/>
      <c r="F156" s="27"/>
      <c r="G156" s="27"/>
      <c r="H156" s="27"/>
      <c r="I156" s="67"/>
      <c r="Q156" s="128"/>
      <c r="R156" s="128"/>
      <c r="S156" s="128"/>
      <c r="T156" s="128"/>
      <c r="U156" s="128"/>
      <c r="V156" s="128"/>
    </row>
    <row r="157" spans="1:22" x14ac:dyDescent="0.2">
      <c r="A157" s="387" t="s">
        <v>178</v>
      </c>
      <c r="B157" s="66">
        <v>0</v>
      </c>
      <c r="C157" s="135" t="s">
        <v>336</v>
      </c>
      <c r="D157" s="135"/>
      <c r="E157" s="135"/>
      <c r="F157" s="27"/>
      <c r="G157" s="27"/>
      <c r="H157" s="27"/>
      <c r="I157" s="67"/>
      <c r="Q157" s="128"/>
      <c r="R157" s="128"/>
      <c r="S157" s="128"/>
      <c r="T157" s="128"/>
      <c r="U157" s="128"/>
      <c r="V157" s="128"/>
    </row>
    <row r="158" spans="1:22" x14ac:dyDescent="0.2">
      <c r="A158" s="387" t="s">
        <v>233</v>
      </c>
      <c r="B158" s="180">
        <v>0</v>
      </c>
      <c r="C158" s="135" t="s">
        <v>280</v>
      </c>
      <c r="D158" s="135"/>
      <c r="E158" s="135"/>
      <c r="F158" s="27"/>
      <c r="G158" s="27"/>
      <c r="H158" s="27"/>
      <c r="I158" s="67"/>
      <c r="Q158" s="128"/>
      <c r="R158" s="128"/>
      <c r="S158" s="128"/>
      <c r="T158" s="128"/>
      <c r="U158" s="128"/>
      <c r="V158" s="128"/>
    </row>
    <row r="159" spans="1:22" x14ac:dyDescent="0.2">
      <c r="A159" s="387" t="s">
        <v>232</v>
      </c>
      <c r="B159" s="557">
        <v>7.6499999999999999E-2</v>
      </c>
      <c r="C159" s="135" t="s">
        <v>280</v>
      </c>
      <c r="D159" s="135"/>
      <c r="E159" s="135"/>
      <c r="F159" s="27"/>
      <c r="G159" s="27"/>
      <c r="H159" s="27"/>
      <c r="I159" s="67"/>
      <c r="Q159" s="128"/>
      <c r="R159" s="128"/>
      <c r="S159" s="128"/>
      <c r="T159" s="128"/>
      <c r="U159" s="128"/>
      <c r="V159" s="128"/>
    </row>
    <row r="160" spans="1:22" x14ac:dyDescent="0.2">
      <c r="A160" s="387"/>
      <c r="B160" s="27"/>
      <c r="C160" s="135"/>
      <c r="D160" s="135"/>
      <c r="E160" s="135"/>
      <c r="F160" s="27"/>
      <c r="G160" s="27"/>
      <c r="H160" s="27"/>
      <c r="I160" s="67"/>
      <c r="Q160" s="128"/>
      <c r="R160" s="128"/>
      <c r="S160" s="128"/>
      <c r="T160" s="128"/>
      <c r="U160" s="128"/>
      <c r="V160" s="128"/>
    </row>
    <row r="161" spans="1:22" x14ac:dyDescent="0.2">
      <c r="A161" s="387" t="str">
        <f>(A122)</f>
        <v>other</v>
      </c>
      <c r="B161" s="27"/>
      <c r="C161" s="135"/>
      <c r="D161" s="135"/>
      <c r="E161" s="135"/>
      <c r="F161" s="27"/>
      <c r="G161" s="27"/>
      <c r="H161" s="27"/>
      <c r="I161" s="67"/>
      <c r="Q161" s="128"/>
      <c r="R161" s="128"/>
      <c r="S161" s="128"/>
      <c r="T161" s="128"/>
      <c r="U161" s="128"/>
      <c r="V161" s="128"/>
    </row>
    <row r="162" spans="1:22" x14ac:dyDescent="0.2">
      <c r="A162" s="387" t="s">
        <v>178</v>
      </c>
      <c r="B162" s="66">
        <v>0</v>
      </c>
      <c r="C162" s="135" t="s">
        <v>150</v>
      </c>
      <c r="D162" s="135"/>
      <c r="E162" s="135"/>
      <c r="F162" s="27"/>
      <c r="G162" s="27"/>
      <c r="H162" s="27"/>
      <c r="I162" s="67"/>
      <c r="Q162" s="128"/>
      <c r="R162" s="128"/>
      <c r="S162" s="128"/>
      <c r="T162" s="128"/>
      <c r="U162" s="128"/>
      <c r="V162" s="128"/>
    </row>
    <row r="163" spans="1:22" x14ac:dyDescent="0.2">
      <c r="A163" s="387" t="s">
        <v>233</v>
      </c>
      <c r="B163" s="180">
        <v>0</v>
      </c>
      <c r="C163" s="135" t="s">
        <v>280</v>
      </c>
      <c r="D163" s="135"/>
      <c r="E163" s="135"/>
      <c r="F163" s="27"/>
      <c r="G163" s="27"/>
      <c r="H163" s="27"/>
      <c r="I163" s="67"/>
      <c r="Q163" s="128"/>
      <c r="R163" s="128"/>
      <c r="S163" s="128"/>
      <c r="T163" s="128"/>
      <c r="U163" s="128"/>
      <c r="V163" s="128"/>
    </row>
    <row r="164" spans="1:22" x14ac:dyDescent="0.2">
      <c r="A164" s="387" t="s">
        <v>232</v>
      </c>
      <c r="B164" s="557">
        <v>7.6499999999999999E-2</v>
      </c>
      <c r="C164" s="135" t="s">
        <v>280</v>
      </c>
      <c r="D164" s="135"/>
      <c r="E164" s="135"/>
      <c r="F164" s="27"/>
      <c r="G164" s="27"/>
      <c r="H164" s="27"/>
      <c r="I164" s="67"/>
      <c r="Q164" s="128"/>
      <c r="R164" s="128"/>
      <c r="S164" s="128"/>
      <c r="T164" s="128"/>
      <c r="U164" s="128"/>
      <c r="V164" s="128"/>
    </row>
    <row r="165" spans="1:22" x14ac:dyDescent="0.2">
      <c r="A165" s="387"/>
      <c r="B165" s="27"/>
      <c r="C165" s="135"/>
      <c r="D165" s="135"/>
      <c r="E165" s="135"/>
      <c r="F165" s="27"/>
      <c r="G165" s="27"/>
      <c r="H165" s="27"/>
      <c r="I165" s="67"/>
      <c r="Q165" s="128"/>
      <c r="R165" s="128"/>
      <c r="S165" s="128"/>
      <c r="T165" s="128"/>
      <c r="U165" s="128"/>
      <c r="V165" s="128"/>
    </row>
    <row r="166" spans="1:22" x14ac:dyDescent="0.2">
      <c r="A166" s="387"/>
      <c r="B166" s="135"/>
      <c r="C166" s="135"/>
      <c r="D166" s="135"/>
      <c r="E166" s="135"/>
      <c r="F166" s="27"/>
      <c r="G166" s="27"/>
      <c r="H166" s="27"/>
      <c r="I166" s="67"/>
      <c r="Q166" s="128"/>
      <c r="R166" s="128"/>
      <c r="S166" s="128"/>
      <c r="T166" s="128"/>
      <c r="U166" s="128"/>
      <c r="V166" s="128"/>
    </row>
    <row r="167" spans="1:22" ht="13.5" thickBot="1" x14ac:dyDescent="0.25">
      <c r="A167" s="391"/>
      <c r="B167" s="389"/>
      <c r="C167" s="389"/>
      <c r="D167" s="389"/>
      <c r="E167" s="389"/>
      <c r="F167" s="49"/>
      <c r="G167" s="49"/>
      <c r="H167" s="49"/>
      <c r="I167" s="50"/>
      <c r="Q167" s="128"/>
      <c r="R167" s="128"/>
      <c r="S167" s="128"/>
      <c r="T167" s="128"/>
      <c r="U167" s="128"/>
      <c r="V167" s="128"/>
    </row>
    <row r="168" spans="1:22" x14ac:dyDescent="0.2">
      <c r="Q168" s="128"/>
      <c r="R168" s="128"/>
      <c r="S168" s="128"/>
      <c r="T168" s="128"/>
      <c r="U168" s="128"/>
      <c r="V168" s="128"/>
    </row>
    <row r="169" spans="1:22" x14ac:dyDescent="0.2">
      <c r="Q169" s="128"/>
      <c r="R169" s="128"/>
      <c r="S169" s="128"/>
      <c r="T169" s="128"/>
      <c r="U169" s="128"/>
      <c r="V169" s="128"/>
    </row>
    <row r="170" spans="1:22" x14ac:dyDescent="0.2">
      <c r="Q170" s="128"/>
      <c r="R170" s="128"/>
      <c r="S170" s="128"/>
      <c r="T170" s="128"/>
      <c r="U170" s="128"/>
      <c r="V170" s="128"/>
    </row>
    <row r="171" spans="1:22" x14ac:dyDescent="0.2">
      <c r="Q171" s="128"/>
      <c r="R171" s="128"/>
      <c r="S171" s="128"/>
      <c r="T171" s="128"/>
      <c r="U171" s="128"/>
      <c r="V171" s="128"/>
    </row>
    <row r="172" spans="1:22" ht="18" customHeight="1" x14ac:dyDescent="0.2">
      <c r="Q172" s="128"/>
      <c r="R172" s="128"/>
      <c r="S172" s="128"/>
      <c r="T172" s="128"/>
      <c r="U172" s="128"/>
      <c r="V172" s="128"/>
    </row>
    <row r="173" spans="1:22" ht="20.100000000000001" customHeight="1" x14ac:dyDescent="0.25">
      <c r="A173" s="116"/>
      <c r="B173" s="116"/>
      <c r="C173" s="116"/>
      <c r="Q173" s="128"/>
      <c r="R173" s="128"/>
      <c r="S173" s="128"/>
      <c r="T173" s="128"/>
      <c r="U173" s="128"/>
      <c r="V173" s="128"/>
    </row>
    <row r="174" spans="1:22" s="128" customFormat="1" ht="18" x14ac:dyDescent="0.25">
      <c r="A174" s="608" t="s">
        <v>175</v>
      </c>
      <c r="B174" s="608"/>
      <c r="C174" s="608"/>
      <c r="D174" s="128" t="s">
        <v>174</v>
      </c>
      <c r="F174" s="75" t="str">
        <f>(F89)</f>
        <v>INPUT COMPANY NAME on Monthly Marketing Budget cell "H2"</v>
      </c>
    </row>
    <row r="175" spans="1:22" s="128" customFormat="1" ht="18" x14ac:dyDescent="0.25">
      <c r="A175" s="396"/>
      <c r="B175" s="396"/>
      <c r="C175" s="396"/>
      <c r="Q175" s="393"/>
      <c r="R175" s="609" t="s">
        <v>55</v>
      </c>
      <c r="S175" s="609"/>
      <c r="T175" s="609"/>
    </row>
    <row r="176" spans="1:22" s="128" customFormat="1" ht="18" x14ac:dyDescent="0.25">
      <c r="A176" s="396"/>
      <c r="B176" s="396"/>
      <c r="C176" s="399"/>
      <c r="E176" s="128" t="s">
        <v>291</v>
      </c>
      <c r="Q176" s="393"/>
      <c r="R176" s="393" t="s">
        <v>184</v>
      </c>
      <c r="S176" s="393"/>
      <c r="T176" s="393"/>
    </row>
    <row r="177" spans="1:22" s="128" customFormat="1" x14ac:dyDescent="0.2">
      <c r="Q177" s="135"/>
      <c r="R177" s="135"/>
      <c r="S177" s="135"/>
      <c r="T177" s="135"/>
    </row>
    <row r="178" spans="1:22" s="128" customFormat="1" ht="15" x14ac:dyDescent="0.25">
      <c r="B178" s="334" t="s">
        <v>343</v>
      </c>
      <c r="C178" s="334" t="s">
        <v>102</v>
      </c>
      <c r="D178" s="334" t="s">
        <v>103</v>
      </c>
      <c r="E178" s="334" t="s">
        <v>104</v>
      </c>
      <c r="F178" s="334" t="s">
        <v>105</v>
      </c>
      <c r="G178" s="327" t="s">
        <v>106</v>
      </c>
      <c r="H178" s="327" t="s">
        <v>309</v>
      </c>
      <c r="I178" s="327" t="s">
        <v>337</v>
      </c>
      <c r="J178" s="327" t="s">
        <v>338</v>
      </c>
      <c r="K178" s="327" t="s">
        <v>339</v>
      </c>
      <c r="L178" s="327" t="s">
        <v>340</v>
      </c>
      <c r="M178" s="327" t="s">
        <v>331</v>
      </c>
      <c r="N178" s="327" t="s">
        <v>332</v>
      </c>
      <c r="Q178" s="140" t="s">
        <v>69</v>
      </c>
      <c r="R178" s="141" t="s">
        <v>161</v>
      </c>
      <c r="S178" s="141" t="s">
        <v>162</v>
      </c>
      <c r="T178" s="141" t="s">
        <v>53</v>
      </c>
      <c r="U178" s="142" t="s">
        <v>329</v>
      </c>
    </row>
    <row r="179" spans="1:22" ht="14.25" x14ac:dyDescent="0.2">
      <c r="A179" s="403" t="str">
        <f>(A141)</f>
        <v>management</v>
      </c>
      <c r="Q179" s="134"/>
      <c r="R179" s="135"/>
      <c r="S179" s="135"/>
      <c r="T179" s="135"/>
      <c r="U179" s="136"/>
      <c r="V179" s="128"/>
    </row>
    <row r="180" spans="1:22" ht="15" x14ac:dyDescent="0.2">
      <c r="A180" s="128" t="s">
        <v>177</v>
      </c>
      <c r="B180" s="188">
        <v>1</v>
      </c>
      <c r="C180" s="188">
        <v>1</v>
      </c>
      <c r="D180" s="188">
        <v>1</v>
      </c>
      <c r="E180" s="188">
        <v>1</v>
      </c>
      <c r="F180" s="188">
        <v>1</v>
      </c>
      <c r="G180" s="188">
        <v>1</v>
      </c>
      <c r="H180" s="188">
        <v>1</v>
      </c>
      <c r="I180" s="188">
        <v>1</v>
      </c>
      <c r="J180" s="188">
        <v>1</v>
      </c>
      <c r="K180" s="188">
        <v>1</v>
      </c>
      <c r="L180" s="188">
        <v>1</v>
      </c>
      <c r="M180" s="188">
        <v>1</v>
      </c>
      <c r="N180" s="118" t="s">
        <v>256</v>
      </c>
      <c r="Q180" s="129">
        <f>(D180)</f>
        <v>1</v>
      </c>
      <c r="R180" s="130">
        <f>(G180)</f>
        <v>1</v>
      </c>
      <c r="S180" s="130">
        <f>(J180)</f>
        <v>1</v>
      </c>
      <c r="T180" s="130">
        <f>(M180)</f>
        <v>1</v>
      </c>
      <c r="U180" s="131" t="s">
        <v>256</v>
      </c>
      <c r="V180" s="128"/>
    </row>
    <row r="181" spans="1:22" x14ac:dyDescent="0.2">
      <c r="A181" s="128" t="s">
        <v>178</v>
      </c>
      <c r="B181" s="146">
        <f>($B$226*B180)/12</f>
        <v>2500</v>
      </c>
      <c r="C181" s="146">
        <f t="shared" ref="C181:M181" si="51">($B$226*C180)/12</f>
        <v>2500</v>
      </c>
      <c r="D181" s="146">
        <f t="shared" si="51"/>
        <v>2500</v>
      </c>
      <c r="E181" s="146">
        <f t="shared" si="51"/>
        <v>2500</v>
      </c>
      <c r="F181" s="146">
        <f t="shared" si="51"/>
        <v>2500</v>
      </c>
      <c r="G181" s="146">
        <f t="shared" si="51"/>
        <v>2500</v>
      </c>
      <c r="H181" s="146">
        <f t="shared" si="51"/>
        <v>2500</v>
      </c>
      <c r="I181" s="146">
        <f t="shared" si="51"/>
        <v>2500</v>
      </c>
      <c r="J181" s="146">
        <f t="shared" si="51"/>
        <v>2500</v>
      </c>
      <c r="K181" s="146">
        <f t="shared" si="51"/>
        <v>2500</v>
      </c>
      <c r="L181" s="146">
        <f t="shared" si="51"/>
        <v>2500</v>
      </c>
      <c r="M181" s="146">
        <f t="shared" si="51"/>
        <v>2500</v>
      </c>
      <c r="N181" s="86">
        <f>SUM(B181:M181)</f>
        <v>30000</v>
      </c>
      <c r="Q181" s="86">
        <f>(B181+C181+D181)</f>
        <v>7500</v>
      </c>
      <c r="R181" s="85">
        <f>(E181+F181+G181)</f>
        <v>7500</v>
      </c>
      <c r="S181" s="85">
        <f>(H181+I181+J181)</f>
        <v>7500</v>
      </c>
      <c r="T181" s="85">
        <f>(K181+L181+M181)</f>
        <v>7500</v>
      </c>
      <c r="U181" s="132">
        <f>SUM(Q181:T181)</f>
        <v>30000</v>
      </c>
      <c r="V181" s="128"/>
    </row>
    <row r="182" spans="1:22" x14ac:dyDescent="0.2">
      <c r="A182" s="128" t="s">
        <v>233</v>
      </c>
      <c r="B182" s="146">
        <f>(B181*$B$227)</f>
        <v>0</v>
      </c>
      <c r="C182" s="146">
        <f t="shared" ref="C182:M182" si="52">(C181*$B$227)</f>
        <v>0</v>
      </c>
      <c r="D182" s="146">
        <f t="shared" si="52"/>
        <v>0</v>
      </c>
      <c r="E182" s="146">
        <f t="shared" si="52"/>
        <v>0</v>
      </c>
      <c r="F182" s="146">
        <f t="shared" si="52"/>
        <v>0</v>
      </c>
      <c r="G182" s="146">
        <f t="shared" si="52"/>
        <v>0</v>
      </c>
      <c r="H182" s="146">
        <f t="shared" si="52"/>
        <v>0</v>
      </c>
      <c r="I182" s="146">
        <f t="shared" si="52"/>
        <v>0</v>
      </c>
      <c r="J182" s="146">
        <f t="shared" si="52"/>
        <v>0</v>
      </c>
      <c r="K182" s="146">
        <f t="shared" si="52"/>
        <v>0</v>
      </c>
      <c r="L182" s="146">
        <f t="shared" si="52"/>
        <v>0</v>
      </c>
      <c r="M182" s="146">
        <f t="shared" si="52"/>
        <v>0</v>
      </c>
      <c r="N182" s="86">
        <f>SUM(B182:M182)</f>
        <v>0</v>
      </c>
      <c r="Q182" s="86">
        <f>(B182+C182+D182)</f>
        <v>0</v>
      </c>
      <c r="R182" s="85">
        <f>(E182+F182+G182)</f>
        <v>0</v>
      </c>
      <c r="S182" s="85">
        <f>(H182+I182+J182)</f>
        <v>0</v>
      </c>
      <c r="T182" s="85">
        <f>(K182+L182+M182)</f>
        <v>0</v>
      </c>
      <c r="U182" s="132">
        <f>SUM(Q182:T182)</f>
        <v>0</v>
      </c>
      <c r="V182" s="128"/>
    </row>
    <row r="183" spans="1:22" ht="13.5" thickBot="1" x14ac:dyDescent="0.25">
      <c r="A183" s="128" t="s">
        <v>232</v>
      </c>
      <c r="B183" s="147">
        <f>(B181*$B$228)</f>
        <v>191.25</v>
      </c>
      <c r="C183" s="147">
        <f t="shared" ref="C183:M183" si="53">(C181*$B$228)</f>
        <v>191.25</v>
      </c>
      <c r="D183" s="147">
        <f t="shared" si="53"/>
        <v>191.25</v>
      </c>
      <c r="E183" s="147">
        <f t="shared" si="53"/>
        <v>191.25</v>
      </c>
      <c r="F183" s="147">
        <f t="shared" si="53"/>
        <v>191.25</v>
      </c>
      <c r="G183" s="147">
        <f t="shared" si="53"/>
        <v>191.25</v>
      </c>
      <c r="H183" s="147">
        <f t="shared" si="53"/>
        <v>191.25</v>
      </c>
      <c r="I183" s="147">
        <f t="shared" si="53"/>
        <v>191.25</v>
      </c>
      <c r="J183" s="147">
        <f t="shared" si="53"/>
        <v>191.25</v>
      </c>
      <c r="K183" s="147">
        <f t="shared" si="53"/>
        <v>191.25</v>
      </c>
      <c r="L183" s="147">
        <f t="shared" si="53"/>
        <v>191.25</v>
      </c>
      <c r="M183" s="147">
        <f t="shared" si="53"/>
        <v>191.25</v>
      </c>
      <c r="N183" s="127">
        <f>SUM(B183:M183)</f>
        <v>2295</v>
      </c>
      <c r="Q183" s="87">
        <f>(B183+C183+D183)</f>
        <v>573.75</v>
      </c>
      <c r="R183" s="77">
        <f>(E183+F183+G183)</f>
        <v>573.75</v>
      </c>
      <c r="S183" s="77">
        <f>(H183+I183+J183)</f>
        <v>573.75</v>
      </c>
      <c r="T183" s="77">
        <f>(K183+L183+M183)</f>
        <v>573.75</v>
      </c>
      <c r="U183" s="133">
        <f>SUM(Q183:T183)</f>
        <v>2295</v>
      </c>
      <c r="V183" s="128"/>
    </row>
    <row r="184" spans="1:22" x14ac:dyDescent="0.2">
      <c r="A184" s="128" t="s">
        <v>18</v>
      </c>
      <c r="B184" s="76">
        <f>(B181+B182+B183)</f>
        <v>2691.25</v>
      </c>
      <c r="C184" s="76">
        <f t="shared" ref="C184:M184" si="54">(C181+C182+C183)</f>
        <v>2691.25</v>
      </c>
      <c r="D184" s="76">
        <f t="shared" si="54"/>
        <v>2691.25</v>
      </c>
      <c r="E184" s="76">
        <f t="shared" si="54"/>
        <v>2691.25</v>
      </c>
      <c r="F184" s="76">
        <f t="shared" si="54"/>
        <v>2691.25</v>
      </c>
      <c r="G184" s="76">
        <f t="shared" si="54"/>
        <v>2691.25</v>
      </c>
      <c r="H184" s="76">
        <f t="shared" si="54"/>
        <v>2691.25</v>
      </c>
      <c r="I184" s="76">
        <f t="shared" si="54"/>
        <v>2691.25</v>
      </c>
      <c r="J184" s="76">
        <f t="shared" si="54"/>
        <v>2691.25</v>
      </c>
      <c r="K184" s="76">
        <f t="shared" si="54"/>
        <v>2691.25</v>
      </c>
      <c r="L184" s="76">
        <f t="shared" si="54"/>
        <v>2691.25</v>
      </c>
      <c r="M184" s="76">
        <f t="shared" si="54"/>
        <v>2691.25</v>
      </c>
      <c r="N184" s="86">
        <f>SUM(B184:M184)</f>
        <v>32295</v>
      </c>
      <c r="Q184" s="86">
        <f>(Q181+Q182+Q183)</f>
        <v>8073.75</v>
      </c>
      <c r="R184" s="86">
        <f>(R181+R182+R183)</f>
        <v>8073.75</v>
      </c>
      <c r="S184" s="86">
        <f>(S181+S182+S183)</f>
        <v>8073.75</v>
      </c>
      <c r="T184" s="86">
        <f>(T181+T182+T183)</f>
        <v>8073.75</v>
      </c>
      <c r="U184" s="132">
        <f>SUM(Q184:T184)</f>
        <v>32295</v>
      </c>
      <c r="V184" s="128"/>
    </row>
    <row r="185" spans="1:22" x14ac:dyDescent="0.2">
      <c r="A185" s="128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72" t="s">
        <v>256</v>
      </c>
      <c r="Q185" s="134"/>
      <c r="R185" s="135"/>
      <c r="S185" s="135"/>
      <c r="T185" s="135"/>
      <c r="U185" s="136"/>
      <c r="V185" s="128"/>
    </row>
    <row r="186" spans="1:22" x14ac:dyDescent="0.2">
      <c r="A186" s="128" t="str">
        <f>(A146)</f>
        <v>administration</v>
      </c>
      <c r="N186" s="72" t="s">
        <v>256</v>
      </c>
      <c r="Q186" s="134"/>
      <c r="R186" s="135"/>
      <c r="S186" s="135"/>
      <c r="T186" s="135"/>
      <c r="U186" s="136"/>
      <c r="V186" s="128"/>
    </row>
    <row r="187" spans="1:22" ht="15" x14ac:dyDescent="0.2">
      <c r="A187" s="128" t="s">
        <v>177</v>
      </c>
      <c r="B187" s="188">
        <v>1</v>
      </c>
      <c r="C187" s="188">
        <v>1</v>
      </c>
      <c r="D187" s="188">
        <v>1</v>
      </c>
      <c r="E187" s="188">
        <v>1</v>
      </c>
      <c r="F187" s="188">
        <v>1</v>
      </c>
      <c r="G187" s="188">
        <v>1</v>
      </c>
      <c r="H187" s="188">
        <v>1</v>
      </c>
      <c r="I187" s="188">
        <v>1</v>
      </c>
      <c r="J187" s="188">
        <v>1</v>
      </c>
      <c r="K187" s="188">
        <v>1</v>
      </c>
      <c r="L187" s="188">
        <v>1</v>
      </c>
      <c r="M187" s="188">
        <v>1</v>
      </c>
      <c r="N187" s="118" t="s">
        <v>256</v>
      </c>
      <c r="Q187" s="129">
        <f>(D187)</f>
        <v>1</v>
      </c>
      <c r="R187" s="130">
        <f>(G187)</f>
        <v>1</v>
      </c>
      <c r="S187" s="130">
        <f>(J187)</f>
        <v>1</v>
      </c>
      <c r="T187" s="130">
        <f>(M187)</f>
        <v>1</v>
      </c>
      <c r="U187" s="136"/>
      <c r="V187" s="128"/>
    </row>
    <row r="188" spans="1:22" x14ac:dyDescent="0.2">
      <c r="A188" s="128" t="s">
        <v>178</v>
      </c>
      <c r="B188" s="146">
        <f>($B$231*B187)/12</f>
        <v>1666.6666666666667</v>
      </c>
      <c r="C188" s="146">
        <f t="shared" ref="C188:M188" si="55">($B$231*C187)/12</f>
        <v>1666.6666666666667</v>
      </c>
      <c r="D188" s="146">
        <f t="shared" si="55"/>
        <v>1666.6666666666667</v>
      </c>
      <c r="E188" s="146">
        <f t="shared" si="55"/>
        <v>1666.6666666666667</v>
      </c>
      <c r="F188" s="146">
        <f t="shared" si="55"/>
        <v>1666.6666666666667</v>
      </c>
      <c r="G188" s="146">
        <f t="shared" si="55"/>
        <v>1666.6666666666667</v>
      </c>
      <c r="H188" s="146">
        <f t="shared" si="55"/>
        <v>1666.6666666666667</v>
      </c>
      <c r="I188" s="146">
        <f t="shared" si="55"/>
        <v>1666.6666666666667</v>
      </c>
      <c r="J188" s="146">
        <f t="shared" si="55"/>
        <v>1666.6666666666667</v>
      </c>
      <c r="K188" s="146">
        <f t="shared" si="55"/>
        <v>1666.6666666666667</v>
      </c>
      <c r="L188" s="146">
        <f t="shared" si="55"/>
        <v>1666.6666666666667</v>
      </c>
      <c r="M188" s="146">
        <f t="shared" si="55"/>
        <v>1666.6666666666667</v>
      </c>
      <c r="N188" s="86">
        <f>SUM(B188:M188)</f>
        <v>20000</v>
      </c>
      <c r="Q188" s="86">
        <f>(B188+C188+D188)</f>
        <v>5000</v>
      </c>
      <c r="R188" s="85">
        <f>(E188+F188+G188)</f>
        <v>5000</v>
      </c>
      <c r="S188" s="85">
        <f>(H188+I188+J188)</f>
        <v>5000</v>
      </c>
      <c r="T188" s="85">
        <f>(K188+L188+M188)</f>
        <v>5000</v>
      </c>
      <c r="U188" s="132">
        <f>SUM(Q188:T188)</f>
        <v>20000</v>
      </c>
      <c r="V188" s="128"/>
    </row>
    <row r="189" spans="1:22" x14ac:dyDescent="0.2">
      <c r="A189" s="128" t="s">
        <v>233</v>
      </c>
      <c r="B189" s="146">
        <f>(B188*$B$232)</f>
        <v>0</v>
      </c>
      <c r="C189" s="146">
        <f t="shared" ref="C189:M189" si="56">(C188*$B$232)</f>
        <v>0</v>
      </c>
      <c r="D189" s="146">
        <f t="shared" si="56"/>
        <v>0</v>
      </c>
      <c r="E189" s="146">
        <f t="shared" si="56"/>
        <v>0</v>
      </c>
      <c r="F189" s="146">
        <f t="shared" si="56"/>
        <v>0</v>
      </c>
      <c r="G189" s="146">
        <f t="shared" si="56"/>
        <v>0</v>
      </c>
      <c r="H189" s="146">
        <f t="shared" si="56"/>
        <v>0</v>
      </c>
      <c r="I189" s="146">
        <f t="shared" si="56"/>
        <v>0</v>
      </c>
      <c r="J189" s="146">
        <f t="shared" si="56"/>
        <v>0</v>
      </c>
      <c r="K189" s="146">
        <f t="shared" si="56"/>
        <v>0</v>
      </c>
      <c r="L189" s="146">
        <f t="shared" si="56"/>
        <v>0</v>
      </c>
      <c r="M189" s="146">
        <f t="shared" si="56"/>
        <v>0</v>
      </c>
      <c r="N189" s="86">
        <f>SUM(B189:M189)</f>
        <v>0</v>
      </c>
      <c r="Q189" s="86">
        <f>(B189+C189+D189)</f>
        <v>0</v>
      </c>
      <c r="R189" s="85">
        <f>(E189+F189+G189)</f>
        <v>0</v>
      </c>
      <c r="S189" s="85">
        <f>(H189+I189+J189)</f>
        <v>0</v>
      </c>
      <c r="T189" s="85">
        <f>(K189+L189+M189)</f>
        <v>0</v>
      </c>
      <c r="U189" s="132">
        <f>SUM(Q189:T189)</f>
        <v>0</v>
      </c>
      <c r="V189" s="128"/>
    </row>
    <row r="190" spans="1:22" ht="13.5" thickBot="1" x14ac:dyDescent="0.25">
      <c r="A190" s="128" t="s">
        <v>232</v>
      </c>
      <c r="B190" s="147">
        <f>(B188*$B$233)</f>
        <v>127.5</v>
      </c>
      <c r="C190" s="147">
        <f t="shared" ref="C190:M190" si="57">(C188*$B$233)</f>
        <v>127.5</v>
      </c>
      <c r="D190" s="147">
        <f t="shared" si="57"/>
        <v>127.5</v>
      </c>
      <c r="E190" s="147">
        <f t="shared" si="57"/>
        <v>127.5</v>
      </c>
      <c r="F190" s="147">
        <f t="shared" si="57"/>
        <v>127.5</v>
      </c>
      <c r="G190" s="147">
        <f t="shared" si="57"/>
        <v>127.5</v>
      </c>
      <c r="H190" s="147">
        <f t="shared" si="57"/>
        <v>127.5</v>
      </c>
      <c r="I190" s="147">
        <f t="shared" si="57"/>
        <v>127.5</v>
      </c>
      <c r="J190" s="147">
        <f t="shared" si="57"/>
        <v>127.5</v>
      </c>
      <c r="K190" s="147">
        <f t="shared" si="57"/>
        <v>127.5</v>
      </c>
      <c r="L190" s="147">
        <f t="shared" si="57"/>
        <v>127.5</v>
      </c>
      <c r="M190" s="147">
        <f t="shared" si="57"/>
        <v>127.5</v>
      </c>
      <c r="N190" s="127">
        <f>SUM(B190:M190)</f>
        <v>1530</v>
      </c>
      <c r="Q190" s="87">
        <f>(B190+C190+D190)</f>
        <v>382.5</v>
      </c>
      <c r="R190" s="77">
        <f>(E190+F190+G190)</f>
        <v>382.5</v>
      </c>
      <c r="S190" s="77">
        <f>(H190+I190+J190)</f>
        <v>382.5</v>
      </c>
      <c r="T190" s="77">
        <f>(K190+L190+M190)</f>
        <v>382.5</v>
      </c>
      <c r="U190" s="133">
        <f>SUM(Q190:T190)</f>
        <v>1530</v>
      </c>
      <c r="V190" s="128"/>
    </row>
    <row r="191" spans="1:22" x14ac:dyDescent="0.2">
      <c r="A191" s="128" t="s">
        <v>18</v>
      </c>
      <c r="B191" s="76">
        <f>(B188+B189+B190)</f>
        <v>1794.1666666666667</v>
      </c>
      <c r="C191" s="76">
        <f t="shared" ref="C191:M191" si="58">(C188+C189+C190)</f>
        <v>1794.1666666666667</v>
      </c>
      <c r="D191" s="76">
        <f t="shared" si="58"/>
        <v>1794.1666666666667</v>
      </c>
      <c r="E191" s="76">
        <f t="shared" si="58"/>
        <v>1794.1666666666667</v>
      </c>
      <c r="F191" s="76">
        <f t="shared" si="58"/>
        <v>1794.1666666666667</v>
      </c>
      <c r="G191" s="76">
        <f t="shared" si="58"/>
        <v>1794.1666666666667</v>
      </c>
      <c r="H191" s="76">
        <f t="shared" si="58"/>
        <v>1794.1666666666667</v>
      </c>
      <c r="I191" s="76">
        <f t="shared" si="58"/>
        <v>1794.1666666666667</v>
      </c>
      <c r="J191" s="76">
        <f t="shared" si="58"/>
        <v>1794.1666666666667</v>
      </c>
      <c r="K191" s="76">
        <f t="shared" si="58"/>
        <v>1794.1666666666667</v>
      </c>
      <c r="L191" s="76">
        <f t="shared" si="58"/>
        <v>1794.1666666666667</v>
      </c>
      <c r="M191" s="76">
        <f t="shared" si="58"/>
        <v>1794.1666666666667</v>
      </c>
      <c r="N191" s="86">
        <f>SUM(B191:M191)</f>
        <v>21530</v>
      </c>
      <c r="Q191" s="86">
        <f>(Q188+Q189+Q190)</f>
        <v>5382.5</v>
      </c>
      <c r="R191" s="86">
        <f>(R188+R189+R190)</f>
        <v>5382.5</v>
      </c>
      <c r="S191" s="86">
        <f>(S188+S189+S190)</f>
        <v>5382.5</v>
      </c>
      <c r="T191" s="86">
        <f>(T188+T189+T190)</f>
        <v>5382.5</v>
      </c>
      <c r="U191" s="132">
        <f>SUM(Q191:T191)</f>
        <v>21530</v>
      </c>
      <c r="V191" s="128"/>
    </row>
    <row r="192" spans="1:22" x14ac:dyDescent="0.2">
      <c r="A192" s="128"/>
      <c r="N192" s="72" t="s">
        <v>256</v>
      </c>
      <c r="Q192" s="134"/>
      <c r="R192" s="135"/>
      <c r="S192" s="135"/>
      <c r="T192" s="135"/>
      <c r="U192" s="136"/>
      <c r="V192" s="128"/>
    </row>
    <row r="193" spans="1:22" x14ac:dyDescent="0.2">
      <c r="A193" s="128" t="str">
        <f>(A151)</f>
        <v>other</v>
      </c>
      <c r="N193" s="72" t="s">
        <v>256</v>
      </c>
      <c r="Q193" s="134"/>
      <c r="R193" s="135"/>
      <c r="S193" s="135"/>
      <c r="T193" s="135"/>
      <c r="U193" s="136"/>
      <c r="V193" s="128"/>
    </row>
    <row r="194" spans="1:22" ht="15" x14ac:dyDescent="0.2">
      <c r="A194" s="128" t="s">
        <v>177</v>
      </c>
      <c r="B194" s="188">
        <v>1</v>
      </c>
      <c r="C194" s="188">
        <v>1</v>
      </c>
      <c r="D194" s="188">
        <v>1</v>
      </c>
      <c r="E194" s="188">
        <v>1</v>
      </c>
      <c r="F194" s="188">
        <v>1</v>
      </c>
      <c r="G194" s="188">
        <v>1</v>
      </c>
      <c r="H194" s="188">
        <v>1</v>
      </c>
      <c r="I194" s="188">
        <v>1</v>
      </c>
      <c r="J194" s="188">
        <v>1</v>
      </c>
      <c r="K194" s="188">
        <v>1</v>
      </c>
      <c r="L194" s="188">
        <v>1</v>
      </c>
      <c r="M194" s="188">
        <v>1</v>
      </c>
      <c r="N194" s="118" t="s">
        <v>256</v>
      </c>
      <c r="Q194" s="129">
        <f>(D194)</f>
        <v>1</v>
      </c>
      <c r="R194" s="130">
        <f>(G194)</f>
        <v>1</v>
      </c>
      <c r="S194" s="130">
        <f>(J194)</f>
        <v>1</v>
      </c>
      <c r="T194" s="130">
        <f>(M194)</f>
        <v>1</v>
      </c>
      <c r="U194" s="136"/>
      <c r="V194" s="128"/>
    </row>
    <row r="195" spans="1:22" x14ac:dyDescent="0.2">
      <c r="A195" s="128" t="s">
        <v>178</v>
      </c>
      <c r="B195" s="146">
        <f>($B$236*B194)/12</f>
        <v>1250</v>
      </c>
      <c r="C195" s="146">
        <f t="shared" ref="C195:M195" si="59">($B$236*C194)/12</f>
        <v>1250</v>
      </c>
      <c r="D195" s="146">
        <f t="shared" si="59"/>
        <v>1250</v>
      </c>
      <c r="E195" s="146">
        <f t="shared" si="59"/>
        <v>1250</v>
      </c>
      <c r="F195" s="146">
        <f t="shared" si="59"/>
        <v>1250</v>
      </c>
      <c r="G195" s="146">
        <f t="shared" si="59"/>
        <v>1250</v>
      </c>
      <c r="H195" s="146">
        <f t="shared" si="59"/>
        <v>1250</v>
      </c>
      <c r="I195" s="146">
        <f t="shared" si="59"/>
        <v>1250</v>
      </c>
      <c r="J195" s="146">
        <f t="shared" si="59"/>
        <v>1250</v>
      </c>
      <c r="K195" s="146">
        <f t="shared" si="59"/>
        <v>1250</v>
      </c>
      <c r="L195" s="146">
        <f t="shared" si="59"/>
        <v>1250</v>
      </c>
      <c r="M195" s="146">
        <f t="shared" si="59"/>
        <v>1250</v>
      </c>
      <c r="N195" s="86">
        <f>SUM(B195:M195)</f>
        <v>15000</v>
      </c>
      <c r="Q195" s="86">
        <f>(B195+C195+D195)</f>
        <v>3750</v>
      </c>
      <c r="R195" s="85">
        <f>(E195+F195+G195)</f>
        <v>3750</v>
      </c>
      <c r="S195" s="85">
        <f>(H195+I195+J195)</f>
        <v>3750</v>
      </c>
      <c r="T195" s="85">
        <f>(K195+L195+M195)</f>
        <v>3750</v>
      </c>
      <c r="U195" s="132">
        <f>SUM(Q195:T195)</f>
        <v>15000</v>
      </c>
      <c r="V195" s="128"/>
    </row>
    <row r="196" spans="1:22" x14ac:dyDescent="0.2">
      <c r="A196" s="128" t="s">
        <v>233</v>
      </c>
      <c r="B196" s="146">
        <f>(B195*$B$237)</f>
        <v>0</v>
      </c>
      <c r="C196" s="146">
        <f t="shared" ref="C196:M196" si="60">(C195*$B$237)</f>
        <v>0</v>
      </c>
      <c r="D196" s="146">
        <f t="shared" si="60"/>
        <v>0</v>
      </c>
      <c r="E196" s="146">
        <f t="shared" si="60"/>
        <v>0</v>
      </c>
      <c r="F196" s="146">
        <f t="shared" si="60"/>
        <v>0</v>
      </c>
      <c r="G196" s="146">
        <f t="shared" si="60"/>
        <v>0</v>
      </c>
      <c r="H196" s="146">
        <f t="shared" si="60"/>
        <v>0</v>
      </c>
      <c r="I196" s="146">
        <f t="shared" si="60"/>
        <v>0</v>
      </c>
      <c r="J196" s="146">
        <f t="shared" si="60"/>
        <v>0</v>
      </c>
      <c r="K196" s="146">
        <f t="shared" si="60"/>
        <v>0</v>
      </c>
      <c r="L196" s="146">
        <f t="shared" si="60"/>
        <v>0</v>
      </c>
      <c r="M196" s="146">
        <f t="shared" si="60"/>
        <v>0</v>
      </c>
      <c r="N196" s="86">
        <f>SUM(B196:M196)</f>
        <v>0</v>
      </c>
      <c r="Q196" s="86">
        <f>(B196+C196+D196)</f>
        <v>0</v>
      </c>
      <c r="R196" s="85">
        <f>(E196+F196+G196)</f>
        <v>0</v>
      </c>
      <c r="S196" s="85">
        <f>(H196+I196+J196)</f>
        <v>0</v>
      </c>
      <c r="T196" s="85">
        <f>(K196+L196+M196)</f>
        <v>0</v>
      </c>
      <c r="U196" s="132">
        <f>SUM(Q196:T196)</f>
        <v>0</v>
      </c>
      <c r="V196" s="128"/>
    </row>
    <row r="197" spans="1:22" ht="13.5" thickBot="1" x14ac:dyDescent="0.25">
      <c r="A197" s="128" t="s">
        <v>232</v>
      </c>
      <c r="B197" s="147">
        <f>(B195*$B$238)</f>
        <v>95.625</v>
      </c>
      <c r="C197" s="147">
        <f t="shared" ref="C197:M197" si="61">(C195*$B$238)</f>
        <v>95.625</v>
      </c>
      <c r="D197" s="147">
        <f t="shared" si="61"/>
        <v>95.625</v>
      </c>
      <c r="E197" s="147">
        <f t="shared" si="61"/>
        <v>95.625</v>
      </c>
      <c r="F197" s="147">
        <f t="shared" si="61"/>
        <v>95.625</v>
      </c>
      <c r="G197" s="147">
        <f t="shared" si="61"/>
        <v>95.625</v>
      </c>
      <c r="H197" s="147">
        <f t="shared" si="61"/>
        <v>95.625</v>
      </c>
      <c r="I197" s="147">
        <f t="shared" si="61"/>
        <v>95.625</v>
      </c>
      <c r="J197" s="147">
        <f t="shared" si="61"/>
        <v>95.625</v>
      </c>
      <c r="K197" s="147">
        <f t="shared" si="61"/>
        <v>95.625</v>
      </c>
      <c r="L197" s="147">
        <f t="shared" si="61"/>
        <v>95.625</v>
      </c>
      <c r="M197" s="147">
        <f t="shared" si="61"/>
        <v>95.625</v>
      </c>
      <c r="N197" s="127">
        <f>SUM(B197:M197)</f>
        <v>1147.5</v>
      </c>
      <c r="Q197" s="87">
        <f>(B197+C197+D197)</f>
        <v>286.875</v>
      </c>
      <c r="R197" s="77">
        <f>(E197+F197+G197)</f>
        <v>286.875</v>
      </c>
      <c r="S197" s="77">
        <f>(H197+I197+J197)</f>
        <v>286.875</v>
      </c>
      <c r="T197" s="77">
        <f>(K197+L197+M197)</f>
        <v>286.875</v>
      </c>
      <c r="U197" s="133">
        <f>SUM(Q197:T197)</f>
        <v>1147.5</v>
      </c>
      <c r="V197" s="128"/>
    </row>
    <row r="198" spans="1:22" x14ac:dyDescent="0.2">
      <c r="A198" s="128" t="s">
        <v>18</v>
      </c>
      <c r="B198" s="76">
        <f>(B195+B196+B197)</f>
        <v>1345.625</v>
      </c>
      <c r="C198" s="76">
        <f t="shared" ref="C198:M198" si="62">(C195+C196+C197)</f>
        <v>1345.625</v>
      </c>
      <c r="D198" s="76">
        <f t="shared" si="62"/>
        <v>1345.625</v>
      </c>
      <c r="E198" s="76">
        <f t="shared" si="62"/>
        <v>1345.625</v>
      </c>
      <c r="F198" s="76">
        <f t="shared" si="62"/>
        <v>1345.625</v>
      </c>
      <c r="G198" s="76">
        <f t="shared" si="62"/>
        <v>1345.625</v>
      </c>
      <c r="H198" s="76">
        <f t="shared" si="62"/>
        <v>1345.625</v>
      </c>
      <c r="I198" s="76">
        <f t="shared" si="62"/>
        <v>1345.625</v>
      </c>
      <c r="J198" s="76">
        <f t="shared" si="62"/>
        <v>1345.625</v>
      </c>
      <c r="K198" s="76">
        <f t="shared" si="62"/>
        <v>1345.625</v>
      </c>
      <c r="L198" s="76">
        <f t="shared" si="62"/>
        <v>1345.625</v>
      </c>
      <c r="M198" s="76">
        <f t="shared" si="62"/>
        <v>1345.625</v>
      </c>
      <c r="N198" s="86">
        <f>SUM(B198:M198)</f>
        <v>16147.5</v>
      </c>
      <c r="Q198" s="86">
        <f>(Q195+Q196+Q197)</f>
        <v>4036.875</v>
      </c>
      <c r="R198" s="86">
        <f>(R195+R196+R197)</f>
        <v>4036.875</v>
      </c>
      <c r="S198" s="86">
        <f>(S195+S196+S197)</f>
        <v>4036.875</v>
      </c>
      <c r="T198" s="86">
        <f>(T195+T196+T197)</f>
        <v>4036.875</v>
      </c>
      <c r="U198" s="132">
        <f>SUM(Q198:T198)</f>
        <v>16147.5</v>
      </c>
      <c r="V198" s="128"/>
    </row>
    <row r="199" spans="1:22" x14ac:dyDescent="0.2">
      <c r="A199" s="128"/>
      <c r="N199" s="72" t="s">
        <v>256</v>
      </c>
      <c r="Q199" s="134"/>
      <c r="R199" s="135"/>
      <c r="S199" s="135"/>
      <c r="T199" s="135"/>
      <c r="U199" s="136"/>
      <c r="V199" s="128"/>
    </row>
    <row r="200" spans="1:22" x14ac:dyDescent="0.2">
      <c r="A200" s="128" t="str">
        <f>(A156)</f>
        <v>other</v>
      </c>
      <c r="N200" s="72" t="s">
        <v>256</v>
      </c>
      <c r="Q200" s="134"/>
      <c r="R200" s="135"/>
      <c r="S200" s="135"/>
      <c r="T200" s="135"/>
      <c r="U200" s="136"/>
      <c r="V200" s="128"/>
    </row>
    <row r="201" spans="1:22" ht="15" x14ac:dyDescent="0.2">
      <c r="A201" s="128" t="s">
        <v>177</v>
      </c>
      <c r="B201" s="188">
        <v>0</v>
      </c>
      <c r="C201" s="188">
        <v>0</v>
      </c>
      <c r="D201" s="188">
        <v>0</v>
      </c>
      <c r="E201" s="188">
        <v>0</v>
      </c>
      <c r="F201" s="188">
        <v>0</v>
      </c>
      <c r="G201" s="188">
        <v>0</v>
      </c>
      <c r="H201" s="188">
        <v>0</v>
      </c>
      <c r="I201" s="188">
        <v>0</v>
      </c>
      <c r="J201" s="188">
        <v>0</v>
      </c>
      <c r="K201" s="188">
        <v>0</v>
      </c>
      <c r="L201" s="188">
        <v>0</v>
      </c>
      <c r="M201" s="188">
        <v>0</v>
      </c>
      <c r="N201" s="118" t="s">
        <v>256</v>
      </c>
      <c r="Q201" s="129">
        <f>(D201)</f>
        <v>0</v>
      </c>
      <c r="R201" s="130">
        <f>(G201)</f>
        <v>0</v>
      </c>
      <c r="S201" s="130">
        <f>(J201)</f>
        <v>0</v>
      </c>
      <c r="T201" s="130">
        <f>(M201)</f>
        <v>0</v>
      </c>
      <c r="U201" s="136"/>
      <c r="V201" s="128"/>
    </row>
    <row r="202" spans="1:22" x14ac:dyDescent="0.2">
      <c r="A202" s="128" t="s">
        <v>178</v>
      </c>
      <c r="B202" s="146">
        <f>($B$241*B201)/12</f>
        <v>0</v>
      </c>
      <c r="C202" s="146">
        <f t="shared" ref="C202:M202" si="63">($B$241*C201)/12</f>
        <v>0</v>
      </c>
      <c r="D202" s="146">
        <f t="shared" si="63"/>
        <v>0</v>
      </c>
      <c r="E202" s="146">
        <f t="shared" si="63"/>
        <v>0</v>
      </c>
      <c r="F202" s="146">
        <f t="shared" si="63"/>
        <v>0</v>
      </c>
      <c r="G202" s="146">
        <f t="shared" si="63"/>
        <v>0</v>
      </c>
      <c r="H202" s="146">
        <f t="shared" si="63"/>
        <v>0</v>
      </c>
      <c r="I202" s="146">
        <f t="shared" si="63"/>
        <v>0</v>
      </c>
      <c r="J202" s="146">
        <f t="shared" si="63"/>
        <v>0</v>
      </c>
      <c r="K202" s="146">
        <f t="shared" si="63"/>
        <v>0</v>
      </c>
      <c r="L202" s="146">
        <f t="shared" si="63"/>
        <v>0</v>
      </c>
      <c r="M202" s="146">
        <f t="shared" si="63"/>
        <v>0</v>
      </c>
      <c r="N202" s="86">
        <f>SUM(B202:M202)</f>
        <v>0</v>
      </c>
      <c r="Q202" s="86">
        <f>(B202+C202+D202)</f>
        <v>0</v>
      </c>
      <c r="R202" s="85">
        <f>(E202+F202+G202)</f>
        <v>0</v>
      </c>
      <c r="S202" s="85">
        <f>(H202+I202+J202)</f>
        <v>0</v>
      </c>
      <c r="T202" s="85">
        <f>(K202+L202+M202)</f>
        <v>0</v>
      </c>
      <c r="U202" s="132">
        <f>SUM(Q202:T202)</f>
        <v>0</v>
      </c>
      <c r="V202" s="128"/>
    </row>
    <row r="203" spans="1:22" x14ac:dyDescent="0.2">
      <c r="A203" s="128" t="s">
        <v>233</v>
      </c>
      <c r="B203" s="146">
        <f>(B202*$B$242)</f>
        <v>0</v>
      </c>
      <c r="C203" s="146">
        <f t="shared" ref="C203:M203" si="64">(C202*$B$242)</f>
        <v>0</v>
      </c>
      <c r="D203" s="146">
        <f t="shared" si="64"/>
        <v>0</v>
      </c>
      <c r="E203" s="146">
        <f t="shared" si="64"/>
        <v>0</v>
      </c>
      <c r="F203" s="146">
        <f t="shared" si="64"/>
        <v>0</v>
      </c>
      <c r="G203" s="146">
        <f t="shared" si="64"/>
        <v>0</v>
      </c>
      <c r="H203" s="146">
        <f t="shared" si="64"/>
        <v>0</v>
      </c>
      <c r="I203" s="146">
        <f t="shared" si="64"/>
        <v>0</v>
      </c>
      <c r="J203" s="146">
        <f t="shared" si="64"/>
        <v>0</v>
      </c>
      <c r="K203" s="146">
        <f t="shared" si="64"/>
        <v>0</v>
      </c>
      <c r="L203" s="146">
        <f t="shared" si="64"/>
        <v>0</v>
      </c>
      <c r="M203" s="146">
        <f t="shared" si="64"/>
        <v>0</v>
      </c>
      <c r="N203" s="86">
        <f>SUM(B203:M203)</f>
        <v>0</v>
      </c>
      <c r="Q203" s="86">
        <f>(B203+C203+D203)</f>
        <v>0</v>
      </c>
      <c r="R203" s="85">
        <f>(C203+D203+E203)</f>
        <v>0</v>
      </c>
      <c r="S203" s="85">
        <f>(H203+I203+J203)</f>
        <v>0</v>
      </c>
      <c r="T203" s="85">
        <f>(K203+L203+M203)</f>
        <v>0</v>
      </c>
      <c r="U203" s="132">
        <f>SUM(Q203:T203)</f>
        <v>0</v>
      </c>
      <c r="V203" s="128"/>
    </row>
    <row r="204" spans="1:22" ht="13.5" thickBot="1" x14ac:dyDescent="0.25">
      <c r="A204" s="128" t="s">
        <v>232</v>
      </c>
      <c r="B204" s="147">
        <f>(B202*$B$243)</f>
        <v>0</v>
      </c>
      <c r="C204" s="147">
        <f t="shared" ref="C204:M204" si="65">(C202*$B$243)</f>
        <v>0</v>
      </c>
      <c r="D204" s="147">
        <f t="shared" si="65"/>
        <v>0</v>
      </c>
      <c r="E204" s="147">
        <f t="shared" si="65"/>
        <v>0</v>
      </c>
      <c r="F204" s="147">
        <f t="shared" si="65"/>
        <v>0</v>
      </c>
      <c r="G204" s="147">
        <f t="shared" si="65"/>
        <v>0</v>
      </c>
      <c r="H204" s="147">
        <f t="shared" si="65"/>
        <v>0</v>
      </c>
      <c r="I204" s="147">
        <f t="shared" si="65"/>
        <v>0</v>
      </c>
      <c r="J204" s="147">
        <f t="shared" si="65"/>
        <v>0</v>
      </c>
      <c r="K204" s="147">
        <f t="shared" si="65"/>
        <v>0</v>
      </c>
      <c r="L204" s="147">
        <f t="shared" si="65"/>
        <v>0</v>
      </c>
      <c r="M204" s="147">
        <f t="shared" si="65"/>
        <v>0</v>
      </c>
      <c r="N204" s="127">
        <f>SUM(B204:M204)</f>
        <v>0</v>
      </c>
      <c r="Q204" s="87">
        <f>(B204+C204+D204)</f>
        <v>0</v>
      </c>
      <c r="R204" s="77">
        <f>(C204+D204+E204)</f>
        <v>0</v>
      </c>
      <c r="S204" s="77">
        <f>(H204+I204+J204)</f>
        <v>0</v>
      </c>
      <c r="T204" s="77">
        <f>(K204+L204+M204)</f>
        <v>0</v>
      </c>
      <c r="U204" s="133">
        <f>SUM(Q204:T204)</f>
        <v>0</v>
      </c>
      <c r="V204" s="128"/>
    </row>
    <row r="205" spans="1:22" x14ac:dyDescent="0.2">
      <c r="A205" s="128" t="s">
        <v>18</v>
      </c>
      <c r="B205" s="76">
        <f>(B202+B203+B204)</f>
        <v>0</v>
      </c>
      <c r="C205" s="76">
        <f t="shared" ref="C205:M205" si="66">(C202+C203+C204)</f>
        <v>0</v>
      </c>
      <c r="D205" s="76">
        <f t="shared" si="66"/>
        <v>0</v>
      </c>
      <c r="E205" s="76">
        <f t="shared" si="66"/>
        <v>0</v>
      </c>
      <c r="F205" s="76">
        <f t="shared" si="66"/>
        <v>0</v>
      </c>
      <c r="G205" s="76">
        <f t="shared" si="66"/>
        <v>0</v>
      </c>
      <c r="H205" s="76">
        <f t="shared" si="66"/>
        <v>0</v>
      </c>
      <c r="I205" s="76">
        <f t="shared" si="66"/>
        <v>0</v>
      </c>
      <c r="J205" s="76">
        <f t="shared" si="66"/>
        <v>0</v>
      </c>
      <c r="K205" s="76">
        <f t="shared" si="66"/>
        <v>0</v>
      </c>
      <c r="L205" s="76">
        <f t="shared" si="66"/>
        <v>0</v>
      </c>
      <c r="M205" s="76">
        <f t="shared" si="66"/>
        <v>0</v>
      </c>
      <c r="N205" s="86">
        <f>SUM(B205:M205)</f>
        <v>0</v>
      </c>
      <c r="Q205" s="86">
        <f>(Q202+Q203+Q204)</f>
        <v>0</v>
      </c>
      <c r="R205" s="86">
        <f>(R202+R203+R204)</f>
        <v>0</v>
      </c>
      <c r="S205" s="86">
        <f>(S202+S203+S204)</f>
        <v>0</v>
      </c>
      <c r="T205" s="86">
        <f>(T202+T203+T204)</f>
        <v>0</v>
      </c>
      <c r="U205" s="132">
        <f>SUM(Q205:T205)</f>
        <v>0</v>
      </c>
      <c r="V205" s="128"/>
    </row>
    <row r="206" spans="1:22" x14ac:dyDescent="0.2">
      <c r="A206" s="128"/>
      <c r="N206" s="72" t="s">
        <v>256</v>
      </c>
      <c r="Q206" s="134"/>
      <c r="R206" s="135"/>
      <c r="S206" s="135"/>
      <c r="T206" s="135"/>
      <c r="U206" s="136"/>
      <c r="V206" s="128"/>
    </row>
    <row r="207" spans="1:22" x14ac:dyDescent="0.2">
      <c r="A207" s="128" t="str">
        <f>(A161)</f>
        <v>other</v>
      </c>
      <c r="N207" s="72" t="s">
        <v>256</v>
      </c>
      <c r="Q207" s="134"/>
      <c r="R207" s="135"/>
      <c r="S207" s="135"/>
      <c r="T207" s="135"/>
      <c r="U207" s="136"/>
      <c r="V207" s="128"/>
    </row>
    <row r="208" spans="1:22" ht="15" x14ac:dyDescent="0.2">
      <c r="A208" s="128" t="s">
        <v>177</v>
      </c>
      <c r="B208" s="188">
        <v>0</v>
      </c>
      <c r="C208" s="188">
        <v>0</v>
      </c>
      <c r="D208" s="188">
        <v>0</v>
      </c>
      <c r="E208" s="188">
        <v>0</v>
      </c>
      <c r="F208" s="188">
        <v>0</v>
      </c>
      <c r="G208" s="188">
        <v>0</v>
      </c>
      <c r="H208" s="188">
        <v>0</v>
      </c>
      <c r="I208" s="188">
        <v>0</v>
      </c>
      <c r="J208" s="188">
        <v>0</v>
      </c>
      <c r="K208" s="188">
        <v>0</v>
      </c>
      <c r="L208" s="188">
        <v>0</v>
      </c>
      <c r="M208" s="188">
        <v>0</v>
      </c>
      <c r="N208" s="118" t="s">
        <v>256</v>
      </c>
      <c r="Q208" s="129">
        <f>(D208)</f>
        <v>0</v>
      </c>
      <c r="R208" s="130">
        <f>(G208)</f>
        <v>0</v>
      </c>
      <c r="S208" s="130">
        <f>(J208)</f>
        <v>0</v>
      </c>
      <c r="T208" s="130">
        <f>(M208)</f>
        <v>0</v>
      </c>
      <c r="U208" s="136"/>
      <c r="V208" s="128"/>
    </row>
    <row r="209" spans="1:22" x14ac:dyDescent="0.2">
      <c r="A209" s="128" t="s">
        <v>178</v>
      </c>
      <c r="B209" s="146">
        <f>($B$246*B208)/12</f>
        <v>0</v>
      </c>
      <c r="C209" s="146">
        <f t="shared" ref="C209:M209" si="67">($B$246*C208)/12</f>
        <v>0</v>
      </c>
      <c r="D209" s="146">
        <f t="shared" si="67"/>
        <v>0</v>
      </c>
      <c r="E209" s="146">
        <f t="shared" si="67"/>
        <v>0</v>
      </c>
      <c r="F209" s="146">
        <f t="shared" si="67"/>
        <v>0</v>
      </c>
      <c r="G209" s="146">
        <f t="shared" si="67"/>
        <v>0</v>
      </c>
      <c r="H209" s="146">
        <f t="shared" si="67"/>
        <v>0</v>
      </c>
      <c r="I209" s="146">
        <f t="shared" si="67"/>
        <v>0</v>
      </c>
      <c r="J209" s="146">
        <f t="shared" si="67"/>
        <v>0</v>
      </c>
      <c r="K209" s="146">
        <f t="shared" si="67"/>
        <v>0</v>
      </c>
      <c r="L209" s="146">
        <f t="shared" si="67"/>
        <v>0</v>
      </c>
      <c r="M209" s="146">
        <f t="shared" si="67"/>
        <v>0</v>
      </c>
      <c r="N209" s="30">
        <f>SUM(B209:M209)</f>
        <v>0</v>
      </c>
      <c r="Q209" s="86">
        <f>(B209+C209+D209)</f>
        <v>0</v>
      </c>
      <c r="R209" s="85">
        <f>(E209+F209+G209)</f>
        <v>0</v>
      </c>
      <c r="S209" s="85">
        <f>(H209+I209+J209)</f>
        <v>0</v>
      </c>
      <c r="T209" s="85">
        <f>(K209+L209+M209)</f>
        <v>0</v>
      </c>
      <c r="U209" s="132">
        <f>SUM(Q209:T209)</f>
        <v>0</v>
      </c>
      <c r="V209" s="128"/>
    </row>
    <row r="210" spans="1:22" x14ac:dyDescent="0.2">
      <c r="A210" s="128" t="s">
        <v>233</v>
      </c>
      <c r="B210" s="146">
        <f>(B209*$B$247)</f>
        <v>0</v>
      </c>
      <c r="C210" s="146">
        <f t="shared" ref="C210:M210" si="68">(C209*$B$247)</f>
        <v>0</v>
      </c>
      <c r="D210" s="146">
        <f t="shared" si="68"/>
        <v>0</v>
      </c>
      <c r="E210" s="146">
        <f t="shared" si="68"/>
        <v>0</v>
      </c>
      <c r="F210" s="146">
        <f t="shared" si="68"/>
        <v>0</v>
      </c>
      <c r="G210" s="146">
        <f t="shared" si="68"/>
        <v>0</v>
      </c>
      <c r="H210" s="146">
        <f t="shared" si="68"/>
        <v>0</v>
      </c>
      <c r="I210" s="146">
        <f t="shared" si="68"/>
        <v>0</v>
      </c>
      <c r="J210" s="146">
        <f t="shared" si="68"/>
        <v>0</v>
      </c>
      <c r="K210" s="146">
        <f t="shared" si="68"/>
        <v>0</v>
      </c>
      <c r="L210" s="146">
        <f t="shared" si="68"/>
        <v>0</v>
      </c>
      <c r="M210" s="146">
        <f t="shared" si="68"/>
        <v>0</v>
      </c>
      <c r="N210" s="30">
        <f>SUM(B210:M210)</f>
        <v>0</v>
      </c>
      <c r="Q210" s="86">
        <f>(B210+C210+D210)</f>
        <v>0</v>
      </c>
      <c r="R210" s="85">
        <f>(C210+D210+E210)</f>
        <v>0</v>
      </c>
      <c r="S210" s="85">
        <f>(H210+I210+J210)</f>
        <v>0</v>
      </c>
      <c r="T210" s="85">
        <f>(K210+L210+M210)</f>
        <v>0</v>
      </c>
      <c r="U210" s="132">
        <f>SUM(Q210:T210)</f>
        <v>0</v>
      </c>
      <c r="V210" s="128"/>
    </row>
    <row r="211" spans="1:22" ht="13.5" thickBot="1" x14ac:dyDescent="0.25">
      <c r="A211" s="128" t="s">
        <v>232</v>
      </c>
      <c r="B211" s="147">
        <f>(B209*$B$248)</f>
        <v>0</v>
      </c>
      <c r="C211" s="147">
        <f t="shared" ref="C211:M211" si="69">(C209*$B$248)</f>
        <v>0</v>
      </c>
      <c r="D211" s="147">
        <f t="shared" si="69"/>
        <v>0</v>
      </c>
      <c r="E211" s="147">
        <f t="shared" si="69"/>
        <v>0</v>
      </c>
      <c r="F211" s="147">
        <f t="shared" si="69"/>
        <v>0</v>
      </c>
      <c r="G211" s="147">
        <f t="shared" si="69"/>
        <v>0</v>
      </c>
      <c r="H211" s="147">
        <f t="shared" si="69"/>
        <v>0</v>
      </c>
      <c r="I211" s="147">
        <f t="shared" si="69"/>
        <v>0</v>
      </c>
      <c r="J211" s="147">
        <f t="shared" si="69"/>
        <v>0</v>
      </c>
      <c r="K211" s="147">
        <f t="shared" si="69"/>
        <v>0</v>
      </c>
      <c r="L211" s="147">
        <f t="shared" si="69"/>
        <v>0</v>
      </c>
      <c r="M211" s="147">
        <f t="shared" si="69"/>
        <v>0</v>
      </c>
      <c r="N211" s="119">
        <f>SUM(B211:M211)</f>
        <v>0</v>
      </c>
      <c r="Q211" s="87">
        <f>(B211+C211+D211)</f>
        <v>0</v>
      </c>
      <c r="R211" s="77">
        <f>(C211+D211+E211)</f>
        <v>0</v>
      </c>
      <c r="S211" s="77">
        <f>(H211+I211+J211)</f>
        <v>0</v>
      </c>
      <c r="T211" s="77">
        <f>(K211+L211+M211)</f>
        <v>0</v>
      </c>
      <c r="U211" s="133">
        <f>SUM(Q211:T211)</f>
        <v>0</v>
      </c>
      <c r="V211" s="128"/>
    </row>
    <row r="212" spans="1:22" x14ac:dyDescent="0.2">
      <c r="A212" s="128" t="s">
        <v>18</v>
      </c>
      <c r="B212" s="76">
        <f t="shared" ref="B212:M212" si="70">(B209+B210+B211)</f>
        <v>0</v>
      </c>
      <c r="C212" s="76">
        <f t="shared" si="70"/>
        <v>0</v>
      </c>
      <c r="D212" s="76">
        <f t="shared" si="70"/>
        <v>0</v>
      </c>
      <c r="E212" s="76">
        <f t="shared" si="70"/>
        <v>0</v>
      </c>
      <c r="F212" s="76">
        <f t="shared" si="70"/>
        <v>0</v>
      </c>
      <c r="G212" s="76">
        <f t="shared" si="70"/>
        <v>0</v>
      </c>
      <c r="H212" s="76">
        <f t="shared" si="70"/>
        <v>0</v>
      </c>
      <c r="I212" s="76">
        <f t="shared" si="70"/>
        <v>0</v>
      </c>
      <c r="J212" s="76">
        <f t="shared" si="70"/>
        <v>0</v>
      </c>
      <c r="K212" s="76">
        <f t="shared" si="70"/>
        <v>0</v>
      </c>
      <c r="L212" s="76">
        <f t="shared" si="70"/>
        <v>0</v>
      </c>
      <c r="M212" s="76">
        <f t="shared" si="70"/>
        <v>0</v>
      </c>
      <c r="N212" s="30">
        <f>SUM(B212:M212)</f>
        <v>0</v>
      </c>
      <c r="Q212" s="86">
        <f>(Q209+Q210+Q211)</f>
        <v>0</v>
      </c>
      <c r="R212" s="86">
        <f>(R209+R210+R211)</f>
        <v>0</v>
      </c>
      <c r="S212" s="86">
        <f>(S209+S210+S211)</f>
        <v>0</v>
      </c>
      <c r="T212" s="86">
        <f>(T209+T210+T211)</f>
        <v>0</v>
      </c>
      <c r="U212" s="86">
        <f>(U209+U210+U211)</f>
        <v>0</v>
      </c>
      <c r="V212" s="128"/>
    </row>
    <row r="213" spans="1:22" x14ac:dyDescent="0.2">
      <c r="A213" s="128"/>
      <c r="N213" s="72" t="s">
        <v>256</v>
      </c>
      <c r="Q213" s="134"/>
      <c r="R213" s="135"/>
      <c r="S213" s="135"/>
      <c r="T213" s="135"/>
      <c r="U213" s="136"/>
      <c r="V213" s="128"/>
    </row>
    <row r="214" spans="1:22" x14ac:dyDescent="0.2">
      <c r="A214" s="128" t="s">
        <v>332</v>
      </c>
      <c r="N214" s="72" t="s">
        <v>256</v>
      </c>
      <c r="O214" s="36" t="s">
        <v>256</v>
      </c>
      <c r="Q214" s="134"/>
      <c r="R214" s="135"/>
      <c r="S214" s="135"/>
      <c r="T214" s="135"/>
      <c r="U214" s="136"/>
      <c r="V214" s="128"/>
    </row>
    <row r="215" spans="1:22" x14ac:dyDescent="0.2">
      <c r="A215" s="128" t="s">
        <v>177</v>
      </c>
      <c r="B215" s="185">
        <f>B208+B201+B194+B187+B180</f>
        <v>3</v>
      </c>
      <c r="C215" s="185">
        <f t="shared" ref="C215:M215" si="71">C208+C201+C194+C187+C180</f>
        <v>3</v>
      </c>
      <c r="D215" s="185">
        <f t="shared" si="71"/>
        <v>3</v>
      </c>
      <c r="E215" s="185">
        <f t="shared" si="71"/>
        <v>3</v>
      </c>
      <c r="F215" s="185">
        <f t="shared" si="71"/>
        <v>3</v>
      </c>
      <c r="G215" s="185">
        <f t="shared" si="71"/>
        <v>3</v>
      </c>
      <c r="H215" s="185">
        <f t="shared" si="71"/>
        <v>3</v>
      </c>
      <c r="I215" s="185">
        <f t="shared" si="71"/>
        <v>3</v>
      </c>
      <c r="J215" s="185">
        <f t="shared" si="71"/>
        <v>3</v>
      </c>
      <c r="K215" s="185">
        <f t="shared" si="71"/>
        <v>3</v>
      </c>
      <c r="L215" s="185">
        <f t="shared" si="71"/>
        <v>3</v>
      </c>
      <c r="M215" s="185">
        <f t="shared" si="71"/>
        <v>3</v>
      </c>
      <c r="N215" s="88" t="s">
        <v>256</v>
      </c>
      <c r="O215" s="36" t="s">
        <v>256</v>
      </c>
      <c r="Q215" s="129">
        <f>(D215)</f>
        <v>3</v>
      </c>
      <c r="R215" s="130">
        <f>(G215)</f>
        <v>3</v>
      </c>
      <c r="S215" s="130">
        <f>(J215)</f>
        <v>3</v>
      </c>
      <c r="T215" s="130">
        <f>(M215)</f>
        <v>3</v>
      </c>
      <c r="U215" s="136"/>
      <c r="V215" s="128"/>
    </row>
    <row r="216" spans="1:22" x14ac:dyDescent="0.2">
      <c r="A216" s="128" t="s">
        <v>178</v>
      </c>
      <c r="B216" s="76">
        <f>B209+B202+B195+B188+B181</f>
        <v>5416.666666666667</v>
      </c>
      <c r="C216" s="76">
        <f t="shared" ref="C216:M216" si="72">C209+C202+C195+C188+C181</f>
        <v>5416.666666666667</v>
      </c>
      <c r="D216" s="76">
        <f t="shared" si="72"/>
        <v>5416.666666666667</v>
      </c>
      <c r="E216" s="76">
        <f t="shared" si="72"/>
        <v>5416.666666666667</v>
      </c>
      <c r="F216" s="76">
        <f t="shared" si="72"/>
        <v>5416.666666666667</v>
      </c>
      <c r="G216" s="76">
        <f t="shared" si="72"/>
        <v>5416.666666666667</v>
      </c>
      <c r="H216" s="76">
        <f t="shared" si="72"/>
        <v>5416.666666666667</v>
      </c>
      <c r="I216" s="76">
        <f t="shared" si="72"/>
        <v>5416.666666666667</v>
      </c>
      <c r="J216" s="76">
        <f t="shared" si="72"/>
        <v>5416.666666666667</v>
      </c>
      <c r="K216" s="76">
        <f t="shared" si="72"/>
        <v>5416.666666666667</v>
      </c>
      <c r="L216" s="76">
        <f t="shared" si="72"/>
        <v>5416.666666666667</v>
      </c>
      <c r="M216" s="76">
        <f t="shared" si="72"/>
        <v>5416.666666666667</v>
      </c>
      <c r="N216" s="86">
        <f>SUM(B216:M216)</f>
        <v>64999.999999999993</v>
      </c>
      <c r="Q216" s="86">
        <f>(B216+C216+D216)</f>
        <v>16250</v>
      </c>
      <c r="R216" s="85">
        <f>(E216+F216+G216)</f>
        <v>16250</v>
      </c>
      <c r="S216" s="85">
        <f>(H216+I216+J216)</f>
        <v>16250</v>
      </c>
      <c r="T216" s="85">
        <f>(K216+L216+M216)</f>
        <v>16250</v>
      </c>
      <c r="U216" s="132">
        <f>SUM(Q216:T216)</f>
        <v>65000</v>
      </c>
      <c r="V216" s="128"/>
    </row>
    <row r="217" spans="1:22" x14ac:dyDescent="0.2">
      <c r="A217" s="128" t="s">
        <v>233</v>
      </c>
      <c r="B217" s="76">
        <f>B210+B203+B196+B189+B182</f>
        <v>0</v>
      </c>
      <c r="C217" s="76">
        <f t="shared" ref="C217:M217" si="73">C210+C203+C196+C189+C182</f>
        <v>0</v>
      </c>
      <c r="D217" s="76">
        <f t="shared" si="73"/>
        <v>0</v>
      </c>
      <c r="E217" s="76">
        <f t="shared" si="73"/>
        <v>0</v>
      </c>
      <c r="F217" s="76">
        <f t="shared" si="73"/>
        <v>0</v>
      </c>
      <c r="G217" s="76">
        <f t="shared" si="73"/>
        <v>0</v>
      </c>
      <c r="H217" s="76">
        <f t="shared" si="73"/>
        <v>0</v>
      </c>
      <c r="I217" s="76">
        <f t="shared" si="73"/>
        <v>0</v>
      </c>
      <c r="J217" s="76">
        <f t="shared" si="73"/>
        <v>0</v>
      </c>
      <c r="K217" s="76">
        <f t="shared" si="73"/>
        <v>0</v>
      </c>
      <c r="L217" s="76">
        <f t="shared" si="73"/>
        <v>0</v>
      </c>
      <c r="M217" s="76">
        <f t="shared" si="73"/>
        <v>0</v>
      </c>
      <c r="N217" s="86">
        <f>SUM(B217:M217)</f>
        <v>0</v>
      </c>
      <c r="Q217" s="86">
        <f>(B217+C217+D217)</f>
        <v>0</v>
      </c>
      <c r="R217" s="85">
        <f>(E217+F217+G217)</f>
        <v>0</v>
      </c>
      <c r="S217" s="85">
        <f>(H217+I217+J217)</f>
        <v>0</v>
      </c>
      <c r="T217" s="85">
        <f>(K217+L217+M217)</f>
        <v>0</v>
      </c>
      <c r="U217" s="132">
        <f>SUM(Q217:T217)</f>
        <v>0</v>
      </c>
      <c r="V217" s="128"/>
    </row>
    <row r="218" spans="1:22" ht="13.5" thickBot="1" x14ac:dyDescent="0.25">
      <c r="A218" s="128" t="s">
        <v>232</v>
      </c>
      <c r="B218" s="77">
        <f>B211+B204+B197+B190+B183</f>
        <v>414.375</v>
      </c>
      <c r="C218" s="77">
        <f t="shared" ref="C218:M218" si="74">C211+C204+C197+C190+C183</f>
        <v>414.375</v>
      </c>
      <c r="D218" s="77">
        <f t="shared" si="74"/>
        <v>414.375</v>
      </c>
      <c r="E218" s="77">
        <f t="shared" si="74"/>
        <v>414.375</v>
      </c>
      <c r="F218" s="77">
        <f t="shared" si="74"/>
        <v>414.375</v>
      </c>
      <c r="G218" s="77">
        <f t="shared" si="74"/>
        <v>414.375</v>
      </c>
      <c r="H218" s="77">
        <f t="shared" si="74"/>
        <v>414.375</v>
      </c>
      <c r="I218" s="77">
        <f t="shared" si="74"/>
        <v>414.375</v>
      </c>
      <c r="J218" s="77">
        <f t="shared" si="74"/>
        <v>414.375</v>
      </c>
      <c r="K218" s="77">
        <f t="shared" si="74"/>
        <v>414.375</v>
      </c>
      <c r="L218" s="77">
        <f t="shared" si="74"/>
        <v>414.375</v>
      </c>
      <c r="M218" s="77">
        <f t="shared" si="74"/>
        <v>414.375</v>
      </c>
      <c r="N218" s="127">
        <f>SUM(B218:M218)</f>
        <v>4972.5</v>
      </c>
      <c r="Q218" s="87">
        <f>(B218+C218+D218)</f>
        <v>1243.125</v>
      </c>
      <c r="R218" s="77">
        <f>(E218+F218+G218)</f>
        <v>1243.125</v>
      </c>
      <c r="S218" s="77">
        <f>(H218+I218+J218)</f>
        <v>1243.125</v>
      </c>
      <c r="T218" s="77">
        <f>(K218+L218+M218)</f>
        <v>1243.125</v>
      </c>
      <c r="U218" s="133">
        <f>SUM(Q218:T218)</f>
        <v>4972.5</v>
      </c>
      <c r="V218" s="128"/>
    </row>
    <row r="219" spans="1:22" x14ac:dyDescent="0.2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86" t="s">
        <v>256</v>
      </c>
      <c r="Q219" s="134"/>
      <c r="R219" s="85" t="s">
        <v>54</v>
      </c>
      <c r="S219" s="85" t="s">
        <v>256</v>
      </c>
      <c r="T219" s="85" t="s">
        <v>256</v>
      </c>
      <c r="U219" s="136"/>
      <c r="V219" s="128"/>
    </row>
    <row r="220" spans="1:22" ht="15" x14ac:dyDescent="0.2">
      <c r="A220" s="159" t="s">
        <v>255</v>
      </c>
      <c r="B220" s="80">
        <f t="shared" ref="B220:M220" si="75">SUM(B216:B219)</f>
        <v>5831.041666666667</v>
      </c>
      <c r="C220" s="80">
        <f t="shared" si="75"/>
        <v>5831.041666666667</v>
      </c>
      <c r="D220" s="80">
        <f t="shared" si="75"/>
        <v>5831.041666666667</v>
      </c>
      <c r="E220" s="80">
        <f t="shared" si="75"/>
        <v>5831.041666666667</v>
      </c>
      <c r="F220" s="80">
        <f t="shared" si="75"/>
        <v>5831.041666666667</v>
      </c>
      <c r="G220" s="80">
        <f t="shared" si="75"/>
        <v>5831.041666666667</v>
      </c>
      <c r="H220" s="80">
        <f t="shared" si="75"/>
        <v>5831.041666666667</v>
      </c>
      <c r="I220" s="80">
        <f t="shared" si="75"/>
        <v>5831.041666666667</v>
      </c>
      <c r="J220" s="80">
        <f t="shared" si="75"/>
        <v>5831.041666666667</v>
      </c>
      <c r="K220" s="80">
        <f t="shared" si="75"/>
        <v>5831.041666666667</v>
      </c>
      <c r="L220" s="80">
        <f t="shared" si="75"/>
        <v>5831.041666666667</v>
      </c>
      <c r="M220" s="80">
        <f t="shared" si="75"/>
        <v>5831.041666666667</v>
      </c>
      <c r="N220" s="79">
        <f>SUM(B220:M220)</f>
        <v>69972.499999999985</v>
      </c>
      <c r="O220" s="33" t="s">
        <v>256</v>
      </c>
      <c r="P220" s="34"/>
      <c r="Q220" s="137">
        <f>(Q216+Q217+Q218)</f>
        <v>17493.125</v>
      </c>
      <c r="R220" s="138">
        <f>(R216+R217+R218)</f>
        <v>17493.125</v>
      </c>
      <c r="S220" s="138">
        <f>(S216+S217+S218)</f>
        <v>17493.125</v>
      </c>
      <c r="T220" s="138">
        <f>(T216+T217+T218)</f>
        <v>17493.125</v>
      </c>
      <c r="U220" s="139">
        <f>(Q220+R220+S220+T220)</f>
        <v>69972.5</v>
      </c>
      <c r="V220" s="76" t="s">
        <v>256</v>
      </c>
    </row>
    <row r="221" spans="1:22" x14ac:dyDescent="0.2">
      <c r="A221" s="128"/>
      <c r="Q221" s="143"/>
      <c r="R221" s="144"/>
      <c r="S221" s="144"/>
      <c r="T221" s="144"/>
      <c r="U221" s="145"/>
      <c r="V221" s="128"/>
    </row>
    <row r="222" spans="1:22" x14ac:dyDescent="0.2">
      <c r="Q222" s="135"/>
      <c r="R222" s="135"/>
      <c r="S222" s="135"/>
      <c r="T222" s="135" t="s">
        <v>256</v>
      </c>
      <c r="U222" s="128"/>
      <c r="V222" s="128"/>
    </row>
    <row r="223" spans="1:22" ht="13.5" thickBot="1" x14ac:dyDescent="0.25">
      <c r="Q223" s="128"/>
      <c r="R223" s="128"/>
      <c r="S223" s="128"/>
      <c r="T223" s="128"/>
      <c r="U223" s="128"/>
      <c r="V223" s="128"/>
    </row>
    <row r="224" spans="1:22" x14ac:dyDescent="0.2">
      <c r="A224" s="62"/>
      <c r="B224" s="63"/>
      <c r="C224" s="63"/>
      <c r="D224" s="63"/>
      <c r="E224" s="63"/>
      <c r="F224" s="63"/>
      <c r="G224" s="63"/>
      <c r="H224" s="63"/>
      <c r="I224" s="64"/>
      <c r="Q224" s="128"/>
      <c r="R224" s="128"/>
      <c r="S224" s="128"/>
      <c r="T224" s="128"/>
      <c r="U224" s="128"/>
      <c r="V224" s="128"/>
    </row>
    <row r="225" spans="1:22" ht="14.25" x14ac:dyDescent="0.2">
      <c r="A225" s="123" t="str">
        <f>(A179)</f>
        <v>management</v>
      </c>
      <c r="B225" s="27"/>
      <c r="C225" s="135"/>
      <c r="D225" s="135"/>
      <c r="E225" s="27"/>
      <c r="F225" s="27"/>
      <c r="G225" s="27"/>
      <c r="H225" s="27"/>
      <c r="I225" s="67"/>
      <c r="Q225" s="128"/>
      <c r="R225" s="128"/>
      <c r="S225" s="128"/>
      <c r="T225" s="128"/>
      <c r="U225" s="128"/>
      <c r="V225" s="128"/>
    </row>
    <row r="226" spans="1:22" ht="15" x14ac:dyDescent="0.2">
      <c r="A226" s="68" t="s">
        <v>178</v>
      </c>
      <c r="B226" s="188">
        <v>30000</v>
      </c>
      <c r="C226" s="135" t="s">
        <v>253</v>
      </c>
      <c r="D226" s="135"/>
      <c r="E226" s="27"/>
      <c r="F226" s="27"/>
      <c r="G226" s="27"/>
      <c r="H226" s="27"/>
      <c r="I226" s="67"/>
      <c r="Q226" s="128"/>
      <c r="R226" s="128"/>
      <c r="S226" s="128"/>
      <c r="T226" s="128"/>
      <c r="U226" s="128"/>
      <c r="V226" s="128"/>
    </row>
    <row r="227" spans="1:22" x14ac:dyDescent="0.2">
      <c r="A227" s="68" t="s">
        <v>233</v>
      </c>
      <c r="B227" s="180">
        <v>0</v>
      </c>
      <c r="C227" s="135" t="s">
        <v>280</v>
      </c>
      <c r="D227" s="135"/>
      <c r="E227" s="27"/>
      <c r="F227" s="27"/>
      <c r="G227" s="27"/>
      <c r="H227" s="27"/>
      <c r="I227" s="67"/>
      <c r="Q227" s="128"/>
      <c r="R227" s="128"/>
      <c r="S227" s="128"/>
      <c r="T227" s="128"/>
      <c r="U227" s="128"/>
      <c r="V227" s="128"/>
    </row>
    <row r="228" spans="1:22" x14ac:dyDescent="0.2">
      <c r="A228" s="68" t="s">
        <v>232</v>
      </c>
      <c r="B228" s="558">
        <v>7.6499999999999999E-2</v>
      </c>
      <c r="C228" s="135" t="s">
        <v>280</v>
      </c>
      <c r="D228" s="135"/>
      <c r="E228" s="135" t="s">
        <v>384</v>
      </c>
      <c r="F228" s="27"/>
      <c r="G228" s="27"/>
      <c r="H228" s="27"/>
      <c r="I228" s="67"/>
      <c r="Q228" s="128"/>
      <c r="R228" s="128"/>
      <c r="S228" s="128"/>
      <c r="T228" s="128"/>
      <c r="U228" s="128"/>
      <c r="V228" s="128"/>
    </row>
    <row r="229" spans="1:22" x14ac:dyDescent="0.2">
      <c r="A229" s="68"/>
      <c r="B229" s="27"/>
      <c r="C229" s="135"/>
      <c r="D229" s="135"/>
      <c r="E229" s="135" t="s">
        <v>385</v>
      </c>
      <c r="F229" s="27"/>
      <c r="G229" s="27"/>
      <c r="H229" s="27"/>
      <c r="I229" s="67"/>
      <c r="Q229" s="128"/>
      <c r="R229" s="128"/>
      <c r="S229" s="128"/>
      <c r="T229" s="128"/>
      <c r="U229" s="128"/>
      <c r="V229" s="128"/>
    </row>
    <row r="230" spans="1:22" x14ac:dyDescent="0.2">
      <c r="A230" s="68" t="str">
        <f>(A186)</f>
        <v>administration</v>
      </c>
      <c r="B230" s="27"/>
      <c r="C230" s="135"/>
      <c r="D230" s="135"/>
      <c r="E230" s="27"/>
      <c r="F230" s="27"/>
      <c r="G230" s="27"/>
      <c r="H230" s="27"/>
      <c r="I230" s="67"/>
      <c r="Q230" s="128"/>
      <c r="R230" s="128"/>
      <c r="S230" s="128"/>
      <c r="T230" s="128"/>
      <c r="U230" s="128"/>
      <c r="V230" s="128"/>
    </row>
    <row r="231" spans="1:22" ht="15" x14ac:dyDescent="0.2">
      <c r="A231" s="68" t="s">
        <v>178</v>
      </c>
      <c r="B231" s="188">
        <v>20000</v>
      </c>
      <c r="C231" s="135" t="s">
        <v>160</v>
      </c>
      <c r="D231" s="135"/>
      <c r="E231" s="27"/>
      <c r="F231" s="27"/>
      <c r="G231" s="27"/>
      <c r="H231" s="27"/>
      <c r="I231" s="67"/>
      <c r="Q231" s="128"/>
      <c r="R231" s="128"/>
      <c r="S231" s="128"/>
      <c r="T231" s="128"/>
      <c r="U231" s="128"/>
      <c r="V231" s="128"/>
    </row>
    <row r="232" spans="1:22" x14ac:dyDescent="0.2">
      <c r="A232" s="68" t="s">
        <v>233</v>
      </c>
      <c r="B232" s="180">
        <v>0</v>
      </c>
      <c r="C232" s="135" t="s">
        <v>280</v>
      </c>
      <c r="D232" s="135"/>
      <c r="E232" s="27"/>
      <c r="F232" s="27"/>
      <c r="G232" s="27"/>
      <c r="H232" s="27"/>
      <c r="I232" s="67"/>
      <c r="Q232" s="128"/>
      <c r="R232" s="128"/>
      <c r="S232" s="128"/>
      <c r="T232" s="128"/>
      <c r="U232" s="128"/>
      <c r="V232" s="128"/>
    </row>
    <row r="233" spans="1:22" x14ac:dyDescent="0.2">
      <c r="A233" s="68" t="s">
        <v>232</v>
      </c>
      <c r="B233" s="558">
        <v>7.6499999999999999E-2</v>
      </c>
      <c r="C233" s="135" t="s">
        <v>280</v>
      </c>
      <c r="D233" s="135"/>
      <c r="E233" s="27"/>
      <c r="F233" s="27"/>
      <c r="G233" s="27"/>
      <c r="H233" s="27"/>
      <c r="I233" s="67"/>
    </row>
    <row r="234" spans="1:22" x14ac:dyDescent="0.2">
      <c r="A234" s="68"/>
      <c r="B234" s="27"/>
      <c r="C234" s="135"/>
      <c r="D234" s="135"/>
      <c r="E234" s="27"/>
      <c r="F234" s="27"/>
      <c r="G234" s="27"/>
      <c r="H234" s="27"/>
      <c r="I234" s="67"/>
    </row>
    <row r="235" spans="1:22" x14ac:dyDescent="0.2">
      <c r="A235" s="68" t="str">
        <f>(A193)</f>
        <v>other</v>
      </c>
      <c r="B235" s="27"/>
      <c r="C235" s="135"/>
      <c r="D235" s="135"/>
      <c r="E235" s="27"/>
      <c r="F235" s="27"/>
      <c r="G235" s="27"/>
      <c r="H235" s="27"/>
      <c r="I235" s="67"/>
    </row>
    <row r="236" spans="1:22" ht="15" x14ac:dyDescent="0.2">
      <c r="A236" s="68" t="s">
        <v>178</v>
      </c>
      <c r="B236" s="188">
        <v>15000</v>
      </c>
      <c r="C236" s="135" t="s">
        <v>300</v>
      </c>
      <c r="D236" s="135"/>
      <c r="E236" s="27"/>
      <c r="F236" s="27"/>
      <c r="G236" s="27"/>
      <c r="H236" s="27"/>
      <c r="I236" s="67"/>
    </row>
    <row r="237" spans="1:22" x14ac:dyDescent="0.2">
      <c r="A237" s="68" t="s">
        <v>233</v>
      </c>
      <c r="B237" s="180">
        <v>0</v>
      </c>
      <c r="C237" s="135" t="s">
        <v>280</v>
      </c>
      <c r="D237" s="135"/>
      <c r="E237" s="27"/>
      <c r="F237" s="27"/>
      <c r="G237" s="27"/>
      <c r="H237" s="27"/>
      <c r="I237" s="67"/>
    </row>
    <row r="238" spans="1:22" x14ac:dyDescent="0.2">
      <c r="A238" s="68" t="s">
        <v>232</v>
      </c>
      <c r="B238" s="558">
        <v>7.6499999999999999E-2</v>
      </c>
      <c r="C238" s="135" t="s">
        <v>280</v>
      </c>
      <c r="D238" s="135"/>
      <c r="E238" s="27"/>
      <c r="F238" s="27"/>
      <c r="G238" s="27"/>
      <c r="H238" s="27"/>
      <c r="I238" s="67"/>
    </row>
    <row r="239" spans="1:22" x14ac:dyDescent="0.2">
      <c r="A239" s="68"/>
      <c r="B239" s="27"/>
      <c r="C239" s="135"/>
      <c r="D239" s="135"/>
      <c r="E239" s="27"/>
      <c r="F239" s="27"/>
      <c r="G239" s="27"/>
      <c r="H239" s="27"/>
      <c r="I239" s="67"/>
    </row>
    <row r="240" spans="1:22" x14ac:dyDescent="0.2">
      <c r="A240" s="68" t="str">
        <f>(A200)</f>
        <v>other</v>
      </c>
      <c r="B240" s="27"/>
      <c r="C240" s="135"/>
      <c r="D240" s="135"/>
      <c r="E240" s="27"/>
      <c r="F240" s="27"/>
      <c r="G240" s="27"/>
      <c r="H240" s="27"/>
      <c r="I240" s="67"/>
    </row>
    <row r="241" spans="1:9" ht="15" x14ac:dyDescent="0.2">
      <c r="A241" s="68" t="s">
        <v>178</v>
      </c>
      <c r="B241" s="188">
        <v>0</v>
      </c>
      <c r="C241" s="135" t="s">
        <v>336</v>
      </c>
      <c r="D241" s="135"/>
      <c r="E241" s="27"/>
      <c r="F241" s="27"/>
      <c r="G241" s="27"/>
      <c r="H241" s="27"/>
      <c r="I241" s="67"/>
    </row>
    <row r="242" spans="1:9" x14ac:dyDescent="0.2">
      <c r="A242" s="68" t="s">
        <v>233</v>
      </c>
      <c r="B242" s="180">
        <v>0</v>
      </c>
      <c r="C242" s="135" t="s">
        <v>280</v>
      </c>
      <c r="D242" s="135"/>
      <c r="E242" s="27"/>
      <c r="F242" s="27"/>
      <c r="G242" s="27"/>
      <c r="H242" s="27"/>
      <c r="I242" s="67"/>
    </row>
    <row r="243" spans="1:9" x14ac:dyDescent="0.2">
      <c r="A243" s="68" t="s">
        <v>232</v>
      </c>
      <c r="B243" s="558">
        <v>7.6499999999999999E-2</v>
      </c>
      <c r="C243" s="135" t="s">
        <v>280</v>
      </c>
      <c r="D243" s="135"/>
      <c r="E243" s="27"/>
      <c r="F243" s="27"/>
      <c r="G243" s="27"/>
      <c r="H243" s="27"/>
      <c r="I243" s="67"/>
    </row>
    <row r="244" spans="1:9" x14ac:dyDescent="0.2">
      <c r="A244" s="68"/>
      <c r="B244" s="27"/>
      <c r="C244" s="135"/>
      <c r="D244" s="135"/>
      <c r="E244" s="27"/>
      <c r="F244" s="27"/>
      <c r="G244" s="27"/>
      <c r="H244" s="27"/>
      <c r="I244" s="67"/>
    </row>
    <row r="245" spans="1:9" x14ac:dyDescent="0.2">
      <c r="A245" s="68" t="str">
        <f>(A207)</f>
        <v>other</v>
      </c>
      <c r="B245" s="27"/>
      <c r="C245" s="135"/>
      <c r="D245" s="135"/>
      <c r="E245" s="27"/>
      <c r="F245" s="27"/>
      <c r="G245" s="27"/>
      <c r="H245" s="27"/>
      <c r="I245" s="67"/>
    </row>
    <row r="246" spans="1:9" ht="15" x14ac:dyDescent="0.2">
      <c r="A246" s="68" t="s">
        <v>178</v>
      </c>
      <c r="B246" s="188">
        <v>0</v>
      </c>
      <c r="C246" s="135" t="s">
        <v>150</v>
      </c>
      <c r="D246" s="135"/>
      <c r="E246" s="27"/>
      <c r="F246" s="27"/>
      <c r="G246" s="27"/>
      <c r="H246" s="27"/>
      <c r="I246" s="67"/>
    </row>
    <row r="247" spans="1:9" x14ac:dyDescent="0.2">
      <c r="A247" s="68" t="s">
        <v>233</v>
      </c>
      <c r="B247" s="180">
        <v>0</v>
      </c>
      <c r="C247" s="135" t="s">
        <v>280</v>
      </c>
      <c r="D247" s="135"/>
      <c r="E247" s="27"/>
      <c r="F247" s="27"/>
      <c r="G247" s="27"/>
      <c r="H247" s="27"/>
      <c r="I247" s="67"/>
    </row>
    <row r="248" spans="1:9" x14ac:dyDescent="0.2">
      <c r="A248" s="68" t="s">
        <v>232</v>
      </c>
      <c r="B248" s="558">
        <v>7.6499999999999999E-2</v>
      </c>
      <c r="C248" s="135" t="s">
        <v>280</v>
      </c>
      <c r="D248" s="135"/>
      <c r="E248" s="27"/>
      <c r="F248" s="27"/>
      <c r="G248" s="27"/>
      <c r="H248" s="27"/>
      <c r="I248" s="67"/>
    </row>
    <row r="249" spans="1:9" x14ac:dyDescent="0.2">
      <c r="A249" s="68"/>
      <c r="B249" s="27"/>
      <c r="C249" s="135"/>
      <c r="D249" s="135"/>
      <c r="E249" s="27"/>
      <c r="F249" s="27"/>
      <c r="G249" s="27"/>
      <c r="H249" s="27"/>
      <c r="I249" s="67"/>
    </row>
    <row r="250" spans="1:9" x14ac:dyDescent="0.2">
      <c r="A250" s="68"/>
      <c r="B250" s="27"/>
      <c r="C250" s="27"/>
      <c r="D250" s="27"/>
      <c r="E250" s="27"/>
      <c r="F250" s="27"/>
      <c r="G250" s="27"/>
      <c r="H250" s="27"/>
      <c r="I250" s="67"/>
    </row>
    <row r="251" spans="1:9" ht="13.5" thickBot="1" x14ac:dyDescent="0.25">
      <c r="A251" s="48"/>
      <c r="B251" s="49"/>
      <c r="C251" s="49"/>
      <c r="D251" s="49"/>
      <c r="E251" s="49"/>
      <c r="F251" s="49"/>
      <c r="G251" s="49"/>
      <c r="H251" s="49"/>
      <c r="I251" s="50"/>
    </row>
  </sheetData>
  <sheetProtection password="CC6C" sheet="1" objects="1" scenarios="1"/>
  <mergeCells count="6">
    <mergeCell ref="A174:C174"/>
    <mergeCell ref="R175:T175"/>
    <mergeCell ref="B2:D2"/>
    <mergeCell ref="R4:T4"/>
    <mergeCell ref="R90:T90"/>
    <mergeCell ref="F4:G4"/>
  </mergeCells>
  <phoneticPr fontId="10"/>
  <pageMargins left="0.75" right="0.75" top="1" bottom="1" header="0.5" footer="0.5"/>
  <pageSetup scale="37" orientation="landscape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-0.249977111117893"/>
    <pageSetUpPr fitToPage="1"/>
  </sheetPr>
  <dimension ref="A1:Q56"/>
  <sheetViews>
    <sheetView zoomScaleNormal="100" workbookViewId="0">
      <selection activeCell="H40" sqref="H40"/>
    </sheetView>
  </sheetViews>
  <sheetFormatPr defaultColWidth="10.625" defaultRowHeight="12.75" x14ac:dyDescent="0.2"/>
  <cols>
    <col min="1" max="1" width="23.125" style="25" customWidth="1"/>
    <col min="2" max="7" width="15.5" style="25" customWidth="1"/>
    <col min="8" max="8" width="23.5" style="25" customWidth="1"/>
    <col min="9" max="9" width="8.875" style="25" customWidth="1"/>
    <col min="10" max="10" width="32.875" style="25" customWidth="1"/>
    <col min="11" max="16" width="15.5" style="25" customWidth="1"/>
    <col min="17" max="16384" width="10.625" style="25"/>
  </cols>
  <sheetData>
    <row r="1" spans="1:17" x14ac:dyDescent="0.2">
      <c r="A1" s="128"/>
      <c r="B1" s="128"/>
      <c r="C1" s="128"/>
      <c r="D1" s="128"/>
      <c r="E1" s="128"/>
      <c r="F1" s="128"/>
      <c r="G1" s="128"/>
    </row>
    <row r="2" spans="1:17" x14ac:dyDescent="0.2">
      <c r="A2" s="128"/>
      <c r="B2" s="128"/>
      <c r="C2" s="128"/>
      <c r="D2" s="128"/>
      <c r="E2" s="128"/>
      <c r="F2" s="128"/>
      <c r="G2" s="128"/>
      <c r="I2" s="128"/>
      <c r="J2" s="128"/>
      <c r="K2" s="128"/>
      <c r="L2" s="128"/>
      <c r="M2" s="128"/>
      <c r="N2" s="128"/>
      <c r="O2" s="128"/>
      <c r="P2" s="128"/>
      <c r="Q2" s="128"/>
    </row>
    <row r="3" spans="1:17" x14ac:dyDescent="0.2">
      <c r="A3" s="128"/>
      <c r="B3" s="128"/>
      <c r="C3" s="128"/>
      <c r="D3" s="128"/>
      <c r="E3" s="128"/>
      <c r="F3" s="128"/>
      <c r="G3" s="128"/>
      <c r="I3" s="128"/>
      <c r="J3" s="128"/>
      <c r="K3" s="128"/>
      <c r="L3" s="128"/>
      <c r="M3" s="128"/>
      <c r="N3" s="128"/>
      <c r="O3" s="128"/>
      <c r="P3" s="128"/>
      <c r="Q3" s="128"/>
    </row>
    <row r="4" spans="1:17" ht="33" customHeight="1" x14ac:dyDescent="0.25">
      <c r="A4" s="337"/>
      <c r="B4" s="406"/>
      <c r="C4" s="407" t="s">
        <v>175</v>
      </c>
      <c r="D4" s="310"/>
      <c r="E4" s="408" t="str">
        <f>(N4)</f>
        <v>INPUT COMPANY NAME on Monthly Marketing Budget cell "H2"</v>
      </c>
      <c r="F4" s="310"/>
      <c r="G4" s="311"/>
      <c r="H4" s="27"/>
      <c r="I4" s="128"/>
      <c r="J4" s="407" t="s">
        <v>256</v>
      </c>
      <c r="K4" s="406"/>
      <c r="L4" s="407" t="s">
        <v>175</v>
      </c>
      <c r="M4" s="415"/>
      <c r="N4" s="416" t="str">
        <f>('staff budget monthly'!F174)</f>
        <v>INPUT COMPANY NAME on Monthly Marketing Budget cell "H2"</v>
      </c>
      <c r="O4" s="415"/>
      <c r="P4" s="417"/>
      <c r="Q4" s="128"/>
    </row>
    <row r="5" spans="1:17" ht="33" customHeight="1" x14ac:dyDescent="0.25">
      <c r="A5" s="409"/>
      <c r="B5" s="410"/>
      <c r="C5" s="410"/>
      <c r="D5" s="135" t="s">
        <v>330</v>
      </c>
      <c r="E5" s="135"/>
      <c r="F5" s="135"/>
      <c r="G5" s="136"/>
      <c r="H5" s="27"/>
      <c r="I5" s="128"/>
      <c r="J5" s="409"/>
      <c r="K5" s="410"/>
      <c r="L5" s="410"/>
      <c r="M5" s="135" t="s">
        <v>26</v>
      </c>
      <c r="N5" s="135"/>
      <c r="O5" s="135"/>
      <c r="P5" s="136"/>
      <c r="Q5" s="128"/>
    </row>
    <row r="6" spans="1:17" ht="33" customHeight="1" x14ac:dyDescent="0.25">
      <c r="A6" s="411"/>
      <c r="B6" s="412"/>
      <c r="C6" s="159" t="s">
        <v>256</v>
      </c>
      <c r="D6" s="57" t="str">
        <f>'staff budget monthly'!F4</f>
        <v xml:space="preserve"> </v>
      </c>
      <c r="F6" s="413"/>
      <c r="G6" s="305"/>
      <c r="H6" s="53"/>
      <c r="I6" s="159"/>
      <c r="J6" s="411"/>
      <c r="K6" s="418"/>
      <c r="L6" s="159"/>
      <c r="M6" s="80" t="str">
        <f>(D6)</f>
        <v xml:space="preserve"> </v>
      </c>
      <c r="O6" s="56"/>
      <c r="P6" s="172"/>
      <c r="Q6" s="128"/>
    </row>
    <row r="7" spans="1:17" ht="33" customHeight="1" x14ac:dyDescent="0.2">
      <c r="A7" s="171"/>
      <c r="B7" s="56"/>
      <c r="C7" s="56"/>
      <c r="D7" s="56"/>
      <c r="E7" s="56"/>
      <c r="F7" s="56"/>
      <c r="G7" s="172"/>
      <c r="H7" s="51"/>
      <c r="I7" s="159"/>
      <c r="J7" s="171"/>
      <c r="K7" s="412" t="s">
        <v>144</v>
      </c>
      <c r="L7" s="56"/>
      <c r="M7" s="56"/>
      <c r="N7" s="56"/>
      <c r="O7" s="56"/>
      <c r="P7" s="172"/>
      <c r="Q7" s="128"/>
    </row>
    <row r="8" spans="1:17" ht="33" customHeight="1" x14ac:dyDescent="0.2">
      <c r="A8" s="171"/>
      <c r="B8" s="150" t="s">
        <v>69</v>
      </c>
      <c r="C8" s="150" t="s">
        <v>161</v>
      </c>
      <c r="D8" s="150" t="s">
        <v>162</v>
      </c>
      <c r="E8" s="150" t="s">
        <v>53</v>
      </c>
      <c r="F8" s="151" t="s">
        <v>329</v>
      </c>
      <c r="G8" s="172"/>
      <c r="H8" s="51"/>
      <c r="I8" s="159"/>
      <c r="J8" s="171"/>
      <c r="K8" s="150" t="s">
        <v>69</v>
      </c>
      <c r="L8" s="150" t="s">
        <v>161</v>
      </c>
      <c r="M8" s="150" t="s">
        <v>162</v>
      </c>
      <c r="N8" s="150" t="s">
        <v>53</v>
      </c>
      <c r="O8" s="151" t="s">
        <v>329</v>
      </c>
      <c r="P8" s="172"/>
      <c r="Q8" s="128"/>
    </row>
    <row r="9" spans="1:17" ht="33" customHeight="1" x14ac:dyDescent="0.2">
      <c r="A9" s="171" t="str">
        <f>('staff budget monthly'!A94)</f>
        <v>management</v>
      </c>
      <c r="B9" s="56"/>
      <c r="C9" s="56"/>
      <c r="D9" s="56"/>
      <c r="E9" s="56"/>
      <c r="F9" s="56"/>
      <c r="G9" s="172"/>
      <c r="H9" s="51"/>
      <c r="I9" s="159"/>
      <c r="J9" s="171" t="str">
        <f>(A9)</f>
        <v>management</v>
      </c>
      <c r="K9" s="56"/>
      <c r="L9" s="56"/>
      <c r="M9" s="56"/>
      <c r="N9" s="56"/>
      <c r="O9" s="56"/>
      <c r="P9" s="172"/>
      <c r="Q9" s="128"/>
    </row>
    <row r="10" spans="1:17" ht="33" customHeight="1" x14ac:dyDescent="0.2">
      <c r="A10" s="171" t="s">
        <v>177</v>
      </c>
      <c r="B10" s="148">
        <f>'staff budget monthly'!Q95</f>
        <v>1</v>
      </c>
      <c r="C10" s="148">
        <f>'staff budget monthly'!R95</f>
        <v>1</v>
      </c>
      <c r="D10" s="148">
        <f>'staff budget monthly'!S95</f>
        <v>1</v>
      </c>
      <c r="E10" s="148">
        <f>'staff budget monthly'!T95</f>
        <v>1</v>
      </c>
      <c r="F10" s="148" t="str">
        <f>'staff budget monthly'!U95</f>
        <v xml:space="preserve"> </v>
      </c>
      <c r="G10" s="172"/>
      <c r="H10" s="51"/>
      <c r="I10" s="159"/>
      <c r="J10" s="171" t="s">
        <v>177</v>
      </c>
      <c r="K10" s="148">
        <f>'staff budget monthly'!Q180</f>
        <v>1</v>
      </c>
      <c r="L10" s="148">
        <f>'staff budget monthly'!R180</f>
        <v>1</v>
      </c>
      <c r="M10" s="148">
        <f>'staff budget monthly'!S180</f>
        <v>1</v>
      </c>
      <c r="N10" s="148">
        <f>'staff budget monthly'!T180</f>
        <v>1</v>
      </c>
      <c r="O10" s="148" t="str">
        <f>'staff budget monthly'!U180</f>
        <v xml:space="preserve"> </v>
      </c>
      <c r="P10" s="172"/>
      <c r="Q10" s="128"/>
    </row>
    <row r="11" spans="1:17" ht="33" customHeight="1" x14ac:dyDescent="0.2">
      <c r="A11" s="171" t="s">
        <v>178</v>
      </c>
      <c r="B11" s="57">
        <f>'staff budget monthly'!Q96</f>
        <v>7500</v>
      </c>
      <c r="C11" s="57">
        <f>'staff budget monthly'!R96</f>
        <v>7500</v>
      </c>
      <c r="D11" s="57">
        <f>'staff budget monthly'!S96</f>
        <v>7500</v>
      </c>
      <c r="E11" s="57">
        <f>'staff budget monthly'!T96</f>
        <v>7500</v>
      </c>
      <c r="F11" s="57">
        <f>'staff budget monthly'!U96</f>
        <v>30000</v>
      </c>
      <c r="G11" s="172"/>
      <c r="H11" s="51"/>
      <c r="I11" s="159"/>
      <c r="J11" s="171" t="s">
        <v>178</v>
      </c>
      <c r="K11" s="57">
        <f>'staff budget monthly'!Q181</f>
        <v>7500</v>
      </c>
      <c r="L11" s="57">
        <f>'staff budget monthly'!R181</f>
        <v>7500</v>
      </c>
      <c r="M11" s="57">
        <f>'staff budget monthly'!S181</f>
        <v>7500</v>
      </c>
      <c r="N11" s="57">
        <f>'staff budget monthly'!T181</f>
        <v>7500</v>
      </c>
      <c r="O11" s="57">
        <f>'staff budget monthly'!U181</f>
        <v>30000</v>
      </c>
      <c r="P11" s="172"/>
      <c r="Q11" s="128"/>
    </row>
    <row r="12" spans="1:17" ht="33" customHeight="1" x14ac:dyDescent="0.2">
      <c r="A12" s="171" t="s">
        <v>233</v>
      </c>
      <c r="B12" s="57">
        <f>'staff budget monthly'!Q97</f>
        <v>0</v>
      </c>
      <c r="C12" s="57">
        <f>'staff budget monthly'!R97</f>
        <v>0</v>
      </c>
      <c r="D12" s="57">
        <f>'staff budget monthly'!S97</f>
        <v>0</v>
      </c>
      <c r="E12" s="57">
        <f>'staff budget monthly'!T97</f>
        <v>0</v>
      </c>
      <c r="F12" s="57">
        <f>'staff budget monthly'!U97</f>
        <v>0</v>
      </c>
      <c r="G12" s="172"/>
      <c r="H12" s="51"/>
      <c r="I12" s="159"/>
      <c r="J12" s="171" t="s">
        <v>233</v>
      </c>
      <c r="K12" s="57">
        <f>'staff budget monthly'!Q182</f>
        <v>0</v>
      </c>
      <c r="L12" s="57">
        <f>'staff budget monthly'!R182</f>
        <v>0</v>
      </c>
      <c r="M12" s="57">
        <f>'staff budget monthly'!S182</f>
        <v>0</v>
      </c>
      <c r="N12" s="57">
        <f>'staff budget monthly'!T182</f>
        <v>0</v>
      </c>
      <c r="O12" s="57">
        <f>'staff budget monthly'!U182</f>
        <v>0</v>
      </c>
      <c r="P12" s="172"/>
      <c r="Q12" s="128"/>
    </row>
    <row r="13" spans="1:17" ht="33" customHeight="1" x14ac:dyDescent="0.2">
      <c r="A13" s="171" t="s">
        <v>232</v>
      </c>
      <c r="B13" s="149">
        <f>'staff budget monthly'!Q98</f>
        <v>573.75</v>
      </c>
      <c r="C13" s="149">
        <f>'staff budget monthly'!R98</f>
        <v>573.75</v>
      </c>
      <c r="D13" s="149">
        <f>'staff budget monthly'!S98</f>
        <v>573.75</v>
      </c>
      <c r="E13" s="149">
        <f>'staff budget monthly'!T98</f>
        <v>573.75</v>
      </c>
      <c r="F13" s="149">
        <f>'staff budget monthly'!U98</f>
        <v>2295</v>
      </c>
      <c r="G13" s="172"/>
      <c r="H13" s="51"/>
      <c r="I13" s="159"/>
      <c r="J13" s="171" t="s">
        <v>232</v>
      </c>
      <c r="K13" s="58">
        <f>'staff budget monthly'!Q183</f>
        <v>573.75</v>
      </c>
      <c r="L13" s="58">
        <f>'staff budget monthly'!R183</f>
        <v>573.75</v>
      </c>
      <c r="M13" s="58">
        <f>'staff budget monthly'!S183</f>
        <v>573.75</v>
      </c>
      <c r="N13" s="58">
        <f>'staff budget monthly'!T183</f>
        <v>573.75</v>
      </c>
      <c r="O13" s="58">
        <f>'staff budget monthly'!U183</f>
        <v>2295</v>
      </c>
      <c r="P13" s="172"/>
      <c r="Q13" s="128"/>
    </row>
    <row r="14" spans="1:17" ht="33" customHeight="1" x14ac:dyDescent="0.2">
      <c r="A14" s="171" t="s">
        <v>18</v>
      </c>
      <c r="B14" s="57">
        <f>'staff budget monthly'!Q99</f>
        <v>8073.75</v>
      </c>
      <c r="C14" s="57">
        <f>'staff budget monthly'!R99</f>
        <v>8073.75</v>
      </c>
      <c r="D14" s="57">
        <f>'staff budget monthly'!S99</f>
        <v>8073.75</v>
      </c>
      <c r="E14" s="57">
        <f>'staff budget monthly'!T99</f>
        <v>8073.75</v>
      </c>
      <c r="F14" s="57">
        <f>'staff budget monthly'!U99</f>
        <v>32295</v>
      </c>
      <c r="G14" s="172"/>
      <c r="H14" s="51"/>
      <c r="I14" s="159"/>
      <c r="J14" s="171" t="s">
        <v>18</v>
      </c>
      <c r="K14" s="57">
        <f>'staff budget monthly'!Q184</f>
        <v>8073.75</v>
      </c>
      <c r="L14" s="57">
        <f>'staff budget monthly'!R184</f>
        <v>8073.75</v>
      </c>
      <c r="M14" s="57">
        <f>'staff budget monthly'!S184</f>
        <v>8073.75</v>
      </c>
      <c r="N14" s="57">
        <f>'staff budget monthly'!T184</f>
        <v>8073.75</v>
      </c>
      <c r="O14" s="57">
        <f>'staff budget monthly'!U184</f>
        <v>32295</v>
      </c>
      <c r="P14" s="172"/>
      <c r="Q14" s="128"/>
    </row>
    <row r="15" spans="1:17" ht="33" customHeight="1" x14ac:dyDescent="0.2">
      <c r="A15" s="171"/>
      <c r="B15" s="148" t="s">
        <v>143</v>
      </c>
      <c r="C15" s="148" t="s">
        <v>144</v>
      </c>
      <c r="D15" s="148" t="s">
        <v>145</v>
      </c>
      <c r="E15" s="148" t="s">
        <v>145</v>
      </c>
      <c r="F15" s="56"/>
      <c r="G15" s="172"/>
      <c r="H15" s="51"/>
      <c r="I15" s="159"/>
      <c r="J15" s="171"/>
      <c r="K15" s="148" t="s">
        <v>256</v>
      </c>
      <c r="L15" s="148" t="s">
        <v>256</v>
      </c>
      <c r="M15" s="148" t="s">
        <v>256</v>
      </c>
      <c r="N15" s="148" t="s">
        <v>256</v>
      </c>
      <c r="O15" s="148" t="s">
        <v>256</v>
      </c>
      <c r="P15" s="172" t="s">
        <v>256</v>
      </c>
      <c r="Q15" s="128"/>
    </row>
    <row r="16" spans="1:17" ht="33" customHeight="1" x14ac:dyDescent="0.2">
      <c r="A16" s="171" t="str">
        <f>('staff budget monthly'!A101)</f>
        <v>administration</v>
      </c>
      <c r="B16" s="148" t="s">
        <v>145</v>
      </c>
      <c r="C16" s="148" t="s">
        <v>145</v>
      </c>
      <c r="D16" s="148" t="s">
        <v>146</v>
      </c>
      <c r="E16" s="148" t="s">
        <v>145</v>
      </c>
      <c r="F16" s="56"/>
      <c r="G16" s="172"/>
      <c r="H16" s="51"/>
      <c r="I16" s="159"/>
      <c r="J16" s="171" t="str">
        <f>(A16)</f>
        <v>administration</v>
      </c>
      <c r="K16" s="148" t="s">
        <v>256</v>
      </c>
      <c r="L16" s="148" t="s">
        <v>256</v>
      </c>
      <c r="M16" s="148" t="s">
        <v>256</v>
      </c>
      <c r="N16" s="148" t="s">
        <v>256</v>
      </c>
      <c r="O16" s="148" t="s">
        <v>256</v>
      </c>
      <c r="P16" s="172" t="s">
        <v>256</v>
      </c>
      <c r="Q16" s="128"/>
    </row>
    <row r="17" spans="1:17" ht="33" customHeight="1" x14ac:dyDescent="0.2">
      <c r="A17" s="171" t="s">
        <v>177</v>
      </c>
      <c r="B17" s="148">
        <f>'staff budget monthly'!Q102</f>
        <v>1</v>
      </c>
      <c r="C17" s="148">
        <f>'staff budget monthly'!R102</f>
        <v>1</v>
      </c>
      <c r="D17" s="148">
        <f>'staff budget monthly'!S102</f>
        <v>1</v>
      </c>
      <c r="E17" s="148">
        <f>'staff budget monthly'!T102</f>
        <v>1</v>
      </c>
      <c r="F17" s="148" t="s">
        <v>256</v>
      </c>
      <c r="G17" s="172"/>
      <c r="H17" s="51"/>
      <c r="I17" s="159"/>
      <c r="J17" s="171" t="s">
        <v>177</v>
      </c>
      <c r="K17" s="148">
        <f>'staff budget monthly'!Q187</f>
        <v>1</v>
      </c>
      <c r="L17" s="148">
        <f>'staff budget monthly'!R187</f>
        <v>1</v>
      </c>
      <c r="M17" s="148">
        <f>'staff budget monthly'!S187</f>
        <v>1</v>
      </c>
      <c r="N17" s="148">
        <f>'staff budget monthly'!T187</f>
        <v>1</v>
      </c>
      <c r="O17" s="148" t="s">
        <v>256</v>
      </c>
      <c r="P17" s="172"/>
      <c r="Q17" s="128"/>
    </row>
    <row r="18" spans="1:17" ht="33" customHeight="1" x14ac:dyDescent="0.2">
      <c r="A18" s="171" t="s">
        <v>178</v>
      </c>
      <c r="B18" s="57">
        <f>'staff budget monthly'!Q103</f>
        <v>5000</v>
      </c>
      <c r="C18" s="57">
        <f>'staff budget monthly'!R103</f>
        <v>5000</v>
      </c>
      <c r="D18" s="57">
        <f>'staff budget monthly'!S103</f>
        <v>5000</v>
      </c>
      <c r="E18" s="57">
        <f>'staff budget monthly'!T103</f>
        <v>5000</v>
      </c>
      <c r="F18" s="57">
        <f>'staff budget monthly'!U103</f>
        <v>20000</v>
      </c>
      <c r="G18" s="172"/>
      <c r="H18" s="51"/>
      <c r="I18" s="159"/>
      <c r="J18" s="171" t="s">
        <v>178</v>
      </c>
      <c r="K18" s="57">
        <f>'staff budget monthly'!Q188</f>
        <v>5000</v>
      </c>
      <c r="L18" s="57">
        <f>'staff budget monthly'!R188</f>
        <v>5000</v>
      </c>
      <c r="M18" s="57">
        <f>'staff budget monthly'!S188</f>
        <v>5000</v>
      </c>
      <c r="N18" s="57">
        <f>'staff budget monthly'!T188</f>
        <v>5000</v>
      </c>
      <c r="O18" s="57">
        <f>'staff budget monthly'!U188</f>
        <v>20000</v>
      </c>
      <c r="P18" s="172"/>
      <c r="Q18" s="128"/>
    </row>
    <row r="19" spans="1:17" ht="33" customHeight="1" x14ac:dyDescent="0.2">
      <c r="A19" s="171" t="s">
        <v>233</v>
      </c>
      <c r="B19" s="57">
        <f>'staff budget monthly'!Q104</f>
        <v>0</v>
      </c>
      <c r="C19" s="57">
        <f>'staff budget monthly'!R104</f>
        <v>0</v>
      </c>
      <c r="D19" s="57">
        <f>'staff budget monthly'!S104</f>
        <v>0</v>
      </c>
      <c r="E19" s="57">
        <f>'staff budget monthly'!T104</f>
        <v>0</v>
      </c>
      <c r="F19" s="57">
        <f>'staff budget monthly'!U104</f>
        <v>0</v>
      </c>
      <c r="G19" s="172"/>
      <c r="H19" s="51"/>
      <c r="I19" s="159"/>
      <c r="J19" s="171" t="s">
        <v>233</v>
      </c>
      <c r="K19" s="57">
        <f>'staff budget monthly'!Q189</f>
        <v>0</v>
      </c>
      <c r="L19" s="57">
        <f>'staff budget monthly'!R189</f>
        <v>0</v>
      </c>
      <c r="M19" s="57">
        <f>'staff budget monthly'!S189</f>
        <v>0</v>
      </c>
      <c r="N19" s="57">
        <f>'staff budget monthly'!T189</f>
        <v>0</v>
      </c>
      <c r="O19" s="57">
        <f>'staff budget monthly'!U189</f>
        <v>0</v>
      </c>
      <c r="P19" s="172"/>
      <c r="Q19" s="128"/>
    </row>
    <row r="20" spans="1:17" ht="33" customHeight="1" x14ac:dyDescent="0.2">
      <c r="A20" s="171" t="s">
        <v>232</v>
      </c>
      <c r="B20" s="58">
        <f>'staff budget monthly'!Q105</f>
        <v>382.5</v>
      </c>
      <c r="C20" s="58">
        <f>'staff budget monthly'!R105</f>
        <v>382.5</v>
      </c>
      <c r="D20" s="58">
        <f>'staff budget monthly'!S105</f>
        <v>382.5</v>
      </c>
      <c r="E20" s="58">
        <f>'staff budget monthly'!T105</f>
        <v>382.5</v>
      </c>
      <c r="F20" s="58">
        <f>'staff budget monthly'!U105</f>
        <v>1530</v>
      </c>
      <c r="G20" s="172"/>
      <c r="H20" s="51"/>
      <c r="I20" s="159"/>
      <c r="J20" s="171" t="s">
        <v>232</v>
      </c>
      <c r="K20" s="58">
        <f>'staff budget monthly'!Q190</f>
        <v>382.5</v>
      </c>
      <c r="L20" s="58">
        <f>'staff budget monthly'!R190</f>
        <v>382.5</v>
      </c>
      <c r="M20" s="58">
        <f>'staff budget monthly'!S190</f>
        <v>382.5</v>
      </c>
      <c r="N20" s="58">
        <f>'staff budget monthly'!T190</f>
        <v>382.5</v>
      </c>
      <c r="O20" s="58">
        <f>'staff budget monthly'!U190</f>
        <v>1530</v>
      </c>
      <c r="P20" s="172"/>
      <c r="Q20" s="128"/>
    </row>
    <row r="21" spans="1:17" ht="33" customHeight="1" x14ac:dyDescent="0.2">
      <c r="A21" s="171" t="s">
        <v>18</v>
      </c>
      <c r="B21" s="57">
        <f>'staff budget monthly'!Q106</f>
        <v>5382.5</v>
      </c>
      <c r="C21" s="57">
        <f>'staff budget monthly'!R106</f>
        <v>5382.5</v>
      </c>
      <c r="D21" s="57">
        <f>'staff budget monthly'!S106</f>
        <v>5382.5</v>
      </c>
      <c r="E21" s="57">
        <f>'staff budget monthly'!T106</f>
        <v>5382.5</v>
      </c>
      <c r="F21" s="57">
        <f>'staff budget monthly'!U106</f>
        <v>21530</v>
      </c>
      <c r="G21" s="172"/>
      <c r="H21" s="51"/>
      <c r="I21" s="159"/>
      <c r="J21" s="171" t="s">
        <v>18</v>
      </c>
      <c r="K21" s="57">
        <f>'staff budget monthly'!Q191</f>
        <v>5382.5</v>
      </c>
      <c r="L21" s="57">
        <f>'staff budget monthly'!R191</f>
        <v>5382.5</v>
      </c>
      <c r="M21" s="57">
        <f>'staff budget monthly'!S191</f>
        <v>5382.5</v>
      </c>
      <c r="N21" s="57">
        <f>'staff budget monthly'!T191</f>
        <v>5382.5</v>
      </c>
      <c r="O21" s="57">
        <f>'staff budget monthly'!U191</f>
        <v>21530</v>
      </c>
      <c r="P21" s="172"/>
      <c r="Q21" s="128"/>
    </row>
    <row r="22" spans="1:17" ht="33" customHeight="1" x14ac:dyDescent="0.2">
      <c r="A22" s="171"/>
      <c r="B22" s="148" t="s">
        <v>145</v>
      </c>
      <c r="C22" s="148" t="s">
        <v>145</v>
      </c>
      <c r="D22" s="148" t="s">
        <v>147</v>
      </c>
      <c r="E22" s="148" t="s">
        <v>145</v>
      </c>
      <c r="F22" s="56"/>
      <c r="G22" s="172"/>
      <c r="H22" s="51"/>
      <c r="I22" s="159"/>
      <c r="J22" s="171"/>
      <c r="K22" s="148" t="s">
        <v>256</v>
      </c>
      <c r="L22" s="148" t="s">
        <v>256</v>
      </c>
      <c r="M22" s="148" t="s">
        <v>256</v>
      </c>
      <c r="N22" s="148" t="s">
        <v>256</v>
      </c>
      <c r="O22" s="148" t="s">
        <v>256</v>
      </c>
      <c r="P22" s="172" t="s">
        <v>256</v>
      </c>
      <c r="Q22" s="128"/>
    </row>
    <row r="23" spans="1:17" ht="33" customHeight="1" x14ac:dyDescent="0.2">
      <c r="A23" s="171" t="str">
        <f>('staff budget monthly'!A108)</f>
        <v>other</v>
      </c>
      <c r="B23" s="148" t="s">
        <v>146</v>
      </c>
      <c r="C23" s="148" t="s">
        <v>145</v>
      </c>
      <c r="D23" s="148" t="s">
        <v>145</v>
      </c>
      <c r="E23" s="148" t="s">
        <v>145</v>
      </c>
      <c r="F23" s="56"/>
      <c r="G23" s="172"/>
      <c r="H23" s="51"/>
      <c r="I23" s="159"/>
      <c r="J23" s="171" t="str">
        <f>(A23)</f>
        <v>other</v>
      </c>
      <c r="K23" s="148" t="s">
        <v>256</v>
      </c>
      <c r="L23" s="148" t="s">
        <v>256</v>
      </c>
      <c r="M23" s="148" t="s">
        <v>256</v>
      </c>
      <c r="N23" s="148" t="s">
        <v>256</v>
      </c>
      <c r="O23" s="148" t="s">
        <v>256</v>
      </c>
      <c r="P23" s="172" t="s">
        <v>256</v>
      </c>
      <c r="Q23" s="128"/>
    </row>
    <row r="24" spans="1:17" ht="33" customHeight="1" x14ac:dyDescent="0.2">
      <c r="A24" s="171" t="s">
        <v>177</v>
      </c>
      <c r="B24" s="148">
        <f>'staff budget monthly'!Q109</f>
        <v>0</v>
      </c>
      <c r="C24" s="148">
        <f>'staff budget monthly'!R109</f>
        <v>0</v>
      </c>
      <c r="D24" s="148">
        <f>'staff budget monthly'!S109</f>
        <v>0</v>
      </c>
      <c r="E24" s="148">
        <f>'staff budget monthly'!T109</f>
        <v>0</v>
      </c>
      <c r="F24" s="148" t="s">
        <v>256</v>
      </c>
      <c r="G24" s="172"/>
      <c r="H24" s="51"/>
      <c r="I24" s="159"/>
      <c r="J24" s="171" t="s">
        <v>177</v>
      </c>
      <c r="K24" s="148">
        <f>'staff budget monthly'!Q194</f>
        <v>1</v>
      </c>
      <c r="L24" s="148">
        <f>'staff budget monthly'!R194</f>
        <v>1</v>
      </c>
      <c r="M24" s="148">
        <f>'staff budget monthly'!S194</f>
        <v>1</v>
      </c>
      <c r="N24" s="148">
        <f>'staff budget monthly'!T194</f>
        <v>1</v>
      </c>
      <c r="O24" s="148" t="s">
        <v>256</v>
      </c>
      <c r="P24" s="172"/>
      <c r="Q24" s="128"/>
    </row>
    <row r="25" spans="1:17" ht="33" customHeight="1" x14ac:dyDescent="0.2">
      <c r="A25" s="171" t="s">
        <v>178</v>
      </c>
      <c r="B25" s="57">
        <f>'staff budget monthly'!Q110</f>
        <v>0</v>
      </c>
      <c r="C25" s="57">
        <f>'staff budget monthly'!R110</f>
        <v>0</v>
      </c>
      <c r="D25" s="57">
        <f>'staff budget monthly'!S110</f>
        <v>0</v>
      </c>
      <c r="E25" s="57">
        <f>'staff budget monthly'!T110</f>
        <v>0</v>
      </c>
      <c r="F25" s="57">
        <f>'staff budget monthly'!U110</f>
        <v>0</v>
      </c>
      <c r="G25" s="172"/>
      <c r="H25" s="51"/>
      <c r="I25" s="159"/>
      <c r="J25" s="171" t="s">
        <v>178</v>
      </c>
      <c r="K25" s="57">
        <f>'staff budget monthly'!Q195</f>
        <v>3750</v>
      </c>
      <c r="L25" s="57">
        <f>'staff budget monthly'!R195</f>
        <v>3750</v>
      </c>
      <c r="M25" s="57">
        <f>'staff budget monthly'!S195</f>
        <v>3750</v>
      </c>
      <c r="N25" s="57">
        <f>'staff budget monthly'!T195</f>
        <v>3750</v>
      </c>
      <c r="O25" s="57">
        <f>'staff budget monthly'!U195</f>
        <v>15000</v>
      </c>
      <c r="P25" s="172"/>
      <c r="Q25" s="128"/>
    </row>
    <row r="26" spans="1:17" ht="33" customHeight="1" x14ac:dyDescent="0.2">
      <c r="A26" s="171" t="s">
        <v>233</v>
      </c>
      <c r="B26" s="57">
        <f>'staff budget monthly'!Q111</f>
        <v>0</v>
      </c>
      <c r="C26" s="57">
        <f>'staff budget monthly'!R111</f>
        <v>0</v>
      </c>
      <c r="D26" s="57">
        <f>'staff budget monthly'!S111</f>
        <v>0</v>
      </c>
      <c r="E26" s="57">
        <f>'staff budget monthly'!T111</f>
        <v>0</v>
      </c>
      <c r="F26" s="57">
        <f>'staff budget monthly'!U111</f>
        <v>0</v>
      </c>
      <c r="G26" s="172"/>
      <c r="H26" s="51"/>
      <c r="I26" s="159"/>
      <c r="J26" s="171" t="s">
        <v>233</v>
      </c>
      <c r="K26" s="57">
        <f>'staff budget monthly'!Q196</f>
        <v>0</v>
      </c>
      <c r="L26" s="57">
        <f>'staff budget monthly'!R196</f>
        <v>0</v>
      </c>
      <c r="M26" s="57">
        <f>'staff budget monthly'!S196</f>
        <v>0</v>
      </c>
      <c r="N26" s="57">
        <f>'staff budget monthly'!T196</f>
        <v>0</v>
      </c>
      <c r="O26" s="57">
        <f>'staff budget monthly'!U196</f>
        <v>0</v>
      </c>
      <c r="P26" s="172"/>
      <c r="Q26" s="128"/>
    </row>
    <row r="27" spans="1:17" ht="33" customHeight="1" x14ac:dyDescent="0.2">
      <c r="A27" s="171" t="s">
        <v>232</v>
      </c>
      <c r="B27" s="58">
        <f>'staff budget monthly'!Q112</f>
        <v>0</v>
      </c>
      <c r="C27" s="58">
        <f>'staff budget monthly'!R112</f>
        <v>0</v>
      </c>
      <c r="D27" s="58">
        <f>'staff budget monthly'!S112</f>
        <v>0</v>
      </c>
      <c r="E27" s="58">
        <f>'staff budget monthly'!T112</f>
        <v>0</v>
      </c>
      <c r="F27" s="58">
        <f>'staff budget monthly'!U112</f>
        <v>0</v>
      </c>
      <c r="G27" s="172"/>
      <c r="H27" s="51"/>
      <c r="I27" s="159"/>
      <c r="J27" s="171" t="s">
        <v>232</v>
      </c>
      <c r="K27" s="58">
        <f>'staff budget monthly'!Q197</f>
        <v>286.875</v>
      </c>
      <c r="L27" s="58">
        <f>'staff budget monthly'!R197</f>
        <v>286.875</v>
      </c>
      <c r="M27" s="58">
        <f>'staff budget monthly'!S197</f>
        <v>286.875</v>
      </c>
      <c r="N27" s="58">
        <f>'staff budget monthly'!T197</f>
        <v>286.875</v>
      </c>
      <c r="O27" s="58">
        <f>'staff budget monthly'!U197</f>
        <v>1147.5</v>
      </c>
      <c r="P27" s="172"/>
      <c r="Q27" s="128"/>
    </row>
    <row r="28" spans="1:17" ht="33" customHeight="1" x14ac:dyDescent="0.2">
      <c r="A28" s="171" t="s">
        <v>18</v>
      </c>
      <c r="B28" s="57">
        <f>'staff budget monthly'!Q113</f>
        <v>0</v>
      </c>
      <c r="C28" s="57">
        <f>'staff budget monthly'!R113</f>
        <v>0</v>
      </c>
      <c r="D28" s="57">
        <f>'staff budget monthly'!S113</f>
        <v>0</v>
      </c>
      <c r="E28" s="57">
        <f>'staff budget monthly'!T113</f>
        <v>0</v>
      </c>
      <c r="F28" s="57">
        <f>'staff budget monthly'!U113</f>
        <v>0</v>
      </c>
      <c r="G28" s="172"/>
      <c r="H28" s="51"/>
      <c r="I28" s="159"/>
      <c r="J28" s="171" t="s">
        <v>18</v>
      </c>
      <c r="K28" s="57">
        <f>'staff budget monthly'!Q198</f>
        <v>4036.875</v>
      </c>
      <c r="L28" s="57">
        <f>'staff budget monthly'!R198</f>
        <v>4036.875</v>
      </c>
      <c r="M28" s="57">
        <f>'staff budget monthly'!S198</f>
        <v>4036.875</v>
      </c>
      <c r="N28" s="57">
        <f>'staff budget monthly'!T198</f>
        <v>4036.875</v>
      </c>
      <c r="O28" s="57">
        <f>'staff budget monthly'!U198</f>
        <v>16147.5</v>
      </c>
      <c r="P28" s="172"/>
      <c r="Q28" s="128"/>
    </row>
    <row r="29" spans="1:17" ht="33" customHeight="1" x14ac:dyDescent="0.2">
      <c r="A29" s="171"/>
      <c r="B29" s="148" t="s">
        <v>145</v>
      </c>
      <c r="C29" s="148" t="s">
        <v>144</v>
      </c>
      <c r="D29" s="148" t="s">
        <v>146</v>
      </c>
      <c r="E29" s="148" t="s">
        <v>145</v>
      </c>
      <c r="F29" s="56"/>
      <c r="G29" s="172"/>
      <c r="H29" s="51"/>
      <c r="I29" s="159"/>
      <c r="J29" s="171"/>
      <c r="K29" s="148" t="s">
        <v>54</v>
      </c>
      <c r="L29" s="148" t="s">
        <v>256</v>
      </c>
      <c r="M29" s="148" t="s">
        <v>256</v>
      </c>
      <c r="N29" s="148" t="s">
        <v>256</v>
      </c>
      <c r="O29" s="148" t="s">
        <v>256</v>
      </c>
      <c r="P29" s="172"/>
      <c r="Q29" s="128"/>
    </row>
    <row r="30" spans="1:17" ht="33" customHeight="1" x14ac:dyDescent="0.2">
      <c r="A30" s="171" t="str">
        <f>('staff budget monthly'!A115)</f>
        <v>other</v>
      </c>
      <c r="B30" s="148" t="s">
        <v>143</v>
      </c>
      <c r="C30" s="148" t="s">
        <v>145</v>
      </c>
      <c r="D30" s="148" t="s">
        <v>146</v>
      </c>
      <c r="E30" s="148" t="s">
        <v>145</v>
      </c>
      <c r="F30" s="56"/>
      <c r="G30" s="172"/>
      <c r="H30" s="51"/>
      <c r="I30" s="159"/>
      <c r="J30" s="171" t="str">
        <f>(A30)</f>
        <v>other</v>
      </c>
      <c r="K30" s="148" t="s">
        <v>256</v>
      </c>
      <c r="L30" s="148" t="s">
        <v>256</v>
      </c>
      <c r="M30" s="148" t="s">
        <v>256</v>
      </c>
      <c r="N30" s="148" t="s">
        <v>256</v>
      </c>
      <c r="O30" s="148" t="s">
        <v>256</v>
      </c>
      <c r="P30" s="172" t="s">
        <v>256</v>
      </c>
      <c r="Q30" s="128"/>
    </row>
    <row r="31" spans="1:17" ht="33" customHeight="1" x14ac:dyDescent="0.2">
      <c r="A31" s="171" t="s">
        <v>177</v>
      </c>
      <c r="B31" s="148">
        <f>'staff budget monthly'!Q116</f>
        <v>0</v>
      </c>
      <c r="C31" s="148">
        <f>'staff budget monthly'!R116</f>
        <v>0</v>
      </c>
      <c r="D31" s="148">
        <f>'staff budget monthly'!S116</f>
        <v>0</v>
      </c>
      <c r="E31" s="148">
        <f>'staff budget monthly'!T116</f>
        <v>0</v>
      </c>
      <c r="F31" s="148" t="s">
        <v>256</v>
      </c>
      <c r="G31" s="172"/>
      <c r="H31" s="51"/>
      <c r="I31" s="159"/>
      <c r="J31" s="171" t="s">
        <v>177</v>
      </c>
      <c r="K31" s="148">
        <f>'staff budget monthly'!Q201</f>
        <v>0</v>
      </c>
      <c r="L31" s="148">
        <f>'staff budget monthly'!R201</f>
        <v>0</v>
      </c>
      <c r="M31" s="148">
        <f>'staff budget monthly'!S201</f>
        <v>0</v>
      </c>
      <c r="N31" s="148">
        <f>'staff budget monthly'!T201</f>
        <v>0</v>
      </c>
      <c r="O31" s="148" t="s">
        <v>256</v>
      </c>
      <c r="P31" s="172"/>
      <c r="Q31" s="128"/>
    </row>
    <row r="32" spans="1:17" ht="33" customHeight="1" x14ac:dyDescent="0.2">
      <c r="A32" s="171" t="s">
        <v>178</v>
      </c>
      <c r="B32" s="57">
        <f>'staff budget monthly'!Q117</f>
        <v>0</v>
      </c>
      <c r="C32" s="57">
        <f>'staff budget monthly'!R117</f>
        <v>0</v>
      </c>
      <c r="D32" s="57">
        <f>'staff budget monthly'!S117</f>
        <v>0</v>
      </c>
      <c r="E32" s="57">
        <f>'staff budget monthly'!T117</f>
        <v>0</v>
      </c>
      <c r="F32" s="57">
        <f>'staff budget monthly'!U117</f>
        <v>0</v>
      </c>
      <c r="G32" s="172"/>
      <c r="H32" s="51"/>
      <c r="I32" s="159"/>
      <c r="J32" s="171" t="s">
        <v>178</v>
      </c>
      <c r="K32" s="57">
        <f>'staff budget monthly'!Q202</f>
        <v>0</v>
      </c>
      <c r="L32" s="57">
        <f>'staff budget monthly'!R202</f>
        <v>0</v>
      </c>
      <c r="M32" s="57">
        <f>'staff budget monthly'!S202</f>
        <v>0</v>
      </c>
      <c r="N32" s="57">
        <f>'staff budget monthly'!T202</f>
        <v>0</v>
      </c>
      <c r="O32" s="57">
        <f>'staff budget monthly'!U202</f>
        <v>0</v>
      </c>
      <c r="P32" s="172"/>
      <c r="Q32" s="128"/>
    </row>
    <row r="33" spans="1:17" ht="33" customHeight="1" x14ac:dyDescent="0.2">
      <c r="A33" s="171" t="s">
        <v>233</v>
      </c>
      <c r="B33" s="57">
        <f>'staff budget monthly'!Q118</f>
        <v>0</v>
      </c>
      <c r="C33" s="57">
        <f>'staff budget monthly'!R118</f>
        <v>0</v>
      </c>
      <c r="D33" s="57">
        <f>'staff budget monthly'!S118</f>
        <v>0</v>
      </c>
      <c r="E33" s="57">
        <f>'staff budget monthly'!T118</f>
        <v>0</v>
      </c>
      <c r="F33" s="57">
        <f>'staff budget monthly'!U118</f>
        <v>0</v>
      </c>
      <c r="G33" s="172"/>
      <c r="H33" s="51"/>
      <c r="I33" s="159"/>
      <c r="J33" s="171" t="s">
        <v>233</v>
      </c>
      <c r="K33" s="57">
        <f>'staff budget monthly'!Q203</f>
        <v>0</v>
      </c>
      <c r="L33" s="57">
        <f>'staff budget monthly'!R203</f>
        <v>0</v>
      </c>
      <c r="M33" s="57">
        <f>'staff budget monthly'!S203</f>
        <v>0</v>
      </c>
      <c r="N33" s="57">
        <f>'staff budget monthly'!T203</f>
        <v>0</v>
      </c>
      <c r="O33" s="57">
        <f>'staff budget monthly'!U203</f>
        <v>0</v>
      </c>
      <c r="P33" s="172"/>
      <c r="Q33" s="128"/>
    </row>
    <row r="34" spans="1:17" ht="33" customHeight="1" x14ac:dyDescent="0.2">
      <c r="A34" s="171" t="s">
        <v>232</v>
      </c>
      <c r="B34" s="58">
        <f>'staff budget monthly'!Q119</f>
        <v>0</v>
      </c>
      <c r="C34" s="58">
        <f>'staff budget monthly'!R119</f>
        <v>0</v>
      </c>
      <c r="D34" s="58">
        <f>'staff budget monthly'!S119</f>
        <v>0</v>
      </c>
      <c r="E34" s="58">
        <f>'staff budget monthly'!T119</f>
        <v>0</v>
      </c>
      <c r="F34" s="58">
        <f>'staff budget monthly'!U119</f>
        <v>0</v>
      </c>
      <c r="G34" s="172"/>
      <c r="H34" s="51"/>
      <c r="I34" s="159"/>
      <c r="J34" s="171" t="s">
        <v>232</v>
      </c>
      <c r="K34" s="58">
        <f>'staff budget monthly'!Q204</f>
        <v>0</v>
      </c>
      <c r="L34" s="58">
        <f>'staff budget monthly'!R204</f>
        <v>0</v>
      </c>
      <c r="M34" s="58">
        <f>'staff budget monthly'!S204</f>
        <v>0</v>
      </c>
      <c r="N34" s="58">
        <f>'staff budget monthly'!T204</f>
        <v>0</v>
      </c>
      <c r="O34" s="58">
        <f>'staff budget monthly'!U204</f>
        <v>0</v>
      </c>
      <c r="P34" s="172"/>
      <c r="Q34" s="128"/>
    </row>
    <row r="35" spans="1:17" ht="33" customHeight="1" x14ac:dyDescent="0.2">
      <c r="A35" s="171" t="s">
        <v>18</v>
      </c>
      <c r="B35" s="57">
        <f>'staff budget monthly'!Q120</f>
        <v>0</v>
      </c>
      <c r="C35" s="57">
        <f>'staff budget monthly'!R120</f>
        <v>0</v>
      </c>
      <c r="D35" s="57">
        <f>'staff budget monthly'!S120</f>
        <v>0</v>
      </c>
      <c r="E35" s="57">
        <f>'staff budget monthly'!T120</f>
        <v>0</v>
      </c>
      <c r="F35" s="57">
        <f>'staff budget monthly'!U120</f>
        <v>0</v>
      </c>
      <c r="G35" s="172"/>
      <c r="H35" s="51"/>
      <c r="I35" s="159"/>
      <c r="J35" s="171" t="s">
        <v>18</v>
      </c>
      <c r="K35" s="57">
        <f>'staff budget monthly'!Q205</f>
        <v>0</v>
      </c>
      <c r="L35" s="57">
        <f>'staff budget monthly'!R205</f>
        <v>0</v>
      </c>
      <c r="M35" s="57">
        <f>'staff budget monthly'!S205</f>
        <v>0</v>
      </c>
      <c r="N35" s="57">
        <f>'staff budget monthly'!T205</f>
        <v>0</v>
      </c>
      <c r="O35" s="57">
        <f>'staff budget monthly'!U205</f>
        <v>0</v>
      </c>
      <c r="P35" s="172"/>
      <c r="Q35" s="128"/>
    </row>
    <row r="36" spans="1:17" ht="33" customHeight="1" x14ac:dyDescent="0.2">
      <c r="A36" s="171"/>
      <c r="B36" s="148" t="s">
        <v>144</v>
      </c>
      <c r="C36" s="148" t="s">
        <v>146</v>
      </c>
      <c r="D36" s="148" t="s">
        <v>146</v>
      </c>
      <c r="E36" s="148" t="s">
        <v>146</v>
      </c>
      <c r="F36" s="56"/>
      <c r="G36" s="172"/>
      <c r="H36" s="51"/>
      <c r="I36" s="159"/>
      <c r="J36" s="171"/>
      <c r="K36" s="148" t="s">
        <v>256</v>
      </c>
      <c r="L36" s="148" t="s">
        <v>256</v>
      </c>
      <c r="M36" s="148" t="s">
        <v>256</v>
      </c>
      <c r="N36" s="148" t="s">
        <v>256</v>
      </c>
      <c r="O36" s="148" t="s">
        <v>256</v>
      </c>
      <c r="P36" s="172"/>
      <c r="Q36" s="128"/>
    </row>
    <row r="37" spans="1:17" ht="33" customHeight="1" x14ac:dyDescent="0.2">
      <c r="A37" s="171" t="str">
        <f>('staff budget monthly'!A122)</f>
        <v>other</v>
      </c>
      <c r="B37" s="148" t="s">
        <v>146</v>
      </c>
      <c r="C37" s="148" t="s">
        <v>209</v>
      </c>
      <c r="D37" s="148" t="s">
        <v>146</v>
      </c>
      <c r="E37" s="148" t="s">
        <v>210</v>
      </c>
      <c r="F37" s="56"/>
      <c r="G37" s="172"/>
      <c r="H37" s="51"/>
      <c r="I37" s="159"/>
      <c r="J37" s="171" t="str">
        <f>(A37)</f>
        <v>other</v>
      </c>
      <c r="K37" s="148" t="s">
        <v>256</v>
      </c>
      <c r="L37" s="148" t="s">
        <v>256</v>
      </c>
      <c r="M37" s="148" t="s">
        <v>256</v>
      </c>
      <c r="N37" s="148" t="s">
        <v>256</v>
      </c>
      <c r="O37" s="148" t="s">
        <v>256</v>
      </c>
      <c r="P37" s="172" t="s">
        <v>256</v>
      </c>
      <c r="Q37" s="128"/>
    </row>
    <row r="38" spans="1:17" ht="33" customHeight="1" x14ac:dyDescent="0.2">
      <c r="A38" s="171" t="s">
        <v>177</v>
      </c>
      <c r="B38" s="148">
        <f>'staff budget monthly'!Q123</f>
        <v>0</v>
      </c>
      <c r="C38" s="148">
        <f>'staff budget monthly'!R123</f>
        <v>0</v>
      </c>
      <c r="D38" s="148">
        <f>'staff budget monthly'!S123</f>
        <v>0</v>
      </c>
      <c r="E38" s="148">
        <f>'staff budget monthly'!T123</f>
        <v>0</v>
      </c>
      <c r="F38" s="148" t="s">
        <v>256</v>
      </c>
      <c r="G38" s="172"/>
      <c r="H38" s="51"/>
      <c r="I38" s="159"/>
      <c r="J38" s="171" t="s">
        <v>177</v>
      </c>
      <c r="K38" s="148">
        <f>'staff budget monthly'!Q208</f>
        <v>0</v>
      </c>
      <c r="L38" s="148">
        <f>'staff budget monthly'!R208</f>
        <v>0</v>
      </c>
      <c r="M38" s="148">
        <f>'staff budget monthly'!S208</f>
        <v>0</v>
      </c>
      <c r="N38" s="148">
        <f>'staff budget monthly'!T208</f>
        <v>0</v>
      </c>
      <c r="O38" s="148" t="s">
        <v>256</v>
      </c>
      <c r="P38" s="172"/>
      <c r="Q38" s="128"/>
    </row>
    <row r="39" spans="1:17" ht="33" customHeight="1" x14ac:dyDescent="0.2">
      <c r="A39" s="171" t="s">
        <v>178</v>
      </c>
      <c r="B39" s="57">
        <f>'staff budget monthly'!Q124</f>
        <v>0</v>
      </c>
      <c r="C39" s="57">
        <f>'staff budget monthly'!R124</f>
        <v>0</v>
      </c>
      <c r="D39" s="57">
        <f>'staff budget monthly'!S124</f>
        <v>0</v>
      </c>
      <c r="E39" s="57">
        <f>'staff budget monthly'!T124</f>
        <v>0</v>
      </c>
      <c r="F39" s="57">
        <f>'staff budget monthly'!U124</f>
        <v>0</v>
      </c>
      <c r="G39" s="172"/>
      <c r="H39" s="51"/>
      <c r="I39" s="159"/>
      <c r="J39" s="171" t="s">
        <v>178</v>
      </c>
      <c r="K39" s="57">
        <f>'staff budget monthly'!Q209</f>
        <v>0</v>
      </c>
      <c r="L39" s="57">
        <f>'staff budget monthly'!R209</f>
        <v>0</v>
      </c>
      <c r="M39" s="57">
        <f>'staff budget monthly'!S209</f>
        <v>0</v>
      </c>
      <c r="N39" s="57">
        <f>'staff budget monthly'!T209</f>
        <v>0</v>
      </c>
      <c r="O39" s="57">
        <f>'staff budget monthly'!U209</f>
        <v>0</v>
      </c>
      <c r="P39" s="172"/>
      <c r="Q39" s="128"/>
    </row>
    <row r="40" spans="1:17" ht="33" customHeight="1" x14ac:dyDescent="0.2">
      <c r="A40" s="171" t="s">
        <v>233</v>
      </c>
      <c r="B40" s="57">
        <f>'staff budget monthly'!Q125</f>
        <v>0</v>
      </c>
      <c r="C40" s="57">
        <f>'staff budget monthly'!R125</f>
        <v>0</v>
      </c>
      <c r="D40" s="57">
        <f>'staff budget monthly'!S125</f>
        <v>0</v>
      </c>
      <c r="E40" s="57">
        <f>'staff budget monthly'!T125</f>
        <v>0</v>
      </c>
      <c r="F40" s="57">
        <f>'staff budget monthly'!U125</f>
        <v>0</v>
      </c>
      <c r="G40" s="172"/>
      <c r="H40" s="51"/>
      <c r="I40" s="159"/>
      <c r="J40" s="171" t="s">
        <v>233</v>
      </c>
      <c r="K40" s="57">
        <f>'staff budget monthly'!Q210</f>
        <v>0</v>
      </c>
      <c r="L40" s="57">
        <f>'staff budget monthly'!R210</f>
        <v>0</v>
      </c>
      <c r="M40" s="57">
        <f>'staff budget monthly'!S210</f>
        <v>0</v>
      </c>
      <c r="N40" s="57">
        <f>'staff budget monthly'!T210</f>
        <v>0</v>
      </c>
      <c r="O40" s="57">
        <f>'staff budget monthly'!U210</f>
        <v>0</v>
      </c>
      <c r="P40" s="172"/>
      <c r="Q40" s="128"/>
    </row>
    <row r="41" spans="1:17" ht="33" customHeight="1" x14ac:dyDescent="0.2">
      <c r="A41" s="171" t="s">
        <v>232</v>
      </c>
      <c r="B41" s="58">
        <f>'staff budget monthly'!Q126</f>
        <v>0</v>
      </c>
      <c r="C41" s="58">
        <f>'staff budget monthly'!R126</f>
        <v>0</v>
      </c>
      <c r="D41" s="58">
        <f>'staff budget monthly'!S126</f>
        <v>0</v>
      </c>
      <c r="E41" s="58">
        <f>'staff budget monthly'!T126</f>
        <v>0</v>
      </c>
      <c r="F41" s="58">
        <f>'staff budget monthly'!U126</f>
        <v>0</v>
      </c>
      <c r="G41" s="172"/>
      <c r="H41" s="51"/>
      <c r="I41" s="159"/>
      <c r="J41" s="171" t="s">
        <v>232</v>
      </c>
      <c r="K41" s="58">
        <f>'staff budget monthly'!Q211</f>
        <v>0</v>
      </c>
      <c r="L41" s="58">
        <f>'staff budget monthly'!R211</f>
        <v>0</v>
      </c>
      <c r="M41" s="58">
        <f>'staff budget monthly'!S211</f>
        <v>0</v>
      </c>
      <c r="N41" s="58">
        <f>'staff budget monthly'!T211</f>
        <v>0</v>
      </c>
      <c r="O41" s="58">
        <f>'staff budget monthly'!U211</f>
        <v>0</v>
      </c>
      <c r="P41" s="172"/>
      <c r="Q41" s="128"/>
    </row>
    <row r="42" spans="1:17" ht="33" customHeight="1" x14ac:dyDescent="0.2">
      <c r="A42" s="171" t="s">
        <v>18</v>
      </c>
      <c r="B42" s="57">
        <f>'staff budget monthly'!Q127</f>
        <v>0</v>
      </c>
      <c r="C42" s="57">
        <f>'staff budget monthly'!R127</f>
        <v>0</v>
      </c>
      <c r="D42" s="57">
        <f>'staff budget monthly'!S127</f>
        <v>0</v>
      </c>
      <c r="E42" s="57">
        <f>'staff budget monthly'!T127</f>
        <v>0</v>
      </c>
      <c r="F42" s="57">
        <f>'staff budget monthly'!U127</f>
        <v>0</v>
      </c>
      <c r="G42" s="172"/>
      <c r="H42" s="51"/>
      <c r="I42" s="159"/>
      <c r="J42" s="171" t="s">
        <v>18</v>
      </c>
      <c r="K42" s="57">
        <f>'staff budget monthly'!Q212</f>
        <v>0</v>
      </c>
      <c r="L42" s="57">
        <f>'staff budget monthly'!R212</f>
        <v>0</v>
      </c>
      <c r="M42" s="57">
        <f>'staff budget monthly'!S212</f>
        <v>0</v>
      </c>
      <c r="N42" s="57">
        <f>'staff budget monthly'!T212</f>
        <v>0</v>
      </c>
      <c r="O42" s="57">
        <f>'staff budget monthly'!U212</f>
        <v>0</v>
      </c>
      <c r="P42" s="172"/>
      <c r="Q42" s="128"/>
    </row>
    <row r="43" spans="1:17" ht="33" customHeight="1" x14ac:dyDescent="0.2">
      <c r="A43" s="171"/>
      <c r="B43" s="148" t="s">
        <v>144</v>
      </c>
      <c r="C43" s="148" t="s">
        <v>146</v>
      </c>
      <c r="D43" s="148" t="s">
        <v>146</v>
      </c>
      <c r="E43" s="148" t="s">
        <v>146</v>
      </c>
      <c r="F43" s="56"/>
      <c r="G43" s="172"/>
      <c r="H43" s="51"/>
      <c r="I43" s="159"/>
      <c r="J43" s="171"/>
      <c r="K43" s="148" t="s">
        <v>256</v>
      </c>
      <c r="L43" s="148" t="s">
        <v>256</v>
      </c>
      <c r="M43" s="148" t="s">
        <v>256</v>
      </c>
      <c r="N43" s="148" t="s">
        <v>256</v>
      </c>
      <c r="O43" s="148" t="s">
        <v>256</v>
      </c>
      <c r="P43" s="172" t="s">
        <v>256</v>
      </c>
      <c r="Q43" s="128"/>
    </row>
    <row r="44" spans="1:17" ht="33" customHeight="1" x14ac:dyDescent="0.2">
      <c r="A44" s="171" t="s">
        <v>332</v>
      </c>
      <c r="B44" s="148" t="s">
        <v>146</v>
      </c>
      <c r="C44" s="148" t="s">
        <v>146</v>
      </c>
      <c r="D44" s="148" t="s">
        <v>146</v>
      </c>
      <c r="E44" s="148" t="s">
        <v>146</v>
      </c>
      <c r="F44" s="56"/>
      <c r="G44" s="172"/>
      <c r="H44" s="51"/>
      <c r="I44" s="159"/>
      <c r="J44" s="171" t="s">
        <v>332</v>
      </c>
      <c r="K44" s="148" t="s">
        <v>256</v>
      </c>
      <c r="L44" s="148" t="s">
        <v>256</v>
      </c>
      <c r="M44" s="148" t="s">
        <v>256</v>
      </c>
      <c r="N44" s="148" t="s">
        <v>256</v>
      </c>
      <c r="O44" s="148" t="s">
        <v>256</v>
      </c>
      <c r="P44" s="172"/>
      <c r="Q44" s="128"/>
    </row>
    <row r="45" spans="1:17" ht="33" customHeight="1" x14ac:dyDescent="0.2">
      <c r="A45" s="171" t="s">
        <v>177</v>
      </c>
      <c r="B45" s="148">
        <f>'staff budget monthly'!Q130</f>
        <v>2</v>
      </c>
      <c r="C45" s="148">
        <f>'staff budget monthly'!R130</f>
        <v>2</v>
      </c>
      <c r="D45" s="148">
        <f>'staff budget monthly'!S130</f>
        <v>2</v>
      </c>
      <c r="E45" s="148">
        <f>'staff budget monthly'!T130</f>
        <v>2</v>
      </c>
      <c r="F45" s="148" t="s">
        <v>256</v>
      </c>
      <c r="G45" s="172"/>
      <c r="H45" s="51"/>
      <c r="I45" s="159"/>
      <c r="J45" s="171" t="s">
        <v>177</v>
      </c>
      <c r="K45" s="148">
        <f>'staff budget monthly'!Q215</f>
        <v>3</v>
      </c>
      <c r="L45" s="148">
        <f>'staff budget monthly'!R215</f>
        <v>3</v>
      </c>
      <c r="M45" s="148">
        <f>'staff budget monthly'!S215</f>
        <v>3</v>
      </c>
      <c r="N45" s="148">
        <f>'staff budget monthly'!T215</f>
        <v>3</v>
      </c>
      <c r="O45" s="148" t="s">
        <v>256</v>
      </c>
      <c r="P45" s="172"/>
      <c r="Q45" s="128"/>
    </row>
    <row r="46" spans="1:17" ht="33" customHeight="1" x14ac:dyDescent="0.2">
      <c r="A46" s="171" t="s">
        <v>178</v>
      </c>
      <c r="B46" s="57">
        <f>'staff budget monthly'!Q131</f>
        <v>12500</v>
      </c>
      <c r="C46" s="57">
        <f>'staff budget monthly'!R131</f>
        <v>12500</v>
      </c>
      <c r="D46" s="57">
        <f>'staff budget monthly'!S131</f>
        <v>12500</v>
      </c>
      <c r="E46" s="57">
        <f>'staff budget monthly'!T131</f>
        <v>12500</v>
      </c>
      <c r="F46" s="57">
        <f>'staff budget monthly'!U131</f>
        <v>50000</v>
      </c>
      <c r="G46" s="172"/>
      <c r="H46" s="51"/>
      <c r="I46" s="159"/>
      <c r="J46" s="171" t="s">
        <v>178</v>
      </c>
      <c r="K46" s="57">
        <f>'staff budget monthly'!Q216</f>
        <v>16250</v>
      </c>
      <c r="L46" s="57">
        <f>'staff budget monthly'!R216</f>
        <v>16250</v>
      </c>
      <c r="M46" s="57">
        <f>'staff budget monthly'!S216</f>
        <v>16250</v>
      </c>
      <c r="N46" s="57">
        <f>'staff budget monthly'!T216</f>
        <v>16250</v>
      </c>
      <c r="O46" s="57">
        <f>'staff budget monthly'!U216</f>
        <v>65000</v>
      </c>
      <c r="P46" s="172"/>
      <c r="Q46" s="128"/>
    </row>
    <row r="47" spans="1:17" ht="33" customHeight="1" x14ac:dyDescent="0.2">
      <c r="A47" s="171" t="s">
        <v>233</v>
      </c>
      <c r="B47" s="57">
        <f>'staff budget monthly'!Q132</f>
        <v>0</v>
      </c>
      <c r="C47" s="57">
        <f>'staff budget monthly'!R132</f>
        <v>0</v>
      </c>
      <c r="D47" s="57">
        <f>'staff budget monthly'!S132</f>
        <v>0</v>
      </c>
      <c r="E47" s="57">
        <f>'staff budget monthly'!T132</f>
        <v>0</v>
      </c>
      <c r="F47" s="57">
        <f>'staff budget monthly'!U132</f>
        <v>0</v>
      </c>
      <c r="G47" s="172"/>
      <c r="H47" s="51"/>
      <c r="I47" s="159"/>
      <c r="J47" s="171" t="s">
        <v>233</v>
      </c>
      <c r="K47" s="57">
        <f>'staff budget monthly'!Q217</f>
        <v>0</v>
      </c>
      <c r="L47" s="57">
        <f>'staff budget monthly'!R217</f>
        <v>0</v>
      </c>
      <c r="M47" s="57">
        <f>'staff budget monthly'!S217</f>
        <v>0</v>
      </c>
      <c r="N47" s="57">
        <f>'staff budget monthly'!T217</f>
        <v>0</v>
      </c>
      <c r="O47" s="57">
        <f>'staff budget monthly'!U217</f>
        <v>0</v>
      </c>
      <c r="P47" s="172"/>
      <c r="Q47" s="128"/>
    </row>
    <row r="48" spans="1:17" ht="33" customHeight="1" x14ac:dyDescent="0.2">
      <c r="A48" s="171" t="s">
        <v>232</v>
      </c>
      <c r="B48" s="58">
        <f>'staff budget monthly'!Q133</f>
        <v>956.25</v>
      </c>
      <c r="C48" s="58">
        <f>'staff budget monthly'!R133</f>
        <v>956.25</v>
      </c>
      <c r="D48" s="58">
        <f>'staff budget monthly'!S133</f>
        <v>956.25</v>
      </c>
      <c r="E48" s="58">
        <f>'staff budget monthly'!T133</f>
        <v>956.25</v>
      </c>
      <c r="F48" s="58">
        <f>'staff budget monthly'!U133</f>
        <v>3825</v>
      </c>
      <c r="G48" s="172"/>
      <c r="H48" s="51"/>
      <c r="I48" s="159"/>
      <c r="J48" s="171" t="s">
        <v>232</v>
      </c>
      <c r="K48" s="57">
        <f>'staff budget monthly'!Q218</f>
        <v>1243.125</v>
      </c>
      <c r="L48" s="57">
        <f>'staff budget monthly'!R218</f>
        <v>1243.125</v>
      </c>
      <c r="M48" s="57">
        <f>'staff budget monthly'!S218</f>
        <v>1243.125</v>
      </c>
      <c r="N48" s="57">
        <f>'staff budget monthly'!T218</f>
        <v>1243.125</v>
      </c>
      <c r="O48" s="57">
        <f>'staff budget monthly'!U218</f>
        <v>4972.5</v>
      </c>
      <c r="P48" s="172"/>
      <c r="Q48" s="128"/>
    </row>
    <row r="49" spans="1:17" ht="33" customHeight="1" x14ac:dyDescent="0.2">
      <c r="A49" s="171"/>
      <c r="B49" s="148">
        <f>'staff budget monthly'!Q134</f>
        <v>0</v>
      </c>
      <c r="C49" s="148" t="str">
        <f>'staff budget monthly'!R134</f>
        <v xml:space="preserve">  </v>
      </c>
      <c r="D49" s="148" t="str">
        <f>'staff budget monthly'!S134</f>
        <v xml:space="preserve"> </v>
      </c>
      <c r="E49" s="148" t="str">
        <f>'staff budget monthly'!T134</f>
        <v xml:space="preserve"> </v>
      </c>
      <c r="F49" s="148" t="s">
        <v>256</v>
      </c>
      <c r="G49" s="172"/>
      <c r="H49" s="51"/>
      <c r="I49" s="159"/>
      <c r="J49" s="171"/>
      <c r="K49" s="57" t="s">
        <v>256</v>
      </c>
      <c r="L49" s="57" t="str">
        <f>'staff budget monthly'!R219</f>
        <v xml:space="preserve">  </v>
      </c>
      <c r="M49" s="57" t="str">
        <f>'staff budget monthly'!S219</f>
        <v xml:space="preserve"> </v>
      </c>
      <c r="N49" s="57" t="str">
        <f>'staff budget monthly'!T219</f>
        <v xml:space="preserve"> </v>
      </c>
      <c r="O49" s="57" t="s">
        <v>256</v>
      </c>
      <c r="P49" s="172"/>
      <c r="Q49" s="128"/>
    </row>
    <row r="50" spans="1:17" ht="33" customHeight="1" x14ac:dyDescent="0.2">
      <c r="A50" s="171" t="s">
        <v>255</v>
      </c>
      <c r="B50" s="57">
        <f>'staff budget monthly'!Q135</f>
        <v>13456.25</v>
      </c>
      <c r="C50" s="57">
        <f>'staff budget monthly'!R135</f>
        <v>13456.25</v>
      </c>
      <c r="D50" s="57">
        <f>'staff budget monthly'!S135</f>
        <v>13456.25</v>
      </c>
      <c r="E50" s="57">
        <f>'staff budget monthly'!T135</f>
        <v>13456.25</v>
      </c>
      <c r="F50" s="57">
        <f>'staff budget monthly'!U135</f>
        <v>53825</v>
      </c>
      <c r="G50" s="172"/>
      <c r="H50" s="51"/>
      <c r="I50" s="159"/>
      <c r="J50" s="171" t="s">
        <v>255</v>
      </c>
      <c r="K50" s="57">
        <f>'staff budget monthly'!Q220</f>
        <v>17493.125</v>
      </c>
      <c r="L50" s="57">
        <f>'staff budget monthly'!R220</f>
        <v>17493.125</v>
      </c>
      <c r="M50" s="57">
        <f>'staff budget monthly'!S220</f>
        <v>17493.125</v>
      </c>
      <c r="N50" s="57">
        <f>'staff budget monthly'!T220</f>
        <v>17493.125</v>
      </c>
      <c r="O50" s="57">
        <f>'staff budget monthly'!U220</f>
        <v>69972.5</v>
      </c>
      <c r="P50" s="172"/>
      <c r="Q50" s="128"/>
    </row>
    <row r="51" spans="1:17" ht="33" customHeight="1" x14ac:dyDescent="0.2">
      <c r="A51" s="307"/>
      <c r="B51" s="308"/>
      <c r="C51" s="308"/>
      <c r="D51" s="308"/>
      <c r="E51" s="308"/>
      <c r="F51" s="308"/>
      <c r="G51" s="414"/>
      <c r="H51" s="51"/>
      <c r="I51" s="159"/>
      <c r="J51" s="307"/>
      <c r="K51" s="308"/>
      <c r="L51" s="308"/>
      <c r="M51" s="308"/>
      <c r="N51" s="308"/>
      <c r="O51" s="308"/>
      <c r="P51" s="414"/>
      <c r="Q51" s="128"/>
    </row>
    <row r="52" spans="1:17" ht="33" customHeight="1" thickBot="1" x14ac:dyDescent="0.25">
      <c r="A52" s="159"/>
      <c r="B52" s="159"/>
      <c r="C52" s="159"/>
      <c r="D52" s="159"/>
      <c r="E52" s="159"/>
      <c r="F52" s="159"/>
      <c r="G52" s="159"/>
      <c r="H52" s="34"/>
      <c r="I52" s="159"/>
      <c r="J52" s="159"/>
      <c r="K52" s="159"/>
      <c r="L52" s="159"/>
      <c r="M52" s="159"/>
      <c r="N52" s="159"/>
      <c r="O52" s="159"/>
      <c r="P52" s="159"/>
      <c r="Q52" s="128"/>
    </row>
    <row r="53" spans="1:17" ht="33" customHeight="1" x14ac:dyDescent="0.2">
      <c r="A53" s="128"/>
      <c r="B53" s="613" t="s">
        <v>279</v>
      </c>
      <c r="C53" s="614"/>
      <c r="D53" s="614"/>
      <c r="E53" s="614"/>
      <c r="F53" s="615"/>
      <c r="G53" s="128"/>
      <c r="I53" s="128"/>
      <c r="J53" s="128"/>
      <c r="K53" s="128"/>
      <c r="L53" s="128"/>
      <c r="M53" s="128"/>
      <c r="N53" s="128"/>
      <c r="O53" s="128"/>
      <c r="P53" s="128"/>
      <c r="Q53" s="128"/>
    </row>
    <row r="54" spans="1:17" ht="13.5" thickBot="1" x14ac:dyDescent="0.25">
      <c r="A54" s="128"/>
      <c r="B54" s="616"/>
      <c r="C54" s="617"/>
      <c r="D54" s="617"/>
      <c r="E54" s="617"/>
      <c r="F54" s="618"/>
      <c r="G54" s="128"/>
    </row>
    <row r="55" spans="1:17" x14ac:dyDescent="0.2">
      <c r="A55" s="128"/>
      <c r="B55" s="128"/>
      <c r="C55" s="128"/>
      <c r="D55" s="128"/>
      <c r="E55" s="128"/>
      <c r="F55" s="128"/>
      <c r="G55" s="128"/>
    </row>
    <row r="56" spans="1:17" x14ac:dyDescent="0.2">
      <c r="A56" s="128"/>
      <c r="B56" s="128"/>
      <c r="C56" s="128"/>
      <c r="D56" s="128"/>
      <c r="E56" s="128"/>
      <c r="F56" s="128"/>
      <c r="G56" s="128"/>
    </row>
  </sheetData>
  <sheetProtection password="CC6C" sheet="1" objects="1" scenarios="1"/>
  <mergeCells count="1">
    <mergeCell ref="B53:F54"/>
  </mergeCells>
  <phoneticPr fontId="10" type="noConversion"/>
  <pageMargins left="1.5" right="0.25" top="0.75" bottom="0" header="0.5" footer="0.5"/>
  <pageSetup scale="33" orientation="landscape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3:K63"/>
  <sheetViews>
    <sheetView zoomScaleNormal="100" workbookViewId="0">
      <selection activeCell="F20" sqref="F20"/>
    </sheetView>
  </sheetViews>
  <sheetFormatPr defaultColWidth="11" defaultRowHeight="12.75" x14ac:dyDescent="0.2"/>
  <cols>
    <col min="1" max="1" width="5.125" customWidth="1"/>
    <col min="5" max="5" width="8.5" customWidth="1"/>
    <col min="7" max="7" width="11.625" customWidth="1"/>
    <col min="8" max="8" width="4.875" customWidth="1"/>
    <col min="10" max="10" width="13" customWidth="1"/>
    <col min="11" max="11" width="4.875" customWidth="1"/>
  </cols>
  <sheetData>
    <row r="3" spans="1:10" x14ac:dyDescent="0.2">
      <c r="A3" s="289"/>
      <c r="B3" s="290"/>
      <c r="C3" s="290"/>
      <c r="D3" s="290"/>
      <c r="E3" s="290"/>
      <c r="F3" s="291"/>
      <c r="G3" s="292"/>
    </row>
    <row r="4" spans="1:10" ht="18.75" thickBot="1" x14ac:dyDescent="0.3">
      <c r="A4" s="211"/>
      <c r="B4" s="212"/>
      <c r="C4" s="212"/>
      <c r="D4" s="219" t="s">
        <v>74</v>
      </c>
      <c r="E4" s="219"/>
      <c r="F4" s="215"/>
      <c r="G4" s="216"/>
    </row>
    <row r="5" spans="1:10" ht="15" x14ac:dyDescent="0.2">
      <c r="A5" s="211"/>
      <c r="B5" s="212"/>
      <c r="C5" s="212"/>
      <c r="D5" s="213"/>
      <c r="E5" s="213"/>
      <c r="F5" s="215"/>
      <c r="G5" s="216"/>
      <c r="I5" s="620" t="s">
        <v>218</v>
      </c>
      <c r="J5" s="621"/>
    </row>
    <row r="6" spans="1:10" ht="13.5" thickBot="1" x14ac:dyDescent="0.25">
      <c r="A6" s="288"/>
      <c r="B6" s="215"/>
      <c r="C6" s="619" t="str">
        <f>('QUARTERLY Income Statements'!F60)</f>
        <v>INPUT COMPANY NAME on Monthly Marketing Budget cell "H2"</v>
      </c>
      <c r="D6" s="619"/>
      <c r="E6" s="619"/>
      <c r="F6" s="619"/>
      <c r="G6" s="216"/>
      <c r="I6" s="622"/>
      <c r="J6" s="623"/>
    </row>
    <row r="7" spans="1:10" x14ac:dyDescent="0.2">
      <c r="A7" s="288"/>
      <c r="B7" s="215"/>
      <c r="C7" s="215"/>
      <c r="D7" s="242"/>
      <c r="E7" s="242"/>
      <c r="F7" s="242"/>
      <c r="G7" s="216"/>
    </row>
    <row r="8" spans="1:10" x14ac:dyDescent="0.2">
      <c r="A8" s="211"/>
      <c r="B8" s="252" t="s">
        <v>144</v>
      </c>
      <c r="C8" s="212"/>
      <c r="D8" s="212" t="s">
        <v>32</v>
      </c>
      <c r="E8" s="212"/>
      <c r="F8" s="215"/>
      <c r="G8" s="216"/>
    </row>
    <row r="9" spans="1:10" x14ac:dyDescent="0.2">
      <c r="A9" s="4"/>
      <c r="B9" s="3"/>
      <c r="C9" s="3"/>
      <c r="D9" s="3"/>
      <c r="E9" s="3"/>
      <c r="F9" s="6"/>
      <c r="G9" s="217"/>
    </row>
    <row r="10" spans="1:10" x14ac:dyDescent="0.2">
      <c r="A10" s="4"/>
      <c r="B10" s="3" t="s">
        <v>333</v>
      </c>
      <c r="C10" s="3"/>
      <c r="D10" s="3"/>
      <c r="E10" s="3"/>
      <c r="F10" s="6"/>
      <c r="G10" s="217"/>
    </row>
    <row r="11" spans="1:10" x14ac:dyDescent="0.2">
      <c r="A11" s="4"/>
      <c r="B11" s="3"/>
      <c r="C11" s="3" t="s">
        <v>334</v>
      </c>
      <c r="D11" s="3"/>
      <c r="E11" s="3"/>
      <c r="F11" s="272">
        <v>0</v>
      </c>
      <c r="G11" s="217"/>
    </row>
    <row r="12" spans="1:10" x14ac:dyDescent="0.2">
      <c r="A12" s="4"/>
      <c r="B12" s="3"/>
      <c r="C12" s="3" t="s">
        <v>283</v>
      </c>
      <c r="D12" s="3"/>
      <c r="E12" s="3"/>
      <c r="F12" s="272">
        <v>500</v>
      </c>
      <c r="G12" s="217"/>
    </row>
    <row r="13" spans="1:10" x14ac:dyDescent="0.2">
      <c r="A13" s="4"/>
      <c r="B13" s="3"/>
      <c r="C13" s="3" t="s">
        <v>286</v>
      </c>
      <c r="D13" s="3"/>
      <c r="E13" s="3"/>
      <c r="F13" s="272">
        <v>10500</v>
      </c>
      <c r="G13" s="217"/>
      <c r="I13" s="11" t="s">
        <v>153</v>
      </c>
      <c r="J13" s="13"/>
    </row>
    <row r="14" spans="1:10" x14ac:dyDescent="0.2">
      <c r="A14" s="4"/>
      <c r="B14" s="3"/>
      <c r="C14" s="27" t="s">
        <v>287</v>
      </c>
      <c r="D14" s="27"/>
      <c r="E14" s="3"/>
      <c r="F14" s="272">
        <v>0</v>
      </c>
      <c r="G14" s="217"/>
      <c r="I14" s="134" t="s">
        <v>154</v>
      </c>
      <c r="J14" s="136"/>
    </row>
    <row r="15" spans="1:10" x14ac:dyDescent="0.2">
      <c r="A15" s="4"/>
      <c r="B15" s="3"/>
      <c r="C15" s="27" t="s">
        <v>297</v>
      </c>
      <c r="D15" s="27"/>
      <c r="E15" s="3"/>
      <c r="F15" s="273">
        <v>0</v>
      </c>
      <c r="G15" s="217"/>
      <c r="I15" s="143" t="s">
        <v>58</v>
      </c>
      <c r="J15" s="145"/>
    </row>
    <row r="16" spans="1:10" ht="14.25" x14ac:dyDescent="0.2">
      <c r="A16" s="4"/>
      <c r="B16" s="3"/>
      <c r="C16" s="214" t="s">
        <v>267</v>
      </c>
      <c r="D16" s="3"/>
      <c r="E16" s="3"/>
      <c r="F16" s="6"/>
      <c r="G16" s="293">
        <f>SUM(F11:F15)</f>
        <v>11000</v>
      </c>
      <c r="I16" s="249" t="s">
        <v>335</v>
      </c>
      <c r="J16" s="136"/>
    </row>
    <row r="17" spans="1:11" x14ac:dyDescent="0.2">
      <c r="A17" s="4"/>
      <c r="B17" s="3"/>
      <c r="C17" s="3"/>
      <c r="D17" s="3"/>
      <c r="E17" s="3"/>
      <c r="F17" s="6"/>
      <c r="G17" s="217"/>
      <c r="I17" s="249" t="s">
        <v>94</v>
      </c>
      <c r="J17" s="132">
        <f>(G16+G27)</f>
        <v>26619</v>
      </c>
    </row>
    <row r="18" spans="1:11" x14ac:dyDescent="0.2">
      <c r="A18" s="4"/>
      <c r="B18" s="3" t="s">
        <v>191</v>
      </c>
      <c r="C18" s="3"/>
      <c r="D18" s="3"/>
      <c r="E18" s="3"/>
      <c r="F18" s="6"/>
      <c r="G18" s="217"/>
      <c r="I18" s="250" t="s">
        <v>95</v>
      </c>
      <c r="J18" s="136"/>
    </row>
    <row r="19" spans="1:11" x14ac:dyDescent="0.2">
      <c r="A19" s="4"/>
      <c r="B19" s="3"/>
      <c r="C19" s="3" t="s">
        <v>192</v>
      </c>
      <c r="D19" s="3"/>
      <c r="E19" s="3"/>
      <c r="F19" s="272">
        <v>820</v>
      </c>
      <c r="G19" s="217"/>
      <c r="I19" s="134"/>
      <c r="J19" s="136"/>
    </row>
    <row r="20" spans="1:11" x14ac:dyDescent="0.2">
      <c r="A20" s="4"/>
      <c r="B20" s="3"/>
      <c r="C20" s="3" t="s">
        <v>193</v>
      </c>
      <c r="D20" s="3"/>
      <c r="E20" s="3"/>
      <c r="F20" s="272">
        <v>1399</v>
      </c>
      <c r="G20" s="217"/>
      <c r="I20" s="248" t="s">
        <v>96</v>
      </c>
      <c r="J20" s="132">
        <f>((G27/40)+(G16/240))</f>
        <v>436.30833333333334</v>
      </c>
    </row>
    <row r="21" spans="1:11" x14ac:dyDescent="0.2">
      <c r="A21" s="4"/>
      <c r="B21" s="3"/>
      <c r="C21" s="3" t="s">
        <v>352</v>
      </c>
      <c r="D21" s="3"/>
      <c r="E21" s="3"/>
      <c r="F21" s="272">
        <v>3400</v>
      </c>
      <c r="G21" s="217"/>
      <c r="I21" s="250" t="s">
        <v>148</v>
      </c>
      <c r="J21" s="145"/>
    </row>
    <row r="22" spans="1:11" x14ac:dyDescent="0.2">
      <c r="A22" s="4"/>
      <c r="B22" s="3"/>
      <c r="C22" s="3" t="s">
        <v>362</v>
      </c>
      <c r="D22" s="3"/>
      <c r="E22" s="3"/>
      <c r="F22" s="272">
        <v>0</v>
      </c>
      <c r="G22" s="217"/>
      <c r="I22" s="128"/>
      <c r="J22" s="128"/>
    </row>
    <row r="23" spans="1:11" x14ac:dyDescent="0.2">
      <c r="A23" s="4"/>
      <c r="B23" s="3"/>
      <c r="C23" s="3" t="s">
        <v>350</v>
      </c>
      <c r="D23" s="3"/>
      <c r="E23" s="3"/>
      <c r="F23" s="272">
        <v>0</v>
      </c>
      <c r="G23" s="217"/>
      <c r="I23" s="128"/>
      <c r="J23" s="128"/>
    </row>
    <row r="24" spans="1:11" ht="13.5" thickBot="1" x14ac:dyDescent="0.25">
      <c r="A24" s="4"/>
      <c r="B24" s="3"/>
      <c r="C24" s="3" t="s">
        <v>363</v>
      </c>
      <c r="D24" s="3"/>
      <c r="E24" s="3"/>
      <c r="F24" s="272">
        <v>10000</v>
      </c>
      <c r="G24" s="217"/>
      <c r="I24" s="128" t="s">
        <v>275</v>
      </c>
      <c r="J24" s="128"/>
    </row>
    <row r="25" spans="1:11" x14ac:dyDescent="0.2">
      <c r="A25" s="4"/>
      <c r="B25" s="3"/>
      <c r="C25" s="27" t="s">
        <v>294</v>
      </c>
      <c r="D25" s="27"/>
      <c r="E25" s="3"/>
      <c r="F25" s="272">
        <v>0</v>
      </c>
      <c r="G25" s="217"/>
      <c r="J25" s="624">
        <v>5297</v>
      </c>
    </row>
    <row r="26" spans="1:11" ht="13.5" thickBot="1" x14ac:dyDescent="0.25">
      <c r="A26" s="4"/>
      <c r="B26" s="3"/>
      <c r="C26" s="27" t="s">
        <v>297</v>
      </c>
      <c r="D26" s="27"/>
      <c r="E26" s="3"/>
      <c r="F26" s="273">
        <v>0</v>
      </c>
      <c r="G26" s="217"/>
      <c r="J26" s="625"/>
    </row>
    <row r="27" spans="1:11" ht="14.25" x14ac:dyDescent="0.2">
      <c r="A27" s="4"/>
      <c r="B27" s="3"/>
      <c r="C27" s="214" t="s">
        <v>267</v>
      </c>
      <c r="D27" s="3"/>
      <c r="E27" s="3"/>
      <c r="F27" s="6"/>
      <c r="G27" s="293">
        <f>SUM(F19:F26)</f>
        <v>15619</v>
      </c>
    </row>
    <row r="28" spans="1:11" x14ac:dyDescent="0.2">
      <c r="A28" s="4"/>
      <c r="B28" s="3"/>
      <c r="C28" s="3"/>
      <c r="D28" s="3"/>
      <c r="E28" s="3"/>
      <c r="F28" s="6"/>
      <c r="G28" s="217"/>
      <c r="I28" t="s">
        <v>144</v>
      </c>
    </row>
    <row r="29" spans="1:11" x14ac:dyDescent="0.2">
      <c r="A29" s="4"/>
      <c r="B29" s="3" t="s">
        <v>364</v>
      </c>
      <c r="C29" s="3"/>
      <c r="D29" s="3"/>
      <c r="E29" s="3"/>
      <c r="F29" s="6"/>
      <c r="G29" s="217"/>
      <c r="I29" s="278" t="s">
        <v>152</v>
      </c>
      <c r="J29" s="279"/>
      <c r="K29" s="280"/>
    </row>
    <row r="30" spans="1:11" x14ac:dyDescent="0.2">
      <c r="A30" s="4"/>
      <c r="B30" s="3"/>
      <c r="C30" s="3" t="s">
        <v>165</v>
      </c>
      <c r="D30" s="3"/>
      <c r="E30" s="3"/>
      <c r="F30" s="272">
        <v>102</v>
      </c>
      <c r="G30" s="217"/>
      <c r="I30" s="281" t="s">
        <v>149</v>
      </c>
      <c r="J30" s="251"/>
      <c r="K30" s="282"/>
    </row>
    <row r="31" spans="1:11" ht="15" x14ac:dyDescent="0.2">
      <c r="A31" s="4"/>
      <c r="B31" s="3"/>
      <c r="C31" s="3" t="s">
        <v>365</v>
      </c>
      <c r="D31" s="3"/>
      <c r="E31" s="3"/>
      <c r="F31" s="272">
        <v>0</v>
      </c>
      <c r="G31" s="217"/>
      <c r="I31" s="281" t="s">
        <v>151</v>
      </c>
      <c r="J31" s="251"/>
      <c r="K31" s="282"/>
    </row>
    <row r="32" spans="1:11" x14ac:dyDescent="0.2">
      <c r="A32" s="4"/>
      <c r="B32" s="3"/>
      <c r="C32" s="3" t="s">
        <v>366</v>
      </c>
      <c r="D32" s="3"/>
      <c r="E32" s="3"/>
      <c r="F32" s="272">
        <v>0</v>
      </c>
      <c r="G32" s="217"/>
      <c r="I32" s="281" t="s">
        <v>135</v>
      </c>
      <c r="J32" s="251"/>
      <c r="K32" s="282"/>
    </row>
    <row r="33" spans="1:11" x14ac:dyDescent="0.2">
      <c r="A33" s="4"/>
      <c r="B33" s="3"/>
      <c r="C33" s="214" t="s">
        <v>290</v>
      </c>
      <c r="D33" s="3"/>
      <c r="E33" s="3"/>
      <c r="F33" s="272">
        <v>1</v>
      </c>
      <c r="G33" s="217"/>
      <c r="I33" s="281" t="s">
        <v>359</v>
      </c>
      <c r="J33" s="277"/>
      <c r="K33" s="283"/>
    </row>
    <row r="34" spans="1:11" x14ac:dyDescent="0.2">
      <c r="A34" s="4"/>
      <c r="B34" s="3"/>
      <c r="C34" s="27" t="s">
        <v>287</v>
      </c>
      <c r="D34" s="27"/>
      <c r="E34" s="3"/>
      <c r="F34" s="272">
        <v>2473</v>
      </c>
      <c r="G34" s="217"/>
      <c r="I34" s="284" t="s">
        <v>356</v>
      </c>
      <c r="J34" s="276"/>
      <c r="K34" s="285"/>
    </row>
    <row r="35" spans="1:11" x14ac:dyDescent="0.2">
      <c r="A35" s="4"/>
      <c r="B35" s="3"/>
      <c r="C35" s="27" t="s">
        <v>297</v>
      </c>
      <c r="D35" s="27"/>
      <c r="E35" s="3"/>
      <c r="F35" s="273">
        <v>1566</v>
      </c>
      <c r="G35" s="217"/>
      <c r="I35" s="284" t="s">
        <v>357</v>
      </c>
      <c r="J35" s="276"/>
      <c r="K35" s="285"/>
    </row>
    <row r="36" spans="1:11" ht="14.25" x14ac:dyDescent="0.2">
      <c r="A36" s="4"/>
      <c r="B36" s="3"/>
      <c r="C36" s="214" t="s">
        <v>48</v>
      </c>
      <c r="D36" s="3"/>
      <c r="E36" s="3"/>
      <c r="F36" s="6"/>
      <c r="G36" s="293">
        <f>SUM(F30:F35)</f>
        <v>4142</v>
      </c>
      <c r="I36" s="284" t="s">
        <v>172</v>
      </c>
      <c r="J36" s="276"/>
      <c r="K36" s="285"/>
    </row>
    <row r="37" spans="1:11" x14ac:dyDescent="0.2">
      <c r="A37" s="4"/>
      <c r="B37" s="3"/>
      <c r="C37" s="3"/>
      <c r="D37" s="3"/>
      <c r="E37" s="3"/>
      <c r="F37" s="6"/>
      <c r="G37" s="217"/>
      <c r="I37" s="286" t="s">
        <v>360</v>
      </c>
      <c r="J37" s="266"/>
      <c r="K37" s="287"/>
    </row>
    <row r="38" spans="1:11" x14ac:dyDescent="0.2">
      <c r="A38" s="4"/>
      <c r="B38" s="3" t="s">
        <v>325</v>
      </c>
      <c r="D38" s="3"/>
      <c r="E38" s="3"/>
      <c r="F38" s="6"/>
      <c r="G38" s="217"/>
      <c r="I38" s="546" t="s">
        <v>382</v>
      </c>
      <c r="J38" s="547"/>
      <c r="K38" s="548"/>
    </row>
    <row r="39" spans="1:11" x14ac:dyDescent="0.2">
      <c r="A39" s="4"/>
      <c r="B39" s="3"/>
      <c r="C39" s="3" t="s">
        <v>284</v>
      </c>
      <c r="D39" s="3"/>
      <c r="E39" s="3"/>
      <c r="F39" s="272">
        <v>0</v>
      </c>
      <c r="G39" s="517"/>
      <c r="I39" s="549" t="s">
        <v>381</v>
      </c>
      <c r="J39" s="550"/>
      <c r="K39" s="551"/>
    </row>
    <row r="40" spans="1:11" x14ac:dyDescent="0.2">
      <c r="A40" s="4"/>
      <c r="B40" s="3"/>
      <c r="C40" s="3" t="s">
        <v>285</v>
      </c>
      <c r="D40" s="3"/>
      <c r="E40" s="3"/>
      <c r="F40" s="272">
        <v>0</v>
      </c>
      <c r="G40" s="517"/>
      <c r="I40" s="552" t="s">
        <v>380</v>
      </c>
      <c r="J40" s="553"/>
      <c r="K40" s="554"/>
    </row>
    <row r="41" spans="1:11" x14ac:dyDescent="0.2">
      <c r="A41" s="4"/>
      <c r="B41" s="3"/>
      <c r="C41" s="3" t="s">
        <v>367</v>
      </c>
      <c r="D41" s="3"/>
      <c r="E41" s="3"/>
      <c r="F41" s="272">
        <v>160</v>
      </c>
      <c r="G41" s="217"/>
    </row>
    <row r="42" spans="1:11" x14ac:dyDescent="0.2">
      <c r="A42" s="4"/>
      <c r="B42" s="3"/>
      <c r="C42" s="3" t="s">
        <v>79</v>
      </c>
      <c r="D42" s="3"/>
      <c r="E42" s="3"/>
      <c r="F42" s="272">
        <v>0</v>
      </c>
      <c r="G42" s="217"/>
    </row>
    <row r="43" spans="1:11" x14ac:dyDescent="0.2">
      <c r="A43" s="4"/>
      <c r="B43" s="3"/>
      <c r="C43" s="3" t="s">
        <v>80</v>
      </c>
      <c r="D43" s="3"/>
      <c r="E43" s="3"/>
      <c r="F43" s="272">
        <v>520</v>
      </c>
      <c r="G43" s="217"/>
    </row>
    <row r="44" spans="1:11" x14ac:dyDescent="0.2">
      <c r="A44" s="4"/>
      <c r="B44" s="3"/>
      <c r="C44" s="3" t="s">
        <v>81</v>
      </c>
      <c r="D44" s="3"/>
      <c r="E44" s="3"/>
      <c r="F44" s="272">
        <v>200</v>
      </c>
      <c r="G44" s="217"/>
    </row>
    <row r="45" spans="1:11" x14ac:dyDescent="0.2">
      <c r="A45" s="4"/>
      <c r="B45" s="3"/>
      <c r="C45" s="3" t="s">
        <v>82</v>
      </c>
      <c r="D45" s="3"/>
      <c r="E45" s="3"/>
      <c r="F45" s="272">
        <v>30</v>
      </c>
      <c r="G45" s="217"/>
    </row>
    <row r="46" spans="1:11" x14ac:dyDescent="0.2">
      <c r="A46" s="4"/>
      <c r="B46" s="3"/>
      <c r="C46" s="3" t="s">
        <v>109</v>
      </c>
      <c r="D46" s="3"/>
      <c r="E46" s="3"/>
      <c r="F46" s="272">
        <v>420</v>
      </c>
      <c r="G46" s="217"/>
    </row>
    <row r="47" spans="1:11" x14ac:dyDescent="0.2">
      <c r="A47" s="4"/>
      <c r="B47" s="3"/>
      <c r="C47" s="3" t="s">
        <v>110</v>
      </c>
      <c r="D47" s="3"/>
      <c r="E47" s="3"/>
      <c r="F47" s="272">
        <v>0</v>
      </c>
      <c r="G47" s="217"/>
    </row>
    <row r="48" spans="1:11" x14ac:dyDescent="0.2">
      <c r="A48" s="4"/>
      <c r="B48" s="3"/>
      <c r="C48" s="3" t="s">
        <v>266</v>
      </c>
      <c r="D48" s="3"/>
      <c r="E48" s="3"/>
      <c r="F48" s="272">
        <v>0</v>
      </c>
      <c r="G48" s="217"/>
    </row>
    <row r="49" spans="1:7" x14ac:dyDescent="0.2">
      <c r="A49" s="4"/>
      <c r="B49" s="3"/>
      <c r="C49" s="27" t="s">
        <v>273</v>
      </c>
      <c r="D49" s="27"/>
      <c r="E49" s="3"/>
      <c r="F49" s="272">
        <v>300</v>
      </c>
      <c r="G49" s="217"/>
    </row>
    <row r="50" spans="1:7" x14ac:dyDescent="0.2">
      <c r="A50" s="4"/>
      <c r="B50" s="3"/>
      <c r="C50" s="27" t="s">
        <v>274</v>
      </c>
      <c r="D50" s="27"/>
      <c r="E50" s="3"/>
      <c r="F50" s="272">
        <v>0</v>
      </c>
      <c r="G50" s="217"/>
    </row>
    <row r="51" spans="1:7" ht="14.25" x14ac:dyDescent="0.2">
      <c r="A51" s="4"/>
      <c r="B51" s="3"/>
      <c r="C51" s="214" t="s">
        <v>47</v>
      </c>
      <c r="D51" s="3"/>
      <c r="E51" s="3"/>
      <c r="F51" s="6"/>
      <c r="G51" s="293">
        <f>SUM(F39:F50)</f>
        <v>1630</v>
      </c>
    </row>
    <row r="52" spans="1:7" x14ac:dyDescent="0.2">
      <c r="A52" s="4"/>
      <c r="B52" s="3"/>
      <c r="C52" s="3"/>
      <c r="D52" s="3"/>
      <c r="E52" s="3"/>
      <c r="F52" s="6"/>
      <c r="G52" s="217"/>
    </row>
    <row r="53" spans="1:7" ht="20.100000000000001" customHeight="1" x14ac:dyDescent="0.2">
      <c r="A53" s="4"/>
      <c r="B53" s="294" t="s">
        <v>76</v>
      </c>
      <c r="C53" s="294"/>
      <c r="D53" s="3"/>
      <c r="E53" s="3"/>
      <c r="F53" s="6" t="s">
        <v>144</v>
      </c>
      <c r="G53" s="295">
        <f>(G51+G36+G27+G16)</f>
        <v>32391</v>
      </c>
    </row>
    <row r="54" spans="1:7" ht="18.95" customHeight="1" x14ac:dyDescent="0.2">
      <c r="A54" s="4"/>
      <c r="B54" s="294" t="s">
        <v>75</v>
      </c>
      <c r="C54" s="294"/>
      <c r="D54" s="3"/>
      <c r="E54" s="3"/>
      <c r="F54" s="6"/>
      <c r="G54" s="295">
        <f>(J25)</f>
        <v>5297</v>
      </c>
    </row>
    <row r="55" spans="1:7" ht="15" x14ac:dyDescent="0.2">
      <c r="A55" s="4"/>
      <c r="B55" s="294"/>
      <c r="C55" s="294"/>
      <c r="D55" s="3"/>
      <c r="E55" s="3"/>
      <c r="F55" s="6"/>
      <c r="G55" s="295"/>
    </row>
    <row r="56" spans="1:7" ht="15" x14ac:dyDescent="0.2">
      <c r="A56" s="4"/>
      <c r="B56" s="294" t="s">
        <v>358</v>
      </c>
      <c r="C56" s="294"/>
      <c r="D56" s="3"/>
      <c r="E56" s="3"/>
      <c r="F56" s="6"/>
      <c r="G56" s="296">
        <f>(G54+G53)</f>
        <v>37688</v>
      </c>
    </row>
    <row r="57" spans="1:7" x14ac:dyDescent="0.2">
      <c r="A57" s="4"/>
      <c r="B57" s="3"/>
      <c r="C57" s="3"/>
      <c r="D57" s="3"/>
      <c r="E57" s="3"/>
      <c r="F57" s="6"/>
      <c r="G57" s="217"/>
    </row>
    <row r="58" spans="1:7" x14ac:dyDescent="0.2">
      <c r="A58" s="4"/>
      <c r="B58" s="3"/>
      <c r="C58" s="3"/>
      <c r="D58" s="3"/>
      <c r="E58" s="3"/>
      <c r="F58" s="6"/>
      <c r="G58" s="217"/>
    </row>
    <row r="59" spans="1:7" x14ac:dyDescent="0.2">
      <c r="A59" s="7"/>
      <c r="B59" s="8"/>
      <c r="C59" s="8"/>
      <c r="D59" s="8"/>
      <c r="E59" s="8"/>
      <c r="F59" s="1"/>
      <c r="G59" s="218"/>
    </row>
    <row r="61" spans="1:7" ht="13.5" thickBot="1" x14ac:dyDescent="0.25"/>
    <row r="62" spans="1:7" x14ac:dyDescent="0.2">
      <c r="C62" s="626" t="s">
        <v>30</v>
      </c>
      <c r="D62" s="627"/>
      <c r="E62" s="627"/>
      <c r="F62" s="627"/>
      <c r="G62" s="628"/>
    </row>
    <row r="63" spans="1:7" ht="13.5" thickBot="1" x14ac:dyDescent="0.25">
      <c r="C63" s="629"/>
      <c r="D63" s="630"/>
      <c r="E63" s="630"/>
      <c r="F63" s="630"/>
      <c r="G63" s="631"/>
    </row>
  </sheetData>
  <sheetProtection password="CC6C" sheet="1" objects="1" scenarios="1"/>
  <mergeCells count="4">
    <mergeCell ref="C6:F6"/>
    <mergeCell ref="I5:J6"/>
    <mergeCell ref="J25:J26"/>
    <mergeCell ref="C62:G63"/>
  </mergeCells>
  <phoneticPr fontId="10" type="noConversion"/>
  <pageMargins left="1.5" right="0.5" top="0.5" bottom="0.75" header="0.5" footer="0.25"/>
  <pageSetup scale="87" orientation="portrait" horizontalDpi="4294967292" verticalDpi="4294967292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pageSetUpPr fitToPage="1"/>
  </sheetPr>
  <dimension ref="A1:U201"/>
  <sheetViews>
    <sheetView topLeftCell="B149" zoomScaleNormal="100" workbookViewId="0">
      <selection activeCell="C156" sqref="C156:N156"/>
    </sheetView>
  </sheetViews>
  <sheetFormatPr defaultColWidth="10.625" defaultRowHeight="12.75" x14ac:dyDescent="0.2"/>
  <cols>
    <col min="1" max="1" width="11.125" style="25" customWidth="1"/>
    <col min="2" max="2" width="26.5" style="25" customWidth="1"/>
    <col min="3" max="3" width="11" style="25" bestFit="1" customWidth="1"/>
    <col min="4" max="14" width="10.625" style="25"/>
    <col min="15" max="15" width="11.375" style="25" bestFit="1" customWidth="1"/>
    <col min="16" max="16384" width="10.625" style="25"/>
  </cols>
  <sheetData>
    <row r="1" spans="1:21" ht="13.5" thickBot="1" x14ac:dyDescent="0.25">
      <c r="A1" s="128"/>
      <c r="B1" s="128"/>
      <c r="C1" s="128"/>
      <c r="D1" s="128"/>
      <c r="E1" s="128"/>
      <c r="F1" s="128"/>
      <c r="G1" s="128"/>
      <c r="H1" s="128"/>
      <c r="I1" s="128"/>
      <c r="J1" s="128"/>
    </row>
    <row r="2" spans="1:21" ht="15" x14ac:dyDescent="0.2">
      <c r="A2" s="128"/>
      <c r="B2" s="128"/>
      <c r="C2" s="372" t="s">
        <v>260</v>
      </c>
      <c r="D2" s="373"/>
      <c r="E2" s="373"/>
      <c r="F2" s="374"/>
      <c r="G2" s="375"/>
      <c r="H2" s="376"/>
      <c r="I2" s="128"/>
      <c r="J2" s="128"/>
    </row>
    <row r="3" spans="1:21" ht="15" x14ac:dyDescent="0.2">
      <c r="A3" s="128"/>
      <c r="B3" s="128"/>
      <c r="C3" s="377" t="s">
        <v>169</v>
      </c>
      <c r="D3" s="378"/>
      <c r="E3" s="378"/>
      <c r="F3" s="379"/>
      <c r="G3" s="380"/>
      <c r="H3" s="376"/>
      <c r="I3" s="128"/>
      <c r="J3" s="128"/>
    </row>
    <row r="4" spans="1:21" ht="15.75" thickBot="1" x14ac:dyDescent="0.25">
      <c r="A4" s="128"/>
      <c r="B4" s="128"/>
      <c r="C4" s="381" t="s">
        <v>246</v>
      </c>
      <c r="D4" s="382"/>
      <c r="E4" s="382"/>
      <c r="F4" s="383"/>
      <c r="G4" s="384"/>
      <c r="H4" s="376"/>
      <c r="I4" s="128"/>
      <c r="J4" s="128"/>
      <c r="Q4" s="128"/>
      <c r="R4" s="128"/>
      <c r="S4" s="128"/>
      <c r="T4" s="128"/>
      <c r="U4" s="128"/>
    </row>
    <row r="5" spans="1:21" ht="12" customHeight="1" x14ac:dyDescent="0.2">
      <c r="A5" s="128"/>
      <c r="B5" s="128"/>
      <c r="C5" s="626" t="s">
        <v>30</v>
      </c>
      <c r="D5" s="627"/>
      <c r="E5" s="627"/>
      <c r="F5" s="627"/>
      <c r="G5" s="628"/>
      <c r="H5" s="128"/>
      <c r="I5" s="128"/>
      <c r="J5" s="128"/>
      <c r="Q5" s="128"/>
      <c r="R5" s="128"/>
      <c r="S5" s="128"/>
      <c r="T5" s="128"/>
      <c r="U5" s="128"/>
    </row>
    <row r="6" spans="1:21" ht="13.5" thickBot="1" x14ac:dyDescent="0.25">
      <c r="A6" s="128"/>
      <c r="B6" s="128"/>
      <c r="C6" s="629"/>
      <c r="D6" s="630"/>
      <c r="E6" s="630"/>
      <c r="F6" s="630"/>
      <c r="G6" s="631"/>
      <c r="H6" s="128"/>
      <c r="I6" s="128"/>
      <c r="J6" s="128"/>
      <c r="Q6" s="128"/>
      <c r="R6" s="128"/>
      <c r="S6" s="128"/>
      <c r="T6" s="128"/>
      <c r="U6" s="128"/>
    </row>
    <row r="7" spans="1:21" ht="13.5" thickBot="1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Q7" s="128"/>
      <c r="R7" s="128"/>
      <c r="S7" s="128"/>
      <c r="T7" s="128"/>
      <c r="U7" s="128"/>
    </row>
    <row r="8" spans="1:21" x14ac:dyDescent="0.2">
      <c r="A8" s="404"/>
      <c r="B8" s="463"/>
      <c r="C8" s="463"/>
      <c r="D8" s="463"/>
      <c r="E8" s="463"/>
      <c r="F8" s="463"/>
      <c r="G8" s="463"/>
      <c r="H8" s="463"/>
      <c r="I8" s="463"/>
      <c r="J8" s="463"/>
      <c r="K8" s="63"/>
      <c r="L8" s="63"/>
      <c r="M8" s="63"/>
      <c r="N8" s="63"/>
      <c r="O8" s="496"/>
      <c r="Q8" s="128"/>
      <c r="R8" s="128"/>
      <c r="S8" s="128"/>
      <c r="T8" s="128"/>
      <c r="U8" s="128"/>
    </row>
    <row r="9" spans="1:21" ht="26.1" customHeight="1" x14ac:dyDescent="0.2">
      <c r="A9" s="645" t="s">
        <v>185</v>
      </c>
      <c r="B9" s="646"/>
      <c r="C9" s="646"/>
      <c r="D9" s="646"/>
      <c r="E9" s="464" t="s">
        <v>230</v>
      </c>
      <c r="F9" s="464"/>
      <c r="G9" s="464"/>
      <c r="H9" s="638" t="str">
        <f>+'Monthly Marketing Budgets'!H2</f>
        <v>INPUT COMPANY NAME on Monthly Marketing Budget cell "H2"</v>
      </c>
      <c r="I9" s="638"/>
      <c r="J9" s="638"/>
      <c r="K9" s="634"/>
      <c r="L9" s="464"/>
      <c r="M9" s="464"/>
      <c r="N9" s="464"/>
      <c r="O9" s="465"/>
      <c r="Q9" s="128"/>
      <c r="R9" s="128"/>
      <c r="S9" s="128"/>
      <c r="T9" s="128"/>
      <c r="U9" s="128"/>
    </row>
    <row r="10" spans="1:21" x14ac:dyDescent="0.2">
      <c r="A10" s="386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385"/>
      <c r="Q10" s="128"/>
      <c r="R10" s="128"/>
      <c r="S10" s="128"/>
      <c r="T10" s="128"/>
      <c r="U10" s="128"/>
    </row>
    <row r="11" spans="1:21" ht="15" x14ac:dyDescent="0.25">
      <c r="A11" s="466"/>
      <c r="B11" s="467"/>
      <c r="C11" s="443" t="s">
        <v>343</v>
      </c>
      <c r="D11" s="443" t="s">
        <v>102</v>
      </c>
      <c r="E11" s="443" t="s">
        <v>103</v>
      </c>
      <c r="F11" s="443" t="s">
        <v>104</v>
      </c>
      <c r="G11" s="443" t="s">
        <v>105</v>
      </c>
      <c r="H11" s="245" t="s">
        <v>106</v>
      </c>
      <c r="I11" s="245" t="s">
        <v>309</v>
      </c>
      <c r="J11" s="245" t="s">
        <v>337</v>
      </c>
      <c r="K11" s="245" t="s">
        <v>338</v>
      </c>
      <c r="L11" s="245" t="s">
        <v>339</v>
      </c>
      <c r="M11" s="245" t="s">
        <v>340</v>
      </c>
      <c r="N11" s="245" t="s">
        <v>331</v>
      </c>
      <c r="O11" s="468" t="s">
        <v>332</v>
      </c>
      <c r="Q11" s="160" t="s">
        <v>123</v>
      </c>
      <c r="R11" s="160" t="s">
        <v>161</v>
      </c>
      <c r="S11" s="160" t="s">
        <v>162</v>
      </c>
      <c r="T11" s="160" t="s">
        <v>53</v>
      </c>
      <c r="U11" s="160" t="s">
        <v>138</v>
      </c>
    </row>
    <row r="12" spans="1:21" x14ac:dyDescent="0.2">
      <c r="A12" s="386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385"/>
      <c r="Q12" s="128"/>
      <c r="R12" s="128"/>
      <c r="S12" s="128"/>
      <c r="T12" s="128"/>
      <c r="U12" s="128"/>
    </row>
    <row r="13" spans="1:21" x14ac:dyDescent="0.2">
      <c r="A13" s="469" t="s">
        <v>100</v>
      </c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385"/>
      <c r="Q13" s="128"/>
      <c r="R13" s="128"/>
      <c r="S13" s="128"/>
      <c r="T13" s="128"/>
      <c r="U13" s="128"/>
    </row>
    <row r="14" spans="1:21" x14ac:dyDescent="0.2">
      <c r="A14" s="386"/>
      <c r="B14" s="85" t="s">
        <v>101</v>
      </c>
      <c r="C14" s="85">
        <f>'MONTHLY SALES BUDGETS '!$C$44</f>
        <v>2030.05</v>
      </c>
      <c r="D14" s="85">
        <f>'MONTHLY SALES BUDGETS '!D44</f>
        <v>1820.96</v>
      </c>
      <c r="E14" s="85">
        <f>'MONTHLY SALES BUDGETS '!E44</f>
        <v>1221.56</v>
      </c>
      <c r="F14" s="85">
        <f>'MONTHLY SALES BUDGETS '!F44</f>
        <v>3620.36</v>
      </c>
      <c r="G14" s="85">
        <f>'MONTHLY SALES BUDGETS '!G44</f>
        <v>5084.4400000000005</v>
      </c>
      <c r="H14" s="85">
        <f>'MONTHLY SALES BUDGETS '!H44</f>
        <v>11501.02</v>
      </c>
      <c r="I14" s="85">
        <f>'MONTHLY SALES BUDGETS '!I44</f>
        <v>18925.09</v>
      </c>
      <c r="J14" s="85">
        <f>'MONTHLY SALES BUDGETS '!J44</f>
        <v>20325.09</v>
      </c>
      <c r="K14" s="85">
        <f>'MONTHLY SALES BUDGETS '!K44</f>
        <v>17690.73</v>
      </c>
      <c r="L14" s="85">
        <f>'MONTHLY SALES BUDGETS '!L44</f>
        <v>56172.81</v>
      </c>
      <c r="M14" s="85">
        <f>'MONTHLY SALES BUDGETS '!M44</f>
        <v>9172.8499999999985</v>
      </c>
      <c r="N14" s="85">
        <f>'MONTHLY SALES BUDGETS '!N44</f>
        <v>18925.09</v>
      </c>
      <c r="O14" s="385">
        <f t="shared" ref="O14:O19" si="0">SUM(C14:N14)</f>
        <v>166490.04999999999</v>
      </c>
      <c r="Q14" s="76">
        <f t="shared" ref="Q14:Q19" si="1">(C14+D14+E14)</f>
        <v>5072.57</v>
      </c>
      <c r="R14" s="76">
        <f t="shared" ref="R14:R19" si="2">(F14+G14+H14)</f>
        <v>20205.82</v>
      </c>
      <c r="S14" s="76">
        <f t="shared" ref="S14:S19" si="3">(I14+J14+K14)</f>
        <v>56940.91</v>
      </c>
      <c r="T14" s="76">
        <f t="shared" ref="T14:T19" si="4">(L14+M14+N14)</f>
        <v>84270.75</v>
      </c>
      <c r="U14" s="76">
        <f t="shared" ref="U14:U19" si="5">SUM(Q14:T14)</f>
        <v>166490.04999999999</v>
      </c>
    </row>
    <row r="15" spans="1:21" x14ac:dyDescent="0.2">
      <c r="A15" s="386"/>
      <c r="B15" s="85" t="s">
        <v>159</v>
      </c>
      <c r="C15" s="85">
        <f>'MONTHLY SALES BUDGETS '!C45</f>
        <v>-103.00500000000001</v>
      </c>
      <c r="D15" s="85">
        <f>'MONTHLY SALES BUDGETS '!D45</f>
        <v>-142.096</v>
      </c>
      <c r="E15" s="85">
        <f>'MONTHLY SALES BUDGETS '!E45</f>
        <v>-82.156000000000006</v>
      </c>
      <c r="F15" s="85">
        <f>'MONTHLY SALES BUDGETS '!F45</f>
        <v>-202.036</v>
      </c>
      <c r="G15" s="85">
        <f>'MONTHLY SALES BUDGETS '!G45</f>
        <v>-508.44400000000002</v>
      </c>
      <c r="H15" s="85">
        <f>'MONTHLY SALES BUDGETS '!H45</f>
        <v>-850.10200000000009</v>
      </c>
      <c r="I15" s="85">
        <f>'MONTHLY SALES BUDGETS '!I45</f>
        <v>-1492.509</v>
      </c>
      <c r="J15" s="85">
        <f>'MONTHLY SALES BUDGETS '!J45</f>
        <v>-1492.509</v>
      </c>
      <c r="K15" s="85">
        <f>'MONTHLY SALES BUDGETS '!K45</f>
        <v>-929.07300000000009</v>
      </c>
      <c r="L15" s="85">
        <f>'MONTHLY SALES BUDGETS '!L45</f>
        <v>-4717.2809999999999</v>
      </c>
      <c r="M15" s="85">
        <f>'MONTHLY SALES BUDGETS '!M45</f>
        <v>-717.28499999999997</v>
      </c>
      <c r="N15" s="85">
        <f>'MONTHLY SALES BUDGETS '!N45</f>
        <v>-1492.509</v>
      </c>
      <c r="O15" s="385">
        <f t="shared" si="0"/>
        <v>-12729.004999999999</v>
      </c>
      <c r="Q15" s="76">
        <f t="shared" si="1"/>
        <v>-327.25700000000001</v>
      </c>
      <c r="R15" s="76">
        <f t="shared" si="2"/>
        <v>-1560.5820000000001</v>
      </c>
      <c r="S15" s="76">
        <f t="shared" si="3"/>
        <v>-3914.0910000000003</v>
      </c>
      <c r="T15" s="76">
        <f t="shared" si="4"/>
        <v>-6927.0749999999998</v>
      </c>
      <c r="U15" s="76">
        <f t="shared" si="5"/>
        <v>-12729.005000000001</v>
      </c>
    </row>
    <row r="16" spans="1:21" ht="13.5" thickBot="1" x14ac:dyDescent="0.25">
      <c r="A16" s="386"/>
      <c r="B16" s="85" t="s">
        <v>156</v>
      </c>
      <c r="C16" s="153">
        <f>'MONTHLY SALES BUDGETS '!C46</f>
        <v>-50</v>
      </c>
      <c r="D16" s="153">
        <f>'MONTHLY SALES BUDGETS '!D46</f>
        <v>-20</v>
      </c>
      <c r="E16" s="153">
        <f>'MONTHLY SALES BUDGETS '!E46</f>
        <v>-20</v>
      </c>
      <c r="F16" s="153">
        <f>'MONTHLY SALES BUDGETS '!F46</f>
        <v>-80</v>
      </c>
      <c r="G16" s="153">
        <f>'MONTHLY SALES BUDGETS '!G46</f>
        <v>0</v>
      </c>
      <c r="H16" s="153">
        <f>'MONTHLY SALES BUDGETS '!H46</f>
        <v>-50</v>
      </c>
      <c r="I16" s="153">
        <f>'MONTHLY SALES BUDGETS '!I46</f>
        <v>-100</v>
      </c>
      <c r="J16" s="153">
        <f>'MONTHLY SALES BUDGETS '!J46</f>
        <v>-50</v>
      </c>
      <c r="K16" s="153">
        <f>'MONTHLY SALES BUDGETS '!K46</f>
        <v>-200</v>
      </c>
      <c r="L16" s="153">
        <f>'MONTHLY SALES BUDGETS '!L46</f>
        <v>-50</v>
      </c>
      <c r="M16" s="153">
        <f>'MONTHLY SALES BUDGETS '!M46</f>
        <v>-100</v>
      </c>
      <c r="N16" s="153">
        <f>'MONTHLY SALES BUDGETS '!N46</f>
        <v>-200</v>
      </c>
      <c r="O16" s="470">
        <f t="shared" si="0"/>
        <v>-920</v>
      </c>
      <c r="Q16" s="77">
        <f t="shared" si="1"/>
        <v>-90</v>
      </c>
      <c r="R16" s="77">
        <f t="shared" si="2"/>
        <v>-130</v>
      </c>
      <c r="S16" s="77">
        <f t="shared" si="3"/>
        <v>-350</v>
      </c>
      <c r="T16" s="77">
        <f t="shared" si="4"/>
        <v>-350</v>
      </c>
      <c r="U16" s="77">
        <f t="shared" si="5"/>
        <v>-920</v>
      </c>
    </row>
    <row r="17" spans="1:21" x14ac:dyDescent="0.2">
      <c r="A17" s="386"/>
      <c r="B17" s="85" t="s">
        <v>157</v>
      </c>
      <c r="C17" s="85">
        <f>'MONTHLY SALES BUDGETS '!C47</f>
        <v>1877.0449999999998</v>
      </c>
      <c r="D17" s="85">
        <f>'MONTHLY SALES BUDGETS '!D47</f>
        <v>1658.864</v>
      </c>
      <c r="E17" s="85">
        <f>'MONTHLY SALES BUDGETS '!E47</f>
        <v>1119.404</v>
      </c>
      <c r="F17" s="85">
        <f>'MONTHLY SALES BUDGETS '!F47</f>
        <v>3338.3240000000001</v>
      </c>
      <c r="G17" s="85">
        <f>'MONTHLY SALES BUDGETS '!G47</f>
        <v>4575.9960000000001</v>
      </c>
      <c r="H17" s="85">
        <f>'MONTHLY SALES BUDGETS '!H47</f>
        <v>10600.918</v>
      </c>
      <c r="I17" s="85">
        <f>'MONTHLY SALES BUDGETS '!I47</f>
        <v>17332.580999999998</v>
      </c>
      <c r="J17" s="85">
        <f>'MONTHLY SALES BUDGETS '!J47</f>
        <v>18782.580999999998</v>
      </c>
      <c r="K17" s="85">
        <f>'MONTHLY SALES BUDGETS '!K47</f>
        <v>16561.656999999999</v>
      </c>
      <c r="L17" s="85">
        <f>'MONTHLY SALES BUDGETS '!L47</f>
        <v>51405.528999999995</v>
      </c>
      <c r="M17" s="85">
        <f>'MONTHLY SALES BUDGETS '!M47</f>
        <v>8355.5649999999987</v>
      </c>
      <c r="N17" s="85">
        <f>'MONTHLY SALES BUDGETS '!N47</f>
        <v>17232.580999999998</v>
      </c>
      <c r="O17" s="385">
        <f t="shared" si="0"/>
        <v>152841.04499999998</v>
      </c>
      <c r="Q17" s="76">
        <f t="shared" si="1"/>
        <v>4655.3130000000001</v>
      </c>
      <c r="R17" s="76">
        <f t="shared" si="2"/>
        <v>18515.237999999998</v>
      </c>
      <c r="S17" s="76">
        <f t="shared" si="3"/>
        <v>52676.818999999996</v>
      </c>
      <c r="T17" s="76">
        <f t="shared" si="4"/>
        <v>76993.674999999988</v>
      </c>
      <c r="U17" s="76">
        <f t="shared" si="5"/>
        <v>152841.04499999998</v>
      </c>
    </row>
    <row r="18" spans="1:21" ht="13.5" thickBot="1" x14ac:dyDescent="0.25">
      <c r="A18" s="386"/>
      <c r="B18" s="85" t="s">
        <v>344</v>
      </c>
      <c r="C18" s="427">
        <f>(('MONTHLY SALES BUDGETS '!C10)*'MONTHLY SALES BUDGETS '!$E$63)+(('MONTHLY SALES BUDGETS '!C19)*'MONTHLY SALES BUDGETS '!$E$68)+(('MONTHLY SALES BUDGETS '!C28)*'MONTHLY SALES BUDGETS '!$E$73)+(('MONTHLY SALES BUDGETS '!C37)*'MONTHLY SALES BUDGETS '!$E$78)</f>
        <v>5</v>
      </c>
      <c r="D18" s="427">
        <f>(('MONTHLY SALES BUDGETS '!D10)*'MONTHLY SALES BUDGETS '!$E$63)+(('MONTHLY SALES BUDGETS '!D19)*'MONTHLY SALES BUDGETS '!$E$68)+(('MONTHLY SALES BUDGETS '!D28)*'MONTHLY SALES BUDGETS '!$E$73)+(('MONTHLY SALES BUDGETS '!D37)*'MONTHLY SALES BUDGETS '!$E$78)</f>
        <v>2</v>
      </c>
      <c r="E18" s="427">
        <f>(('MONTHLY SALES BUDGETS '!E10)*'MONTHLY SALES BUDGETS '!$E$63)+(('MONTHLY SALES BUDGETS '!E19)*'MONTHLY SALES BUDGETS '!$E$68)+(('MONTHLY SALES BUDGETS '!E28)*'MONTHLY SALES BUDGETS '!$E$73)+(('MONTHLY SALES BUDGETS '!E37)*'MONTHLY SALES BUDGETS '!$E$78)</f>
        <v>2</v>
      </c>
      <c r="F18" s="427">
        <f>(('MONTHLY SALES BUDGETS '!F10)*'MONTHLY SALES BUDGETS '!$E$63)+(('MONTHLY SALES BUDGETS '!F19)*'MONTHLY SALES BUDGETS '!$E$68)+(('MONTHLY SALES BUDGETS '!F28)*'MONTHLY SALES BUDGETS '!$E$73)+(('MONTHLY SALES BUDGETS '!F37)*'MONTHLY SALES BUDGETS '!$E$78)</f>
        <v>8</v>
      </c>
      <c r="G18" s="427">
        <f>(('MONTHLY SALES BUDGETS '!G10)*'MONTHLY SALES BUDGETS '!$E$63)+(('MONTHLY SALES BUDGETS '!G19)*'MONTHLY SALES BUDGETS '!$E$68)+(('MONTHLY SALES BUDGETS '!G28)*'MONTHLY SALES BUDGETS '!$E$73)+(('MONTHLY SALES BUDGETS '!G37)*'MONTHLY SALES BUDGETS '!$E$78)</f>
        <v>0</v>
      </c>
      <c r="H18" s="427">
        <f>(('MONTHLY SALES BUDGETS '!H10)*'MONTHLY SALES BUDGETS '!$E$63)+(('MONTHLY SALES BUDGETS '!H19)*'MONTHLY SALES BUDGETS '!$E$68)+(('MONTHLY SALES BUDGETS '!H28)*'MONTHLY SALES BUDGETS '!$E$73)+(('MONTHLY SALES BUDGETS '!H37)*'MONTHLY SALES BUDGETS '!$E$78)</f>
        <v>505</v>
      </c>
      <c r="I18" s="427">
        <f>(('MONTHLY SALES BUDGETS '!I10)*'MONTHLY SALES BUDGETS '!$E$63)+(('MONTHLY SALES BUDGETS '!I19)*'MONTHLY SALES BUDGETS '!$E$68)+(('MONTHLY SALES BUDGETS '!I28)*'MONTHLY SALES BUDGETS '!$E$73)+(('MONTHLY SALES BUDGETS '!I37)*'MONTHLY SALES BUDGETS '!$E$78)</f>
        <v>510</v>
      </c>
      <c r="J18" s="427">
        <f>(('MONTHLY SALES BUDGETS '!J10)*'MONTHLY SALES BUDGETS '!$E$63)+(('MONTHLY SALES BUDGETS '!J19)*'MONTHLY SALES BUDGETS '!$E$68)+(('MONTHLY SALES BUDGETS '!J28)*'MONTHLY SALES BUDGETS '!$E$73)+(('MONTHLY SALES BUDGETS '!J37)*'MONTHLY SALES BUDGETS '!$E$78)</f>
        <v>1105</v>
      </c>
      <c r="K18" s="427">
        <f>(('MONTHLY SALES BUDGETS '!K10)*'MONTHLY SALES BUDGETS '!$E$63)+(('MONTHLY SALES BUDGETS '!K19)*'MONTHLY SALES BUDGETS '!$E$68)+(('MONTHLY SALES BUDGETS '!K28)*'MONTHLY SALES BUDGETS '!$E$73)+(('MONTHLY SALES BUDGETS '!K37)*'MONTHLY SALES BUDGETS '!$E$78)</f>
        <v>1120</v>
      </c>
      <c r="L18" s="427">
        <f>(('MONTHLY SALES BUDGETS '!L10)*'MONTHLY SALES BUDGETS '!$E$63)+(('MONTHLY SALES BUDGETS '!L19)*'MONTHLY SALES BUDGETS '!$E$68)+(('MONTHLY SALES BUDGETS '!L28)*'MONTHLY SALES BUDGETS '!$E$73)+(('MONTHLY SALES BUDGETS '!L37)*'MONTHLY SALES BUDGETS '!$E$78)</f>
        <v>2005</v>
      </c>
      <c r="M18" s="427">
        <f>(('MONTHLY SALES BUDGETS '!M10)*'MONTHLY SALES BUDGETS '!$E$63)+(('MONTHLY SALES BUDGETS '!M19)*'MONTHLY SALES BUDGETS '!$E$68)+(('MONTHLY SALES BUDGETS '!M28)*'MONTHLY SALES BUDGETS '!$E$73)+(('MONTHLY SALES BUDGETS '!M37)*'MONTHLY SALES BUDGETS '!$E$78)</f>
        <v>10</v>
      </c>
      <c r="N18" s="427">
        <f>(('MONTHLY SALES BUDGETS '!N10)*'MONTHLY SALES BUDGETS '!$E$63)+(('MONTHLY SALES BUDGETS '!N19)*'MONTHLY SALES BUDGETS '!$E$68)+(('MONTHLY SALES BUDGETS '!N28)*'MONTHLY SALES BUDGETS '!$E$73)+(('MONTHLY SALES BUDGETS '!N37)*'MONTHLY SALES BUDGETS '!$E$78)</f>
        <v>20</v>
      </c>
      <c r="O18" s="470">
        <f t="shared" si="0"/>
        <v>5292</v>
      </c>
      <c r="Q18" s="77">
        <f t="shared" si="1"/>
        <v>9</v>
      </c>
      <c r="R18" s="77">
        <f t="shared" si="2"/>
        <v>513</v>
      </c>
      <c r="S18" s="77">
        <f t="shared" si="3"/>
        <v>2735</v>
      </c>
      <c r="T18" s="77">
        <f t="shared" si="4"/>
        <v>2035</v>
      </c>
      <c r="U18" s="77">
        <f t="shared" si="5"/>
        <v>5292</v>
      </c>
    </row>
    <row r="19" spans="1:21" x14ac:dyDescent="0.2">
      <c r="A19" s="386"/>
      <c r="B19" s="85" t="s">
        <v>187</v>
      </c>
      <c r="C19" s="85">
        <f>(C17-C18)</f>
        <v>1872.0449999999998</v>
      </c>
      <c r="D19" s="85">
        <f t="shared" ref="D19:N19" si="6">(D17-D18)</f>
        <v>1656.864</v>
      </c>
      <c r="E19" s="85">
        <f t="shared" si="6"/>
        <v>1117.404</v>
      </c>
      <c r="F19" s="85">
        <f t="shared" si="6"/>
        <v>3330.3240000000001</v>
      </c>
      <c r="G19" s="85">
        <f t="shared" si="6"/>
        <v>4575.9960000000001</v>
      </c>
      <c r="H19" s="85">
        <f t="shared" si="6"/>
        <v>10095.918</v>
      </c>
      <c r="I19" s="85">
        <f t="shared" si="6"/>
        <v>16822.580999999998</v>
      </c>
      <c r="J19" s="85">
        <f t="shared" si="6"/>
        <v>17677.580999999998</v>
      </c>
      <c r="K19" s="85">
        <f t="shared" si="6"/>
        <v>15441.656999999999</v>
      </c>
      <c r="L19" s="85">
        <f t="shared" si="6"/>
        <v>49400.528999999995</v>
      </c>
      <c r="M19" s="85">
        <f t="shared" si="6"/>
        <v>8345.5649999999987</v>
      </c>
      <c r="N19" s="85">
        <f t="shared" si="6"/>
        <v>17212.580999999998</v>
      </c>
      <c r="O19" s="385">
        <f t="shared" si="0"/>
        <v>147549.04499999998</v>
      </c>
      <c r="Q19" s="76">
        <f t="shared" si="1"/>
        <v>4646.3130000000001</v>
      </c>
      <c r="R19" s="76">
        <f t="shared" si="2"/>
        <v>18002.237999999998</v>
      </c>
      <c r="S19" s="76">
        <f t="shared" si="3"/>
        <v>49941.818999999996</v>
      </c>
      <c r="T19" s="76">
        <f t="shared" si="4"/>
        <v>74958.674999999988</v>
      </c>
      <c r="U19" s="76">
        <f t="shared" si="5"/>
        <v>147549.04499999998</v>
      </c>
    </row>
    <row r="20" spans="1:21" x14ac:dyDescent="0.2">
      <c r="A20" s="386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385"/>
      <c r="Q20" s="128"/>
      <c r="R20" s="128"/>
      <c r="S20" s="128"/>
      <c r="T20" s="128"/>
      <c r="U20" s="128"/>
    </row>
    <row r="21" spans="1:21" x14ac:dyDescent="0.2">
      <c r="A21" s="386" t="s">
        <v>188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385"/>
      <c r="Q21" s="128"/>
      <c r="R21" s="128"/>
      <c r="S21" s="128"/>
      <c r="T21" s="128"/>
      <c r="U21" s="128"/>
    </row>
    <row r="22" spans="1:21" x14ac:dyDescent="0.2">
      <c r="A22" s="386"/>
      <c r="B22" s="85" t="s">
        <v>189</v>
      </c>
      <c r="C22" s="85">
        <f>'staff budget monthly'!B46</f>
        <v>2500</v>
      </c>
      <c r="D22" s="85">
        <f>'staff budget monthly'!C46</f>
        <v>2500</v>
      </c>
      <c r="E22" s="85">
        <f>'staff budget monthly'!D46</f>
        <v>2500</v>
      </c>
      <c r="F22" s="85">
        <f>'staff budget monthly'!E46</f>
        <v>2500</v>
      </c>
      <c r="G22" s="85">
        <f>'staff budget monthly'!F46</f>
        <v>2500</v>
      </c>
      <c r="H22" s="85">
        <f>'staff budget monthly'!G46</f>
        <v>2500</v>
      </c>
      <c r="I22" s="85">
        <f>'staff budget monthly'!H46</f>
        <v>2500</v>
      </c>
      <c r="J22" s="85">
        <f>'staff budget monthly'!I46</f>
        <v>2500</v>
      </c>
      <c r="K22" s="85">
        <f>'staff budget monthly'!J46</f>
        <v>2500</v>
      </c>
      <c r="L22" s="85">
        <f>'staff budget monthly'!K46</f>
        <v>2500</v>
      </c>
      <c r="M22" s="85">
        <f>'staff budget monthly'!L46</f>
        <v>2500</v>
      </c>
      <c r="N22" s="85">
        <f>'staff budget monthly'!M46</f>
        <v>2500</v>
      </c>
      <c r="O22" s="385">
        <f t="shared" ref="O22:O42" si="7">SUM(C22:N22)</f>
        <v>30000</v>
      </c>
      <c r="Q22" s="76">
        <f>(C22+D22+E22)</f>
        <v>7500</v>
      </c>
      <c r="R22" s="76">
        <f>(F22+G22+H22)</f>
        <v>7500</v>
      </c>
      <c r="S22" s="76">
        <f>(I22+J22+K22)</f>
        <v>7500</v>
      </c>
      <c r="T22" s="76">
        <f>(L22+M22+N22)</f>
        <v>7500</v>
      </c>
      <c r="U22" s="76">
        <f>SUM(Q22:T22)</f>
        <v>30000</v>
      </c>
    </row>
    <row r="23" spans="1:21" x14ac:dyDescent="0.2">
      <c r="A23" s="386"/>
      <c r="B23" s="85" t="s">
        <v>269</v>
      </c>
      <c r="C23" s="85">
        <f>'staff budget monthly'!B47</f>
        <v>0</v>
      </c>
      <c r="D23" s="85">
        <f>'staff budget monthly'!C47</f>
        <v>0</v>
      </c>
      <c r="E23" s="85">
        <f>'staff budget monthly'!D47</f>
        <v>0</v>
      </c>
      <c r="F23" s="85">
        <f>'staff budget monthly'!E47</f>
        <v>0</v>
      </c>
      <c r="G23" s="85">
        <f>'staff budget monthly'!F47</f>
        <v>0</v>
      </c>
      <c r="H23" s="85">
        <f>'staff budget monthly'!G47</f>
        <v>0</v>
      </c>
      <c r="I23" s="85">
        <f>'staff budget monthly'!H47</f>
        <v>0</v>
      </c>
      <c r="J23" s="85">
        <f>'staff budget monthly'!I47</f>
        <v>0</v>
      </c>
      <c r="K23" s="85">
        <f>'staff budget monthly'!J47</f>
        <v>0</v>
      </c>
      <c r="L23" s="85">
        <f>'staff budget monthly'!K47</f>
        <v>0</v>
      </c>
      <c r="M23" s="85">
        <f>'staff budget monthly'!L47</f>
        <v>0</v>
      </c>
      <c r="N23" s="85">
        <f>'staff budget monthly'!M47</f>
        <v>0</v>
      </c>
      <c r="O23" s="385">
        <f t="shared" si="7"/>
        <v>0</v>
      </c>
      <c r="Q23" s="76">
        <f t="shared" ref="Q23:Q42" si="8">(C23+D23+E23)</f>
        <v>0</v>
      </c>
      <c r="R23" s="76">
        <f t="shared" ref="R23:R42" si="9">(F23+G23+H23)</f>
        <v>0</v>
      </c>
      <c r="S23" s="76">
        <f t="shared" ref="S23:S42" si="10">(I23+J23+K23)</f>
        <v>0</v>
      </c>
      <c r="T23" s="76">
        <f t="shared" ref="T23:T42" si="11">(L23+M23+N23)</f>
        <v>0</v>
      </c>
      <c r="U23" s="76">
        <f t="shared" ref="U23:U43" si="12">SUM(Q23:T23)</f>
        <v>0</v>
      </c>
    </row>
    <row r="24" spans="1:21" x14ac:dyDescent="0.2">
      <c r="A24" s="386"/>
      <c r="B24" s="85" t="s">
        <v>322</v>
      </c>
      <c r="C24" s="85">
        <f>'staff budget monthly'!B48</f>
        <v>191.25</v>
      </c>
      <c r="D24" s="85">
        <f>'staff budget monthly'!C48</f>
        <v>191.25</v>
      </c>
      <c r="E24" s="85">
        <f>'staff budget monthly'!D48</f>
        <v>191.25</v>
      </c>
      <c r="F24" s="85">
        <f>'staff budget monthly'!E48</f>
        <v>191.25</v>
      </c>
      <c r="G24" s="85">
        <f>'staff budget monthly'!F48</f>
        <v>191.25</v>
      </c>
      <c r="H24" s="85">
        <f>'staff budget monthly'!G48</f>
        <v>191.25</v>
      </c>
      <c r="I24" s="85">
        <f>'staff budget monthly'!H48</f>
        <v>191.25</v>
      </c>
      <c r="J24" s="85">
        <f>'staff budget monthly'!I48</f>
        <v>191.25</v>
      </c>
      <c r="K24" s="85">
        <f>'staff budget monthly'!J48</f>
        <v>191.25</v>
      </c>
      <c r="L24" s="85">
        <f>'staff budget monthly'!K48</f>
        <v>191.25</v>
      </c>
      <c r="M24" s="85">
        <f>'staff budget monthly'!L48</f>
        <v>191.25</v>
      </c>
      <c r="N24" s="85">
        <f>'staff budget monthly'!M48</f>
        <v>191.25</v>
      </c>
      <c r="O24" s="385">
        <f t="shared" si="7"/>
        <v>2295</v>
      </c>
      <c r="Q24" s="76">
        <f t="shared" si="8"/>
        <v>573.75</v>
      </c>
      <c r="R24" s="76">
        <f t="shared" si="9"/>
        <v>573.75</v>
      </c>
      <c r="S24" s="76">
        <f t="shared" si="10"/>
        <v>573.75</v>
      </c>
      <c r="T24" s="76">
        <f t="shared" si="11"/>
        <v>573.75</v>
      </c>
      <c r="U24" s="76">
        <f t="shared" si="12"/>
        <v>2295</v>
      </c>
    </row>
    <row r="25" spans="1:21" x14ac:dyDescent="0.2">
      <c r="A25" s="69"/>
      <c r="B25" s="102" t="s">
        <v>323</v>
      </c>
      <c r="C25" s="272">
        <v>75</v>
      </c>
      <c r="D25" s="272">
        <v>75</v>
      </c>
      <c r="E25" s="272">
        <v>75</v>
      </c>
      <c r="F25" s="272">
        <v>75</v>
      </c>
      <c r="G25" s="272">
        <v>75</v>
      </c>
      <c r="H25" s="272">
        <v>75</v>
      </c>
      <c r="I25" s="272">
        <v>75</v>
      </c>
      <c r="J25" s="272">
        <v>75</v>
      </c>
      <c r="K25" s="272">
        <v>75</v>
      </c>
      <c r="L25" s="272">
        <v>75</v>
      </c>
      <c r="M25" s="272">
        <v>75</v>
      </c>
      <c r="N25" s="272">
        <v>75</v>
      </c>
      <c r="O25" s="542">
        <f t="shared" si="7"/>
        <v>900</v>
      </c>
      <c r="Q25" s="76">
        <f t="shared" si="8"/>
        <v>225</v>
      </c>
      <c r="R25" s="76">
        <f t="shared" si="9"/>
        <v>225</v>
      </c>
      <c r="S25" s="76">
        <f t="shared" si="10"/>
        <v>225</v>
      </c>
      <c r="T25" s="76">
        <f t="shared" si="11"/>
        <v>225</v>
      </c>
      <c r="U25" s="76">
        <f t="shared" si="12"/>
        <v>900</v>
      </c>
    </row>
    <row r="26" spans="1:21" x14ac:dyDescent="0.2">
      <c r="A26" s="69"/>
      <c r="B26" s="102" t="s">
        <v>324</v>
      </c>
      <c r="C26" s="272">
        <v>0</v>
      </c>
      <c r="D26" s="272">
        <v>0</v>
      </c>
      <c r="E26" s="272">
        <v>0</v>
      </c>
      <c r="F26" s="272">
        <v>0</v>
      </c>
      <c r="G26" s="272">
        <v>0</v>
      </c>
      <c r="H26" s="272">
        <v>0</v>
      </c>
      <c r="I26" s="272">
        <v>0</v>
      </c>
      <c r="J26" s="272">
        <v>0</v>
      </c>
      <c r="K26" s="272">
        <v>0</v>
      </c>
      <c r="L26" s="272">
        <v>0</v>
      </c>
      <c r="M26" s="272">
        <v>0</v>
      </c>
      <c r="N26" s="272">
        <v>0</v>
      </c>
      <c r="O26" s="542">
        <f t="shared" si="7"/>
        <v>0</v>
      </c>
      <c r="Q26" s="76">
        <f t="shared" si="8"/>
        <v>0</v>
      </c>
      <c r="R26" s="76">
        <f t="shared" si="9"/>
        <v>0</v>
      </c>
      <c r="S26" s="76">
        <f t="shared" si="10"/>
        <v>0</v>
      </c>
      <c r="T26" s="76">
        <f t="shared" si="11"/>
        <v>0</v>
      </c>
      <c r="U26" s="76">
        <f t="shared" si="12"/>
        <v>0</v>
      </c>
    </row>
    <row r="27" spans="1:21" x14ac:dyDescent="0.2">
      <c r="A27" s="69"/>
      <c r="B27" s="102" t="s">
        <v>354</v>
      </c>
      <c r="C27" s="272">
        <v>0</v>
      </c>
      <c r="D27" s="272">
        <v>0</v>
      </c>
      <c r="E27" s="272">
        <v>1000</v>
      </c>
      <c r="F27" s="272">
        <v>0</v>
      </c>
      <c r="G27" s="272">
        <v>0</v>
      </c>
      <c r="H27" s="272">
        <v>1000</v>
      </c>
      <c r="I27" s="272">
        <v>0</v>
      </c>
      <c r="J27" s="272">
        <v>0</v>
      </c>
      <c r="K27" s="272">
        <v>1000</v>
      </c>
      <c r="L27" s="272">
        <v>0</v>
      </c>
      <c r="M27" s="272">
        <v>0</v>
      </c>
      <c r="N27" s="272">
        <v>1000</v>
      </c>
      <c r="O27" s="542">
        <f t="shared" si="7"/>
        <v>4000</v>
      </c>
      <c r="Q27" s="76">
        <f t="shared" si="8"/>
        <v>1000</v>
      </c>
      <c r="R27" s="76">
        <f t="shared" si="9"/>
        <v>1000</v>
      </c>
      <c r="S27" s="76">
        <f t="shared" si="10"/>
        <v>1000</v>
      </c>
      <c r="T27" s="76">
        <f t="shared" si="11"/>
        <v>1000</v>
      </c>
      <c r="U27" s="76">
        <f t="shared" si="12"/>
        <v>4000</v>
      </c>
    </row>
    <row r="28" spans="1:21" x14ac:dyDescent="0.2">
      <c r="A28" s="69"/>
      <c r="B28" s="102" t="s">
        <v>355</v>
      </c>
      <c r="C28" s="272">
        <v>0</v>
      </c>
      <c r="D28" s="272">
        <v>0</v>
      </c>
      <c r="E28" s="272">
        <v>0</v>
      </c>
      <c r="F28" s="272">
        <v>0</v>
      </c>
      <c r="G28" s="272">
        <v>0</v>
      </c>
      <c r="H28" s="272">
        <v>0</v>
      </c>
      <c r="I28" s="272">
        <v>0</v>
      </c>
      <c r="J28" s="272">
        <v>0</v>
      </c>
      <c r="K28" s="272">
        <v>0</v>
      </c>
      <c r="L28" s="272">
        <v>0</v>
      </c>
      <c r="M28" s="272">
        <v>0</v>
      </c>
      <c r="N28" s="272">
        <v>0</v>
      </c>
      <c r="O28" s="542">
        <f t="shared" si="7"/>
        <v>0</v>
      </c>
      <c r="Q28" s="76">
        <f t="shared" si="8"/>
        <v>0</v>
      </c>
      <c r="R28" s="76">
        <f t="shared" si="9"/>
        <v>0</v>
      </c>
      <c r="S28" s="76">
        <f t="shared" si="10"/>
        <v>0</v>
      </c>
      <c r="T28" s="76">
        <f t="shared" si="11"/>
        <v>0</v>
      </c>
      <c r="U28" s="76">
        <f t="shared" si="12"/>
        <v>0</v>
      </c>
    </row>
    <row r="29" spans="1:21" x14ac:dyDescent="0.2">
      <c r="A29" s="69"/>
      <c r="B29" s="102" t="s">
        <v>134</v>
      </c>
      <c r="C29" s="272">
        <v>0</v>
      </c>
      <c r="D29" s="272">
        <v>0</v>
      </c>
      <c r="E29" s="272">
        <v>0</v>
      </c>
      <c r="F29" s="272">
        <v>0</v>
      </c>
      <c r="G29" s="272">
        <v>0</v>
      </c>
      <c r="H29" s="272">
        <v>0</v>
      </c>
      <c r="I29" s="272">
        <v>0</v>
      </c>
      <c r="J29" s="272">
        <v>0</v>
      </c>
      <c r="K29" s="272">
        <v>0</v>
      </c>
      <c r="L29" s="272">
        <v>0</v>
      </c>
      <c r="M29" s="272">
        <v>0</v>
      </c>
      <c r="N29" s="272">
        <v>0</v>
      </c>
      <c r="O29" s="542">
        <f t="shared" si="7"/>
        <v>0</v>
      </c>
      <c r="Q29" s="76">
        <f t="shared" si="8"/>
        <v>0</v>
      </c>
      <c r="R29" s="76">
        <f t="shared" si="9"/>
        <v>0</v>
      </c>
      <c r="S29" s="76">
        <f t="shared" si="10"/>
        <v>0</v>
      </c>
      <c r="T29" s="76">
        <f t="shared" si="11"/>
        <v>0</v>
      </c>
      <c r="U29" s="76">
        <f t="shared" si="12"/>
        <v>0</v>
      </c>
    </row>
    <row r="30" spans="1:21" x14ac:dyDescent="0.2">
      <c r="A30" s="386"/>
      <c r="B30" s="449" t="s">
        <v>247</v>
      </c>
      <c r="C30" s="85">
        <f>('r START-UP COSTS'!$J$20)</f>
        <v>436.30833333333334</v>
      </c>
      <c r="D30" s="85">
        <f>('r START-UP COSTS'!$J$20)</f>
        <v>436.30833333333334</v>
      </c>
      <c r="E30" s="85">
        <f>('r START-UP COSTS'!$J$20)</f>
        <v>436.30833333333334</v>
      </c>
      <c r="F30" s="85">
        <f>('r START-UP COSTS'!$J$20)</f>
        <v>436.30833333333334</v>
      </c>
      <c r="G30" s="85">
        <f>('r START-UP COSTS'!$J$20)</f>
        <v>436.30833333333334</v>
      </c>
      <c r="H30" s="85">
        <f>('r START-UP COSTS'!$J$20)</f>
        <v>436.30833333333334</v>
      </c>
      <c r="I30" s="85">
        <f>('r START-UP COSTS'!$J$20)</f>
        <v>436.30833333333334</v>
      </c>
      <c r="J30" s="85">
        <f>('r START-UP COSTS'!$J$20)</f>
        <v>436.30833333333334</v>
      </c>
      <c r="K30" s="85">
        <f>('r START-UP COSTS'!$J$20)</f>
        <v>436.30833333333334</v>
      </c>
      <c r="L30" s="85">
        <f>('r START-UP COSTS'!$J$20)</f>
        <v>436.30833333333334</v>
      </c>
      <c r="M30" s="85">
        <f>('r START-UP COSTS'!$J$20)</f>
        <v>436.30833333333334</v>
      </c>
      <c r="N30" s="85">
        <f>('r START-UP COSTS'!$J$20)</f>
        <v>436.30833333333334</v>
      </c>
      <c r="O30" s="385">
        <f t="shared" si="7"/>
        <v>5235.7</v>
      </c>
      <c r="Q30" s="76">
        <f t="shared" si="8"/>
        <v>1308.925</v>
      </c>
      <c r="R30" s="76">
        <f t="shared" si="9"/>
        <v>1308.925</v>
      </c>
      <c r="S30" s="76">
        <f t="shared" si="10"/>
        <v>1308.925</v>
      </c>
      <c r="T30" s="76">
        <f t="shared" si="11"/>
        <v>1308.925</v>
      </c>
      <c r="U30" s="76">
        <f t="shared" si="12"/>
        <v>5235.7</v>
      </c>
    </row>
    <row r="31" spans="1:21" x14ac:dyDescent="0.2">
      <c r="A31" s="69"/>
      <c r="B31" s="102" t="s">
        <v>295</v>
      </c>
      <c r="C31" s="272">
        <v>145</v>
      </c>
      <c r="D31" s="272">
        <v>145</v>
      </c>
      <c r="E31" s="272">
        <v>145</v>
      </c>
      <c r="F31" s="272">
        <v>145</v>
      </c>
      <c r="G31" s="272">
        <v>145</v>
      </c>
      <c r="H31" s="272">
        <v>145</v>
      </c>
      <c r="I31" s="272">
        <v>145</v>
      </c>
      <c r="J31" s="272">
        <v>145</v>
      </c>
      <c r="K31" s="272">
        <v>145</v>
      </c>
      <c r="L31" s="272">
        <v>145</v>
      </c>
      <c r="M31" s="272">
        <v>145</v>
      </c>
      <c r="N31" s="272">
        <v>145</v>
      </c>
      <c r="O31" s="385">
        <f t="shared" si="7"/>
        <v>1740</v>
      </c>
      <c r="Q31" s="76">
        <f t="shared" si="8"/>
        <v>435</v>
      </c>
      <c r="R31" s="76">
        <f t="shared" si="9"/>
        <v>435</v>
      </c>
      <c r="S31" s="76">
        <f t="shared" si="10"/>
        <v>435</v>
      </c>
      <c r="T31" s="76">
        <f t="shared" si="11"/>
        <v>435</v>
      </c>
      <c r="U31" s="76">
        <f t="shared" si="12"/>
        <v>1740</v>
      </c>
    </row>
    <row r="32" spans="1:21" x14ac:dyDescent="0.2">
      <c r="A32" s="69"/>
      <c r="B32" s="102" t="s">
        <v>46</v>
      </c>
      <c r="C32" s="272">
        <v>350</v>
      </c>
      <c r="D32" s="272">
        <v>350</v>
      </c>
      <c r="E32" s="272">
        <v>350</v>
      </c>
      <c r="F32" s="272">
        <v>250</v>
      </c>
      <c r="G32" s="272">
        <v>250</v>
      </c>
      <c r="H32" s="272">
        <v>200</v>
      </c>
      <c r="I32" s="272">
        <v>200</v>
      </c>
      <c r="J32" s="272">
        <v>250</v>
      </c>
      <c r="K32" s="272">
        <v>250</v>
      </c>
      <c r="L32" s="272">
        <v>300</v>
      </c>
      <c r="M32" s="272">
        <v>350</v>
      </c>
      <c r="N32" s="272">
        <v>350</v>
      </c>
      <c r="O32" s="385">
        <f t="shared" si="7"/>
        <v>3450</v>
      </c>
      <c r="Q32" s="76">
        <f t="shared" si="8"/>
        <v>1050</v>
      </c>
      <c r="R32" s="76">
        <f t="shared" si="9"/>
        <v>700</v>
      </c>
      <c r="S32" s="76">
        <f t="shared" si="10"/>
        <v>700</v>
      </c>
      <c r="T32" s="76">
        <f t="shared" si="11"/>
        <v>1000</v>
      </c>
      <c r="U32" s="76">
        <f t="shared" si="12"/>
        <v>3450</v>
      </c>
    </row>
    <row r="33" spans="1:21" x14ac:dyDescent="0.2">
      <c r="A33" s="69"/>
      <c r="B33" s="102" t="s">
        <v>293</v>
      </c>
      <c r="C33" s="272">
        <v>55</v>
      </c>
      <c r="D33" s="272">
        <v>55</v>
      </c>
      <c r="E33" s="272">
        <v>55</v>
      </c>
      <c r="F33" s="272">
        <v>55</v>
      </c>
      <c r="G33" s="272">
        <v>55</v>
      </c>
      <c r="H33" s="272">
        <v>55</v>
      </c>
      <c r="I33" s="272">
        <v>55</v>
      </c>
      <c r="J33" s="272">
        <v>55</v>
      </c>
      <c r="K33" s="272">
        <v>55</v>
      </c>
      <c r="L33" s="272">
        <v>55</v>
      </c>
      <c r="M33" s="272">
        <v>55</v>
      </c>
      <c r="N33" s="272">
        <v>55</v>
      </c>
      <c r="O33" s="385">
        <f t="shared" si="7"/>
        <v>660</v>
      </c>
      <c r="Q33" s="76">
        <f t="shared" si="8"/>
        <v>165</v>
      </c>
      <c r="R33" s="76">
        <f t="shared" si="9"/>
        <v>165</v>
      </c>
      <c r="S33" s="76">
        <f t="shared" si="10"/>
        <v>165</v>
      </c>
      <c r="T33" s="76">
        <f t="shared" si="11"/>
        <v>165</v>
      </c>
      <c r="U33" s="76">
        <f t="shared" si="12"/>
        <v>660</v>
      </c>
    </row>
    <row r="34" spans="1:21" x14ac:dyDescent="0.2">
      <c r="A34" s="69"/>
      <c r="B34" s="102" t="s">
        <v>165</v>
      </c>
      <c r="C34" s="272">
        <v>12</v>
      </c>
      <c r="D34" s="272">
        <v>12</v>
      </c>
      <c r="E34" s="272">
        <v>12</v>
      </c>
      <c r="F34" s="272">
        <v>12</v>
      </c>
      <c r="G34" s="272">
        <v>0</v>
      </c>
      <c r="H34" s="272">
        <v>0</v>
      </c>
      <c r="I34" s="272">
        <v>0</v>
      </c>
      <c r="J34" s="272">
        <v>0</v>
      </c>
      <c r="K34" s="272">
        <v>12</v>
      </c>
      <c r="L34" s="272">
        <v>12</v>
      </c>
      <c r="M34" s="272">
        <v>12</v>
      </c>
      <c r="N34" s="272">
        <v>12</v>
      </c>
      <c r="O34" s="385">
        <f t="shared" si="7"/>
        <v>96</v>
      </c>
      <c r="Q34" s="76">
        <f t="shared" si="8"/>
        <v>36</v>
      </c>
      <c r="R34" s="76">
        <f t="shared" si="9"/>
        <v>12</v>
      </c>
      <c r="S34" s="76">
        <f t="shared" si="10"/>
        <v>12</v>
      </c>
      <c r="T34" s="76">
        <f t="shared" si="11"/>
        <v>36</v>
      </c>
      <c r="U34" s="76">
        <f t="shared" si="12"/>
        <v>96</v>
      </c>
    </row>
    <row r="35" spans="1:21" x14ac:dyDescent="0.2">
      <c r="A35" s="69"/>
      <c r="B35" s="102" t="s">
        <v>320</v>
      </c>
      <c r="C35" s="544">
        <v>100</v>
      </c>
      <c r="D35" s="544">
        <v>100</v>
      </c>
      <c r="E35" s="544">
        <v>100</v>
      </c>
      <c r="F35" s="544">
        <v>100</v>
      </c>
      <c r="G35" s="544">
        <v>100</v>
      </c>
      <c r="H35" s="544">
        <v>100</v>
      </c>
      <c r="I35" s="544">
        <v>100</v>
      </c>
      <c r="J35" s="544">
        <v>100</v>
      </c>
      <c r="K35" s="544">
        <v>100</v>
      </c>
      <c r="L35" s="544">
        <v>100</v>
      </c>
      <c r="M35" s="544">
        <v>100</v>
      </c>
      <c r="N35" s="544">
        <v>100</v>
      </c>
      <c r="O35" s="385">
        <f t="shared" si="7"/>
        <v>1200</v>
      </c>
      <c r="Q35" s="76">
        <f t="shared" si="8"/>
        <v>300</v>
      </c>
      <c r="R35" s="76">
        <f t="shared" si="9"/>
        <v>300</v>
      </c>
      <c r="S35" s="76">
        <f t="shared" si="10"/>
        <v>300</v>
      </c>
      <c r="T35" s="76">
        <f t="shared" si="11"/>
        <v>300</v>
      </c>
      <c r="U35" s="76">
        <f t="shared" si="12"/>
        <v>1200</v>
      </c>
    </row>
    <row r="36" spans="1:21" x14ac:dyDescent="0.2">
      <c r="A36" s="386"/>
      <c r="B36" s="85" t="s">
        <v>64</v>
      </c>
      <c r="C36" s="85">
        <f>'Monthly Marketing Budgets'!C36</f>
        <v>620</v>
      </c>
      <c r="D36" s="85">
        <f>'Monthly Marketing Budgets'!D36</f>
        <v>620</v>
      </c>
      <c r="E36" s="85">
        <f>'Monthly Marketing Budgets'!E36</f>
        <v>620</v>
      </c>
      <c r="F36" s="85">
        <f>'Monthly Marketing Budgets'!F36</f>
        <v>627.99</v>
      </c>
      <c r="G36" s="85">
        <f>'Monthly Marketing Budgets'!G36</f>
        <v>620</v>
      </c>
      <c r="H36" s="85">
        <f>'Monthly Marketing Budgets'!H36</f>
        <v>1220</v>
      </c>
      <c r="I36" s="85">
        <f>'Monthly Marketing Budgets'!I36</f>
        <v>1395</v>
      </c>
      <c r="J36" s="85">
        <f>'Monthly Marketing Budgets'!J36</f>
        <v>1395</v>
      </c>
      <c r="K36" s="85">
        <f>'Monthly Marketing Budgets'!K36</f>
        <v>1395</v>
      </c>
      <c r="L36" s="85">
        <f>'Monthly Marketing Budgets'!L36</f>
        <v>1395</v>
      </c>
      <c r="M36" s="85">
        <f>'Monthly Marketing Budgets'!M36</f>
        <v>620</v>
      </c>
      <c r="N36" s="85">
        <f>'Monthly Marketing Budgets'!N36</f>
        <v>620</v>
      </c>
      <c r="O36" s="385">
        <f t="shared" si="7"/>
        <v>11147.99</v>
      </c>
      <c r="Q36" s="76">
        <f t="shared" si="8"/>
        <v>1860</v>
      </c>
      <c r="R36" s="76">
        <f t="shared" si="9"/>
        <v>2467.9899999999998</v>
      </c>
      <c r="S36" s="76">
        <f t="shared" si="10"/>
        <v>4185</v>
      </c>
      <c r="T36" s="76">
        <f t="shared" si="11"/>
        <v>2635</v>
      </c>
      <c r="U36" s="76">
        <f t="shared" si="12"/>
        <v>11147.99</v>
      </c>
    </row>
    <row r="37" spans="1:21" x14ac:dyDescent="0.2">
      <c r="A37" s="386"/>
      <c r="B37" s="102" t="s">
        <v>65</v>
      </c>
      <c r="C37" s="272">
        <v>0</v>
      </c>
      <c r="D37" s="272">
        <v>0</v>
      </c>
      <c r="E37" s="272">
        <v>0</v>
      </c>
      <c r="F37" s="272">
        <v>0</v>
      </c>
      <c r="G37" s="272">
        <v>0</v>
      </c>
      <c r="H37" s="272">
        <v>600</v>
      </c>
      <c r="I37" s="272">
        <v>725</v>
      </c>
      <c r="J37" s="272">
        <v>725</v>
      </c>
      <c r="K37" s="272">
        <v>725</v>
      </c>
      <c r="L37" s="272">
        <v>725</v>
      </c>
      <c r="M37" s="272">
        <v>0</v>
      </c>
      <c r="N37" s="272">
        <v>0</v>
      </c>
      <c r="O37" s="385">
        <f t="shared" si="7"/>
        <v>3500</v>
      </c>
      <c r="Q37" s="76">
        <f t="shared" si="8"/>
        <v>0</v>
      </c>
      <c r="R37" s="76">
        <f t="shared" si="9"/>
        <v>600</v>
      </c>
      <c r="S37" s="76">
        <f t="shared" si="10"/>
        <v>2175</v>
      </c>
      <c r="T37" s="76">
        <f t="shared" si="11"/>
        <v>725</v>
      </c>
      <c r="U37" s="76">
        <f t="shared" si="12"/>
        <v>3500</v>
      </c>
    </row>
    <row r="38" spans="1:21" x14ac:dyDescent="0.2">
      <c r="A38" s="386"/>
      <c r="B38" s="102" t="s">
        <v>4</v>
      </c>
      <c r="C38" s="272">
        <v>0</v>
      </c>
      <c r="D38" s="272">
        <v>0</v>
      </c>
      <c r="E38" s="272">
        <v>0</v>
      </c>
      <c r="F38" s="272">
        <v>0</v>
      </c>
      <c r="G38" s="272">
        <v>0</v>
      </c>
      <c r="H38" s="272">
        <v>200</v>
      </c>
      <c r="I38" s="272">
        <v>250</v>
      </c>
      <c r="J38" s="272">
        <v>250</v>
      </c>
      <c r="K38" s="272">
        <v>250</v>
      </c>
      <c r="L38" s="272">
        <v>250</v>
      </c>
      <c r="M38" s="272">
        <v>0</v>
      </c>
      <c r="N38" s="272">
        <v>0</v>
      </c>
      <c r="O38" s="385">
        <f t="shared" si="7"/>
        <v>1200</v>
      </c>
      <c r="Q38" s="76">
        <f t="shared" si="8"/>
        <v>0</v>
      </c>
      <c r="R38" s="76">
        <f t="shared" si="9"/>
        <v>200</v>
      </c>
      <c r="S38" s="76">
        <f t="shared" si="10"/>
        <v>750</v>
      </c>
      <c r="T38" s="76">
        <f t="shared" si="11"/>
        <v>250</v>
      </c>
      <c r="U38" s="76">
        <f t="shared" si="12"/>
        <v>1200</v>
      </c>
    </row>
    <row r="39" spans="1:21" x14ac:dyDescent="0.2">
      <c r="A39" s="386"/>
      <c r="B39" s="102" t="s">
        <v>205</v>
      </c>
      <c r="C39" s="544">
        <v>65</v>
      </c>
      <c r="D39" s="544">
        <v>65</v>
      </c>
      <c r="E39" s="544">
        <v>65</v>
      </c>
      <c r="F39" s="544">
        <v>65</v>
      </c>
      <c r="G39" s="544">
        <v>65</v>
      </c>
      <c r="H39" s="544">
        <v>65</v>
      </c>
      <c r="I39" s="544">
        <v>65</v>
      </c>
      <c r="J39" s="544">
        <v>65</v>
      </c>
      <c r="K39" s="544">
        <v>65</v>
      </c>
      <c r="L39" s="544">
        <v>65</v>
      </c>
      <c r="M39" s="544">
        <v>65</v>
      </c>
      <c r="N39" s="544">
        <v>65</v>
      </c>
      <c r="O39" s="385">
        <f t="shared" si="7"/>
        <v>780</v>
      </c>
      <c r="Q39" s="76">
        <f t="shared" si="8"/>
        <v>195</v>
      </c>
      <c r="R39" s="76">
        <f t="shared" si="9"/>
        <v>195</v>
      </c>
      <c r="S39" s="76">
        <f t="shared" si="10"/>
        <v>195</v>
      </c>
      <c r="T39" s="76">
        <f t="shared" si="11"/>
        <v>195</v>
      </c>
      <c r="U39" s="76">
        <f t="shared" si="12"/>
        <v>780</v>
      </c>
    </row>
    <row r="40" spans="1:21" x14ac:dyDescent="0.2">
      <c r="A40" s="386"/>
      <c r="B40" s="272" t="s">
        <v>272</v>
      </c>
      <c r="C40" s="272">
        <v>0</v>
      </c>
      <c r="D40" s="272">
        <v>0</v>
      </c>
      <c r="E40" s="272">
        <v>0</v>
      </c>
      <c r="F40" s="272">
        <v>0</v>
      </c>
      <c r="G40" s="272">
        <v>0</v>
      </c>
      <c r="H40" s="272">
        <v>0</v>
      </c>
      <c r="I40" s="272">
        <v>0</v>
      </c>
      <c r="J40" s="272">
        <v>0</v>
      </c>
      <c r="K40" s="272">
        <v>0</v>
      </c>
      <c r="L40" s="272">
        <v>0</v>
      </c>
      <c r="M40" s="272">
        <v>0</v>
      </c>
      <c r="N40" s="272">
        <v>0</v>
      </c>
      <c r="O40" s="385">
        <f t="shared" si="7"/>
        <v>0</v>
      </c>
      <c r="Q40" s="76">
        <f t="shared" si="8"/>
        <v>0</v>
      </c>
      <c r="R40" s="76">
        <f t="shared" si="9"/>
        <v>0</v>
      </c>
      <c r="S40" s="76">
        <f t="shared" si="10"/>
        <v>0</v>
      </c>
      <c r="T40" s="76">
        <f t="shared" si="11"/>
        <v>0</v>
      </c>
      <c r="U40" s="76">
        <f t="shared" si="12"/>
        <v>0</v>
      </c>
    </row>
    <row r="41" spans="1:21" x14ac:dyDescent="0.2">
      <c r="A41" s="386"/>
      <c r="B41" s="272" t="s">
        <v>272</v>
      </c>
      <c r="C41" s="272">
        <v>0</v>
      </c>
      <c r="D41" s="272">
        <v>0</v>
      </c>
      <c r="E41" s="272">
        <v>0</v>
      </c>
      <c r="F41" s="272">
        <v>0</v>
      </c>
      <c r="G41" s="272">
        <v>0</v>
      </c>
      <c r="H41" s="272">
        <v>0</v>
      </c>
      <c r="I41" s="272">
        <v>0</v>
      </c>
      <c r="J41" s="272">
        <v>0</v>
      </c>
      <c r="K41" s="272">
        <v>0</v>
      </c>
      <c r="L41" s="272">
        <v>0</v>
      </c>
      <c r="M41" s="272">
        <v>0</v>
      </c>
      <c r="N41" s="272">
        <v>0</v>
      </c>
      <c r="O41" s="385">
        <f t="shared" si="7"/>
        <v>0</v>
      </c>
      <c r="Q41" s="76">
        <f t="shared" si="8"/>
        <v>0</v>
      </c>
      <c r="R41" s="76">
        <f t="shared" si="9"/>
        <v>0</v>
      </c>
      <c r="S41" s="76">
        <f t="shared" si="10"/>
        <v>0</v>
      </c>
      <c r="T41" s="76">
        <f t="shared" si="11"/>
        <v>0</v>
      </c>
      <c r="U41" s="76">
        <f t="shared" si="12"/>
        <v>0</v>
      </c>
    </row>
    <row r="42" spans="1:21" x14ac:dyDescent="0.2">
      <c r="A42" s="386"/>
      <c r="B42" s="272" t="s">
        <v>272</v>
      </c>
      <c r="C42" s="272">
        <v>0</v>
      </c>
      <c r="D42" s="272">
        <v>0</v>
      </c>
      <c r="E42" s="272">
        <v>0</v>
      </c>
      <c r="F42" s="272">
        <v>0</v>
      </c>
      <c r="G42" s="272">
        <v>0</v>
      </c>
      <c r="H42" s="272">
        <v>0</v>
      </c>
      <c r="I42" s="272">
        <v>0</v>
      </c>
      <c r="J42" s="272">
        <v>0</v>
      </c>
      <c r="K42" s="272">
        <v>0</v>
      </c>
      <c r="L42" s="272">
        <v>0</v>
      </c>
      <c r="M42" s="272">
        <v>0</v>
      </c>
      <c r="N42" s="272">
        <v>0</v>
      </c>
      <c r="O42" s="470">
        <f t="shared" si="7"/>
        <v>0</v>
      </c>
      <c r="Q42" s="77">
        <f t="shared" si="8"/>
        <v>0</v>
      </c>
      <c r="R42" s="77">
        <f t="shared" si="9"/>
        <v>0</v>
      </c>
      <c r="S42" s="77">
        <f t="shared" si="10"/>
        <v>0</v>
      </c>
      <c r="T42" s="77">
        <f t="shared" si="11"/>
        <v>0</v>
      </c>
      <c r="U42" s="77">
        <f t="shared" si="12"/>
        <v>0</v>
      </c>
    </row>
    <row r="43" spans="1:21" x14ac:dyDescent="0.2">
      <c r="A43" s="386"/>
      <c r="B43" s="85" t="s">
        <v>122</v>
      </c>
      <c r="C43" s="186">
        <f t="shared" ref="C43:N43" si="13">SUM(C22:C42)</f>
        <v>4549.5583333333334</v>
      </c>
      <c r="D43" s="186">
        <f t="shared" si="13"/>
        <v>4549.5583333333334</v>
      </c>
      <c r="E43" s="186">
        <f t="shared" si="13"/>
        <v>5549.5583333333334</v>
      </c>
      <c r="F43" s="186">
        <f t="shared" si="13"/>
        <v>4457.5483333333332</v>
      </c>
      <c r="G43" s="186">
        <f t="shared" si="13"/>
        <v>4437.5583333333334</v>
      </c>
      <c r="H43" s="186">
        <f t="shared" si="13"/>
        <v>6787.5583333333334</v>
      </c>
      <c r="I43" s="186">
        <f t="shared" si="13"/>
        <v>6137.5583333333334</v>
      </c>
      <c r="J43" s="186">
        <f t="shared" si="13"/>
        <v>6187.5583333333334</v>
      </c>
      <c r="K43" s="186">
        <f t="shared" si="13"/>
        <v>7199.5583333333334</v>
      </c>
      <c r="L43" s="186">
        <f t="shared" si="13"/>
        <v>6249.5583333333334</v>
      </c>
      <c r="M43" s="186">
        <f t="shared" si="13"/>
        <v>4549.5583333333334</v>
      </c>
      <c r="N43" s="186">
        <f t="shared" si="13"/>
        <v>5549.5583333333334</v>
      </c>
      <c r="O43" s="471">
        <f>SUM(O22:O42)</f>
        <v>66204.69</v>
      </c>
      <c r="P43" s="128"/>
      <c r="Q43" s="76">
        <f>SUM(Q22:Q42)</f>
        <v>14648.674999999999</v>
      </c>
      <c r="R43" s="76">
        <f>SUM(R22:R42)</f>
        <v>15682.664999999999</v>
      </c>
      <c r="S43" s="76">
        <f>SUM(S22:S42)</f>
        <v>19524.674999999999</v>
      </c>
      <c r="T43" s="76">
        <f>SUM(T22:T42)</f>
        <v>16348.674999999999</v>
      </c>
      <c r="U43" s="85">
        <f t="shared" si="12"/>
        <v>66204.69</v>
      </c>
    </row>
    <row r="44" spans="1:21" x14ac:dyDescent="0.2">
      <c r="A44" s="386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385"/>
      <c r="P44" s="128"/>
      <c r="Q44" s="76"/>
      <c r="R44" s="76"/>
      <c r="S44" s="76"/>
      <c r="T44" s="76"/>
      <c r="U44" s="76"/>
    </row>
    <row r="45" spans="1:21" x14ac:dyDescent="0.2">
      <c r="A45" s="386"/>
      <c r="B45" s="85" t="s">
        <v>302</v>
      </c>
      <c r="C45" s="85">
        <f>(C19-C43)</f>
        <v>-2677.5133333333333</v>
      </c>
      <c r="D45" s="85">
        <f t="shared" ref="D45:N45" si="14">(D19-D43)</f>
        <v>-2892.6943333333334</v>
      </c>
      <c r="E45" s="85">
        <f t="shared" si="14"/>
        <v>-4432.1543333333339</v>
      </c>
      <c r="F45" s="85">
        <f t="shared" si="14"/>
        <v>-1127.2243333333331</v>
      </c>
      <c r="G45" s="85">
        <f t="shared" si="14"/>
        <v>138.4376666666667</v>
      </c>
      <c r="H45" s="85">
        <f t="shared" si="14"/>
        <v>3308.3596666666663</v>
      </c>
      <c r="I45" s="85">
        <f t="shared" si="14"/>
        <v>10685.022666666664</v>
      </c>
      <c r="J45" s="85">
        <f t="shared" si="14"/>
        <v>11490.022666666664</v>
      </c>
      <c r="K45" s="85">
        <f t="shared" si="14"/>
        <v>8242.0986666666649</v>
      </c>
      <c r="L45" s="85">
        <f t="shared" si="14"/>
        <v>43150.970666666661</v>
      </c>
      <c r="M45" s="85">
        <f t="shared" si="14"/>
        <v>3796.0066666666653</v>
      </c>
      <c r="N45" s="85">
        <f t="shared" si="14"/>
        <v>11663.022666666664</v>
      </c>
      <c r="O45" s="385">
        <f>SUM(C45:N45)</f>
        <v>81344.354999999981</v>
      </c>
      <c r="P45" s="128"/>
      <c r="Q45" s="76">
        <f>(C45+D45+E45)</f>
        <v>-10002.362000000001</v>
      </c>
      <c r="R45" s="76">
        <f>(F45+G45+H45)</f>
        <v>2319.5729999999999</v>
      </c>
      <c r="S45" s="76">
        <f>(I45+J45+K45)</f>
        <v>30417.143999999993</v>
      </c>
      <c r="T45" s="76">
        <f>(L45+M45+N45)</f>
        <v>58609.999999999993</v>
      </c>
      <c r="U45" s="76">
        <f>SUM(Q45:T45)</f>
        <v>81344.354999999981</v>
      </c>
    </row>
    <row r="46" spans="1:21" x14ac:dyDescent="0.2">
      <c r="A46" s="386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385"/>
      <c r="P46" s="128"/>
      <c r="Q46" s="76"/>
      <c r="R46" s="76"/>
      <c r="S46" s="76"/>
      <c r="T46" s="76"/>
      <c r="U46" s="76"/>
    </row>
    <row r="47" spans="1:21" x14ac:dyDescent="0.2">
      <c r="A47" s="386"/>
      <c r="B47" s="102" t="s">
        <v>301</v>
      </c>
      <c r="C47" s="272">
        <v>74</v>
      </c>
      <c r="D47" s="272">
        <v>68</v>
      </c>
      <c r="E47" s="272">
        <v>62</v>
      </c>
      <c r="F47" s="272">
        <v>56</v>
      </c>
      <c r="G47" s="272">
        <v>50</v>
      </c>
      <c r="H47" s="272">
        <v>44</v>
      </c>
      <c r="I47" s="272">
        <v>38</v>
      </c>
      <c r="J47" s="272">
        <v>31</v>
      </c>
      <c r="K47" s="272">
        <v>25</v>
      </c>
      <c r="L47" s="272">
        <v>19</v>
      </c>
      <c r="M47" s="272">
        <v>13</v>
      </c>
      <c r="N47" s="272">
        <v>6</v>
      </c>
      <c r="O47" s="385">
        <f>SUM(C47:N47)</f>
        <v>486</v>
      </c>
      <c r="P47" s="128"/>
      <c r="Q47" s="76"/>
      <c r="R47" s="76"/>
      <c r="S47" s="76"/>
      <c r="T47" s="76"/>
      <c r="U47" s="76"/>
    </row>
    <row r="48" spans="1:21" x14ac:dyDescent="0.2">
      <c r="A48" s="386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385"/>
      <c r="P48" s="128"/>
      <c r="Q48" s="128"/>
      <c r="R48" s="128"/>
      <c r="S48" s="128"/>
      <c r="T48" s="128"/>
      <c r="U48" s="128"/>
    </row>
    <row r="49" spans="1:21" x14ac:dyDescent="0.2">
      <c r="A49" s="643" t="s">
        <v>107</v>
      </c>
      <c r="B49" s="644"/>
      <c r="C49" s="85">
        <f>(C45-C47)</f>
        <v>-2751.5133333333333</v>
      </c>
      <c r="D49" s="85">
        <f t="shared" ref="D49:N49" si="15">(D45-D47)</f>
        <v>-2960.6943333333334</v>
      </c>
      <c r="E49" s="85">
        <f t="shared" si="15"/>
        <v>-4494.1543333333339</v>
      </c>
      <c r="F49" s="85">
        <f t="shared" si="15"/>
        <v>-1183.2243333333331</v>
      </c>
      <c r="G49" s="85">
        <f t="shared" si="15"/>
        <v>88.437666666666701</v>
      </c>
      <c r="H49" s="85">
        <f t="shared" si="15"/>
        <v>3264.3596666666663</v>
      </c>
      <c r="I49" s="85">
        <f t="shared" si="15"/>
        <v>10647.022666666664</v>
      </c>
      <c r="J49" s="85">
        <f t="shared" si="15"/>
        <v>11459.022666666664</v>
      </c>
      <c r="K49" s="85">
        <f t="shared" si="15"/>
        <v>8217.0986666666649</v>
      </c>
      <c r="L49" s="85">
        <f t="shared" si="15"/>
        <v>43131.970666666661</v>
      </c>
      <c r="M49" s="85">
        <f t="shared" si="15"/>
        <v>3783.0066666666653</v>
      </c>
      <c r="N49" s="85">
        <f t="shared" si="15"/>
        <v>11657.022666666664</v>
      </c>
      <c r="O49" s="385">
        <f>SUM(C49:N49)</f>
        <v>80858.354999999981</v>
      </c>
      <c r="P49" s="128"/>
      <c r="Q49" s="76">
        <f>(C49+D49+E49)</f>
        <v>-10206.362000000001</v>
      </c>
      <c r="R49" s="76">
        <f>(F49+G49+H49)</f>
        <v>2169.5729999999999</v>
      </c>
      <c r="S49" s="76">
        <f>(I49+J49+K49)</f>
        <v>30323.143999999993</v>
      </c>
      <c r="T49" s="76">
        <f>(L49+M49+N49)</f>
        <v>58571.999999999993</v>
      </c>
      <c r="U49" s="76">
        <f>SUM(Q49:T49)</f>
        <v>80858.354999999981</v>
      </c>
    </row>
    <row r="50" spans="1:21" x14ac:dyDescent="0.2">
      <c r="A50" s="386"/>
      <c r="B50" s="85" t="s">
        <v>190</v>
      </c>
      <c r="C50" s="85">
        <f t="shared" ref="C50:N50" si="16">(C49*$G$60)</f>
        <v>-577.81779999999992</v>
      </c>
      <c r="D50" s="85">
        <f t="shared" si="16"/>
        <v>-621.74581000000001</v>
      </c>
      <c r="E50" s="85">
        <f t="shared" si="16"/>
        <v>-943.77241000000004</v>
      </c>
      <c r="F50" s="85">
        <f t="shared" si="16"/>
        <v>-248.47710999999995</v>
      </c>
      <c r="G50" s="85">
        <f t="shared" si="16"/>
        <v>18.571910000000006</v>
      </c>
      <c r="H50" s="85">
        <f t="shared" si="16"/>
        <v>685.5155299999999</v>
      </c>
      <c r="I50" s="85">
        <f t="shared" si="16"/>
        <v>2235.8747599999992</v>
      </c>
      <c r="J50" s="85">
        <f t="shared" si="16"/>
        <v>2406.3947599999992</v>
      </c>
      <c r="K50" s="85">
        <f t="shared" si="16"/>
        <v>1725.5907199999995</v>
      </c>
      <c r="L50" s="85">
        <f t="shared" si="16"/>
        <v>9057.7138399999985</v>
      </c>
      <c r="M50" s="85">
        <f t="shared" si="16"/>
        <v>794.43139999999971</v>
      </c>
      <c r="N50" s="85">
        <f t="shared" si="16"/>
        <v>2447.9747599999992</v>
      </c>
      <c r="O50" s="472">
        <f>SUM(C50:N50)</f>
        <v>16980.254549999994</v>
      </c>
      <c r="P50" s="128"/>
      <c r="Q50" s="76">
        <f>(C50+D50+E50)</f>
        <v>-2143.3360199999997</v>
      </c>
      <c r="R50" s="76">
        <f>(F50+G50+H50)</f>
        <v>455.61032999999998</v>
      </c>
      <c r="S50" s="76">
        <f>(I50+J50+K50)</f>
        <v>6367.8602399999972</v>
      </c>
      <c r="T50" s="76">
        <f>(L50+M50+N50)</f>
        <v>12300.119999999997</v>
      </c>
      <c r="U50" s="76">
        <f>SUM(Q50:T50)</f>
        <v>16980.254549999994</v>
      </c>
    </row>
    <row r="51" spans="1:21" x14ac:dyDescent="0.2">
      <c r="A51" s="386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473" t="str">
        <f>IF((O49) &gt; 1,(" "),"carry forward")</f>
        <v xml:space="preserve"> </v>
      </c>
      <c r="P51" s="76" t="s">
        <v>221</v>
      </c>
      <c r="Q51" s="76"/>
      <c r="R51" s="76"/>
      <c r="S51" s="76"/>
      <c r="T51" s="76"/>
      <c r="U51" s="76"/>
    </row>
    <row r="52" spans="1:21" s="152" customFormat="1" ht="17.100000000000001" customHeight="1" x14ac:dyDescent="0.2">
      <c r="A52" s="594" t="s">
        <v>21</v>
      </c>
      <c r="B52" s="595"/>
      <c r="C52" s="209">
        <f>(C49-C50)</f>
        <v>-2173.6955333333335</v>
      </c>
      <c r="D52" s="209">
        <f t="shared" ref="D52:N52" si="17">(D49-D50)</f>
        <v>-2338.9485233333335</v>
      </c>
      <c r="E52" s="209">
        <f t="shared" si="17"/>
        <v>-3550.3819233333338</v>
      </c>
      <c r="F52" s="209">
        <f t="shared" si="17"/>
        <v>-934.74722333333318</v>
      </c>
      <c r="G52" s="209">
        <f t="shared" si="17"/>
        <v>69.865756666666698</v>
      </c>
      <c r="H52" s="209">
        <f t="shared" si="17"/>
        <v>2578.8441366666666</v>
      </c>
      <c r="I52" s="209">
        <f t="shared" si="17"/>
        <v>8411.1479066666652</v>
      </c>
      <c r="J52" s="209">
        <f t="shared" si="17"/>
        <v>9052.6279066666648</v>
      </c>
      <c r="K52" s="209">
        <f t="shared" si="17"/>
        <v>6491.5079466666657</v>
      </c>
      <c r="L52" s="209">
        <f t="shared" si="17"/>
        <v>34074.256826666664</v>
      </c>
      <c r="M52" s="209">
        <f t="shared" si="17"/>
        <v>2988.5752666666658</v>
      </c>
      <c r="N52" s="209">
        <f t="shared" si="17"/>
        <v>9209.0479066666649</v>
      </c>
      <c r="O52" s="474">
        <f>IF(O50=0,O49,SUM(C52:N52))</f>
        <v>63878.100449999991</v>
      </c>
      <c r="P52" s="205"/>
      <c r="Q52" s="205">
        <f>(Q49-Q50)</f>
        <v>-8063.0259800000013</v>
      </c>
      <c r="R52" s="205">
        <f>(R49-R50)</f>
        <v>1713.9626699999999</v>
      </c>
      <c r="S52" s="205">
        <f>(S49-S50)</f>
        <v>23955.283759999995</v>
      </c>
      <c r="T52" s="205">
        <f>(T49-T50)</f>
        <v>46271.88</v>
      </c>
      <c r="U52" s="205">
        <f>SUM(Q52:T52)</f>
        <v>63878.100449999991</v>
      </c>
    </row>
    <row r="53" spans="1:21" ht="13.5" thickBot="1" x14ac:dyDescent="0.25">
      <c r="A53" s="391"/>
      <c r="B53" s="389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495"/>
      <c r="P53" s="128"/>
      <c r="Q53" s="128"/>
      <c r="R53" s="128"/>
      <c r="S53" s="128"/>
      <c r="T53" s="128"/>
      <c r="U53" s="128"/>
    </row>
    <row r="54" spans="1:21" s="261" customFormat="1" hidden="1" x14ac:dyDescent="0.2">
      <c r="A54" s="194"/>
      <c r="B54" s="461" t="s">
        <v>223</v>
      </c>
      <c r="C54" s="462">
        <f>(C49)+C30</f>
        <v>-2315.2049999999999</v>
      </c>
      <c r="D54" s="462">
        <f>(D49)+D30</f>
        <v>-2524.386</v>
      </c>
      <c r="E54" s="462">
        <f t="shared" ref="E54:N54" si="18">(E49)+E30</f>
        <v>-4057.8460000000005</v>
      </c>
      <c r="F54" s="462">
        <f t="shared" si="18"/>
        <v>-746.91599999999971</v>
      </c>
      <c r="G54" s="462">
        <f t="shared" si="18"/>
        <v>524.74600000000009</v>
      </c>
      <c r="H54" s="462">
        <f t="shared" si="18"/>
        <v>3700.6679999999997</v>
      </c>
      <c r="I54" s="462">
        <f t="shared" si="18"/>
        <v>11083.330999999996</v>
      </c>
      <c r="J54" s="462">
        <f t="shared" si="18"/>
        <v>11895.330999999996</v>
      </c>
      <c r="K54" s="462">
        <f t="shared" si="18"/>
        <v>8653.4069999999974</v>
      </c>
      <c r="L54" s="462">
        <f t="shared" si="18"/>
        <v>43568.278999999995</v>
      </c>
      <c r="M54" s="462">
        <f t="shared" si="18"/>
        <v>4219.3149999999987</v>
      </c>
      <c r="N54" s="462">
        <f t="shared" si="18"/>
        <v>12093.330999999996</v>
      </c>
      <c r="O54" s="195"/>
    </row>
    <row r="55" spans="1:21" x14ac:dyDescent="0.2">
      <c r="A55" s="76"/>
      <c r="B55" s="253" t="s">
        <v>222</v>
      </c>
      <c r="C55" s="254">
        <f>(C54)</f>
        <v>-2315.2049999999999</v>
      </c>
      <c r="D55" s="254">
        <f t="shared" ref="D55:N55" si="19">(C55+D49)+D30</f>
        <v>-4839.5909999999994</v>
      </c>
      <c r="E55" s="254">
        <f t="shared" si="19"/>
        <v>-8897.4369999999999</v>
      </c>
      <c r="F55" s="254">
        <f t="shared" si="19"/>
        <v>-9644.353000000001</v>
      </c>
      <c r="G55" s="254">
        <f t="shared" si="19"/>
        <v>-9119.6070000000018</v>
      </c>
      <c r="H55" s="254">
        <f t="shared" si="19"/>
        <v>-5418.9390000000021</v>
      </c>
      <c r="I55" s="254">
        <f t="shared" si="19"/>
        <v>5664.3919999999953</v>
      </c>
      <c r="J55" s="254">
        <f t="shared" si="19"/>
        <v>17559.722999999994</v>
      </c>
      <c r="K55" s="254">
        <f t="shared" si="19"/>
        <v>26213.129999999994</v>
      </c>
      <c r="L55" s="254">
        <f t="shared" si="19"/>
        <v>69781.408999999985</v>
      </c>
      <c r="M55" s="254">
        <f t="shared" si="19"/>
        <v>74000.723999999987</v>
      </c>
      <c r="N55" s="254">
        <f t="shared" si="19"/>
        <v>86094.054999999978</v>
      </c>
      <c r="O55" s="86"/>
      <c r="Q55" s="128"/>
      <c r="R55" s="128"/>
      <c r="S55" s="128"/>
      <c r="T55" s="128"/>
      <c r="U55" s="128"/>
    </row>
    <row r="56" spans="1:21" x14ac:dyDescent="0.2">
      <c r="A56" s="76"/>
      <c r="B56" s="256" t="s">
        <v>224</v>
      </c>
      <c r="C56" s="257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Q56" s="128"/>
      <c r="R56" s="128"/>
      <c r="S56" s="128"/>
      <c r="T56" s="128"/>
      <c r="U56" s="128"/>
    </row>
    <row r="57" spans="1:21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76" t="s">
        <v>368</v>
      </c>
      <c r="Q57" s="128"/>
      <c r="R57" s="128"/>
      <c r="S57" s="128"/>
      <c r="T57" s="128"/>
      <c r="U57" s="128"/>
    </row>
    <row r="58" spans="1:21" ht="13.5" thickBot="1" x14ac:dyDescent="0.25">
      <c r="A58" s="36"/>
      <c r="B58" s="135"/>
      <c r="C58" s="135"/>
      <c r="D58" s="135"/>
      <c r="E58" s="85"/>
      <c r="F58" s="85"/>
      <c r="G58" s="85"/>
      <c r="H58" s="85"/>
      <c r="I58" s="36"/>
      <c r="J58" s="36"/>
      <c r="K58" s="36"/>
      <c r="L58" s="36"/>
      <c r="M58" s="36"/>
      <c r="N58" s="36"/>
      <c r="O58" s="76" t="s">
        <v>368</v>
      </c>
      <c r="Q58" s="128"/>
      <c r="R58" s="128"/>
      <c r="S58" s="128"/>
      <c r="T58" s="128"/>
      <c r="U58" s="128"/>
    </row>
    <row r="59" spans="1:21" x14ac:dyDescent="0.2">
      <c r="A59" s="36"/>
      <c r="B59" s="135"/>
      <c r="C59" s="135"/>
      <c r="D59" s="135"/>
      <c r="E59" s="475" t="s">
        <v>228</v>
      </c>
      <c r="F59" s="476"/>
      <c r="G59" s="477"/>
      <c r="H59" s="85"/>
      <c r="I59" s="36"/>
      <c r="J59" s="36"/>
      <c r="K59" s="36"/>
      <c r="L59" s="36"/>
      <c r="M59" s="36"/>
      <c r="N59" s="36"/>
      <c r="O59" s="76"/>
      <c r="Q59" s="128"/>
      <c r="R59" s="128"/>
      <c r="S59" s="128"/>
      <c r="T59" s="128"/>
      <c r="U59" s="128"/>
    </row>
    <row r="60" spans="1:21" ht="19.5" x14ac:dyDescent="0.25">
      <c r="A60" s="36"/>
      <c r="B60" s="135" t="s">
        <v>221</v>
      </c>
      <c r="C60" s="135"/>
      <c r="D60" s="135"/>
      <c r="E60" s="478" t="s">
        <v>221</v>
      </c>
      <c r="F60" s="479"/>
      <c r="G60" s="482">
        <f>IF(O49&gt;0,0.21,IF(O49&lt;0,0,0))</f>
        <v>0.21</v>
      </c>
      <c r="H60" s="85"/>
      <c r="I60" s="36"/>
      <c r="J60" s="36"/>
      <c r="K60" s="36"/>
      <c r="L60" s="36"/>
      <c r="M60" s="36"/>
      <c r="N60" s="36"/>
      <c r="O60" s="76" t="s">
        <v>369</v>
      </c>
      <c r="Q60" s="128"/>
      <c r="R60" s="128"/>
      <c r="S60" s="128"/>
      <c r="T60" s="128"/>
      <c r="U60" s="128"/>
    </row>
    <row r="61" spans="1:21" ht="12.95" customHeight="1" x14ac:dyDescent="0.25">
      <c r="A61" s="36"/>
      <c r="B61" s="135"/>
      <c r="C61" s="135"/>
      <c r="D61" s="135"/>
      <c r="E61" s="498" t="s">
        <v>88</v>
      </c>
      <c r="F61" s="479"/>
      <c r="G61" s="480" t="s">
        <v>221</v>
      </c>
      <c r="H61" s="85"/>
      <c r="I61" s="36"/>
      <c r="J61" s="36"/>
      <c r="K61" s="36"/>
      <c r="L61" s="36"/>
      <c r="M61" s="36"/>
      <c r="N61" s="36"/>
      <c r="O61" s="76"/>
      <c r="Q61" s="128"/>
      <c r="R61" s="128"/>
      <c r="S61" s="128"/>
      <c r="T61" s="128"/>
      <c r="U61" s="128"/>
    </row>
    <row r="62" spans="1:21" ht="12.95" customHeight="1" x14ac:dyDescent="0.2">
      <c r="A62" s="36"/>
      <c r="B62" s="135"/>
      <c r="C62" s="135"/>
      <c r="D62" s="135"/>
      <c r="E62" s="455" t="s">
        <v>163</v>
      </c>
      <c r="F62" s="456"/>
      <c r="G62" s="457"/>
      <c r="H62" s="85"/>
      <c r="I62" s="36"/>
      <c r="J62" s="36"/>
      <c r="K62" s="36"/>
      <c r="L62" s="36"/>
      <c r="M62" s="36"/>
      <c r="N62" s="36"/>
      <c r="O62" s="76"/>
      <c r="Q62" s="128"/>
      <c r="R62" s="128"/>
      <c r="S62" s="128"/>
      <c r="T62" s="128"/>
      <c r="U62" s="128"/>
    </row>
    <row r="63" spans="1:21" ht="12.95" customHeight="1" x14ac:dyDescent="0.2">
      <c r="A63" s="36"/>
      <c r="B63" s="135"/>
      <c r="C63" s="135"/>
      <c r="D63" s="135"/>
      <c r="E63" s="455" t="s">
        <v>164</v>
      </c>
      <c r="F63" s="456"/>
      <c r="G63" s="457"/>
      <c r="H63" s="85"/>
      <c r="I63" s="36"/>
      <c r="J63" s="36"/>
      <c r="K63" s="36"/>
      <c r="L63" s="36"/>
      <c r="M63" s="36"/>
      <c r="N63" s="36"/>
      <c r="O63" s="76"/>
      <c r="Q63" s="128"/>
      <c r="R63" s="128"/>
      <c r="S63" s="128"/>
      <c r="T63" s="128"/>
      <c r="U63" s="128"/>
    </row>
    <row r="64" spans="1:21" x14ac:dyDescent="0.2">
      <c r="B64" s="135"/>
      <c r="C64" s="135"/>
      <c r="D64" s="135"/>
      <c r="E64" s="455"/>
      <c r="F64" s="456"/>
      <c r="G64" s="457"/>
      <c r="H64" s="135"/>
      <c r="Q64" s="128"/>
      <c r="R64" s="128"/>
      <c r="S64" s="128"/>
      <c r="T64" s="128"/>
      <c r="U64" s="128"/>
    </row>
    <row r="65" spans="1:21" ht="12.95" customHeight="1" x14ac:dyDescent="0.2">
      <c r="B65" s="135"/>
      <c r="C65" s="135"/>
      <c r="D65" s="135"/>
      <c r="E65" s="455" t="s">
        <v>61</v>
      </c>
      <c r="F65" s="456"/>
      <c r="G65" s="457"/>
      <c r="H65" s="135"/>
      <c r="Q65" s="128"/>
      <c r="R65" s="128"/>
      <c r="S65" s="128"/>
      <c r="T65" s="128"/>
      <c r="U65" s="128"/>
    </row>
    <row r="66" spans="1:21" ht="14.1" customHeight="1" thickBot="1" x14ac:dyDescent="0.25">
      <c r="B66" s="135"/>
      <c r="C66" s="135"/>
      <c r="D66" s="135"/>
      <c r="E66" s="458" t="s">
        <v>83</v>
      </c>
      <c r="F66" s="481"/>
      <c r="G66" s="459"/>
      <c r="H66" s="135"/>
      <c r="Q66" s="128"/>
      <c r="R66" s="128"/>
      <c r="S66" s="128"/>
      <c r="T66" s="128"/>
      <c r="U66" s="128"/>
    </row>
    <row r="67" spans="1:21" x14ac:dyDescent="0.2">
      <c r="B67" s="135"/>
      <c r="C67" s="135"/>
      <c r="D67" s="135"/>
      <c r="E67" s="128"/>
      <c r="F67" s="128"/>
      <c r="G67" s="128"/>
      <c r="H67" s="135"/>
      <c r="Q67" s="128"/>
      <c r="R67" s="128"/>
      <c r="S67" s="128"/>
      <c r="T67" s="128"/>
      <c r="U67" s="128"/>
    </row>
    <row r="68" spans="1:21" x14ac:dyDescent="0.2">
      <c r="B68" s="135"/>
      <c r="C68" s="135"/>
      <c r="D68" s="135"/>
      <c r="H68" s="135"/>
      <c r="Q68" s="128"/>
      <c r="R68" s="128"/>
      <c r="S68" s="128"/>
      <c r="T68" s="128"/>
      <c r="U68" s="128"/>
    </row>
    <row r="69" spans="1:21" x14ac:dyDescent="0.2">
      <c r="B69" s="135"/>
      <c r="C69" s="135"/>
      <c r="D69" s="135"/>
      <c r="E69" s="135"/>
      <c r="F69" s="135"/>
      <c r="G69" s="135"/>
      <c r="H69" s="135"/>
      <c r="Q69" s="128"/>
      <c r="R69" s="128"/>
      <c r="S69" s="128"/>
      <c r="T69" s="128"/>
      <c r="U69" s="128"/>
    </row>
    <row r="70" spans="1:21" x14ac:dyDescent="0.2">
      <c r="B70" s="135"/>
      <c r="C70" s="135"/>
      <c r="D70" s="135"/>
      <c r="E70" s="135"/>
      <c r="F70" s="135"/>
      <c r="G70" s="135"/>
      <c r="H70" s="135"/>
      <c r="Q70" s="128"/>
      <c r="R70" s="128"/>
      <c r="S70" s="128"/>
      <c r="T70" s="128"/>
      <c r="U70" s="128"/>
    </row>
    <row r="71" spans="1:21" x14ac:dyDescent="0.2">
      <c r="B71" s="135"/>
      <c r="C71" s="135"/>
      <c r="D71" s="135"/>
      <c r="E71" s="135"/>
      <c r="F71" s="135"/>
      <c r="G71" s="135"/>
      <c r="H71" s="135"/>
      <c r="Q71" s="128"/>
      <c r="R71" s="128"/>
      <c r="S71" s="128"/>
      <c r="T71" s="128"/>
      <c r="U71" s="128"/>
    </row>
    <row r="72" spans="1:21" x14ac:dyDescent="0.2">
      <c r="B72" s="135"/>
      <c r="C72" s="135"/>
      <c r="D72" s="135"/>
      <c r="E72" s="135"/>
      <c r="F72" s="135"/>
      <c r="G72" s="135"/>
      <c r="H72" s="135"/>
      <c r="Q72" s="128"/>
      <c r="R72" s="128"/>
      <c r="S72" s="128"/>
      <c r="T72" s="128"/>
      <c r="U72" s="128"/>
    </row>
    <row r="73" spans="1:21" x14ac:dyDescent="0.2">
      <c r="B73" s="135"/>
      <c r="C73" s="135"/>
      <c r="D73" s="135"/>
      <c r="E73" s="135"/>
      <c r="F73" s="135"/>
      <c r="G73" s="135"/>
      <c r="H73" s="135"/>
      <c r="Q73" s="128"/>
      <c r="R73" s="128"/>
      <c r="S73" s="128"/>
      <c r="T73" s="128"/>
      <c r="U73" s="128"/>
    </row>
    <row r="74" spans="1:21" ht="13.5" thickBot="1" x14ac:dyDescent="0.25">
      <c r="B74" s="135"/>
      <c r="C74" s="135"/>
      <c r="D74" s="135"/>
      <c r="E74" s="135"/>
      <c r="F74" s="135"/>
      <c r="G74" s="135"/>
      <c r="H74" s="135"/>
      <c r="Q74" s="128"/>
      <c r="R74" s="128"/>
      <c r="S74" s="128"/>
      <c r="T74" s="128"/>
      <c r="U74" s="128"/>
    </row>
    <row r="75" spans="1:21" x14ac:dyDescent="0.2">
      <c r="A75" s="62"/>
      <c r="B75" s="463"/>
      <c r="C75" s="463"/>
      <c r="D75" s="463"/>
      <c r="E75" s="463"/>
      <c r="F75" s="463"/>
      <c r="G75" s="463"/>
      <c r="H75" s="463"/>
      <c r="I75" s="63"/>
      <c r="J75" s="63"/>
      <c r="K75" s="63"/>
      <c r="L75" s="63"/>
      <c r="M75" s="63"/>
      <c r="N75" s="63"/>
      <c r="O75" s="496"/>
      <c r="Q75" s="128"/>
      <c r="R75" s="128"/>
      <c r="S75" s="128"/>
      <c r="T75" s="128"/>
      <c r="U75" s="128"/>
    </row>
    <row r="76" spans="1:21" x14ac:dyDescent="0.2">
      <c r="A76" s="68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388"/>
      <c r="Q76" s="128"/>
      <c r="R76" s="128"/>
      <c r="S76" s="128"/>
      <c r="T76" s="128"/>
      <c r="U76" s="128"/>
    </row>
    <row r="77" spans="1:21" ht="15" x14ac:dyDescent="0.2">
      <c r="A77" s="641" t="s">
        <v>185</v>
      </c>
      <c r="B77" s="642"/>
      <c r="C77" s="642"/>
      <c r="D77" s="642"/>
      <c r="E77" s="85" t="s">
        <v>142</v>
      </c>
      <c r="F77" s="85"/>
      <c r="G77" s="85"/>
      <c r="H77" s="644" t="str">
        <f>+H9</f>
        <v>INPUT COMPANY NAME on Monthly Marketing Budget cell "H2"</v>
      </c>
      <c r="I77" s="644"/>
      <c r="J77" s="644"/>
      <c r="K77" s="634"/>
      <c r="L77" s="85"/>
      <c r="M77" s="85"/>
      <c r="N77" s="85"/>
      <c r="O77" s="385"/>
      <c r="Q77" s="128"/>
      <c r="R77" s="128"/>
      <c r="S77" s="128"/>
      <c r="T77" s="128"/>
      <c r="U77" s="128"/>
    </row>
    <row r="78" spans="1:21" x14ac:dyDescent="0.2">
      <c r="A78" s="386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385"/>
      <c r="Q78" s="128"/>
      <c r="R78" s="128"/>
      <c r="S78" s="128"/>
      <c r="T78" s="128"/>
      <c r="U78" s="128"/>
    </row>
    <row r="79" spans="1:21" ht="15" x14ac:dyDescent="0.25">
      <c r="A79" s="466"/>
      <c r="B79" s="501"/>
      <c r="C79" s="443" t="s">
        <v>343</v>
      </c>
      <c r="D79" s="443" t="s">
        <v>102</v>
      </c>
      <c r="E79" s="443" t="s">
        <v>103</v>
      </c>
      <c r="F79" s="443" t="s">
        <v>104</v>
      </c>
      <c r="G79" s="443" t="s">
        <v>105</v>
      </c>
      <c r="H79" s="245" t="s">
        <v>106</v>
      </c>
      <c r="I79" s="245" t="s">
        <v>309</v>
      </c>
      <c r="J79" s="245" t="s">
        <v>337</v>
      </c>
      <c r="K79" s="245" t="s">
        <v>338</v>
      </c>
      <c r="L79" s="245" t="s">
        <v>339</v>
      </c>
      <c r="M79" s="245" t="s">
        <v>340</v>
      </c>
      <c r="N79" s="245" t="s">
        <v>331</v>
      </c>
      <c r="O79" s="468" t="s">
        <v>332</v>
      </c>
      <c r="Q79" s="160" t="s">
        <v>123</v>
      </c>
      <c r="R79" s="160" t="s">
        <v>161</v>
      </c>
      <c r="S79" s="160" t="s">
        <v>162</v>
      </c>
      <c r="T79" s="160" t="s">
        <v>53</v>
      </c>
      <c r="U79" s="160" t="s">
        <v>138</v>
      </c>
    </row>
    <row r="80" spans="1:21" x14ac:dyDescent="0.2">
      <c r="A80" s="386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385"/>
      <c r="Q80" s="128"/>
      <c r="R80" s="128"/>
      <c r="S80" s="128"/>
      <c r="T80" s="128"/>
      <c r="U80" s="128"/>
    </row>
    <row r="81" spans="1:21" x14ac:dyDescent="0.2">
      <c r="A81" s="469" t="s">
        <v>100</v>
      </c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385"/>
      <c r="Q81" s="128"/>
      <c r="R81" s="128"/>
      <c r="S81" s="128"/>
      <c r="T81" s="128"/>
      <c r="U81" s="128"/>
    </row>
    <row r="82" spans="1:21" x14ac:dyDescent="0.2">
      <c r="A82" s="386"/>
      <c r="B82" s="85" t="s">
        <v>101</v>
      </c>
      <c r="C82" s="85">
        <f>'MONTHLY SALES BUDGETS '!C130</f>
        <v>28074.329999999998</v>
      </c>
      <c r="D82" s="85">
        <f>'MONTHLY SALES BUDGETS '!D130</f>
        <v>48282.8</v>
      </c>
      <c r="E82" s="85">
        <f>'MONTHLY SALES BUDGETS '!E130</f>
        <v>99721.47</v>
      </c>
      <c r="F82" s="85">
        <f>'MONTHLY SALES BUDGETS '!F130</f>
        <v>144958.38999999998</v>
      </c>
      <c r="G82" s="85">
        <f>'MONTHLY SALES BUDGETS '!G130</f>
        <v>217223.69</v>
      </c>
      <c r="H82" s="85">
        <f>'MONTHLY SALES BUDGETS '!H130</f>
        <v>347764.52</v>
      </c>
      <c r="I82" s="85">
        <f>'MONTHLY SALES BUDGETS '!I130</f>
        <v>521650.22</v>
      </c>
      <c r="J82" s="85">
        <f>'MONTHLY SALES BUDGETS '!J130</f>
        <v>357072.47</v>
      </c>
      <c r="K82" s="85">
        <f>'MONTHLY SALES BUDGETS '!K130</f>
        <v>834242.6</v>
      </c>
      <c r="L82" s="85">
        <f>'MONTHLY SALES BUDGETS '!L130</f>
        <v>679419.93</v>
      </c>
      <c r="M82" s="85">
        <f>'MONTHLY SALES BUDGETS '!M130</f>
        <v>427493.36</v>
      </c>
      <c r="N82" s="85">
        <f>'MONTHLY SALES BUDGETS '!N130</f>
        <v>1051807.32</v>
      </c>
      <c r="O82" s="502">
        <f t="shared" ref="O82:O87" si="20">SUM(C82:N82)</f>
        <v>4757711.0999999996</v>
      </c>
      <c r="Q82" s="76">
        <f t="shared" ref="Q82:Q87" si="21">(C82+D82+E82)</f>
        <v>176078.6</v>
      </c>
      <c r="R82" s="76">
        <f t="shared" ref="R82:R87" si="22">(F82+G82+H82)</f>
        <v>709946.6</v>
      </c>
      <c r="S82" s="76">
        <f t="shared" ref="S82:S87" si="23">(I82+J82+K82)</f>
        <v>1712965.29</v>
      </c>
      <c r="T82" s="76">
        <f t="shared" ref="T82:T87" si="24">(L82+M82+N82)</f>
        <v>2158720.6100000003</v>
      </c>
      <c r="U82" s="76">
        <f t="shared" ref="U82:U87" si="25">SUM(Q82:T82)</f>
        <v>4757711.1000000006</v>
      </c>
    </row>
    <row r="83" spans="1:21" x14ac:dyDescent="0.2">
      <c r="A83" s="386"/>
      <c r="B83" s="85" t="s">
        <v>159</v>
      </c>
      <c r="C83" s="85">
        <f>'MONTHLY SALES BUDGETS '!C131</f>
        <v>-2567.433</v>
      </c>
      <c r="D83" s="85">
        <f>'MONTHLY SALES BUDGETS '!D131</f>
        <v>-4718.2800000000007</v>
      </c>
      <c r="E83" s="85">
        <f>'MONTHLY SALES BUDGETS '!E131</f>
        <v>-9852.1470000000008</v>
      </c>
      <c r="F83" s="85">
        <f>'MONTHLY SALES BUDGETS '!F131</f>
        <v>-14155.839</v>
      </c>
      <c r="G83" s="85">
        <f>'MONTHLY SALES BUDGETS '!G131</f>
        <v>-21672.368999999999</v>
      </c>
      <c r="H83" s="85">
        <f>'MONTHLY SALES BUDGETS '!H131</f>
        <v>-34576.452000000005</v>
      </c>
      <c r="I83" s="85">
        <f>'MONTHLY SALES BUDGETS '!I131</f>
        <v>-52115.021999999997</v>
      </c>
      <c r="J83" s="85">
        <f>'MONTHLY SALES BUDGETS '!J131</f>
        <v>-34907.247000000003</v>
      </c>
      <c r="K83" s="85">
        <f>'MONTHLY SALES BUDGETS '!K131</f>
        <v>-83224.260000000009</v>
      </c>
      <c r="L83" s="85">
        <f>'MONTHLY SALES BUDGETS '!L131</f>
        <v>-67791.993000000002</v>
      </c>
      <c r="M83" s="85">
        <f>'MONTHLY SALES BUDGETS '!M131</f>
        <v>-42499.336000000003</v>
      </c>
      <c r="N83" s="85">
        <f>'MONTHLY SALES BUDGETS '!N131</f>
        <v>-104730.732</v>
      </c>
      <c r="O83" s="502">
        <f t="shared" si="20"/>
        <v>-472811.11000000004</v>
      </c>
      <c r="Q83" s="76">
        <f t="shared" si="21"/>
        <v>-17137.86</v>
      </c>
      <c r="R83" s="76">
        <f t="shared" si="22"/>
        <v>-70404.66</v>
      </c>
      <c r="S83" s="76">
        <f t="shared" si="23"/>
        <v>-170246.52900000001</v>
      </c>
      <c r="T83" s="76">
        <f t="shared" si="24"/>
        <v>-215022.06099999999</v>
      </c>
      <c r="U83" s="76">
        <f t="shared" si="25"/>
        <v>-472811.11</v>
      </c>
    </row>
    <row r="84" spans="1:21" ht="13.5" thickBot="1" x14ac:dyDescent="0.25">
      <c r="A84" s="386"/>
      <c r="B84" s="85" t="s">
        <v>156</v>
      </c>
      <c r="C84" s="153">
        <f>'MONTHLY SALES BUDGETS '!C132</f>
        <v>0</v>
      </c>
      <c r="D84" s="153">
        <f>'MONTHLY SALES BUDGETS '!D132</f>
        <v>0</v>
      </c>
      <c r="E84" s="153">
        <f>'MONTHLY SALES BUDGETS '!E132</f>
        <v>0</v>
      </c>
      <c r="F84" s="153">
        <f>'MONTHLY SALES BUDGETS '!F132</f>
        <v>0</v>
      </c>
      <c r="G84" s="153">
        <f>'MONTHLY SALES BUDGETS '!G132</f>
        <v>0</v>
      </c>
      <c r="H84" s="153">
        <f>'MONTHLY SALES BUDGETS '!H132</f>
        <v>0</v>
      </c>
      <c r="I84" s="153">
        <f>'MONTHLY SALES BUDGETS '!I132</f>
        <v>0</v>
      </c>
      <c r="J84" s="153">
        <f>'MONTHLY SALES BUDGETS '!J132</f>
        <v>0</v>
      </c>
      <c r="K84" s="153">
        <f>'MONTHLY SALES BUDGETS '!K132</f>
        <v>0</v>
      </c>
      <c r="L84" s="153">
        <f>'MONTHLY SALES BUDGETS '!L132</f>
        <v>0</v>
      </c>
      <c r="M84" s="153">
        <f>'MONTHLY SALES BUDGETS '!M132</f>
        <v>0</v>
      </c>
      <c r="N84" s="153">
        <f>'MONTHLY SALES BUDGETS '!N132</f>
        <v>0</v>
      </c>
      <c r="O84" s="503">
        <f t="shared" si="20"/>
        <v>0</v>
      </c>
      <c r="Q84" s="77">
        <f t="shared" si="21"/>
        <v>0</v>
      </c>
      <c r="R84" s="77">
        <f t="shared" si="22"/>
        <v>0</v>
      </c>
      <c r="S84" s="77">
        <f t="shared" si="23"/>
        <v>0</v>
      </c>
      <c r="T84" s="77">
        <f t="shared" si="24"/>
        <v>0</v>
      </c>
      <c r="U84" s="77">
        <f t="shared" si="25"/>
        <v>0</v>
      </c>
    </row>
    <row r="85" spans="1:21" x14ac:dyDescent="0.2">
      <c r="A85" s="386"/>
      <c r="B85" s="85" t="s">
        <v>157</v>
      </c>
      <c r="C85" s="85">
        <f>'MONTHLY SALES BUDGETS '!C133</f>
        <v>25506.896999999997</v>
      </c>
      <c r="D85" s="85">
        <f>'MONTHLY SALES BUDGETS '!D133</f>
        <v>43564.520000000004</v>
      </c>
      <c r="E85" s="85">
        <f>'MONTHLY SALES BUDGETS '!E133</f>
        <v>89869.323000000004</v>
      </c>
      <c r="F85" s="85">
        <f>'MONTHLY SALES BUDGETS '!F133</f>
        <v>130802.55099999998</v>
      </c>
      <c r="G85" s="85">
        <f>'MONTHLY SALES BUDGETS '!G133</f>
        <v>195551.321</v>
      </c>
      <c r="H85" s="85">
        <f>'MONTHLY SALES BUDGETS '!H133</f>
        <v>313188.06800000003</v>
      </c>
      <c r="I85" s="85">
        <f>'MONTHLY SALES BUDGETS '!I133</f>
        <v>469535.19799999997</v>
      </c>
      <c r="J85" s="85">
        <f>'MONTHLY SALES BUDGETS '!J133</f>
        <v>322165.223</v>
      </c>
      <c r="K85" s="85">
        <f>'MONTHLY SALES BUDGETS '!K133</f>
        <v>751018.34</v>
      </c>
      <c r="L85" s="85">
        <f>'MONTHLY SALES BUDGETS '!L133</f>
        <v>611627.93700000003</v>
      </c>
      <c r="M85" s="85">
        <f>'MONTHLY SALES BUDGETS '!M133</f>
        <v>384994.02399999998</v>
      </c>
      <c r="N85" s="85">
        <f>'MONTHLY SALES BUDGETS '!N133</f>
        <v>947076.58800000011</v>
      </c>
      <c r="O85" s="502">
        <f t="shared" si="20"/>
        <v>4284899.99</v>
      </c>
      <c r="Q85" s="76">
        <f t="shared" si="21"/>
        <v>158940.74</v>
      </c>
      <c r="R85" s="76">
        <f t="shared" si="22"/>
        <v>639541.93999999994</v>
      </c>
      <c r="S85" s="76">
        <f t="shared" si="23"/>
        <v>1542718.7609999999</v>
      </c>
      <c r="T85" s="76">
        <f t="shared" si="24"/>
        <v>1943698.5490000001</v>
      </c>
      <c r="U85" s="76">
        <f t="shared" si="25"/>
        <v>4284899.99</v>
      </c>
    </row>
    <row r="86" spans="1:21" ht="13.5" thickBot="1" x14ac:dyDescent="0.25">
      <c r="A86" s="386"/>
      <c r="B86" s="85" t="s">
        <v>344</v>
      </c>
      <c r="C86" s="427">
        <f>(('MONTHLY SALES BUDGETS '!C96)*'MONTHLY SALES BUDGETS '!$E$148)+(('MONTHLY SALES BUDGETS '!C105)*'MONTHLY SALES BUDGETS '!$E$154)+(('MONTHLY SALES BUDGETS '!C114)*'MONTHLY SALES BUDGETS '!$E$160)+(('MONTHLY SALES BUDGETS '!C123)*'MONTHLY SALES BUDGETS '!$E$166)</f>
        <v>12</v>
      </c>
      <c r="D86" s="427">
        <f>(('MONTHLY SALES BUDGETS '!D96)*'MONTHLY SALES BUDGETS '!$E$148)+(('MONTHLY SALES BUDGETS '!D105)*'MONTHLY SALES BUDGETS '!$E$154)+(('MONTHLY SALES BUDGETS '!D114)*'MONTHLY SALES BUDGETS '!$E$160)+(('MONTHLY SALES BUDGETS '!D123)*'MONTHLY SALES BUDGETS '!$E$166)</f>
        <v>5.5</v>
      </c>
      <c r="E86" s="427">
        <f>(('MONTHLY SALES BUDGETS '!E96)*'MONTHLY SALES BUDGETS '!$E$148)+(('MONTHLY SALES BUDGETS '!E105)*'MONTHLY SALES BUDGETS '!$E$154)+(('MONTHLY SALES BUDGETS '!E114)*'MONTHLY SALES BUDGETS '!$E$160)+(('MONTHLY SALES BUDGETS '!E123)*'MONTHLY SALES BUDGETS '!$E$166)</f>
        <v>6</v>
      </c>
      <c r="F86" s="427">
        <f>(('MONTHLY SALES BUDGETS '!F96)*'MONTHLY SALES BUDGETS '!$E$148)+(('MONTHLY SALES BUDGETS '!F105)*'MONTHLY SALES BUDGETS '!$E$154)+(('MONTHLY SALES BUDGETS '!F114)*'MONTHLY SALES BUDGETS '!$E$160)+(('MONTHLY SALES BUDGETS '!F123)*'MONTHLY SALES BUDGETS '!$E$166)</f>
        <v>17</v>
      </c>
      <c r="G86" s="427">
        <f>(('MONTHLY SALES BUDGETS '!G96)*'MONTHLY SALES BUDGETS '!$E$148)+(('MONTHLY SALES BUDGETS '!G105)*'MONTHLY SALES BUDGETS '!$E$154)+(('MONTHLY SALES BUDGETS '!G114)*'MONTHLY SALES BUDGETS '!$E$160)+(('MONTHLY SALES BUDGETS '!G123)*'MONTHLY SALES BUDGETS '!$E$166)</f>
        <v>2.5</v>
      </c>
      <c r="H86" s="427">
        <f>(('MONTHLY SALES BUDGETS '!H96)*'MONTHLY SALES BUDGETS '!$E$148)+(('MONTHLY SALES BUDGETS '!H105)*'MONTHLY SALES BUDGETS '!$E$154)+(('MONTHLY SALES BUDGETS '!H114)*'MONTHLY SALES BUDGETS '!$E$160)+(('MONTHLY SALES BUDGETS '!H123)*'MONTHLY SALES BUDGETS '!$E$166)</f>
        <v>10</v>
      </c>
      <c r="I86" s="427">
        <f>(('MONTHLY SALES BUDGETS '!I96)*'MONTHLY SALES BUDGETS '!$E$148)+(('MONTHLY SALES BUDGETS '!I105)*'MONTHLY SALES BUDGETS '!$E$154)+(('MONTHLY SALES BUDGETS '!I114)*'MONTHLY SALES BUDGETS '!$E$160)+(('MONTHLY SALES BUDGETS '!I123)*'MONTHLY SALES BUDGETS '!$E$166)</f>
        <v>2.5</v>
      </c>
      <c r="J86" s="427">
        <f>(('MONTHLY SALES BUDGETS '!J96)*'MONTHLY SALES BUDGETS '!$E$148)+(('MONTHLY SALES BUDGETS '!J105)*'MONTHLY SALES BUDGETS '!$E$154)+(('MONTHLY SALES BUDGETS '!J114)*'MONTHLY SALES BUDGETS '!$E$160)+(('MONTHLY SALES BUDGETS '!J123)*'MONTHLY SALES BUDGETS '!$E$166)</f>
        <v>40</v>
      </c>
      <c r="K86" s="427">
        <f>(('MONTHLY SALES BUDGETS '!K96)*'MONTHLY SALES BUDGETS '!$E$148)+(('MONTHLY SALES BUDGETS '!K105)*'MONTHLY SALES BUDGETS '!$E$154)+(('MONTHLY SALES BUDGETS '!K114)*'MONTHLY SALES BUDGETS '!$E$160)+(('MONTHLY SALES BUDGETS '!K123)*'MONTHLY SALES BUDGETS '!$E$166)</f>
        <v>10</v>
      </c>
      <c r="L86" s="427">
        <f>(('MONTHLY SALES BUDGETS '!L96)*'MONTHLY SALES BUDGETS '!$E$148)+(('MONTHLY SALES BUDGETS '!L105)*'MONTHLY SALES BUDGETS '!$E$154)+(('MONTHLY SALES BUDGETS '!L114)*'MONTHLY SALES BUDGETS '!$E$160)+(('MONTHLY SALES BUDGETS '!L123)*'MONTHLY SALES BUDGETS '!$E$166)</f>
        <v>7.5</v>
      </c>
      <c r="M86" s="427">
        <f>(('MONTHLY SALES BUDGETS '!M96)*'MONTHLY SALES BUDGETS '!$E$148)+(('MONTHLY SALES BUDGETS '!M105)*'MONTHLY SALES BUDGETS '!$E$154)+(('MONTHLY SALES BUDGETS '!M114)*'MONTHLY SALES BUDGETS '!$E$160)+(('MONTHLY SALES BUDGETS '!M123)*'MONTHLY SALES BUDGETS '!$E$166)</f>
        <v>12.5</v>
      </c>
      <c r="N86" s="427">
        <f>(('MONTHLY SALES BUDGETS '!N96)*'MONTHLY SALES BUDGETS '!$E$148)+(('MONTHLY SALES BUDGETS '!N105)*'MONTHLY SALES BUDGETS '!$E$154)+(('MONTHLY SALES BUDGETS '!N114)*'MONTHLY SALES BUDGETS '!$E$160)+(('MONTHLY SALES BUDGETS '!N123)*'MONTHLY SALES BUDGETS '!$E$166)</f>
        <v>22.5</v>
      </c>
      <c r="O86" s="503">
        <f t="shared" si="20"/>
        <v>148</v>
      </c>
      <c r="Q86" s="77">
        <f t="shared" si="21"/>
        <v>23.5</v>
      </c>
      <c r="R86" s="77">
        <f t="shared" si="22"/>
        <v>29.5</v>
      </c>
      <c r="S86" s="77">
        <f t="shared" si="23"/>
        <v>52.5</v>
      </c>
      <c r="T86" s="77">
        <f t="shared" si="24"/>
        <v>42.5</v>
      </c>
      <c r="U86" s="77">
        <f t="shared" si="25"/>
        <v>148</v>
      </c>
    </row>
    <row r="87" spans="1:21" x14ac:dyDescent="0.2">
      <c r="A87" s="386"/>
      <c r="B87" s="85" t="s">
        <v>187</v>
      </c>
      <c r="C87" s="85">
        <f t="shared" ref="C87:N87" si="26">(C85-C86)</f>
        <v>25494.896999999997</v>
      </c>
      <c r="D87" s="85">
        <f t="shared" si="26"/>
        <v>43559.020000000004</v>
      </c>
      <c r="E87" s="85">
        <f t="shared" si="26"/>
        <v>89863.323000000004</v>
      </c>
      <c r="F87" s="85">
        <f t="shared" si="26"/>
        <v>130785.55099999998</v>
      </c>
      <c r="G87" s="85">
        <f t="shared" si="26"/>
        <v>195548.821</v>
      </c>
      <c r="H87" s="85">
        <f t="shared" si="26"/>
        <v>313178.06800000003</v>
      </c>
      <c r="I87" s="85">
        <f t="shared" si="26"/>
        <v>469532.69799999997</v>
      </c>
      <c r="J87" s="85">
        <f t="shared" si="26"/>
        <v>322125.223</v>
      </c>
      <c r="K87" s="85">
        <f t="shared" si="26"/>
        <v>751008.34</v>
      </c>
      <c r="L87" s="85">
        <f t="shared" si="26"/>
        <v>611620.43700000003</v>
      </c>
      <c r="M87" s="85">
        <f t="shared" si="26"/>
        <v>384981.52399999998</v>
      </c>
      <c r="N87" s="85">
        <f t="shared" si="26"/>
        <v>947054.08800000011</v>
      </c>
      <c r="O87" s="502">
        <f t="shared" si="20"/>
        <v>4284751.99</v>
      </c>
      <c r="Q87" s="76">
        <f t="shared" si="21"/>
        <v>158917.24</v>
      </c>
      <c r="R87" s="76">
        <f t="shared" si="22"/>
        <v>639512.43999999994</v>
      </c>
      <c r="S87" s="76">
        <f t="shared" si="23"/>
        <v>1542666.2609999999</v>
      </c>
      <c r="T87" s="76">
        <f t="shared" si="24"/>
        <v>1943656.0490000001</v>
      </c>
      <c r="U87" s="76">
        <f t="shared" si="25"/>
        <v>4284751.99</v>
      </c>
    </row>
    <row r="88" spans="1:21" x14ac:dyDescent="0.2">
      <c r="A88" s="386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502"/>
      <c r="Q88" s="128"/>
      <c r="R88" s="128"/>
      <c r="S88" s="128"/>
      <c r="T88" s="128"/>
      <c r="U88" s="128"/>
    </row>
    <row r="89" spans="1:21" x14ac:dyDescent="0.2">
      <c r="A89" s="386" t="s">
        <v>188</v>
      </c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502"/>
      <c r="Q89" s="128"/>
      <c r="R89" s="128"/>
      <c r="S89" s="128"/>
      <c r="T89" s="128"/>
      <c r="U89" s="128"/>
    </row>
    <row r="90" spans="1:21" x14ac:dyDescent="0.2">
      <c r="A90" s="386"/>
      <c r="B90" s="85" t="s">
        <v>189</v>
      </c>
      <c r="C90" s="85">
        <f>'staff budget monthly'!B131</f>
        <v>4166.666666666667</v>
      </c>
      <c r="D90" s="85">
        <f>'staff budget monthly'!C131</f>
        <v>4166.666666666667</v>
      </c>
      <c r="E90" s="85">
        <f>'staff budget monthly'!D131</f>
        <v>4166.666666666667</v>
      </c>
      <c r="F90" s="85">
        <f>'staff budget monthly'!E131</f>
        <v>4166.666666666667</v>
      </c>
      <c r="G90" s="85">
        <f>'staff budget monthly'!F131</f>
        <v>4166.666666666667</v>
      </c>
      <c r="H90" s="85">
        <f>'staff budget monthly'!G131</f>
        <v>4166.666666666667</v>
      </c>
      <c r="I90" s="85">
        <f>'staff budget monthly'!H131</f>
        <v>4166.666666666667</v>
      </c>
      <c r="J90" s="85">
        <f>'staff budget monthly'!I131</f>
        <v>4166.666666666667</v>
      </c>
      <c r="K90" s="85">
        <f>'staff budget monthly'!J131</f>
        <v>4166.666666666667</v>
      </c>
      <c r="L90" s="85">
        <f>'staff budget monthly'!K131</f>
        <v>4166.666666666667</v>
      </c>
      <c r="M90" s="85">
        <f>'staff budget monthly'!L131</f>
        <v>4166.666666666667</v>
      </c>
      <c r="N90" s="85">
        <f>'staff budget monthly'!M131</f>
        <v>4166.666666666667</v>
      </c>
      <c r="O90" s="502">
        <f t="shared" ref="O90:O110" si="27">SUM(C90:N90)</f>
        <v>49999.999999999993</v>
      </c>
      <c r="Q90" s="76">
        <f>(C90+D90+E90)</f>
        <v>12500</v>
      </c>
      <c r="R90" s="76">
        <f>(F90+G90+H90)</f>
        <v>12500</v>
      </c>
      <c r="S90" s="76">
        <f>(I90+J90+K90)</f>
        <v>12500</v>
      </c>
      <c r="T90" s="76">
        <f>(L90+M90+N90)</f>
        <v>12500</v>
      </c>
      <c r="U90" s="76">
        <f>SUM(Q90:T90)</f>
        <v>50000</v>
      </c>
    </row>
    <row r="91" spans="1:21" x14ac:dyDescent="0.2">
      <c r="A91" s="386"/>
      <c r="B91" s="85" t="s">
        <v>269</v>
      </c>
      <c r="C91" s="85">
        <f>'staff budget monthly'!B132</f>
        <v>0</v>
      </c>
      <c r="D91" s="85">
        <f>'staff budget monthly'!C132</f>
        <v>0</v>
      </c>
      <c r="E91" s="85">
        <f>'staff budget monthly'!D132</f>
        <v>0</v>
      </c>
      <c r="F91" s="85">
        <f>'staff budget monthly'!E132</f>
        <v>0</v>
      </c>
      <c r="G91" s="85">
        <f>'staff budget monthly'!F132</f>
        <v>0</v>
      </c>
      <c r="H91" s="85">
        <f>'staff budget monthly'!G132</f>
        <v>0</v>
      </c>
      <c r="I91" s="85">
        <f>'staff budget monthly'!H132</f>
        <v>0</v>
      </c>
      <c r="J91" s="85">
        <f>'staff budget monthly'!I132</f>
        <v>0</v>
      </c>
      <c r="K91" s="85">
        <f>'staff budget monthly'!J132</f>
        <v>0</v>
      </c>
      <c r="L91" s="85">
        <f>'staff budget monthly'!K132</f>
        <v>0</v>
      </c>
      <c r="M91" s="85">
        <f>'staff budget monthly'!L132</f>
        <v>0</v>
      </c>
      <c r="N91" s="85">
        <f>'staff budget monthly'!M132</f>
        <v>0</v>
      </c>
      <c r="O91" s="502">
        <f t="shared" si="27"/>
        <v>0</v>
      </c>
      <c r="Q91" s="76">
        <f t="shared" ref="Q91:Q110" si="28">(C91+D91+E91)</f>
        <v>0</v>
      </c>
      <c r="R91" s="76">
        <f t="shared" ref="R91:R110" si="29">(F91+G91+H91)</f>
        <v>0</v>
      </c>
      <c r="S91" s="76">
        <f t="shared" ref="S91:S110" si="30">(I91+J91+K91)</f>
        <v>0</v>
      </c>
      <c r="T91" s="76">
        <f t="shared" ref="T91:T110" si="31">(L91+M91+N91)</f>
        <v>0</v>
      </c>
      <c r="U91" s="76">
        <f t="shared" ref="U91:U115" si="32">SUM(Q91:T91)</f>
        <v>0</v>
      </c>
    </row>
    <row r="92" spans="1:21" x14ac:dyDescent="0.2">
      <c r="A92" s="386"/>
      <c r="B92" s="85" t="s">
        <v>322</v>
      </c>
      <c r="C92" s="85">
        <f>'staff budget monthly'!B133</f>
        <v>318.75</v>
      </c>
      <c r="D92" s="85">
        <f>'staff budget monthly'!C133</f>
        <v>318.75</v>
      </c>
      <c r="E92" s="85">
        <f>'staff budget monthly'!D133</f>
        <v>318.75</v>
      </c>
      <c r="F92" s="85">
        <f>'staff budget monthly'!E133</f>
        <v>318.75</v>
      </c>
      <c r="G92" s="85">
        <f>'staff budget monthly'!F133</f>
        <v>318.75</v>
      </c>
      <c r="H92" s="85">
        <f>'staff budget monthly'!G133</f>
        <v>318.75</v>
      </c>
      <c r="I92" s="85">
        <f>'staff budget monthly'!H133</f>
        <v>318.75</v>
      </c>
      <c r="J92" s="85">
        <f>'staff budget monthly'!I133</f>
        <v>318.75</v>
      </c>
      <c r="K92" s="85">
        <f>'staff budget monthly'!J133</f>
        <v>318.75</v>
      </c>
      <c r="L92" s="85">
        <f>'staff budget monthly'!K133</f>
        <v>318.75</v>
      </c>
      <c r="M92" s="85">
        <f>'staff budget monthly'!L133</f>
        <v>318.75</v>
      </c>
      <c r="N92" s="85">
        <f>'staff budget monthly'!M133</f>
        <v>318.75</v>
      </c>
      <c r="O92" s="502">
        <f t="shared" si="27"/>
        <v>3825</v>
      </c>
      <c r="Q92" s="76">
        <f t="shared" si="28"/>
        <v>956.25</v>
      </c>
      <c r="R92" s="76">
        <f t="shared" si="29"/>
        <v>956.25</v>
      </c>
      <c r="S92" s="76">
        <f t="shared" si="30"/>
        <v>956.25</v>
      </c>
      <c r="T92" s="76">
        <f t="shared" si="31"/>
        <v>956.25</v>
      </c>
      <c r="U92" s="76">
        <f t="shared" si="32"/>
        <v>3825</v>
      </c>
    </row>
    <row r="93" spans="1:21" x14ac:dyDescent="0.2">
      <c r="A93" s="386"/>
      <c r="B93" s="272" t="s">
        <v>323</v>
      </c>
      <c r="C93" s="272">
        <v>75</v>
      </c>
      <c r="D93" s="272">
        <v>75</v>
      </c>
      <c r="E93" s="272">
        <v>75</v>
      </c>
      <c r="F93" s="272">
        <v>75</v>
      </c>
      <c r="G93" s="272">
        <v>75</v>
      </c>
      <c r="H93" s="272">
        <v>75</v>
      </c>
      <c r="I93" s="272">
        <v>75</v>
      </c>
      <c r="J93" s="272">
        <v>75</v>
      </c>
      <c r="K93" s="272">
        <v>75</v>
      </c>
      <c r="L93" s="272">
        <v>75</v>
      </c>
      <c r="M93" s="272">
        <v>75</v>
      </c>
      <c r="N93" s="272">
        <v>75</v>
      </c>
      <c r="O93" s="502">
        <f t="shared" si="27"/>
        <v>900</v>
      </c>
      <c r="Q93" s="76">
        <f t="shared" si="28"/>
        <v>225</v>
      </c>
      <c r="R93" s="76">
        <f t="shared" si="29"/>
        <v>225</v>
      </c>
      <c r="S93" s="76">
        <f t="shared" si="30"/>
        <v>225</v>
      </c>
      <c r="T93" s="76">
        <f t="shared" si="31"/>
        <v>225</v>
      </c>
      <c r="U93" s="76">
        <f t="shared" si="32"/>
        <v>900</v>
      </c>
    </row>
    <row r="94" spans="1:21" x14ac:dyDescent="0.2">
      <c r="A94" s="386"/>
      <c r="B94" s="272" t="s">
        <v>324</v>
      </c>
      <c r="C94" s="272">
        <v>0</v>
      </c>
      <c r="D94" s="272">
        <v>0</v>
      </c>
      <c r="E94" s="272">
        <v>0</v>
      </c>
      <c r="F94" s="272">
        <v>0</v>
      </c>
      <c r="G94" s="272">
        <v>0</v>
      </c>
      <c r="H94" s="272">
        <v>0</v>
      </c>
      <c r="I94" s="272">
        <v>0</v>
      </c>
      <c r="J94" s="272">
        <v>0</v>
      </c>
      <c r="K94" s="272">
        <v>0</v>
      </c>
      <c r="L94" s="272">
        <v>0</v>
      </c>
      <c r="M94" s="272">
        <v>0</v>
      </c>
      <c r="N94" s="272">
        <v>0</v>
      </c>
      <c r="O94" s="502">
        <f t="shared" si="27"/>
        <v>0</v>
      </c>
      <c r="Q94" s="76">
        <f t="shared" si="28"/>
        <v>0</v>
      </c>
      <c r="R94" s="76">
        <f t="shared" si="29"/>
        <v>0</v>
      </c>
      <c r="S94" s="76">
        <f t="shared" si="30"/>
        <v>0</v>
      </c>
      <c r="T94" s="76">
        <f t="shared" si="31"/>
        <v>0</v>
      </c>
      <c r="U94" s="76">
        <f t="shared" si="32"/>
        <v>0</v>
      </c>
    </row>
    <row r="95" spans="1:21" x14ac:dyDescent="0.2">
      <c r="A95" s="386"/>
      <c r="B95" s="272" t="s">
        <v>354</v>
      </c>
      <c r="C95" s="272">
        <v>0</v>
      </c>
      <c r="D95" s="272">
        <v>0</v>
      </c>
      <c r="E95" s="272">
        <v>1000</v>
      </c>
      <c r="F95" s="272">
        <v>0</v>
      </c>
      <c r="G95" s="272">
        <v>0</v>
      </c>
      <c r="H95" s="272">
        <v>1000</v>
      </c>
      <c r="I95" s="272">
        <v>0</v>
      </c>
      <c r="J95" s="272">
        <v>0</v>
      </c>
      <c r="K95" s="272">
        <v>1000</v>
      </c>
      <c r="L95" s="272">
        <v>0</v>
      </c>
      <c r="M95" s="272">
        <v>0</v>
      </c>
      <c r="N95" s="272">
        <v>1000</v>
      </c>
      <c r="O95" s="502">
        <f t="shared" si="27"/>
        <v>4000</v>
      </c>
      <c r="Q95" s="76">
        <f t="shared" si="28"/>
        <v>1000</v>
      </c>
      <c r="R95" s="76">
        <f t="shared" si="29"/>
        <v>1000</v>
      </c>
      <c r="S95" s="76">
        <f t="shared" si="30"/>
        <v>1000</v>
      </c>
      <c r="T95" s="76">
        <f t="shared" si="31"/>
        <v>1000</v>
      </c>
      <c r="U95" s="76">
        <f t="shared" si="32"/>
        <v>4000</v>
      </c>
    </row>
    <row r="96" spans="1:21" x14ac:dyDescent="0.2">
      <c r="A96" s="386"/>
      <c r="B96" s="272" t="s">
        <v>355</v>
      </c>
      <c r="C96" s="272">
        <v>0</v>
      </c>
      <c r="D96" s="272">
        <v>0</v>
      </c>
      <c r="E96" s="272">
        <v>0</v>
      </c>
      <c r="F96" s="272">
        <v>0</v>
      </c>
      <c r="G96" s="272">
        <v>0</v>
      </c>
      <c r="H96" s="272">
        <v>0</v>
      </c>
      <c r="I96" s="272">
        <v>0</v>
      </c>
      <c r="J96" s="272">
        <v>0</v>
      </c>
      <c r="K96" s="272">
        <v>0</v>
      </c>
      <c r="L96" s="272">
        <v>0</v>
      </c>
      <c r="M96" s="272">
        <v>0</v>
      </c>
      <c r="N96" s="272">
        <v>0</v>
      </c>
      <c r="O96" s="502">
        <f t="shared" si="27"/>
        <v>0</v>
      </c>
      <c r="Q96" s="76">
        <f t="shared" si="28"/>
        <v>0</v>
      </c>
      <c r="R96" s="76">
        <f t="shared" si="29"/>
        <v>0</v>
      </c>
      <c r="S96" s="76">
        <f t="shared" si="30"/>
        <v>0</v>
      </c>
      <c r="T96" s="76">
        <f t="shared" si="31"/>
        <v>0</v>
      </c>
      <c r="U96" s="76">
        <f t="shared" si="32"/>
        <v>0</v>
      </c>
    </row>
    <row r="97" spans="1:21" x14ac:dyDescent="0.2">
      <c r="A97" s="386"/>
      <c r="B97" s="272" t="s">
        <v>134</v>
      </c>
      <c r="C97" s="272">
        <v>0</v>
      </c>
      <c r="D97" s="272">
        <v>0</v>
      </c>
      <c r="E97" s="272">
        <v>0</v>
      </c>
      <c r="F97" s="272">
        <v>0</v>
      </c>
      <c r="G97" s="272">
        <v>0</v>
      </c>
      <c r="H97" s="272">
        <v>0</v>
      </c>
      <c r="I97" s="272">
        <v>0</v>
      </c>
      <c r="J97" s="272">
        <v>0</v>
      </c>
      <c r="K97" s="272">
        <v>0</v>
      </c>
      <c r="L97" s="272">
        <v>0</v>
      </c>
      <c r="M97" s="272">
        <v>0</v>
      </c>
      <c r="N97" s="272">
        <v>0</v>
      </c>
      <c r="O97" s="502">
        <f t="shared" si="27"/>
        <v>0</v>
      </c>
      <c r="Q97" s="76">
        <f t="shared" si="28"/>
        <v>0</v>
      </c>
      <c r="R97" s="76">
        <f t="shared" si="29"/>
        <v>0</v>
      </c>
      <c r="S97" s="76">
        <f t="shared" si="30"/>
        <v>0</v>
      </c>
      <c r="T97" s="76">
        <f t="shared" si="31"/>
        <v>0</v>
      </c>
      <c r="U97" s="76">
        <f t="shared" si="32"/>
        <v>0</v>
      </c>
    </row>
    <row r="98" spans="1:21" x14ac:dyDescent="0.2">
      <c r="A98" s="386"/>
      <c r="B98" s="208" t="s">
        <v>247</v>
      </c>
      <c r="C98" s="85">
        <f>(C30)</f>
        <v>436.30833333333334</v>
      </c>
      <c r="D98" s="85">
        <f t="shared" ref="D98:N98" si="33">(D30)</f>
        <v>436.30833333333334</v>
      </c>
      <c r="E98" s="85">
        <f t="shared" si="33"/>
        <v>436.30833333333334</v>
      </c>
      <c r="F98" s="85">
        <f t="shared" si="33"/>
        <v>436.30833333333334</v>
      </c>
      <c r="G98" s="85">
        <f t="shared" si="33"/>
        <v>436.30833333333334</v>
      </c>
      <c r="H98" s="85">
        <f t="shared" si="33"/>
        <v>436.30833333333334</v>
      </c>
      <c r="I98" s="85">
        <f t="shared" si="33"/>
        <v>436.30833333333334</v>
      </c>
      <c r="J98" s="85">
        <f t="shared" si="33"/>
        <v>436.30833333333334</v>
      </c>
      <c r="K98" s="85">
        <f t="shared" si="33"/>
        <v>436.30833333333334</v>
      </c>
      <c r="L98" s="85">
        <f t="shared" si="33"/>
        <v>436.30833333333334</v>
      </c>
      <c r="M98" s="85">
        <f t="shared" si="33"/>
        <v>436.30833333333334</v>
      </c>
      <c r="N98" s="85">
        <f t="shared" si="33"/>
        <v>436.30833333333334</v>
      </c>
      <c r="O98" s="502">
        <f t="shared" si="27"/>
        <v>5235.7</v>
      </c>
      <c r="Q98" s="76">
        <f t="shared" si="28"/>
        <v>1308.925</v>
      </c>
      <c r="R98" s="76">
        <f t="shared" si="29"/>
        <v>1308.925</v>
      </c>
      <c r="S98" s="76">
        <f t="shared" si="30"/>
        <v>1308.925</v>
      </c>
      <c r="T98" s="76">
        <f t="shared" si="31"/>
        <v>1308.925</v>
      </c>
      <c r="U98" s="76">
        <f t="shared" si="32"/>
        <v>5235.7</v>
      </c>
    </row>
    <row r="99" spans="1:21" x14ac:dyDescent="0.2">
      <c r="A99" s="69"/>
      <c r="B99" s="272" t="s">
        <v>295</v>
      </c>
      <c r="C99" s="272">
        <v>145</v>
      </c>
      <c r="D99" s="272">
        <v>145</v>
      </c>
      <c r="E99" s="272">
        <v>145</v>
      </c>
      <c r="F99" s="272">
        <v>145</v>
      </c>
      <c r="G99" s="272">
        <v>145</v>
      </c>
      <c r="H99" s="272">
        <v>145</v>
      </c>
      <c r="I99" s="272">
        <v>145</v>
      </c>
      <c r="J99" s="272">
        <v>145</v>
      </c>
      <c r="K99" s="272">
        <v>145</v>
      </c>
      <c r="L99" s="272">
        <v>145</v>
      </c>
      <c r="M99" s="272">
        <v>145</v>
      </c>
      <c r="N99" s="272">
        <v>145</v>
      </c>
      <c r="O99" s="502">
        <f t="shared" si="27"/>
        <v>1740</v>
      </c>
      <c r="Q99" s="76">
        <f t="shared" si="28"/>
        <v>435</v>
      </c>
      <c r="R99" s="76">
        <f t="shared" si="29"/>
        <v>435</v>
      </c>
      <c r="S99" s="76">
        <f t="shared" si="30"/>
        <v>435</v>
      </c>
      <c r="T99" s="76">
        <f t="shared" si="31"/>
        <v>435</v>
      </c>
      <c r="U99" s="76">
        <f t="shared" si="32"/>
        <v>1740</v>
      </c>
    </row>
    <row r="100" spans="1:21" x14ac:dyDescent="0.2">
      <c r="A100" s="69"/>
      <c r="B100" s="272" t="s">
        <v>46</v>
      </c>
      <c r="C100" s="272">
        <v>350</v>
      </c>
      <c r="D100" s="272">
        <v>350</v>
      </c>
      <c r="E100" s="272">
        <v>350</v>
      </c>
      <c r="F100" s="272">
        <v>250</v>
      </c>
      <c r="G100" s="272">
        <v>250</v>
      </c>
      <c r="H100" s="272">
        <v>200</v>
      </c>
      <c r="I100" s="272">
        <v>200</v>
      </c>
      <c r="J100" s="272">
        <v>250</v>
      </c>
      <c r="K100" s="272">
        <v>250</v>
      </c>
      <c r="L100" s="272">
        <v>300</v>
      </c>
      <c r="M100" s="272">
        <v>350</v>
      </c>
      <c r="N100" s="272">
        <v>350</v>
      </c>
      <c r="O100" s="502">
        <f t="shared" si="27"/>
        <v>3450</v>
      </c>
      <c r="Q100" s="76">
        <f t="shared" si="28"/>
        <v>1050</v>
      </c>
      <c r="R100" s="76">
        <f t="shared" si="29"/>
        <v>700</v>
      </c>
      <c r="S100" s="76">
        <f t="shared" si="30"/>
        <v>700</v>
      </c>
      <c r="T100" s="76">
        <f t="shared" si="31"/>
        <v>1000</v>
      </c>
      <c r="U100" s="76">
        <f t="shared" si="32"/>
        <v>3450</v>
      </c>
    </row>
    <row r="101" spans="1:21" x14ac:dyDescent="0.2">
      <c r="A101" s="69"/>
      <c r="B101" s="272" t="s">
        <v>293</v>
      </c>
      <c r="C101" s="272">
        <v>120</v>
      </c>
      <c r="D101" s="272">
        <v>120</v>
      </c>
      <c r="E101" s="272">
        <v>120</v>
      </c>
      <c r="F101" s="272">
        <v>120</v>
      </c>
      <c r="G101" s="272">
        <v>120</v>
      </c>
      <c r="H101" s="272">
        <v>120</v>
      </c>
      <c r="I101" s="272">
        <v>120</v>
      </c>
      <c r="J101" s="272">
        <v>120</v>
      </c>
      <c r="K101" s="272">
        <v>120</v>
      </c>
      <c r="L101" s="272">
        <v>120</v>
      </c>
      <c r="M101" s="272">
        <v>120</v>
      </c>
      <c r="N101" s="272">
        <v>120</v>
      </c>
      <c r="O101" s="502">
        <f t="shared" si="27"/>
        <v>1440</v>
      </c>
      <c r="Q101" s="76">
        <f t="shared" si="28"/>
        <v>360</v>
      </c>
      <c r="R101" s="76">
        <f t="shared" si="29"/>
        <v>360</v>
      </c>
      <c r="S101" s="76">
        <f t="shared" si="30"/>
        <v>360</v>
      </c>
      <c r="T101" s="76">
        <f t="shared" si="31"/>
        <v>360</v>
      </c>
      <c r="U101" s="76">
        <f t="shared" si="32"/>
        <v>1440</v>
      </c>
    </row>
    <row r="102" spans="1:21" x14ac:dyDescent="0.2">
      <c r="A102" s="69"/>
      <c r="B102" s="272" t="s">
        <v>165</v>
      </c>
      <c r="C102" s="272">
        <v>12</v>
      </c>
      <c r="D102" s="272">
        <v>12</v>
      </c>
      <c r="E102" s="272">
        <v>12</v>
      </c>
      <c r="F102" s="272">
        <v>12</v>
      </c>
      <c r="G102" s="272">
        <v>0</v>
      </c>
      <c r="H102" s="272">
        <v>0</v>
      </c>
      <c r="I102" s="272">
        <v>0</v>
      </c>
      <c r="J102" s="272">
        <v>0</v>
      </c>
      <c r="K102" s="272">
        <v>12</v>
      </c>
      <c r="L102" s="272">
        <v>12</v>
      </c>
      <c r="M102" s="272">
        <v>12</v>
      </c>
      <c r="N102" s="272">
        <v>12</v>
      </c>
      <c r="O102" s="502">
        <f t="shared" si="27"/>
        <v>96</v>
      </c>
      <c r="Q102" s="76">
        <f t="shared" si="28"/>
        <v>36</v>
      </c>
      <c r="R102" s="76">
        <f t="shared" si="29"/>
        <v>12</v>
      </c>
      <c r="S102" s="76">
        <f t="shared" si="30"/>
        <v>12</v>
      </c>
      <c r="T102" s="76">
        <f t="shared" si="31"/>
        <v>36</v>
      </c>
      <c r="U102" s="76">
        <f t="shared" si="32"/>
        <v>96</v>
      </c>
    </row>
    <row r="103" spans="1:21" x14ac:dyDescent="0.2">
      <c r="A103" s="69"/>
      <c r="B103" s="272" t="s">
        <v>73</v>
      </c>
      <c r="C103" s="544">
        <v>100</v>
      </c>
      <c r="D103" s="544">
        <v>100</v>
      </c>
      <c r="E103" s="544">
        <v>100</v>
      </c>
      <c r="F103" s="544">
        <v>100</v>
      </c>
      <c r="G103" s="544">
        <v>100</v>
      </c>
      <c r="H103" s="544">
        <v>100</v>
      </c>
      <c r="I103" s="544">
        <v>100</v>
      </c>
      <c r="J103" s="544">
        <v>100</v>
      </c>
      <c r="K103" s="544">
        <v>100</v>
      </c>
      <c r="L103" s="544">
        <v>100</v>
      </c>
      <c r="M103" s="544">
        <v>100</v>
      </c>
      <c r="N103" s="544">
        <v>100</v>
      </c>
      <c r="O103" s="502">
        <f t="shared" si="27"/>
        <v>1200</v>
      </c>
      <c r="Q103" s="76">
        <f t="shared" si="28"/>
        <v>300</v>
      </c>
      <c r="R103" s="76">
        <f t="shared" si="29"/>
        <v>300</v>
      </c>
      <c r="S103" s="76">
        <f t="shared" si="30"/>
        <v>300</v>
      </c>
      <c r="T103" s="76">
        <f t="shared" si="31"/>
        <v>300</v>
      </c>
      <c r="U103" s="76">
        <f t="shared" si="32"/>
        <v>1200</v>
      </c>
    </row>
    <row r="104" spans="1:21" x14ac:dyDescent="0.2">
      <c r="A104" s="386"/>
      <c r="B104" s="85" t="s">
        <v>64</v>
      </c>
      <c r="C104" s="85">
        <f>'Monthly Marketing Budgets'!C85</f>
        <v>620</v>
      </c>
      <c r="D104" s="85">
        <f>'Monthly Marketing Budgets'!D85</f>
        <v>620</v>
      </c>
      <c r="E104" s="85">
        <f>'Monthly Marketing Budgets'!E85</f>
        <v>620</v>
      </c>
      <c r="F104" s="85">
        <f>'Monthly Marketing Budgets'!F85</f>
        <v>659.99</v>
      </c>
      <c r="G104" s="85">
        <f>'Monthly Marketing Budgets'!G85</f>
        <v>620</v>
      </c>
      <c r="H104" s="85">
        <f>'Monthly Marketing Budgets'!H85</f>
        <v>1220</v>
      </c>
      <c r="I104" s="85">
        <f>'Monthly Marketing Budgets'!I85</f>
        <v>1395</v>
      </c>
      <c r="J104" s="85">
        <f>'Monthly Marketing Budgets'!J85</f>
        <v>1395</v>
      </c>
      <c r="K104" s="85">
        <f>'Monthly Marketing Budgets'!K85</f>
        <v>1395</v>
      </c>
      <c r="L104" s="85">
        <f>'Monthly Marketing Budgets'!L85</f>
        <v>1395</v>
      </c>
      <c r="M104" s="85">
        <f>'Monthly Marketing Budgets'!M85</f>
        <v>620</v>
      </c>
      <c r="N104" s="85">
        <f>'Monthly Marketing Budgets'!N85</f>
        <v>620</v>
      </c>
      <c r="O104" s="502">
        <f t="shared" si="27"/>
        <v>11179.99</v>
      </c>
      <c r="Q104" s="76">
        <f t="shared" si="28"/>
        <v>1860</v>
      </c>
      <c r="R104" s="76">
        <f t="shared" si="29"/>
        <v>2499.9899999999998</v>
      </c>
      <c r="S104" s="76">
        <f t="shared" si="30"/>
        <v>4185</v>
      </c>
      <c r="T104" s="76">
        <f t="shared" si="31"/>
        <v>2635</v>
      </c>
      <c r="U104" s="76">
        <f t="shared" si="32"/>
        <v>11179.99</v>
      </c>
    </row>
    <row r="105" spans="1:21" x14ac:dyDescent="0.2">
      <c r="A105" s="386"/>
      <c r="B105" s="102" t="s">
        <v>65</v>
      </c>
      <c r="C105" s="272">
        <v>0</v>
      </c>
      <c r="D105" s="272">
        <v>0</v>
      </c>
      <c r="E105" s="272">
        <v>0</v>
      </c>
      <c r="F105" s="272">
        <v>0</v>
      </c>
      <c r="G105" s="272">
        <v>0</v>
      </c>
      <c r="H105" s="272">
        <v>600</v>
      </c>
      <c r="I105" s="272">
        <v>725</v>
      </c>
      <c r="J105" s="272">
        <v>725</v>
      </c>
      <c r="K105" s="272">
        <v>725</v>
      </c>
      <c r="L105" s="272">
        <v>725</v>
      </c>
      <c r="M105" s="272">
        <v>0</v>
      </c>
      <c r="N105" s="272">
        <v>0</v>
      </c>
      <c r="O105" s="502">
        <f t="shared" si="27"/>
        <v>3500</v>
      </c>
      <c r="Q105" s="76">
        <f t="shared" si="28"/>
        <v>0</v>
      </c>
      <c r="R105" s="76">
        <f t="shared" si="29"/>
        <v>600</v>
      </c>
      <c r="S105" s="76">
        <f t="shared" si="30"/>
        <v>2175</v>
      </c>
      <c r="T105" s="76">
        <f t="shared" si="31"/>
        <v>725</v>
      </c>
      <c r="U105" s="76">
        <f t="shared" si="32"/>
        <v>3500</v>
      </c>
    </row>
    <row r="106" spans="1:21" x14ac:dyDescent="0.2">
      <c r="A106" s="386"/>
      <c r="B106" s="102" t="s">
        <v>4</v>
      </c>
      <c r="C106" s="272">
        <v>0</v>
      </c>
      <c r="D106" s="272">
        <v>0</v>
      </c>
      <c r="E106" s="272">
        <v>0</v>
      </c>
      <c r="F106" s="272">
        <v>0</v>
      </c>
      <c r="G106" s="272">
        <v>0</v>
      </c>
      <c r="H106" s="272">
        <v>200</v>
      </c>
      <c r="I106" s="272">
        <v>250</v>
      </c>
      <c r="J106" s="272">
        <v>250</v>
      </c>
      <c r="K106" s="272">
        <v>250</v>
      </c>
      <c r="L106" s="272">
        <v>250</v>
      </c>
      <c r="M106" s="272">
        <v>0</v>
      </c>
      <c r="N106" s="272">
        <v>0</v>
      </c>
      <c r="O106" s="502">
        <f t="shared" si="27"/>
        <v>1200</v>
      </c>
      <c r="Q106" s="76">
        <f t="shared" si="28"/>
        <v>0</v>
      </c>
      <c r="R106" s="76">
        <f t="shared" si="29"/>
        <v>200</v>
      </c>
      <c r="S106" s="76">
        <f t="shared" si="30"/>
        <v>750</v>
      </c>
      <c r="T106" s="76">
        <f t="shared" si="31"/>
        <v>250</v>
      </c>
      <c r="U106" s="76">
        <f t="shared" si="32"/>
        <v>1200</v>
      </c>
    </row>
    <row r="107" spans="1:21" x14ac:dyDescent="0.2">
      <c r="A107" s="386"/>
      <c r="B107" s="102" t="s">
        <v>205</v>
      </c>
      <c r="C107" s="544">
        <v>65</v>
      </c>
      <c r="D107" s="544">
        <v>65</v>
      </c>
      <c r="E107" s="544">
        <v>65</v>
      </c>
      <c r="F107" s="544">
        <v>65</v>
      </c>
      <c r="G107" s="544">
        <v>65</v>
      </c>
      <c r="H107" s="544">
        <v>65</v>
      </c>
      <c r="I107" s="544">
        <v>65</v>
      </c>
      <c r="J107" s="544">
        <v>65</v>
      </c>
      <c r="K107" s="544">
        <v>65</v>
      </c>
      <c r="L107" s="544">
        <v>65</v>
      </c>
      <c r="M107" s="544">
        <v>65</v>
      </c>
      <c r="N107" s="544">
        <v>65</v>
      </c>
      <c r="O107" s="502">
        <f t="shared" si="27"/>
        <v>780</v>
      </c>
      <c r="Q107" s="76">
        <f t="shared" si="28"/>
        <v>195</v>
      </c>
      <c r="R107" s="76">
        <f t="shared" si="29"/>
        <v>195</v>
      </c>
      <c r="S107" s="76">
        <f t="shared" si="30"/>
        <v>195</v>
      </c>
      <c r="T107" s="76">
        <f t="shared" si="31"/>
        <v>195</v>
      </c>
      <c r="U107" s="76">
        <f t="shared" si="32"/>
        <v>780</v>
      </c>
    </row>
    <row r="108" spans="1:21" x14ac:dyDescent="0.2">
      <c r="A108" s="69"/>
      <c r="B108" s="272" t="s">
        <v>272</v>
      </c>
      <c r="C108" s="272">
        <v>0</v>
      </c>
      <c r="D108" s="272">
        <v>0</v>
      </c>
      <c r="E108" s="272">
        <v>0</v>
      </c>
      <c r="F108" s="272">
        <v>0</v>
      </c>
      <c r="G108" s="272">
        <v>0</v>
      </c>
      <c r="H108" s="272">
        <v>0</v>
      </c>
      <c r="I108" s="272">
        <v>0</v>
      </c>
      <c r="J108" s="272">
        <v>0</v>
      </c>
      <c r="K108" s="272">
        <v>0</v>
      </c>
      <c r="L108" s="272">
        <v>0</v>
      </c>
      <c r="M108" s="272">
        <v>0</v>
      </c>
      <c r="N108" s="272">
        <v>0</v>
      </c>
      <c r="O108" s="502">
        <f t="shared" si="27"/>
        <v>0</v>
      </c>
      <c r="Q108" s="76">
        <f t="shared" si="28"/>
        <v>0</v>
      </c>
      <c r="R108" s="76">
        <f t="shared" si="29"/>
        <v>0</v>
      </c>
      <c r="S108" s="76">
        <f t="shared" si="30"/>
        <v>0</v>
      </c>
      <c r="T108" s="76">
        <f t="shared" si="31"/>
        <v>0</v>
      </c>
      <c r="U108" s="76">
        <f t="shared" si="32"/>
        <v>0</v>
      </c>
    </row>
    <row r="109" spans="1:21" x14ac:dyDescent="0.2">
      <c r="A109" s="69"/>
      <c r="B109" s="272" t="s">
        <v>272</v>
      </c>
      <c r="C109" s="272">
        <v>0</v>
      </c>
      <c r="D109" s="272">
        <v>0</v>
      </c>
      <c r="E109" s="272">
        <v>0</v>
      </c>
      <c r="F109" s="272">
        <v>0</v>
      </c>
      <c r="G109" s="272">
        <v>0</v>
      </c>
      <c r="H109" s="272">
        <v>0</v>
      </c>
      <c r="I109" s="272">
        <v>0</v>
      </c>
      <c r="J109" s="272">
        <v>0</v>
      </c>
      <c r="K109" s="272">
        <v>0</v>
      </c>
      <c r="L109" s="272">
        <v>0</v>
      </c>
      <c r="M109" s="272">
        <v>0</v>
      </c>
      <c r="N109" s="272">
        <v>0</v>
      </c>
      <c r="O109" s="502">
        <f t="shared" si="27"/>
        <v>0</v>
      </c>
      <c r="Q109" s="76">
        <f t="shared" si="28"/>
        <v>0</v>
      </c>
      <c r="R109" s="76">
        <f t="shared" si="29"/>
        <v>0</v>
      </c>
      <c r="S109" s="76">
        <f t="shared" si="30"/>
        <v>0</v>
      </c>
      <c r="T109" s="76">
        <f t="shared" si="31"/>
        <v>0</v>
      </c>
      <c r="U109" s="76">
        <f t="shared" si="32"/>
        <v>0</v>
      </c>
    </row>
    <row r="110" spans="1:21" x14ac:dyDescent="0.2">
      <c r="A110" s="69"/>
      <c r="B110" s="272" t="s">
        <v>272</v>
      </c>
      <c r="C110" s="272">
        <v>0</v>
      </c>
      <c r="D110" s="272">
        <v>0</v>
      </c>
      <c r="E110" s="272">
        <v>0</v>
      </c>
      <c r="F110" s="272">
        <v>0</v>
      </c>
      <c r="G110" s="272">
        <v>0</v>
      </c>
      <c r="H110" s="272">
        <v>0</v>
      </c>
      <c r="I110" s="272">
        <v>0</v>
      </c>
      <c r="J110" s="272">
        <v>0</v>
      </c>
      <c r="K110" s="272">
        <v>0</v>
      </c>
      <c r="L110" s="272">
        <v>0</v>
      </c>
      <c r="M110" s="272">
        <v>0</v>
      </c>
      <c r="N110" s="272">
        <v>0</v>
      </c>
      <c r="O110" s="503">
        <f t="shared" si="27"/>
        <v>0</v>
      </c>
      <c r="Q110" s="77">
        <f t="shared" si="28"/>
        <v>0</v>
      </c>
      <c r="R110" s="77">
        <f t="shared" si="29"/>
        <v>0</v>
      </c>
      <c r="S110" s="77">
        <f t="shared" si="30"/>
        <v>0</v>
      </c>
      <c r="T110" s="77">
        <f t="shared" si="31"/>
        <v>0</v>
      </c>
      <c r="U110" s="77">
        <f t="shared" si="32"/>
        <v>0</v>
      </c>
    </row>
    <row r="111" spans="1:21" x14ac:dyDescent="0.2">
      <c r="A111" s="386"/>
      <c r="B111" s="85" t="s">
        <v>122</v>
      </c>
      <c r="C111" s="186">
        <f t="shared" ref="C111:O111" si="34">SUM(C90:C110)</f>
        <v>6408.7250000000004</v>
      </c>
      <c r="D111" s="186">
        <f t="shared" si="34"/>
        <v>6408.7250000000004</v>
      </c>
      <c r="E111" s="186">
        <f t="shared" si="34"/>
        <v>7408.7250000000004</v>
      </c>
      <c r="F111" s="186">
        <f t="shared" si="34"/>
        <v>6348.7150000000001</v>
      </c>
      <c r="G111" s="186">
        <f t="shared" si="34"/>
        <v>6296.7250000000004</v>
      </c>
      <c r="H111" s="186">
        <f t="shared" si="34"/>
        <v>8646.7250000000004</v>
      </c>
      <c r="I111" s="186">
        <f t="shared" si="34"/>
        <v>7996.7250000000004</v>
      </c>
      <c r="J111" s="186">
        <f t="shared" si="34"/>
        <v>8046.7250000000004</v>
      </c>
      <c r="K111" s="186">
        <f t="shared" si="34"/>
        <v>9058.7250000000004</v>
      </c>
      <c r="L111" s="186">
        <f t="shared" si="34"/>
        <v>8108.7250000000004</v>
      </c>
      <c r="M111" s="186">
        <f t="shared" si="34"/>
        <v>6408.7250000000004</v>
      </c>
      <c r="N111" s="187">
        <f t="shared" si="34"/>
        <v>7408.7250000000004</v>
      </c>
      <c r="O111" s="385">
        <f t="shared" si="34"/>
        <v>88546.689999999988</v>
      </c>
      <c r="Q111" s="76">
        <f>SUM(Q90:Q110)</f>
        <v>20226.174999999999</v>
      </c>
      <c r="R111" s="76">
        <f>SUM(R90:R110)</f>
        <v>21292.165000000001</v>
      </c>
      <c r="S111" s="76">
        <f>SUM(S90:S110)</f>
        <v>25102.174999999999</v>
      </c>
      <c r="T111" s="76">
        <f>SUM(T90:T110)</f>
        <v>21926.174999999999</v>
      </c>
      <c r="U111" s="76">
        <f t="shared" si="32"/>
        <v>88546.69</v>
      </c>
    </row>
    <row r="112" spans="1:21" x14ac:dyDescent="0.2">
      <c r="A112" s="386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385"/>
      <c r="Q112" s="76"/>
      <c r="R112" s="76"/>
      <c r="S112" s="76"/>
      <c r="T112" s="76"/>
      <c r="U112" s="76"/>
    </row>
    <row r="113" spans="1:21" x14ac:dyDescent="0.2">
      <c r="A113" s="386"/>
      <c r="B113" s="85" t="s">
        <v>302</v>
      </c>
      <c r="C113" s="85">
        <f>(C87-C111)</f>
        <v>19086.171999999999</v>
      </c>
      <c r="D113" s="85">
        <f t="shared" ref="D113:N113" si="35">(D87-D111)</f>
        <v>37150.295000000006</v>
      </c>
      <c r="E113" s="85">
        <f t="shared" si="35"/>
        <v>82454.597999999998</v>
      </c>
      <c r="F113" s="85">
        <f t="shared" si="35"/>
        <v>124436.83599999998</v>
      </c>
      <c r="G113" s="85">
        <f t="shared" si="35"/>
        <v>189252.09599999999</v>
      </c>
      <c r="H113" s="85">
        <f t="shared" si="35"/>
        <v>304531.34300000005</v>
      </c>
      <c r="I113" s="85">
        <f t="shared" si="35"/>
        <v>461535.973</v>
      </c>
      <c r="J113" s="85">
        <f t="shared" si="35"/>
        <v>314078.49800000002</v>
      </c>
      <c r="K113" s="85">
        <f t="shared" si="35"/>
        <v>741949.61499999999</v>
      </c>
      <c r="L113" s="85">
        <f t="shared" si="35"/>
        <v>603511.71200000006</v>
      </c>
      <c r="M113" s="85">
        <f t="shared" si="35"/>
        <v>378572.799</v>
      </c>
      <c r="N113" s="85">
        <f t="shared" si="35"/>
        <v>939645.36300000013</v>
      </c>
      <c r="O113" s="502">
        <f>SUM(C113:N113)</f>
        <v>4196205.3000000007</v>
      </c>
      <c r="Q113" s="76">
        <f>(C113+D113+E113)</f>
        <v>138691.065</v>
      </c>
      <c r="R113" s="76">
        <f>(F113+G113+H113)</f>
        <v>618220.27500000002</v>
      </c>
      <c r="S113" s="76">
        <f>(I113+J113+K113)</f>
        <v>1517564.0860000001</v>
      </c>
      <c r="T113" s="76">
        <f>(L113+M113+N113)</f>
        <v>1921729.8740000003</v>
      </c>
      <c r="U113" s="76">
        <f t="shared" si="32"/>
        <v>4196205.3000000007</v>
      </c>
    </row>
    <row r="114" spans="1:21" x14ac:dyDescent="0.2">
      <c r="A114" s="386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385"/>
      <c r="Q114" s="76"/>
      <c r="R114" s="76"/>
      <c r="S114" s="76"/>
      <c r="T114" s="76"/>
      <c r="U114" s="76"/>
    </row>
    <row r="115" spans="1:21" x14ac:dyDescent="0.2">
      <c r="A115" s="386"/>
      <c r="B115" s="102" t="s">
        <v>301</v>
      </c>
      <c r="C115" s="272">
        <v>74</v>
      </c>
      <c r="D115" s="272">
        <v>68</v>
      </c>
      <c r="E115" s="272">
        <v>62</v>
      </c>
      <c r="F115" s="272">
        <v>56</v>
      </c>
      <c r="G115" s="272">
        <v>50</v>
      </c>
      <c r="H115" s="272">
        <v>44</v>
      </c>
      <c r="I115" s="272">
        <v>38</v>
      </c>
      <c r="J115" s="272">
        <v>31</v>
      </c>
      <c r="K115" s="272">
        <v>25</v>
      </c>
      <c r="L115" s="272">
        <v>19</v>
      </c>
      <c r="M115" s="272">
        <v>13</v>
      </c>
      <c r="N115" s="272">
        <v>6</v>
      </c>
      <c r="O115" s="502">
        <f>SUM(C115:N115)</f>
        <v>486</v>
      </c>
      <c r="Q115" s="76">
        <f>(C115+D115+E115)</f>
        <v>204</v>
      </c>
      <c r="R115" s="76">
        <f>(F115+G115+H115)</f>
        <v>150</v>
      </c>
      <c r="S115" s="76">
        <f>(I115+J115+K115)</f>
        <v>94</v>
      </c>
      <c r="T115" s="76">
        <f>(L115+M115+N115)</f>
        <v>38</v>
      </c>
      <c r="U115" s="76">
        <f t="shared" si="32"/>
        <v>486</v>
      </c>
    </row>
    <row r="116" spans="1:21" x14ac:dyDescent="0.2">
      <c r="A116" s="386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385"/>
      <c r="Q116" s="76"/>
      <c r="R116" s="76"/>
      <c r="S116" s="76"/>
      <c r="T116" s="76"/>
      <c r="U116" s="76"/>
    </row>
    <row r="117" spans="1:21" x14ac:dyDescent="0.2">
      <c r="A117" s="643" t="s">
        <v>107</v>
      </c>
      <c r="B117" s="644"/>
      <c r="C117" s="85">
        <f>(C87-C111-C115)</f>
        <v>19012.171999999999</v>
      </c>
      <c r="D117" s="85">
        <f t="shared" ref="D117:N117" si="36">(D87-D111-D115)</f>
        <v>37082.295000000006</v>
      </c>
      <c r="E117" s="85">
        <f t="shared" si="36"/>
        <v>82392.597999999998</v>
      </c>
      <c r="F117" s="85">
        <f t="shared" si="36"/>
        <v>124380.83599999998</v>
      </c>
      <c r="G117" s="85">
        <f t="shared" si="36"/>
        <v>189202.09599999999</v>
      </c>
      <c r="H117" s="85">
        <f t="shared" si="36"/>
        <v>304487.34300000005</v>
      </c>
      <c r="I117" s="85">
        <f t="shared" si="36"/>
        <v>461497.973</v>
      </c>
      <c r="J117" s="85">
        <f t="shared" si="36"/>
        <v>314047.49800000002</v>
      </c>
      <c r="K117" s="85">
        <f t="shared" si="36"/>
        <v>741924.61499999999</v>
      </c>
      <c r="L117" s="85">
        <f t="shared" si="36"/>
        <v>603492.71200000006</v>
      </c>
      <c r="M117" s="85">
        <f t="shared" si="36"/>
        <v>378559.799</v>
      </c>
      <c r="N117" s="85">
        <f t="shared" si="36"/>
        <v>939639.36300000013</v>
      </c>
      <c r="O117" s="502">
        <f>SUM(C117:N117)</f>
        <v>4195719.3000000007</v>
      </c>
      <c r="Q117" s="76">
        <f>(C117+D117+E117)</f>
        <v>138487.065</v>
      </c>
      <c r="R117" s="76">
        <f>(F117+G117+H117)</f>
        <v>618070.27500000002</v>
      </c>
      <c r="S117" s="76">
        <f>(I117+J117+K117)</f>
        <v>1517470.0860000001</v>
      </c>
      <c r="T117" s="76">
        <f>(L117+M117+N117)</f>
        <v>1921691.8740000003</v>
      </c>
      <c r="U117" s="76">
        <f>(U87-U111)</f>
        <v>4196205.3</v>
      </c>
    </row>
    <row r="118" spans="1:21" x14ac:dyDescent="0.2">
      <c r="A118" s="386"/>
      <c r="B118" s="85" t="s">
        <v>190</v>
      </c>
      <c r="C118" s="85">
        <f>(C117*$G$127)</f>
        <v>3992.5561199999997</v>
      </c>
      <c r="D118" s="85">
        <f t="shared" ref="D118:N118" si="37">(D117*$G$127)</f>
        <v>7787.2819500000005</v>
      </c>
      <c r="E118" s="85">
        <f t="shared" si="37"/>
        <v>17302.44558</v>
      </c>
      <c r="F118" s="85">
        <f t="shared" si="37"/>
        <v>26119.975559999995</v>
      </c>
      <c r="G118" s="85">
        <f t="shared" si="37"/>
        <v>39732.440159999998</v>
      </c>
      <c r="H118" s="85">
        <f t="shared" si="37"/>
        <v>63942.342030000007</v>
      </c>
      <c r="I118" s="85">
        <f t="shared" si="37"/>
        <v>96914.574330000003</v>
      </c>
      <c r="J118" s="85">
        <f t="shared" si="37"/>
        <v>65949.974580000009</v>
      </c>
      <c r="K118" s="85">
        <f t="shared" si="37"/>
        <v>155804.16915</v>
      </c>
      <c r="L118" s="85">
        <f t="shared" si="37"/>
        <v>126733.46952000001</v>
      </c>
      <c r="M118" s="85">
        <f t="shared" si="37"/>
        <v>79497.557789999992</v>
      </c>
      <c r="N118" s="85">
        <f t="shared" si="37"/>
        <v>197324.26623000001</v>
      </c>
      <c r="O118" s="502">
        <f>SUM(C118:N118)</f>
        <v>881101.05300000007</v>
      </c>
      <c r="P118" s="36" t="s">
        <v>368</v>
      </c>
      <c r="Q118" s="76">
        <f>(C118+D118+E118)</f>
        <v>29082.283649999998</v>
      </c>
      <c r="R118" s="76">
        <f>(F118+G118+H118)</f>
        <v>129794.75774999999</v>
      </c>
      <c r="S118" s="76">
        <f>(I118+J118+K118)</f>
        <v>318668.71805999998</v>
      </c>
      <c r="T118" s="76">
        <f>(L118+M118+N118)</f>
        <v>403555.29353999998</v>
      </c>
      <c r="U118" s="76">
        <f>(O118)</f>
        <v>881101.05300000007</v>
      </c>
    </row>
    <row r="119" spans="1:21" x14ac:dyDescent="0.2">
      <c r="A119" s="386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158" t="str">
        <f>IF(O49&gt;1,("  "),("prev yr adjst "))</f>
        <v xml:space="preserve">  </v>
      </c>
      <c r="O119" s="504">
        <f>IF(O52&lt;1,(O52),(0))</f>
        <v>0</v>
      </c>
      <c r="Q119" s="76"/>
      <c r="R119" s="76"/>
      <c r="S119" s="76"/>
      <c r="T119" s="76" t="str">
        <f>(N119)</f>
        <v xml:space="preserve">  </v>
      </c>
      <c r="U119" s="76">
        <f>(O119)</f>
        <v>0</v>
      </c>
    </row>
    <row r="120" spans="1:21" s="203" customFormat="1" ht="15.95" customHeight="1" x14ac:dyDescent="0.2">
      <c r="A120" s="639" t="s">
        <v>21</v>
      </c>
      <c r="B120" s="640"/>
      <c r="C120" s="209">
        <f>(C117-C118)</f>
        <v>15019.615879999999</v>
      </c>
      <c r="D120" s="209">
        <f t="shared" ref="D120:N120" si="38">(D117-D118)</f>
        <v>29295.013050000005</v>
      </c>
      <c r="E120" s="209">
        <f t="shared" si="38"/>
        <v>65090.152419999999</v>
      </c>
      <c r="F120" s="209">
        <f t="shared" si="38"/>
        <v>98260.860439999989</v>
      </c>
      <c r="G120" s="209">
        <f t="shared" si="38"/>
        <v>149469.65583999999</v>
      </c>
      <c r="H120" s="209">
        <f t="shared" si="38"/>
        <v>240545.00097000005</v>
      </c>
      <c r="I120" s="209">
        <f t="shared" si="38"/>
        <v>364583.39867000002</v>
      </c>
      <c r="J120" s="209">
        <f t="shared" si="38"/>
        <v>248097.52342000001</v>
      </c>
      <c r="K120" s="209">
        <f t="shared" si="38"/>
        <v>586120.44585000002</v>
      </c>
      <c r="L120" s="209">
        <f t="shared" si="38"/>
        <v>476759.24248000002</v>
      </c>
      <c r="M120" s="209">
        <f t="shared" si="38"/>
        <v>299062.24121000001</v>
      </c>
      <c r="N120" s="209">
        <f t="shared" si="38"/>
        <v>742315.09677000018</v>
      </c>
      <c r="O120" s="505">
        <f>+O117-O118-O119</f>
        <v>3314618.2470000004</v>
      </c>
      <c r="Q120" s="205">
        <f>(Q117-Q118)</f>
        <v>109404.78135</v>
      </c>
      <c r="R120" s="205">
        <f>(R117-R118)</f>
        <v>488275.51725000003</v>
      </c>
      <c r="S120" s="205">
        <f>(S117-S118)</f>
        <v>1198801.3679400003</v>
      </c>
      <c r="T120" s="205">
        <f>(T117-T118)</f>
        <v>1518136.5804600003</v>
      </c>
      <c r="U120" s="205">
        <f>(U117-U118-U119)</f>
        <v>3315104.2469999995</v>
      </c>
    </row>
    <row r="121" spans="1:21" ht="13.5" thickBot="1" x14ac:dyDescent="0.25">
      <c r="A121" s="506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495"/>
      <c r="Q121" s="128"/>
      <c r="R121" s="128"/>
      <c r="S121" s="128"/>
      <c r="T121" s="128"/>
      <c r="U121" s="128"/>
    </row>
    <row r="122" spans="1:21" s="261" customFormat="1" hidden="1" x14ac:dyDescent="0.2">
      <c r="A122" s="194"/>
      <c r="B122" s="461" t="s">
        <v>223</v>
      </c>
      <c r="C122" s="462">
        <f>(C117)+C98+(IF(N55&lt;0,N55,0))</f>
        <v>19448.480333333333</v>
      </c>
      <c r="D122" s="462">
        <f>(D117)+D98</f>
        <v>37518.60333333334</v>
      </c>
      <c r="E122" s="462">
        <f t="shared" ref="E122:N122" si="39">(E117)+E98</f>
        <v>82828.906333333332</v>
      </c>
      <c r="F122" s="462">
        <f t="shared" si="39"/>
        <v>124817.14433333332</v>
      </c>
      <c r="G122" s="462">
        <f t="shared" si="39"/>
        <v>189638.40433333331</v>
      </c>
      <c r="H122" s="462">
        <f t="shared" si="39"/>
        <v>304923.6513333334</v>
      </c>
      <c r="I122" s="462">
        <f t="shared" si="39"/>
        <v>461934.28133333335</v>
      </c>
      <c r="J122" s="462">
        <f t="shared" si="39"/>
        <v>314483.80633333337</v>
      </c>
      <c r="K122" s="462">
        <f t="shared" si="39"/>
        <v>742360.92333333334</v>
      </c>
      <c r="L122" s="462">
        <f t="shared" si="39"/>
        <v>603929.02033333341</v>
      </c>
      <c r="M122" s="462">
        <f t="shared" si="39"/>
        <v>378996.10733333335</v>
      </c>
      <c r="N122" s="500">
        <f t="shared" si="39"/>
        <v>940075.67133333348</v>
      </c>
      <c r="O122" s="194"/>
    </row>
    <row r="123" spans="1:21" x14ac:dyDescent="0.2">
      <c r="A123" s="76"/>
      <c r="B123" s="253" t="s">
        <v>222</v>
      </c>
      <c r="C123" s="254">
        <f>(C122)</f>
        <v>19448.480333333333</v>
      </c>
      <c r="D123" s="254">
        <f t="shared" ref="D123:N123" si="40">(C123+D117)+D98</f>
        <v>56967.083666666673</v>
      </c>
      <c r="E123" s="254">
        <f t="shared" si="40"/>
        <v>139795.99</v>
      </c>
      <c r="F123" s="254">
        <f t="shared" si="40"/>
        <v>264613.13433333335</v>
      </c>
      <c r="G123" s="254">
        <f t="shared" si="40"/>
        <v>454251.53866666672</v>
      </c>
      <c r="H123" s="254">
        <f t="shared" si="40"/>
        <v>759175.19000000018</v>
      </c>
      <c r="I123" s="254">
        <f t="shared" si="40"/>
        <v>1221109.4713333335</v>
      </c>
      <c r="J123" s="254">
        <f t="shared" si="40"/>
        <v>1535593.2776666668</v>
      </c>
      <c r="K123" s="254">
        <f t="shared" si="40"/>
        <v>2277954.2009999999</v>
      </c>
      <c r="L123" s="254">
        <f t="shared" si="40"/>
        <v>2881883.2213333328</v>
      </c>
      <c r="M123" s="254">
        <f t="shared" si="40"/>
        <v>3260879.3286666661</v>
      </c>
      <c r="N123" s="255">
        <f t="shared" si="40"/>
        <v>4200955</v>
      </c>
      <c r="O123" s="76"/>
      <c r="Q123" s="128"/>
      <c r="R123" s="128"/>
      <c r="S123" s="128"/>
      <c r="T123" s="128"/>
      <c r="U123" s="128"/>
    </row>
    <row r="124" spans="1:21" x14ac:dyDescent="0.2">
      <c r="A124" s="76"/>
      <c r="B124" s="256" t="s">
        <v>9</v>
      </c>
      <c r="C124" s="257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Q124" s="128"/>
      <c r="R124" s="128"/>
      <c r="S124" s="128"/>
      <c r="T124" s="128"/>
      <c r="U124" s="128"/>
    </row>
    <row r="125" spans="1:21" ht="13.5" thickBo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76"/>
      <c r="Q125" s="128"/>
      <c r="R125" s="128"/>
      <c r="S125" s="128"/>
      <c r="T125" s="128"/>
      <c r="U125" s="128"/>
    </row>
    <row r="126" spans="1:21" x14ac:dyDescent="0.2">
      <c r="A126" s="36"/>
      <c r="E126" s="475" t="s">
        <v>228</v>
      </c>
      <c r="F126" s="476"/>
      <c r="G126" s="483"/>
      <c r="H126" s="85"/>
      <c r="I126" s="36"/>
      <c r="J126" s="36"/>
      <c r="K126" s="36"/>
      <c r="L126" s="36"/>
      <c r="M126" s="36"/>
      <c r="N126" s="36"/>
      <c r="O126" s="76"/>
      <c r="Q126" s="128"/>
      <c r="R126" s="128"/>
      <c r="S126" s="128"/>
      <c r="T126" s="128"/>
      <c r="U126" s="128"/>
    </row>
    <row r="127" spans="1:21" ht="12.95" customHeight="1" x14ac:dyDescent="0.2">
      <c r="A127" s="36"/>
      <c r="E127" s="490" t="s">
        <v>85</v>
      </c>
      <c r="F127" s="479"/>
      <c r="G127" s="632">
        <f>IF(O117&gt;0,0.21,IF(O117&lt;0,0,0))</f>
        <v>0.21</v>
      </c>
      <c r="H127" s="85"/>
      <c r="I127" s="36"/>
      <c r="J127" s="36"/>
      <c r="K127" s="36"/>
      <c r="L127" s="36"/>
      <c r="M127" s="36"/>
      <c r="N127" s="36"/>
      <c r="O127" s="76"/>
      <c r="Q127" s="128"/>
      <c r="R127" s="128"/>
      <c r="S127" s="128"/>
      <c r="T127" s="128"/>
      <c r="U127" s="128"/>
    </row>
    <row r="128" spans="1:21" ht="12.95" customHeight="1" x14ac:dyDescent="0.2">
      <c r="A128" s="36"/>
      <c r="E128" s="497" t="s">
        <v>89</v>
      </c>
      <c r="F128" s="479"/>
      <c r="G128" s="633">
        <f>IF(O117&gt;33000,0.38,IF(O117&gt;10000,0.35,IF(O117&gt;7000,0.25,IF(O117&gt;5000,0.2,IF(O117&gt;1000,0.1,IF(O117&lt;0,0,0.1))))))</f>
        <v>0.38</v>
      </c>
      <c r="H128" s="85"/>
      <c r="I128" s="36"/>
      <c r="J128" s="36"/>
      <c r="K128" s="36"/>
      <c r="L128" s="36"/>
      <c r="M128" s="36"/>
      <c r="N128" s="36"/>
      <c r="O128" s="76"/>
      <c r="Q128" s="128"/>
      <c r="R128" s="128"/>
      <c r="S128" s="128"/>
      <c r="T128" s="128"/>
      <c r="U128" s="128"/>
    </row>
    <row r="129" spans="1:21" x14ac:dyDescent="0.2">
      <c r="A129" s="36"/>
      <c r="E129" s="455" t="s">
        <v>163</v>
      </c>
      <c r="F129" s="456"/>
      <c r="G129" s="457"/>
      <c r="H129" s="85"/>
      <c r="I129" s="36"/>
      <c r="J129" s="36"/>
      <c r="K129" s="36"/>
      <c r="L129" s="36"/>
      <c r="M129" s="36"/>
      <c r="N129" s="36"/>
      <c r="O129" s="76"/>
      <c r="Q129" s="128"/>
      <c r="R129" s="128"/>
      <c r="S129" s="128"/>
      <c r="T129" s="128"/>
      <c r="U129" s="128"/>
    </row>
    <row r="130" spans="1:21" ht="18" x14ac:dyDescent="0.25">
      <c r="A130" s="36"/>
      <c r="B130" s="489" t="s">
        <v>84</v>
      </c>
      <c r="E130" s="455" t="s">
        <v>164</v>
      </c>
      <c r="F130" s="456"/>
      <c r="G130" s="484"/>
      <c r="H130" s="85"/>
      <c r="I130" s="36"/>
      <c r="J130" s="36"/>
      <c r="K130" s="36"/>
      <c r="L130" s="36"/>
      <c r="M130" s="36"/>
      <c r="N130" s="36"/>
      <c r="O130" s="76"/>
      <c r="Q130" s="128"/>
      <c r="R130" s="128"/>
      <c r="S130" s="128"/>
      <c r="T130" s="128"/>
      <c r="U130" s="128"/>
    </row>
    <row r="131" spans="1:21" x14ac:dyDescent="0.2">
      <c r="E131" s="455"/>
      <c r="F131" s="456"/>
      <c r="G131" s="457"/>
      <c r="H131" s="135"/>
      <c r="Q131" s="128"/>
      <c r="R131" s="128"/>
      <c r="S131" s="128"/>
      <c r="T131" s="128"/>
      <c r="U131" s="128"/>
    </row>
    <row r="132" spans="1:21" x14ac:dyDescent="0.2">
      <c r="E132" s="455" t="s">
        <v>61</v>
      </c>
      <c r="F132" s="456"/>
      <c r="G132" s="457"/>
      <c r="H132" s="135"/>
      <c r="Q132" s="128"/>
      <c r="R132" s="128"/>
      <c r="S132" s="128"/>
      <c r="T132" s="128"/>
      <c r="U132" s="128"/>
    </row>
    <row r="133" spans="1:21" ht="13.5" thickBot="1" x14ac:dyDescent="0.25">
      <c r="E133" s="458" t="s">
        <v>83</v>
      </c>
      <c r="F133" s="481"/>
      <c r="G133" s="459"/>
      <c r="H133" s="135"/>
      <c r="Q133" s="128"/>
      <c r="R133" s="128"/>
      <c r="S133" s="128"/>
      <c r="T133" s="128"/>
      <c r="U133" s="128"/>
    </row>
    <row r="134" spans="1:21" x14ac:dyDescent="0.2">
      <c r="E134" s="135"/>
      <c r="F134" s="135"/>
      <c r="G134" s="135"/>
      <c r="H134" s="135"/>
      <c r="Q134" s="128"/>
      <c r="R134" s="128"/>
      <c r="S134" s="128"/>
      <c r="T134" s="128"/>
      <c r="U134" s="128"/>
    </row>
    <row r="135" spans="1:21" x14ac:dyDescent="0.2">
      <c r="E135" s="135"/>
      <c r="F135" s="135"/>
      <c r="G135" s="135"/>
      <c r="H135" s="135"/>
      <c r="Q135" s="128"/>
      <c r="R135" s="128"/>
      <c r="S135" s="128"/>
      <c r="T135" s="128"/>
      <c r="U135" s="128"/>
    </row>
    <row r="136" spans="1:21" x14ac:dyDescent="0.2">
      <c r="Q136" s="128"/>
      <c r="R136" s="128"/>
      <c r="S136" s="128"/>
      <c r="T136" s="128"/>
      <c r="U136" s="128"/>
    </row>
    <row r="137" spans="1:21" x14ac:dyDescent="0.2">
      <c r="Q137" s="128"/>
      <c r="R137" s="128"/>
      <c r="S137" s="128"/>
      <c r="T137" s="128"/>
      <c r="U137" s="128"/>
    </row>
    <row r="138" spans="1:21" x14ac:dyDescent="0.2">
      <c r="Q138" s="128"/>
      <c r="R138" s="128"/>
      <c r="S138" s="128"/>
      <c r="T138" s="128"/>
      <c r="U138" s="128"/>
    </row>
    <row r="139" spans="1:21" ht="15" x14ac:dyDescent="0.2">
      <c r="A139" s="576" t="s">
        <v>185</v>
      </c>
      <c r="B139" s="576"/>
      <c r="C139" s="576"/>
      <c r="D139" s="576"/>
      <c r="E139" s="76" t="s">
        <v>214</v>
      </c>
      <c r="F139" s="76"/>
      <c r="G139" s="76"/>
      <c r="H139" s="567" t="str">
        <f>+H9</f>
        <v>INPUT COMPANY NAME on Monthly Marketing Budget cell "H2"</v>
      </c>
      <c r="I139" s="567"/>
      <c r="J139" s="567"/>
      <c r="K139" s="634"/>
      <c r="L139" s="76"/>
      <c r="M139" s="76"/>
      <c r="N139" s="76"/>
      <c r="O139" s="76"/>
      <c r="Q139" s="128"/>
      <c r="R139" s="128"/>
      <c r="S139" s="128"/>
      <c r="T139" s="128"/>
      <c r="U139" s="128"/>
    </row>
    <row r="140" spans="1:21" x14ac:dyDescent="0.2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Q140" s="128"/>
      <c r="R140" s="128"/>
      <c r="S140" s="128"/>
      <c r="T140" s="128"/>
      <c r="U140" s="128"/>
    </row>
    <row r="141" spans="1:21" ht="15.75" x14ac:dyDescent="0.25">
      <c r="A141" s="341"/>
      <c r="B141" s="347"/>
      <c r="C141" s="348" t="s">
        <v>343</v>
      </c>
      <c r="D141" s="348" t="s">
        <v>102</v>
      </c>
      <c r="E141" s="348" t="s">
        <v>103</v>
      </c>
      <c r="F141" s="348" t="s">
        <v>104</v>
      </c>
      <c r="G141" s="348" t="s">
        <v>105</v>
      </c>
      <c r="H141" s="331" t="s">
        <v>106</v>
      </c>
      <c r="I141" s="331" t="s">
        <v>309</v>
      </c>
      <c r="J141" s="331" t="s">
        <v>337</v>
      </c>
      <c r="K141" s="331" t="s">
        <v>338</v>
      </c>
      <c r="L141" s="331" t="s">
        <v>339</v>
      </c>
      <c r="M141" s="331" t="s">
        <v>340</v>
      </c>
      <c r="N141" s="331" t="s">
        <v>331</v>
      </c>
      <c r="O141" s="331" t="s">
        <v>332</v>
      </c>
      <c r="Q141" s="160" t="s">
        <v>123</v>
      </c>
      <c r="R141" s="160" t="s">
        <v>161</v>
      </c>
      <c r="S141" s="160" t="s">
        <v>162</v>
      </c>
      <c r="T141" s="160" t="s">
        <v>53</v>
      </c>
      <c r="U141" s="160" t="s">
        <v>138</v>
      </c>
    </row>
    <row r="142" spans="1:21" ht="15" x14ac:dyDescent="0.2">
      <c r="A142" s="80"/>
      <c r="B142" s="80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80"/>
      <c r="Q142" s="128"/>
      <c r="R142" s="128"/>
      <c r="S142" s="128"/>
      <c r="T142" s="128"/>
      <c r="U142" s="128"/>
    </row>
    <row r="143" spans="1:21" ht="15" x14ac:dyDescent="0.2">
      <c r="A143" s="331" t="s">
        <v>100</v>
      </c>
      <c r="B143" s="80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80"/>
      <c r="Q143" s="128"/>
      <c r="R143" s="128"/>
      <c r="S143" s="128"/>
      <c r="T143" s="128"/>
      <c r="U143" s="128"/>
    </row>
    <row r="144" spans="1:21" ht="15" x14ac:dyDescent="0.2">
      <c r="A144" s="80"/>
      <c r="B144" s="80" t="s">
        <v>101</v>
      </c>
      <c r="C144" s="194">
        <f>'MONTHLY SALES BUDGETS '!C216</f>
        <v>630200.74</v>
      </c>
      <c r="D144" s="194">
        <f>'MONTHLY SALES BUDGETS '!D216</f>
        <v>424993.36</v>
      </c>
      <c r="E144" s="194">
        <f>'MONTHLY SALES BUDGETS '!E216</f>
        <v>849997.68</v>
      </c>
      <c r="F144" s="194">
        <f>'MONTHLY SALES BUDGETS '!F216</f>
        <v>849997.68</v>
      </c>
      <c r="G144" s="194">
        <f>'MONTHLY SALES BUDGETS '!G216</f>
        <v>812115.85000000009</v>
      </c>
      <c r="H144" s="194">
        <f>'MONTHLY SALES BUDGETS '!H216</f>
        <v>1021323.23</v>
      </c>
      <c r="I144" s="194">
        <f>'MONTHLY SALES BUDGETS '!I216</f>
        <v>2722642.31</v>
      </c>
      <c r="J144" s="194">
        <f>'MONTHLY SALES BUDGETS '!J216</f>
        <v>1631232.67</v>
      </c>
      <c r="K144" s="194">
        <f>'MONTHLY SALES BUDGETS '!K216</f>
        <v>2666539.33</v>
      </c>
      <c r="L144" s="194">
        <f>'MONTHLY SALES BUDGETS '!L216</f>
        <v>1037323.23</v>
      </c>
      <c r="M144" s="194">
        <f>'MONTHLY SALES BUDGETS '!M216</f>
        <v>424993.36</v>
      </c>
      <c r="N144" s="194">
        <f>'MONTHLY SALES BUDGETS '!N216</f>
        <v>5457495.8200000003</v>
      </c>
      <c r="O144" s="195">
        <f t="shared" ref="O144:O149" si="41">SUM(C144:N144)</f>
        <v>18528855.260000002</v>
      </c>
      <c r="Q144" s="76">
        <f t="shared" ref="Q144:Q149" si="42">(C144+D144+E144)</f>
        <v>1905191.7800000003</v>
      </c>
      <c r="R144" s="76">
        <f t="shared" ref="R144:R149" si="43">(F144+G144+H144)</f>
        <v>2683436.7600000002</v>
      </c>
      <c r="S144" s="76">
        <f t="shared" ref="S144:S149" si="44">(I144+J144+K144)</f>
        <v>7020414.3100000005</v>
      </c>
      <c r="T144" s="76">
        <f t="shared" ref="T144:T149" si="45">(L144+M144+N144)</f>
        <v>6919812.4100000001</v>
      </c>
      <c r="U144" s="76">
        <f t="shared" ref="U144:U149" si="46">SUM(Q144:T144)</f>
        <v>18528855.260000002</v>
      </c>
    </row>
    <row r="145" spans="1:21" ht="15" x14ac:dyDescent="0.2">
      <c r="A145" s="80"/>
      <c r="B145" s="80" t="s">
        <v>159</v>
      </c>
      <c r="C145" s="194">
        <f>'MONTHLY SALES BUDGETS '!C217</f>
        <v>-63020.074000000001</v>
      </c>
      <c r="D145" s="194">
        <f>'MONTHLY SALES BUDGETS '!D217</f>
        <v>-42499.336000000003</v>
      </c>
      <c r="E145" s="194">
        <f>'MONTHLY SALES BUDGETS '!E217</f>
        <v>-84999.768000000011</v>
      </c>
      <c r="F145" s="194">
        <f>'MONTHLY SALES BUDGETS '!F217</f>
        <v>-84999.768000000011</v>
      </c>
      <c r="G145" s="194">
        <f>'MONTHLY SALES BUDGETS '!G217</f>
        <v>-81211.585000000006</v>
      </c>
      <c r="H145" s="194">
        <f>'MONTHLY SALES BUDGETS '!H217</f>
        <v>-101732.323</v>
      </c>
      <c r="I145" s="194">
        <f>'MONTHLY SALES BUDGETS '!I217</f>
        <v>-272064.23100000003</v>
      </c>
      <c r="J145" s="194">
        <f>'MONTHLY SALES BUDGETS '!J217</f>
        <v>-162423.26700000002</v>
      </c>
      <c r="K145" s="194">
        <f>'MONTHLY SALES BUDGETS '!K217</f>
        <v>-265653.93300000002</v>
      </c>
      <c r="L145" s="194">
        <f>'MONTHLY SALES BUDGETS '!L217</f>
        <v>-101732.323</v>
      </c>
      <c r="M145" s="194">
        <f>'MONTHLY SALES BUDGETS '!M217</f>
        <v>-42499.336000000003</v>
      </c>
      <c r="N145" s="194">
        <f>'MONTHLY SALES BUDGETS '!N217</f>
        <v>-545749.58200000005</v>
      </c>
      <c r="O145" s="195">
        <f t="shared" si="41"/>
        <v>-1848585.5260000001</v>
      </c>
      <c r="Q145" s="76">
        <f t="shared" si="42"/>
        <v>-190519.17800000001</v>
      </c>
      <c r="R145" s="76">
        <f t="shared" si="43"/>
        <v>-267943.67599999998</v>
      </c>
      <c r="S145" s="76">
        <f t="shared" si="44"/>
        <v>-700141.4310000001</v>
      </c>
      <c r="T145" s="76">
        <f t="shared" si="45"/>
        <v>-689981.24100000004</v>
      </c>
      <c r="U145" s="76">
        <f t="shared" si="46"/>
        <v>-1848585.5260000001</v>
      </c>
    </row>
    <row r="146" spans="1:21" ht="15.75" thickBot="1" x14ac:dyDescent="0.25">
      <c r="A146" s="80"/>
      <c r="B146" s="80" t="s">
        <v>156</v>
      </c>
      <c r="C146" s="196">
        <f>'MONTHLY SALES BUDGETS '!C218</f>
        <v>0</v>
      </c>
      <c r="D146" s="196">
        <f>'MONTHLY SALES BUDGETS '!D218</f>
        <v>0</v>
      </c>
      <c r="E146" s="196">
        <f>'MONTHLY SALES BUDGETS '!E218</f>
        <v>0</v>
      </c>
      <c r="F146" s="196">
        <f>'MONTHLY SALES BUDGETS '!F218</f>
        <v>0</v>
      </c>
      <c r="G146" s="196">
        <f>'MONTHLY SALES BUDGETS '!G218</f>
        <v>0</v>
      </c>
      <c r="H146" s="196">
        <f>'MONTHLY SALES BUDGETS '!H218</f>
        <v>0</v>
      </c>
      <c r="I146" s="196">
        <f>'MONTHLY SALES BUDGETS '!I218</f>
        <v>0</v>
      </c>
      <c r="J146" s="196">
        <f>'MONTHLY SALES BUDGETS '!J218</f>
        <v>0</v>
      </c>
      <c r="K146" s="196">
        <f>'MONTHLY SALES BUDGETS '!K218</f>
        <v>0</v>
      </c>
      <c r="L146" s="196">
        <f>'MONTHLY SALES BUDGETS '!L218</f>
        <v>0</v>
      </c>
      <c r="M146" s="196">
        <f>'MONTHLY SALES BUDGETS '!M218</f>
        <v>0</v>
      </c>
      <c r="N146" s="196">
        <f>'MONTHLY SALES BUDGETS '!N218</f>
        <v>0</v>
      </c>
      <c r="O146" s="197">
        <f t="shared" si="41"/>
        <v>0</v>
      </c>
      <c r="Q146" s="77">
        <f t="shared" si="42"/>
        <v>0</v>
      </c>
      <c r="R146" s="77">
        <f t="shared" si="43"/>
        <v>0</v>
      </c>
      <c r="S146" s="77">
        <f t="shared" si="44"/>
        <v>0</v>
      </c>
      <c r="T146" s="77">
        <f t="shared" si="45"/>
        <v>0</v>
      </c>
      <c r="U146" s="77">
        <f t="shared" si="46"/>
        <v>0</v>
      </c>
    </row>
    <row r="147" spans="1:21" ht="15" x14ac:dyDescent="0.2">
      <c r="A147" s="80"/>
      <c r="B147" s="80" t="s">
        <v>157</v>
      </c>
      <c r="C147" s="194">
        <f>'MONTHLY SALES BUDGETS '!C219</f>
        <v>567180.66599999997</v>
      </c>
      <c r="D147" s="194">
        <f>'MONTHLY SALES BUDGETS '!D219</f>
        <v>382494.02399999998</v>
      </c>
      <c r="E147" s="194">
        <f>'MONTHLY SALES BUDGETS '!E219</f>
        <v>764997.91200000001</v>
      </c>
      <c r="F147" s="194">
        <f>'MONTHLY SALES BUDGETS '!F219</f>
        <v>764997.91200000001</v>
      </c>
      <c r="G147" s="194">
        <f>'MONTHLY SALES BUDGETS '!G219</f>
        <v>730904.26500000013</v>
      </c>
      <c r="H147" s="194">
        <f>'MONTHLY SALES BUDGETS '!H219</f>
        <v>919590.90700000001</v>
      </c>
      <c r="I147" s="194">
        <f>'MONTHLY SALES BUDGETS '!I219</f>
        <v>2450578.0789999999</v>
      </c>
      <c r="J147" s="194">
        <f>'MONTHLY SALES BUDGETS '!J219</f>
        <v>1468809.4029999999</v>
      </c>
      <c r="K147" s="194">
        <f>'MONTHLY SALES BUDGETS '!K219</f>
        <v>2400885.3969999999</v>
      </c>
      <c r="L147" s="194">
        <f>'MONTHLY SALES BUDGETS '!L219</f>
        <v>935590.90700000001</v>
      </c>
      <c r="M147" s="194">
        <f>'MONTHLY SALES BUDGETS '!M219</f>
        <v>382494.02399999998</v>
      </c>
      <c r="N147" s="194">
        <f>'MONTHLY SALES BUDGETS '!N219</f>
        <v>4911746.2379999999</v>
      </c>
      <c r="O147" s="195">
        <f t="shared" si="41"/>
        <v>16680269.734000001</v>
      </c>
      <c r="Q147" s="76">
        <f t="shared" si="42"/>
        <v>1714672.602</v>
      </c>
      <c r="R147" s="76">
        <f t="shared" si="43"/>
        <v>2415493.0840000003</v>
      </c>
      <c r="S147" s="76">
        <f t="shared" si="44"/>
        <v>6320272.8789999997</v>
      </c>
      <c r="T147" s="76">
        <f t="shared" si="45"/>
        <v>6229831.1689999998</v>
      </c>
      <c r="U147" s="76">
        <f t="shared" si="46"/>
        <v>16680269.733999999</v>
      </c>
    </row>
    <row r="148" spans="1:21" ht="15.75" thickBot="1" x14ac:dyDescent="0.25">
      <c r="A148" s="80"/>
      <c r="B148" s="80" t="s">
        <v>344</v>
      </c>
      <c r="C148" s="427">
        <f>(('MONTHLY SALES BUDGETS '!C182)*'MONTHLY SALES BUDGETS '!$E$231)+(('MONTHLY SALES BUDGETS '!C191)*'MONTHLY SALES BUDGETS '!$E$237)+(('MONTHLY SALES BUDGETS '!C200)*'MONTHLY SALES BUDGETS '!$E$243)+(('MONTHLY SALES BUDGETS '!C209)*'MONTHLY SALES BUDGETS '!$E$249)</f>
        <v>0</v>
      </c>
      <c r="D148" s="427">
        <f>(('MONTHLY SALES BUDGETS '!D182)*'MONTHLY SALES BUDGETS '!$E$231)+(('MONTHLY SALES BUDGETS '!D191)*'MONTHLY SALES BUDGETS '!$E$237)+(('MONTHLY SALES BUDGETS '!D200)*'MONTHLY SALES BUDGETS '!$E$243)+(('MONTHLY SALES BUDGETS '!D209)*'MONTHLY SALES BUDGETS '!$E$249)</f>
        <v>0</v>
      </c>
      <c r="E148" s="427">
        <f>(('MONTHLY SALES BUDGETS '!E182)*'MONTHLY SALES BUDGETS '!$E$231)+(('MONTHLY SALES BUDGETS '!E191)*'MONTHLY SALES BUDGETS '!$E$237)+(('MONTHLY SALES BUDGETS '!E200)*'MONTHLY SALES BUDGETS '!$E$243)+(('MONTHLY SALES BUDGETS '!E209)*'MONTHLY SALES BUDGETS '!$E$249)</f>
        <v>0</v>
      </c>
      <c r="F148" s="427">
        <f>(('MONTHLY SALES BUDGETS '!F182)*'MONTHLY SALES BUDGETS '!$E$231)+(('MONTHLY SALES BUDGETS '!F191)*'MONTHLY SALES BUDGETS '!$E$237)+(('MONTHLY SALES BUDGETS '!F200)*'MONTHLY SALES BUDGETS '!$E$243)+(('MONTHLY SALES BUDGETS '!F209)*'MONTHLY SALES BUDGETS '!$E$249)</f>
        <v>0</v>
      </c>
      <c r="G148" s="427">
        <f>(('MONTHLY SALES BUDGETS '!G182)*'MONTHLY SALES BUDGETS '!$E$231)+(('MONTHLY SALES BUDGETS '!G191)*'MONTHLY SALES BUDGETS '!$E$237)+(('MONTHLY SALES BUDGETS '!G200)*'MONTHLY SALES BUDGETS '!$E$243)+(('MONTHLY SALES BUDGETS '!G209)*'MONTHLY SALES BUDGETS '!$E$249)</f>
        <v>0</v>
      </c>
      <c r="H148" s="427">
        <f>(('MONTHLY SALES BUDGETS '!H182)*'MONTHLY SALES BUDGETS '!$E$231)+(('MONTHLY SALES BUDGETS '!H191)*'MONTHLY SALES BUDGETS '!$E$237)+(('MONTHLY SALES BUDGETS '!H200)*'MONTHLY SALES BUDGETS '!$E$243)+(('MONTHLY SALES BUDGETS '!H209)*'MONTHLY SALES BUDGETS '!$E$249)</f>
        <v>1000</v>
      </c>
      <c r="I148" s="427">
        <f>(('MONTHLY SALES BUDGETS '!I182)*'MONTHLY SALES BUDGETS '!$E$231)+(('MONTHLY SALES BUDGETS '!I191)*'MONTHLY SALES BUDGETS '!$E$237)+(('MONTHLY SALES BUDGETS '!I200)*'MONTHLY SALES BUDGETS '!$E$243)+(('MONTHLY SALES BUDGETS '!I209)*'MONTHLY SALES BUDGETS '!$E$249)</f>
        <v>500</v>
      </c>
      <c r="J148" s="427">
        <f>(('MONTHLY SALES BUDGETS '!J182)*'MONTHLY SALES BUDGETS '!$E$231)+(('MONTHLY SALES BUDGETS '!J191)*'MONTHLY SALES BUDGETS '!$E$237)+(('MONTHLY SALES BUDGETS '!J200)*'MONTHLY SALES BUDGETS '!$E$243)+(('MONTHLY SALES BUDGETS '!J209)*'MONTHLY SALES BUDGETS '!$E$249)</f>
        <v>1750</v>
      </c>
      <c r="K148" s="427">
        <f>(('MONTHLY SALES BUDGETS '!K182)*'MONTHLY SALES BUDGETS '!$E$231)+(('MONTHLY SALES BUDGETS '!K191)*'MONTHLY SALES BUDGETS '!$E$237)+(('MONTHLY SALES BUDGETS '!K200)*'MONTHLY SALES BUDGETS '!$E$243)+(('MONTHLY SALES BUDGETS '!K209)*'MONTHLY SALES BUDGETS '!$E$249)</f>
        <v>2500</v>
      </c>
      <c r="L148" s="427">
        <f>(('MONTHLY SALES BUDGETS '!L182)*'MONTHLY SALES BUDGETS '!$E$231)+(('MONTHLY SALES BUDGETS '!L191)*'MONTHLY SALES BUDGETS '!$E$237)+(('MONTHLY SALES BUDGETS '!L200)*'MONTHLY SALES BUDGETS '!$E$243)+(('MONTHLY SALES BUDGETS '!L209)*'MONTHLY SALES BUDGETS '!$E$249)</f>
        <v>5000</v>
      </c>
      <c r="M148" s="427">
        <f>(('MONTHLY SALES BUDGETS '!M182)*'MONTHLY SALES BUDGETS '!$E$231)+(('MONTHLY SALES BUDGETS '!M191)*'MONTHLY SALES BUDGETS '!$E$237)+(('MONTHLY SALES BUDGETS '!M200)*'MONTHLY SALES BUDGETS '!$E$243)+(('MONTHLY SALES BUDGETS '!M209)*'MONTHLY SALES BUDGETS '!$E$249)</f>
        <v>0</v>
      </c>
      <c r="N148" s="427">
        <f>(('MONTHLY SALES BUDGETS '!N182)*'MONTHLY SALES BUDGETS '!$E$231)+(('MONTHLY SALES BUDGETS '!N191)*'MONTHLY SALES BUDGETS '!$E$237)+(('MONTHLY SALES BUDGETS '!N200)*'MONTHLY SALES BUDGETS '!$E$243)+(('MONTHLY SALES BUDGETS '!N209)*'MONTHLY SALES BUDGETS '!$E$249)</f>
        <v>0</v>
      </c>
      <c r="O148" s="197">
        <f t="shared" si="41"/>
        <v>10750</v>
      </c>
      <c r="Q148" s="77">
        <f t="shared" si="42"/>
        <v>0</v>
      </c>
      <c r="R148" s="77">
        <f t="shared" si="43"/>
        <v>1000</v>
      </c>
      <c r="S148" s="77">
        <f t="shared" si="44"/>
        <v>4750</v>
      </c>
      <c r="T148" s="77">
        <f t="shared" si="45"/>
        <v>5000</v>
      </c>
      <c r="U148" s="77">
        <f t="shared" si="46"/>
        <v>10750</v>
      </c>
    </row>
    <row r="149" spans="1:21" ht="15" x14ac:dyDescent="0.2">
      <c r="A149" s="80"/>
      <c r="B149" s="80" t="s">
        <v>187</v>
      </c>
      <c r="C149" s="194">
        <f t="shared" ref="C149:N149" si="47">(C147-C148)</f>
        <v>567180.66599999997</v>
      </c>
      <c r="D149" s="194">
        <f t="shared" si="47"/>
        <v>382494.02399999998</v>
      </c>
      <c r="E149" s="194">
        <f t="shared" si="47"/>
        <v>764997.91200000001</v>
      </c>
      <c r="F149" s="194">
        <f t="shared" si="47"/>
        <v>764997.91200000001</v>
      </c>
      <c r="G149" s="194">
        <f t="shared" si="47"/>
        <v>730904.26500000013</v>
      </c>
      <c r="H149" s="194">
        <f t="shared" si="47"/>
        <v>918590.90700000001</v>
      </c>
      <c r="I149" s="194">
        <f t="shared" si="47"/>
        <v>2450078.0789999999</v>
      </c>
      <c r="J149" s="194">
        <f t="shared" si="47"/>
        <v>1467059.4029999999</v>
      </c>
      <c r="K149" s="194">
        <f t="shared" si="47"/>
        <v>2398385.3969999999</v>
      </c>
      <c r="L149" s="194">
        <f t="shared" si="47"/>
        <v>930590.90700000001</v>
      </c>
      <c r="M149" s="194">
        <f t="shared" si="47"/>
        <v>382494.02399999998</v>
      </c>
      <c r="N149" s="194">
        <f t="shared" si="47"/>
        <v>4911746.2379999999</v>
      </c>
      <c r="O149" s="195">
        <f t="shared" si="41"/>
        <v>16669519.734000001</v>
      </c>
      <c r="Q149" s="76">
        <f t="shared" si="42"/>
        <v>1714672.602</v>
      </c>
      <c r="R149" s="76">
        <f t="shared" si="43"/>
        <v>2414493.0840000003</v>
      </c>
      <c r="S149" s="76">
        <f t="shared" si="44"/>
        <v>6315522.8789999997</v>
      </c>
      <c r="T149" s="76">
        <f t="shared" si="45"/>
        <v>6224831.1689999998</v>
      </c>
      <c r="U149" s="76">
        <f t="shared" si="46"/>
        <v>16669519.733999999</v>
      </c>
    </row>
    <row r="150" spans="1:21" ht="15" x14ac:dyDescent="0.2">
      <c r="A150" s="80"/>
      <c r="B150" s="80"/>
      <c r="C150" s="194"/>
      <c r="D150" s="194"/>
      <c r="E150" s="194"/>
      <c r="F150" s="194"/>
      <c r="G150" s="194"/>
      <c r="H150" s="194"/>
      <c r="I150" s="194"/>
      <c r="J150" s="194"/>
      <c r="K150" s="194"/>
      <c r="L150" s="194"/>
      <c r="M150" s="194"/>
      <c r="N150" s="194"/>
      <c r="O150" s="195"/>
      <c r="Q150" s="128"/>
      <c r="R150" s="128"/>
      <c r="S150" s="128"/>
      <c r="T150" s="128"/>
      <c r="U150" s="128"/>
    </row>
    <row r="151" spans="1:21" ht="15" x14ac:dyDescent="0.2">
      <c r="A151" s="80" t="s">
        <v>188</v>
      </c>
      <c r="B151" s="80"/>
      <c r="C151" s="194"/>
      <c r="D151" s="194"/>
      <c r="E151" s="194"/>
      <c r="F151" s="194"/>
      <c r="G151" s="194"/>
      <c r="H151" s="194"/>
      <c r="I151" s="194"/>
      <c r="J151" s="194"/>
      <c r="K151" s="194"/>
      <c r="L151" s="194"/>
      <c r="M151" s="194"/>
      <c r="N151" s="194"/>
      <c r="O151" s="195"/>
      <c r="Q151" s="128"/>
      <c r="R151" s="128"/>
      <c r="S151" s="128"/>
      <c r="T151" s="128"/>
      <c r="U151" s="128"/>
    </row>
    <row r="152" spans="1:21" ht="15" x14ac:dyDescent="0.2">
      <c r="A152" s="80"/>
      <c r="B152" s="80" t="s">
        <v>189</v>
      </c>
      <c r="C152" s="194">
        <f>'staff budget monthly'!B216</f>
        <v>5416.666666666667</v>
      </c>
      <c r="D152" s="194">
        <f>'staff budget monthly'!C216</f>
        <v>5416.666666666667</v>
      </c>
      <c r="E152" s="194">
        <f>'staff budget monthly'!D216</f>
        <v>5416.666666666667</v>
      </c>
      <c r="F152" s="194">
        <f>'staff budget monthly'!E216</f>
        <v>5416.666666666667</v>
      </c>
      <c r="G152" s="194">
        <f>'staff budget monthly'!F216</f>
        <v>5416.666666666667</v>
      </c>
      <c r="H152" s="194">
        <f>'staff budget monthly'!G216</f>
        <v>5416.666666666667</v>
      </c>
      <c r="I152" s="194">
        <f>'staff budget monthly'!H216</f>
        <v>5416.666666666667</v>
      </c>
      <c r="J152" s="194">
        <f>'staff budget monthly'!I216</f>
        <v>5416.666666666667</v>
      </c>
      <c r="K152" s="194">
        <f>'staff budget monthly'!J216</f>
        <v>5416.666666666667</v>
      </c>
      <c r="L152" s="194">
        <f>'staff budget monthly'!K216</f>
        <v>5416.666666666667</v>
      </c>
      <c r="M152" s="194">
        <f>'staff budget monthly'!L216</f>
        <v>5416.666666666667</v>
      </c>
      <c r="N152" s="194">
        <f>'staff budget monthly'!M216</f>
        <v>5416.666666666667</v>
      </c>
      <c r="O152" s="195">
        <f t="shared" ref="O152:O172" si="48">SUM(C152:N152)</f>
        <v>64999.999999999993</v>
      </c>
      <c r="Q152" s="76">
        <f>(C152+D152+E152)</f>
        <v>16250</v>
      </c>
      <c r="R152" s="76">
        <f>(F152+G152+H152)</f>
        <v>16250</v>
      </c>
      <c r="S152" s="76">
        <f>(I152+J152+K152)</f>
        <v>16250</v>
      </c>
      <c r="T152" s="76">
        <f>(L152+M152+N152)</f>
        <v>16250</v>
      </c>
      <c r="U152" s="76">
        <f>SUM(Q152:T152)</f>
        <v>65000</v>
      </c>
    </row>
    <row r="153" spans="1:21" ht="15" x14ac:dyDescent="0.2">
      <c r="A153" s="80"/>
      <c r="B153" s="80" t="s">
        <v>269</v>
      </c>
      <c r="C153" s="194">
        <f>'staff budget monthly'!B217</f>
        <v>0</v>
      </c>
      <c r="D153" s="194">
        <f>'staff budget monthly'!C217</f>
        <v>0</v>
      </c>
      <c r="E153" s="194">
        <f>'staff budget monthly'!D217</f>
        <v>0</v>
      </c>
      <c r="F153" s="194">
        <f>'staff budget monthly'!E217</f>
        <v>0</v>
      </c>
      <c r="G153" s="194">
        <f>'staff budget monthly'!F217</f>
        <v>0</v>
      </c>
      <c r="H153" s="194">
        <f>'staff budget monthly'!G217</f>
        <v>0</v>
      </c>
      <c r="I153" s="194">
        <f>'staff budget monthly'!H217</f>
        <v>0</v>
      </c>
      <c r="J153" s="194">
        <f>'staff budget monthly'!I217</f>
        <v>0</v>
      </c>
      <c r="K153" s="194">
        <f>'staff budget monthly'!J217</f>
        <v>0</v>
      </c>
      <c r="L153" s="194">
        <f>'staff budget monthly'!K217</f>
        <v>0</v>
      </c>
      <c r="M153" s="194">
        <f>'staff budget monthly'!L217</f>
        <v>0</v>
      </c>
      <c r="N153" s="194">
        <f>'staff budget monthly'!M217</f>
        <v>0</v>
      </c>
      <c r="O153" s="195">
        <f t="shared" si="48"/>
        <v>0</v>
      </c>
      <c r="Q153" s="76">
        <f t="shared" ref="Q153:Q172" si="49">(C153+D153+E153)</f>
        <v>0</v>
      </c>
      <c r="R153" s="76">
        <f t="shared" ref="R153:R182" si="50">(F153+G153+H153)</f>
        <v>0</v>
      </c>
      <c r="S153" s="76">
        <f t="shared" ref="S153:S182" si="51">(I153+J153+K153)</f>
        <v>0</v>
      </c>
      <c r="T153" s="76">
        <f t="shared" ref="T153:T182" si="52">(L153+M153+N153)</f>
        <v>0</v>
      </c>
      <c r="U153" s="76">
        <f t="shared" ref="U153:U182" si="53">SUM(Q153:T153)</f>
        <v>0</v>
      </c>
    </row>
    <row r="154" spans="1:21" ht="15" x14ac:dyDescent="0.2">
      <c r="A154" s="80"/>
      <c r="B154" s="80" t="s">
        <v>322</v>
      </c>
      <c r="C154" s="194">
        <f>'staff budget monthly'!B218</f>
        <v>414.375</v>
      </c>
      <c r="D154" s="194">
        <f>'staff budget monthly'!C218</f>
        <v>414.375</v>
      </c>
      <c r="E154" s="194">
        <f>'staff budget monthly'!D218</f>
        <v>414.375</v>
      </c>
      <c r="F154" s="194">
        <f>'staff budget monthly'!E218</f>
        <v>414.375</v>
      </c>
      <c r="G154" s="194">
        <f>'staff budget monthly'!F218</f>
        <v>414.375</v>
      </c>
      <c r="H154" s="194">
        <f>'staff budget monthly'!G218</f>
        <v>414.375</v>
      </c>
      <c r="I154" s="194">
        <f>'staff budget monthly'!H218</f>
        <v>414.375</v>
      </c>
      <c r="J154" s="194">
        <f>'staff budget monthly'!I218</f>
        <v>414.375</v>
      </c>
      <c r="K154" s="194">
        <f>'staff budget monthly'!J218</f>
        <v>414.375</v>
      </c>
      <c r="L154" s="194">
        <f>'staff budget monthly'!K218</f>
        <v>414.375</v>
      </c>
      <c r="M154" s="194">
        <f>'staff budget monthly'!L218</f>
        <v>414.375</v>
      </c>
      <c r="N154" s="194">
        <f>'staff budget monthly'!M218</f>
        <v>414.375</v>
      </c>
      <c r="O154" s="195">
        <f t="shared" si="48"/>
        <v>4972.5</v>
      </c>
      <c r="Q154" s="76">
        <f t="shared" si="49"/>
        <v>1243.125</v>
      </c>
      <c r="R154" s="76">
        <f t="shared" si="50"/>
        <v>1243.125</v>
      </c>
      <c r="S154" s="76">
        <f t="shared" si="51"/>
        <v>1243.125</v>
      </c>
      <c r="T154" s="76">
        <f t="shared" si="52"/>
        <v>1243.125</v>
      </c>
      <c r="U154" s="76">
        <f t="shared" si="53"/>
        <v>4972.5</v>
      </c>
    </row>
    <row r="155" spans="1:21" ht="15" x14ac:dyDescent="0.2">
      <c r="A155" s="80"/>
      <c r="B155" s="543" t="s">
        <v>323</v>
      </c>
      <c r="C155" s="544">
        <v>75</v>
      </c>
      <c r="D155" s="544">
        <v>75</v>
      </c>
      <c r="E155" s="544">
        <v>75</v>
      </c>
      <c r="F155" s="544">
        <v>75</v>
      </c>
      <c r="G155" s="544">
        <v>75</v>
      </c>
      <c r="H155" s="544">
        <v>75</v>
      </c>
      <c r="I155" s="544">
        <v>75</v>
      </c>
      <c r="J155" s="544">
        <v>75</v>
      </c>
      <c r="K155" s="544">
        <v>75</v>
      </c>
      <c r="L155" s="544">
        <v>75</v>
      </c>
      <c r="M155" s="544">
        <v>75</v>
      </c>
      <c r="N155" s="544">
        <v>75</v>
      </c>
      <c r="O155" s="195">
        <f t="shared" si="48"/>
        <v>900</v>
      </c>
      <c r="Q155" s="76">
        <f t="shared" si="49"/>
        <v>225</v>
      </c>
      <c r="R155" s="76">
        <f t="shared" si="50"/>
        <v>225</v>
      </c>
      <c r="S155" s="76">
        <f t="shared" si="51"/>
        <v>225</v>
      </c>
      <c r="T155" s="76">
        <f t="shared" si="52"/>
        <v>225</v>
      </c>
      <c r="U155" s="76">
        <f t="shared" si="53"/>
        <v>900</v>
      </c>
    </row>
    <row r="156" spans="1:21" ht="15" x14ac:dyDescent="0.2">
      <c r="A156" s="80"/>
      <c r="B156" s="543" t="s">
        <v>324</v>
      </c>
      <c r="C156" s="272">
        <v>0</v>
      </c>
      <c r="D156" s="272">
        <v>0</v>
      </c>
      <c r="E156" s="272">
        <v>0</v>
      </c>
      <c r="F156" s="272">
        <v>0</v>
      </c>
      <c r="G156" s="272">
        <v>0</v>
      </c>
      <c r="H156" s="272">
        <v>0</v>
      </c>
      <c r="I156" s="272">
        <v>0</v>
      </c>
      <c r="J156" s="272">
        <v>0</v>
      </c>
      <c r="K156" s="272">
        <v>0</v>
      </c>
      <c r="L156" s="272">
        <v>0</v>
      </c>
      <c r="M156" s="272">
        <v>0</v>
      </c>
      <c r="N156" s="272">
        <v>0</v>
      </c>
      <c r="O156" s="195">
        <f t="shared" si="48"/>
        <v>0</v>
      </c>
      <c r="Q156" s="76">
        <f t="shared" si="49"/>
        <v>0</v>
      </c>
      <c r="R156" s="76">
        <f t="shared" si="50"/>
        <v>0</v>
      </c>
      <c r="S156" s="76">
        <f t="shared" si="51"/>
        <v>0</v>
      </c>
      <c r="T156" s="76">
        <f t="shared" si="52"/>
        <v>0</v>
      </c>
      <c r="U156" s="76">
        <f t="shared" si="53"/>
        <v>0</v>
      </c>
    </row>
    <row r="157" spans="1:21" ht="15" x14ac:dyDescent="0.2">
      <c r="A157" s="80"/>
      <c r="B157" s="543" t="s">
        <v>354</v>
      </c>
      <c r="C157" s="544">
        <v>0</v>
      </c>
      <c r="D157" s="544">
        <v>0</v>
      </c>
      <c r="E157" s="544">
        <v>1000</v>
      </c>
      <c r="F157" s="544">
        <v>0</v>
      </c>
      <c r="G157" s="544">
        <v>0</v>
      </c>
      <c r="H157" s="544">
        <v>1000</v>
      </c>
      <c r="I157" s="544">
        <v>0</v>
      </c>
      <c r="J157" s="544">
        <v>0</v>
      </c>
      <c r="K157" s="544">
        <v>1000</v>
      </c>
      <c r="L157" s="544">
        <v>0</v>
      </c>
      <c r="M157" s="544">
        <v>0</v>
      </c>
      <c r="N157" s="544">
        <v>1000</v>
      </c>
      <c r="O157" s="195">
        <f t="shared" si="48"/>
        <v>4000</v>
      </c>
      <c r="Q157" s="76">
        <f t="shared" si="49"/>
        <v>1000</v>
      </c>
      <c r="R157" s="76">
        <f t="shared" si="50"/>
        <v>1000</v>
      </c>
      <c r="S157" s="76">
        <f t="shared" si="51"/>
        <v>1000</v>
      </c>
      <c r="T157" s="76">
        <f t="shared" si="52"/>
        <v>1000</v>
      </c>
      <c r="U157" s="76">
        <f t="shared" si="53"/>
        <v>4000</v>
      </c>
    </row>
    <row r="158" spans="1:21" ht="15" x14ac:dyDescent="0.2">
      <c r="A158" s="80"/>
      <c r="B158" s="543" t="s">
        <v>355</v>
      </c>
      <c r="C158" s="544">
        <v>0</v>
      </c>
      <c r="D158" s="544">
        <v>0</v>
      </c>
      <c r="E158" s="544">
        <v>0</v>
      </c>
      <c r="F158" s="544">
        <v>0</v>
      </c>
      <c r="G158" s="544">
        <v>0</v>
      </c>
      <c r="H158" s="544">
        <v>0</v>
      </c>
      <c r="I158" s="544">
        <v>0</v>
      </c>
      <c r="J158" s="544">
        <v>0</v>
      </c>
      <c r="K158" s="544">
        <v>0</v>
      </c>
      <c r="L158" s="544">
        <v>0</v>
      </c>
      <c r="M158" s="544">
        <v>0</v>
      </c>
      <c r="N158" s="544">
        <v>0</v>
      </c>
      <c r="O158" s="195">
        <f t="shared" si="48"/>
        <v>0</v>
      </c>
      <c r="Q158" s="76">
        <f t="shared" si="49"/>
        <v>0</v>
      </c>
      <c r="R158" s="76">
        <f t="shared" si="50"/>
        <v>0</v>
      </c>
      <c r="S158" s="76">
        <f t="shared" si="51"/>
        <v>0</v>
      </c>
      <c r="T158" s="76">
        <f t="shared" si="52"/>
        <v>0</v>
      </c>
      <c r="U158" s="76">
        <f t="shared" si="53"/>
        <v>0</v>
      </c>
    </row>
    <row r="159" spans="1:21" ht="15" x14ac:dyDescent="0.2">
      <c r="A159" s="80"/>
      <c r="B159" s="543" t="s">
        <v>134</v>
      </c>
      <c r="C159" s="544">
        <v>0</v>
      </c>
      <c r="D159" s="544">
        <v>0</v>
      </c>
      <c r="E159" s="544">
        <v>0</v>
      </c>
      <c r="F159" s="544">
        <v>0</v>
      </c>
      <c r="G159" s="544">
        <v>0</v>
      </c>
      <c r="H159" s="544">
        <v>0</v>
      </c>
      <c r="I159" s="544">
        <v>0</v>
      </c>
      <c r="J159" s="544">
        <v>0</v>
      </c>
      <c r="K159" s="544">
        <v>0</v>
      </c>
      <c r="L159" s="544">
        <v>0</v>
      </c>
      <c r="M159" s="544">
        <v>0</v>
      </c>
      <c r="N159" s="544">
        <v>0</v>
      </c>
      <c r="O159" s="195">
        <f t="shared" si="48"/>
        <v>0</v>
      </c>
      <c r="Q159" s="76">
        <f t="shared" si="49"/>
        <v>0</v>
      </c>
      <c r="R159" s="76">
        <f t="shared" si="50"/>
        <v>0</v>
      </c>
      <c r="S159" s="76">
        <f t="shared" si="51"/>
        <v>0</v>
      </c>
      <c r="T159" s="76">
        <f t="shared" si="52"/>
        <v>0</v>
      </c>
      <c r="U159" s="76">
        <f t="shared" si="53"/>
        <v>0</v>
      </c>
    </row>
    <row r="160" spans="1:21" ht="15" x14ac:dyDescent="0.2">
      <c r="A160" s="80"/>
      <c r="B160" s="349" t="s">
        <v>247</v>
      </c>
      <c r="C160" s="194">
        <f>(C30)</f>
        <v>436.30833333333334</v>
      </c>
      <c r="D160" s="194">
        <f t="shared" ref="D160:N160" si="54">(D30)</f>
        <v>436.30833333333334</v>
      </c>
      <c r="E160" s="194">
        <f t="shared" si="54"/>
        <v>436.30833333333334</v>
      </c>
      <c r="F160" s="194">
        <f t="shared" si="54"/>
        <v>436.30833333333334</v>
      </c>
      <c r="G160" s="194">
        <f t="shared" si="54"/>
        <v>436.30833333333334</v>
      </c>
      <c r="H160" s="194">
        <f t="shared" si="54"/>
        <v>436.30833333333334</v>
      </c>
      <c r="I160" s="194">
        <f t="shared" si="54"/>
        <v>436.30833333333334</v>
      </c>
      <c r="J160" s="194">
        <f t="shared" si="54"/>
        <v>436.30833333333334</v>
      </c>
      <c r="K160" s="194">
        <f t="shared" si="54"/>
        <v>436.30833333333334</v>
      </c>
      <c r="L160" s="194">
        <f t="shared" si="54"/>
        <v>436.30833333333334</v>
      </c>
      <c r="M160" s="194">
        <f t="shared" si="54"/>
        <v>436.30833333333334</v>
      </c>
      <c r="N160" s="194">
        <f t="shared" si="54"/>
        <v>436.30833333333334</v>
      </c>
      <c r="O160" s="195">
        <f t="shared" si="48"/>
        <v>5235.7</v>
      </c>
      <c r="Q160" s="76">
        <f t="shared" si="49"/>
        <v>1308.925</v>
      </c>
      <c r="R160" s="76">
        <f t="shared" si="50"/>
        <v>1308.925</v>
      </c>
      <c r="S160" s="76">
        <f t="shared" si="51"/>
        <v>1308.925</v>
      </c>
      <c r="T160" s="76">
        <f t="shared" si="52"/>
        <v>1308.925</v>
      </c>
      <c r="U160" s="76">
        <f t="shared" si="53"/>
        <v>5235.7</v>
      </c>
    </row>
    <row r="161" spans="1:21" ht="15" x14ac:dyDescent="0.2">
      <c r="A161" s="80"/>
      <c r="B161" s="543" t="s">
        <v>295</v>
      </c>
      <c r="C161" s="544">
        <v>145</v>
      </c>
      <c r="D161" s="544">
        <v>145</v>
      </c>
      <c r="E161" s="544">
        <v>145</v>
      </c>
      <c r="F161" s="544">
        <v>145</v>
      </c>
      <c r="G161" s="544">
        <v>145</v>
      </c>
      <c r="H161" s="544">
        <v>145</v>
      </c>
      <c r="I161" s="544">
        <v>145</v>
      </c>
      <c r="J161" s="544">
        <v>145</v>
      </c>
      <c r="K161" s="544">
        <v>145</v>
      </c>
      <c r="L161" s="544">
        <v>145</v>
      </c>
      <c r="M161" s="544">
        <v>145</v>
      </c>
      <c r="N161" s="544">
        <v>145</v>
      </c>
      <c r="O161" s="195">
        <f t="shared" si="48"/>
        <v>1740</v>
      </c>
      <c r="Q161" s="76">
        <f t="shared" si="49"/>
        <v>435</v>
      </c>
      <c r="R161" s="76">
        <f t="shared" si="50"/>
        <v>435</v>
      </c>
      <c r="S161" s="76">
        <f t="shared" si="51"/>
        <v>435</v>
      </c>
      <c r="T161" s="76">
        <f t="shared" si="52"/>
        <v>435</v>
      </c>
      <c r="U161" s="76">
        <f t="shared" si="53"/>
        <v>1740</v>
      </c>
    </row>
    <row r="162" spans="1:21" ht="15" x14ac:dyDescent="0.2">
      <c r="A162" s="80"/>
      <c r="B162" s="543" t="s">
        <v>46</v>
      </c>
      <c r="C162" s="272">
        <v>350</v>
      </c>
      <c r="D162" s="272">
        <v>350</v>
      </c>
      <c r="E162" s="272">
        <v>350</v>
      </c>
      <c r="F162" s="272">
        <v>250</v>
      </c>
      <c r="G162" s="272">
        <v>250</v>
      </c>
      <c r="H162" s="272">
        <v>200</v>
      </c>
      <c r="I162" s="272">
        <v>200</v>
      </c>
      <c r="J162" s="272">
        <v>250</v>
      </c>
      <c r="K162" s="272">
        <v>250</v>
      </c>
      <c r="L162" s="272">
        <v>300</v>
      </c>
      <c r="M162" s="272">
        <v>350</v>
      </c>
      <c r="N162" s="272">
        <v>350</v>
      </c>
      <c r="O162" s="195">
        <f t="shared" si="48"/>
        <v>3450</v>
      </c>
      <c r="Q162" s="76">
        <f t="shared" si="49"/>
        <v>1050</v>
      </c>
      <c r="R162" s="76">
        <f t="shared" si="50"/>
        <v>700</v>
      </c>
      <c r="S162" s="76">
        <f t="shared" si="51"/>
        <v>700</v>
      </c>
      <c r="T162" s="76">
        <f t="shared" si="52"/>
        <v>1000</v>
      </c>
      <c r="U162" s="76">
        <f t="shared" si="53"/>
        <v>3450</v>
      </c>
    </row>
    <row r="163" spans="1:21" ht="15" x14ac:dyDescent="0.2">
      <c r="A163" s="80"/>
      <c r="B163" s="543" t="s">
        <v>293</v>
      </c>
      <c r="C163" s="544">
        <v>120</v>
      </c>
      <c r="D163" s="544">
        <v>120</v>
      </c>
      <c r="E163" s="544">
        <v>120</v>
      </c>
      <c r="F163" s="544">
        <v>120</v>
      </c>
      <c r="G163" s="544">
        <v>120</v>
      </c>
      <c r="H163" s="544">
        <v>120</v>
      </c>
      <c r="I163" s="544">
        <v>120</v>
      </c>
      <c r="J163" s="544">
        <v>120</v>
      </c>
      <c r="K163" s="544">
        <v>120</v>
      </c>
      <c r="L163" s="544">
        <v>120</v>
      </c>
      <c r="M163" s="544">
        <v>120</v>
      </c>
      <c r="N163" s="544">
        <v>120</v>
      </c>
      <c r="O163" s="195">
        <f t="shared" si="48"/>
        <v>1440</v>
      </c>
      <c r="Q163" s="76">
        <f t="shared" si="49"/>
        <v>360</v>
      </c>
      <c r="R163" s="76">
        <f t="shared" si="50"/>
        <v>360</v>
      </c>
      <c r="S163" s="76">
        <f t="shared" si="51"/>
        <v>360</v>
      </c>
      <c r="T163" s="76">
        <f t="shared" si="52"/>
        <v>360</v>
      </c>
      <c r="U163" s="76">
        <f t="shared" si="53"/>
        <v>1440</v>
      </c>
    </row>
    <row r="164" spans="1:21" ht="15" x14ac:dyDescent="0.2">
      <c r="A164" s="80"/>
      <c r="B164" s="543" t="s">
        <v>165</v>
      </c>
      <c r="C164" s="544">
        <v>12</v>
      </c>
      <c r="D164" s="544">
        <v>12</v>
      </c>
      <c r="E164" s="544">
        <v>12</v>
      </c>
      <c r="F164" s="544">
        <v>12</v>
      </c>
      <c r="G164" s="544">
        <v>0</v>
      </c>
      <c r="H164" s="544">
        <v>0</v>
      </c>
      <c r="I164" s="544">
        <v>0</v>
      </c>
      <c r="J164" s="544">
        <v>0</v>
      </c>
      <c r="K164" s="544">
        <v>0</v>
      </c>
      <c r="L164" s="544">
        <v>12</v>
      </c>
      <c r="M164" s="544">
        <v>12</v>
      </c>
      <c r="N164" s="544">
        <v>12</v>
      </c>
      <c r="O164" s="195">
        <f t="shared" si="48"/>
        <v>84</v>
      </c>
      <c r="Q164" s="76">
        <f t="shared" si="49"/>
        <v>36</v>
      </c>
      <c r="R164" s="76">
        <f t="shared" si="50"/>
        <v>12</v>
      </c>
      <c r="S164" s="76">
        <f t="shared" si="51"/>
        <v>0</v>
      </c>
      <c r="T164" s="76">
        <f t="shared" si="52"/>
        <v>36</v>
      </c>
      <c r="U164" s="76">
        <f t="shared" si="53"/>
        <v>84</v>
      </c>
    </row>
    <row r="165" spans="1:21" ht="15" x14ac:dyDescent="0.2">
      <c r="A165" s="80"/>
      <c r="B165" s="543" t="s">
        <v>347</v>
      </c>
      <c r="C165" s="544">
        <v>100</v>
      </c>
      <c r="D165" s="544">
        <v>100</v>
      </c>
      <c r="E165" s="544">
        <v>100</v>
      </c>
      <c r="F165" s="544">
        <v>100</v>
      </c>
      <c r="G165" s="544">
        <v>100</v>
      </c>
      <c r="H165" s="544">
        <v>100</v>
      </c>
      <c r="I165" s="544">
        <v>100</v>
      </c>
      <c r="J165" s="544">
        <v>100</v>
      </c>
      <c r="K165" s="544">
        <v>100</v>
      </c>
      <c r="L165" s="544">
        <v>100</v>
      </c>
      <c r="M165" s="544">
        <v>100</v>
      </c>
      <c r="N165" s="544">
        <v>100</v>
      </c>
      <c r="O165" s="195">
        <f t="shared" si="48"/>
        <v>1200</v>
      </c>
      <c r="Q165" s="76">
        <f t="shared" si="49"/>
        <v>300</v>
      </c>
      <c r="R165" s="76">
        <f t="shared" si="50"/>
        <v>300</v>
      </c>
      <c r="S165" s="76">
        <f t="shared" si="51"/>
        <v>300</v>
      </c>
      <c r="T165" s="76">
        <f t="shared" si="52"/>
        <v>300</v>
      </c>
      <c r="U165" s="76">
        <f t="shared" si="53"/>
        <v>1200</v>
      </c>
    </row>
    <row r="166" spans="1:21" ht="15" x14ac:dyDescent="0.2">
      <c r="A166" s="80"/>
      <c r="B166" s="80" t="s">
        <v>64</v>
      </c>
      <c r="C166" s="194">
        <f>'Monthly Marketing Budgets'!C130</f>
        <v>620</v>
      </c>
      <c r="D166" s="194">
        <f>'Monthly Marketing Budgets'!D130</f>
        <v>620</v>
      </c>
      <c r="E166" s="194">
        <f>'Monthly Marketing Budgets'!E130</f>
        <v>620</v>
      </c>
      <c r="F166" s="194">
        <f>'Monthly Marketing Budgets'!F130</f>
        <v>659.99</v>
      </c>
      <c r="G166" s="194">
        <f>'Monthly Marketing Budgets'!G130</f>
        <v>620</v>
      </c>
      <c r="H166" s="194">
        <f>'Monthly Marketing Budgets'!H130</f>
        <v>1220</v>
      </c>
      <c r="I166" s="194">
        <f>'Monthly Marketing Budgets'!I130</f>
        <v>1395</v>
      </c>
      <c r="J166" s="194">
        <f>'Monthly Marketing Budgets'!J130</f>
        <v>1395</v>
      </c>
      <c r="K166" s="194">
        <f>'Monthly Marketing Budgets'!K130</f>
        <v>1395</v>
      </c>
      <c r="L166" s="194">
        <f>'Monthly Marketing Budgets'!L130</f>
        <v>1395</v>
      </c>
      <c r="M166" s="194">
        <f>'Monthly Marketing Budgets'!M130</f>
        <v>620</v>
      </c>
      <c r="N166" s="194">
        <f>'Monthly Marketing Budgets'!N130</f>
        <v>620</v>
      </c>
      <c r="O166" s="195">
        <f t="shared" si="48"/>
        <v>11179.99</v>
      </c>
      <c r="Q166" s="76">
        <f t="shared" si="49"/>
        <v>1860</v>
      </c>
      <c r="R166" s="76">
        <f t="shared" si="50"/>
        <v>2499.9899999999998</v>
      </c>
      <c r="S166" s="76">
        <f t="shared" si="51"/>
        <v>4185</v>
      </c>
      <c r="T166" s="76">
        <f t="shared" si="52"/>
        <v>2635</v>
      </c>
      <c r="U166" s="76">
        <f t="shared" si="53"/>
        <v>11179.99</v>
      </c>
    </row>
    <row r="167" spans="1:21" ht="15" x14ac:dyDescent="0.2">
      <c r="A167" s="80"/>
      <c r="B167" s="543" t="s">
        <v>65</v>
      </c>
      <c r="C167" s="544">
        <v>0</v>
      </c>
      <c r="D167" s="544">
        <v>0</v>
      </c>
      <c r="E167" s="544">
        <v>0</v>
      </c>
      <c r="F167" s="544">
        <v>0</v>
      </c>
      <c r="G167" s="544">
        <v>0</v>
      </c>
      <c r="H167" s="272">
        <v>600</v>
      </c>
      <c r="I167" s="272">
        <v>725</v>
      </c>
      <c r="J167" s="272">
        <v>725</v>
      </c>
      <c r="K167" s="272">
        <v>725</v>
      </c>
      <c r="L167" s="272">
        <v>725</v>
      </c>
      <c r="M167" s="544">
        <v>0</v>
      </c>
      <c r="N167" s="544">
        <v>0</v>
      </c>
      <c r="O167" s="195">
        <f t="shared" si="48"/>
        <v>3500</v>
      </c>
      <c r="Q167" s="76">
        <f t="shared" si="49"/>
        <v>0</v>
      </c>
      <c r="R167" s="76">
        <f t="shared" si="50"/>
        <v>600</v>
      </c>
      <c r="S167" s="76">
        <f t="shared" si="51"/>
        <v>2175</v>
      </c>
      <c r="T167" s="76">
        <f t="shared" si="52"/>
        <v>725</v>
      </c>
      <c r="U167" s="76">
        <f t="shared" si="53"/>
        <v>3500</v>
      </c>
    </row>
    <row r="168" spans="1:21" ht="15" x14ac:dyDescent="0.2">
      <c r="A168" s="80"/>
      <c r="B168" s="543" t="s">
        <v>4</v>
      </c>
      <c r="C168" s="544">
        <v>0</v>
      </c>
      <c r="D168" s="544">
        <v>0</v>
      </c>
      <c r="E168" s="544">
        <v>0</v>
      </c>
      <c r="F168" s="544">
        <v>0</v>
      </c>
      <c r="G168" s="544">
        <v>0</v>
      </c>
      <c r="H168" s="272">
        <v>200</v>
      </c>
      <c r="I168" s="272">
        <v>250</v>
      </c>
      <c r="J168" s="272">
        <v>250</v>
      </c>
      <c r="K168" s="272">
        <v>250</v>
      </c>
      <c r="L168" s="272">
        <v>250</v>
      </c>
      <c r="M168" s="544">
        <v>0</v>
      </c>
      <c r="N168" s="544">
        <v>0</v>
      </c>
      <c r="O168" s="195">
        <f t="shared" si="48"/>
        <v>1200</v>
      </c>
      <c r="Q168" s="76">
        <f t="shared" si="49"/>
        <v>0</v>
      </c>
      <c r="R168" s="76">
        <f t="shared" si="50"/>
        <v>200</v>
      </c>
      <c r="S168" s="76">
        <f t="shared" si="51"/>
        <v>750</v>
      </c>
      <c r="T168" s="76">
        <f t="shared" si="52"/>
        <v>250</v>
      </c>
      <c r="U168" s="76">
        <f t="shared" si="53"/>
        <v>1200</v>
      </c>
    </row>
    <row r="169" spans="1:21" ht="15" x14ac:dyDescent="0.2">
      <c r="A169" s="80"/>
      <c r="B169" s="543" t="s">
        <v>205</v>
      </c>
      <c r="C169" s="544">
        <v>65</v>
      </c>
      <c r="D169" s="544">
        <v>65</v>
      </c>
      <c r="E169" s="544">
        <v>65</v>
      </c>
      <c r="F169" s="544">
        <v>65</v>
      </c>
      <c r="G169" s="544">
        <v>65</v>
      </c>
      <c r="H169" s="544">
        <v>65</v>
      </c>
      <c r="I169" s="544">
        <v>65</v>
      </c>
      <c r="J169" s="544">
        <v>65</v>
      </c>
      <c r="K169" s="544">
        <v>65</v>
      </c>
      <c r="L169" s="544">
        <v>65</v>
      </c>
      <c r="M169" s="544">
        <v>65</v>
      </c>
      <c r="N169" s="544">
        <v>65</v>
      </c>
      <c r="O169" s="195">
        <f t="shared" si="48"/>
        <v>780</v>
      </c>
      <c r="Q169" s="76">
        <f t="shared" si="49"/>
        <v>195</v>
      </c>
      <c r="R169" s="76">
        <f t="shared" si="50"/>
        <v>195</v>
      </c>
      <c r="S169" s="76">
        <f t="shared" si="51"/>
        <v>195</v>
      </c>
      <c r="T169" s="76">
        <f t="shared" si="52"/>
        <v>195</v>
      </c>
      <c r="U169" s="76">
        <f t="shared" si="53"/>
        <v>780</v>
      </c>
    </row>
    <row r="170" spans="1:21" ht="15" x14ac:dyDescent="0.2">
      <c r="A170" s="80"/>
      <c r="B170" s="272" t="s">
        <v>272</v>
      </c>
      <c r="C170" s="544">
        <v>0</v>
      </c>
      <c r="D170" s="544">
        <v>0</v>
      </c>
      <c r="E170" s="544">
        <v>0</v>
      </c>
      <c r="F170" s="544">
        <v>0</v>
      </c>
      <c r="G170" s="544">
        <v>0</v>
      </c>
      <c r="H170" s="544">
        <v>0</v>
      </c>
      <c r="I170" s="544">
        <v>0</v>
      </c>
      <c r="J170" s="544">
        <v>0</v>
      </c>
      <c r="K170" s="544">
        <v>0</v>
      </c>
      <c r="L170" s="544">
        <v>0</v>
      </c>
      <c r="M170" s="544">
        <v>0</v>
      </c>
      <c r="N170" s="544">
        <v>0</v>
      </c>
      <c r="O170" s="195">
        <f t="shared" si="48"/>
        <v>0</v>
      </c>
      <c r="Q170" s="76">
        <f t="shared" si="49"/>
        <v>0</v>
      </c>
      <c r="R170" s="76">
        <f t="shared" si="50"/>
        <v>0</v>
      </c>
      <c r="S170" s="76">
        <f t="shared" si="51"/>
        <v>0</v>
      </c>
      <c r="T170" s="76">
        <f t="shared" si="52"/>
        <v>0</v>
      </c>
      <c r="U170" s="76">
        <f t="shared" si="53"/>
        <v>0</v>
      </c>
    </row>
    <row r="171" spans="1:21" ht="15" x14ac:dyDescent="0.2">
      <c r="A171" s="80"/>
      <c r="B171" s="272" t="s">
        <v>272</v>
      </c>
      <c r="C171" s="544">
        <v>0</v>
      </c>
      <c r="D171" s="544">
        <v>0</v>
      </c>
      <c r="E171" s="544">
        <v>0</v>
      </c>
      <c r="F171" s="544">
        <v>0</v>
      </c>
      <c r="G171" s="544">
        <v>0</v>
      </c>
      <c r="H171" s="544">
        <v>0</v>
      </c>
      <c r="I171" s="544">
        <v>0</v>
      </c>
      <c r="J171" s="544">
        <v>0</v>
      </c>
      <c r="K171" s="544">
        <v>0</v>
      </c>
      <c r="L171" s="544">
        <v>0</v>
      </c>
      <c r="M171" s="544">
        <v>0</v>
      </c>
      <c r="N171" s="544">
        <v>0</v>
      </c>
      <c r="O171" s="195">
        <f t="shared" si="48"/>
        <v>0</v>
      </c>
      <c r="Q171" s="76">
        <f t="shared" si="49"/>
        <v>0</v>
      </c>
      <c r="R171" s="76">
        <f t="shared" si="50"/>
        <v>0</v>
      </c>
      <c r="S171" s="76">
        <f t="shared" si="51"/>
        <v>0</v>
      </c>
      <c r="T171" s="76">
        <f t="shared" si="52"/>
        <v>0</v>
      </c>
      <c r="U171" s="76">
        <f t="shared" si="53"/>
        <v>0</v>
      </c>
    </row>
    <row r="172" spans="1:21" ht="15" x14ac:dyDescent="0.2">
      <c r="A172" s="80"/>
      <c r="B172" s="272" t="s">
        <v>272</v>
      </c>
      <c r="C172" s="544">
        <v>0</v>
      </c>
      <c r="D172" s="544">
        <v>0</v>
      </c>
      <c r="E172" s="544">
        <v>0</v>
      </c>
      <c r="F172" s="544">
        <v>0</v>
      </c>
      <c r="G172" s="544">
        <v>0</v>
      </c>
      <c r="H172" s="544">
        <v>0</v>
      </c>
      <c r="I172" s="544">
        <v>0</v>
      </c>
      <c r="J172" s="544">
        <v>0</v>
      </c>
      <c r="K172" s="544">
        <v>0</v>
      </c>
      <c r="L172" s="544">
        <v>0</v>
      </c>
      <c r="M172" s="544">
        <v>0</v>
      </c>
      <c r="N172" s="544">
        <v>0</v>
      </c>
      <c r="O172" s="197">
        <f t="shared" si="48"/>
        <v>0</v>
      </c>
      <c r="Q172" s="77">
        <f t="shared" si="49"/>
        <v>0</v>
      </c>
      <c r="R172" s="77">
        <f t="shared" si="50"/>
        <v>0</v>
      </c>
      <c r="S172" s="77">
        <f t="shared" si="51"/>
        <v>0</v>
      </c>
      <c r="T172" s="77">
        <f t="shared" si="52"/>
        <v>0</v>
      </c>
      <c r="U172" s="77">
        <f t="shared" si="53"/>
        <v>0</v>
      </c>
    </row>
    <row r="173" spans="1:21" ht="15" x14ac:dyDescent="0.2">
      <c r="A173" s="80"/>
      <c r="B173" s="80" t="s">
        <v>122</v>
      </c>
      <c r="C173" s="198">
        <f t="shared" ref="C173:O173" si="55">SUM(C152:C172)</f>
        <v>7754.35</v>
      </c>
      <c r="D173" s="198">
        <f t="shared" si="55"/>
        <v>7754.35</v>
      </c>
      <c r="E173" s="198">
        <f t="shared" si="55"/>
        <v>8754.35</v>
      </c>
      <c r="F173" s="198">
        <f t="shared" si="55"/>
        <v>7694.34</v>
      </c>
      <c r="G173" s="198">
        <f t="shared" si="55"/>
        <v>7642.35</v>
      </c>
      <c r="H173" s="198">
        <f t="shared" si="55"/>
        <v>9992.35</v>
      </c>
      <c r="I173" s="198">
        <f t="shared" si="55"/>
        <v>9342.35</v>
      </c>
      <c r="J173" s="198">
        <f t="shared" si="55"/>
        <v>9392.35</v>
      </c>
      <c r="K173" s="198">
        <f t="shared" si="55"/>
        <v>10392.35</v>
      </c>
      <c r="L173" s="198">
        <f t="shared" si="55"/>
        <v>9454.35</v>
      </c>
      <c r="M173" s="198">
        <f t="shared" si="55"/>
        <v>7754.35</v>
      </c>
      <c r="N173" s="199">
        <f t="shared" si="55"/>
        <v>8754.35</v>
      </c>
      <c r="O173" s="194">
        <f t="shared" si="55"/>
        <v>104682.19</v>
      </c>
      <c r="Q173" s="76">
        <f>SUM(Q152:Q172)</f>
        <v>24263.05</v>
      </c>
      <c r="R173" s="76">
        <f t="shared" si="50"/>
        <v>25329.040000000001</v>
      </c>
      <c r="S173" s="76">
        <f t="shared" si="51"/>
        <v>29127.050000000003</v>
      </c>
      <c r="T173" s="76">
        <f t="shared" si="52"/>
        <v>25963.050000000003</v>
      </c>
      <c r="U173" s="76">
        <f t="shared" si="53"/>
        <v>104682.19</v>
      </c>
    </row>
    <row r="174" spans="1:21" ht="15" x14ac:dyDescent="0.2">
      <c r="A174" s="80"/>
      <c r="B174" s="80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194"/>
      <c r="Q174" s="76"/>
      <c r="R174" s="76"/>
      <c r="S174" s="76"/>
      <c r="T174" s="76"/>
      <c r="U174" s="76"/>
    </row>
    <row r="175" spans="1:21" ht="15" x14ac:dyDescent="0.2">
      <c r="A175" s="80"/>
      <c r="B175" s="76" t="s">
        <v>302</v>
      </c>
      <c r="C175" s="204">
        <f>(C149-C173)</f>
        <v>559426.31599999999</v>
      </c>
      <c r="D175" s="204">
        <f t="shared" ref="D175:N175" si="56">(D149-D173)</f>
        <v>374739.674</v>
      </c>
      <c r="E175" s="204">
        <f t="shared" si="56"/>
        <v>756243.56200000003</v>
      </c>
      <c r="F175" s="204">
        <f t="shared" si="56"/>
        <v>757303.57200000004</v>
      </c>
      <c r="G175" s="204">
        <f t="shared" si="56"/>
        <v>723261.91500000015</v>
      </c>
      <c r="H175" s="204">
        <f t="shared" si="56"/>
        <v>908598.55700000003</v>
      </c>
      <c r="I175" s="204">
        <f t="shared" si="56"/>
        <v>2440735.7289999998</v>
      </c>
      <c r="J175" s="204">
        <f t="shared" si="56"/>
        <v>1457667.0529999998</v>
      </c>
      <c r="K175" s="204">
        <f t="shared" si="56"/>
        <v>2387993.0469999998</v>
      </c>
      <c r="L175" s="204">
        <f t="shared" si="56"/>
        <v>921136.55700000003</v>
      </c>
      <c r="M175" s="204">
        <f t="shared" si="56"/>
        <v>374739.674</v>
      </c>
      <c r="N175" s="204">
        <f t="shared" si="56"/>
        <v>4902991.8880000003</v>
      </c>
      <c r="O175" s="195">
        <f>SUM(C175:N175)</f>
        <v>16564837.544000002</v>
      </c>
      <c r="Q175" s="76">
        <f>(C175+D175+E175)</f>
        <v>1690409.5520000001</v>
      </c>
      <c r="R175" s="76">
        <f t="shared" si="50"/>
        <v>2389164.0440000002</v>
      </c>
      <c r="S175" s="76">
        <f t="shared" si="51"/>
        <v>6286395.8289999999</v>
      </c>
      <c r="T175" s="76">
        <f t="shared" si="52"/>
        <v>6198868.1190000009</v>
      </c>
      <c r="U175" s="76">
        <f t="shared" si="53"/>
        <v>16564837.544000002</v>
      </c>
    </row>
    <row r="176" spans="1:21" ht="15" x14ac:dyDescent="0.2">
      <c r="A176" s="80"/>
      <c r="B176" s="80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194"/>
      <c r="Q176" s="76"/>
      <c r="R176" s="76"/>
      <c r="S176" s="76"/>
      <c r="T176" s="76"/>
      <c r="U176" s="76"/>
    </row>
    <row r="177" spans="1:21" ht="15" x14ac:dyDescent="0.2">
      <c r="A177" s="80"/>
      <c r="B177" s="543" t="s">
        <v>296</v>
      </c>
      <c r="C177" s="272">
        <v>74</v>
      </c>
      <c r="D177" s="272">
        <v>68</v>
      </c>
      <c r="E177" s="272">
        <v>62</v>
      </c>
      <c r="F177" s="272">
        <v>56</v>
      </c>
      <c r="G177" s="272">
        <v>50</v>
      </c>
      <c r="H177" s="272">
        <v>44</v>
      </c>
      <c r="I177" s="272">
        <v>38</v>
      </c>
      <c r="J177" s="272">
        <v>31</v>
      </c>
      <c r="K177" s="272">
        <v>25</v>
      </c>
      <c r="L177" s="272">
        <v>19</v>
      </c>
      <c r="M177" s="272">
        <v>13</v>
      </c>
      <c r="N177" s="272">
        <v>6</v>
      </c>
      <c r="O177" s="195">
        <f>SUM(C177:N177)</f>
        <v>486</v>
      </c>
      <c r="Q177" s="76">
        <f>(C177+D177+E177)</f>
        <v>204</v>
      </c>
      <c r="R177" s="76">
        <f t="shared" si="50"/>
        <v>150</v>
      </c>
      <c r="S177" s="76">
        <f t="shared" si="51"/>
        <v>94</v>
      </c>
      <c r="T177" s="76">
        <f t="shared" si="52"/>
        <v>38</v>
      </c>
      <c r="U177" s="76">
        <f t="shared" si="53"/>
        <v>486</v>
      </c>
    </row>
    <row r="178" spans="1:21" ht="15" x14ac:dyDescent="0.2">
      <c r="A178" s="80"/>
      <c r="B178" s="349"/>
      <c r="C178" s="194"/>
      <c r="D178" s="194"/>
      <c r="E178" s="194"/>
      <c r="F178" s="194"/>
      <c r="G178" s="194"/>
      <c r="H178" s="194"/>
      <c r="I178" s="194"/>
      <c r="J178" s="194"/>
      <c r="K178" s="194"/>
      <c r="L178" s="194"/>
      <c r="M178" s="194"/>
      <c r="N178" s="194"/>
      <c r="O178" s="204"/>
      <c r="Q178" s="128"/>
      <c r="R178" s="128"/>
      <c r="S178" s="128"/>
      <c r="T178" s="128"/>
      <c r="U178" s="128"/>
    </row>
    <row r="179" spans="1:21" ht="15" x14ac:dyDescent="0.2">
      <c r="A179" s="576" t="s">
        <v>107</v>
      </c>
      <c r="B179" s="576"/>
      <c r="C179" s="194">
        <f>(C149-C173-C177)</f>
        <v>559352.31599999999</v>
      </c>
      <c r="D179" s="194">
        <f t="shared" ref="D179:N179" si="57">(D149-D173-D177)</f>
        <v>374671.674</v>
      </c>
      <c r="E179" s="194">
        <f t="shared" si="57"/>
        <v>756181.56200000003</v>
      </c>
      <c r="F179" s="194">
        <f t="shared" si="57"/>
        <v>757247.57200000004</v>
      </c>
      <c r="G179" s="194">
        <f t="shared" si="57"/>
        <v>723211.91500000015</v>
      </c>
      <c r="H179" s="194">
        <f t="shared" si="57"/>
        <v>908554.55700000003</v>
      </c>
      <c r="I179" s="194">
        <f t="shared" si="57"/>
        <v>2440697.7289999998</v>
      </c>
      <c r="J179" s="194">
        <f t="shared" si="57"/>
        <v>1457636.0529999998</v>
      </c>
      <c r="K179" s="194">
        <f t="shared" si="57"/>
        <v>2387968.0469999998</v>
      </c>
      <c r="L179" s="194">
        <f t="shared" si="57"/>
        <v>921117.55700000003</v>
      </c>
      <c r="M179" s="194">
        <f t="shared" si="57"/>
        <v>374726.674</v>
      </c>
      <c r="N179" s="194">
        <f t="shared" si="57"/>
        <v>4902985.8880000003</v>
      </c>
      <c r="O179" s="195">
        <f>SUM(C179:N179)</f>
        <v>16564351.544000002</v>
      </c>
      <c r="Q179" s="76">
        <f>(C179+D179+E179)</f>
        <v>1690205.5520000001</v>
      </c>
      <c r="R179" s="76">
        <f t="shared" si="50"/>
        <v>2389014.0440000002</v>
      </c>
      <c r="S179" s="76">
        <f t="shared" si="51"/>
        <v>6286301.8289999999</v>
      </c>
      <c r="T179" s="76">
        <f t="shared" si="52"/>
        <v>6198830.1190000009</v>
      </c>
      <c r="U179" s="76">
        <f t="shared" si="53"/>
        <v>16564351.544000002</v>
      </c>
    </row>
    <row r="180" spans="1:21" ht="15" x14ac:dyDescent="0.2">
      <c r="A180" s="80"/>
      <c r="B180" s="80" t="s">
        <v>190</v>
      </c>
      <c r="C180" s="194">
        <f>(C179*$G$189)</f>
        <v>117463.98636</v>
      </c>
      <c r="D180" s="194">
        <f t="shared" ref="D180:N180" si="58">(D179*$G$189)</f>
        <v>78681.05154</v>
      </c>
      <c r="E180" s="194">
        <f t="shared" si="58"/>
        <v>158798.12802</v>
      </c>
      <c r="F180" s="194">
        <f t="shared" si="58"/>
        <v>159021.99012</v>
      </c>
      <c r="G180" s="194">
        <f t="shared" si="58"/>
        <v>151874.50215000001</v>
      </c>
      <c r="H180" s="194">
        <f t="shared" si="58"/>
        <v>190796.45697</v>
      </c>
      <c r="I180" s="194">
        <f t="shared" si="58"/>
        <v>512546.52308999992</v>
      </c>
      <c r="J180" s="194">
        <f t="shared" si="58"/>
        <v>306103.57112999994</v>
      </c>
      <c r="K180" s="194">
        <f t="shared" si="58"/>
        <v>501473.28986999992</v>
      </c>
      <c r="L180" s="194">
        <f t="shared" si="58"/>
        <v>193434.68697000001</v>
      </c>
      <c r="M180" s="194">
        <f t="shared" si="58"/>
        <v>78692.601540000003</v>
      </c>
      <c r="N180" s="194">
        <f t="shared" si="58"/>
        <v>1029627.03648</v>
      </c>
      <c r="O180" s="195">
        <f>SUM(C180:N180)</f>
        <v>3478513.82424</v>
      </c>
      <c r="Q180" s="76">
        <f>(C180+D180+E180)</f>
        <v>354943.16592</v>
      </c>
      <c r="R180" s="76">
        <f t="shared" si="50"/>
        <v>501692.94924000005</v>
      </c>
      <c r="S180" s="76">
        <f t="shared" si="51"/>
        <v>1320123.3840899998</v>
      </c>
      <c r="T180" s="76">
        <f t="shared" si="52"/>
        <v>1301754.3249900001</v>
      </c>
      <c r="U180" s="76">
        <f t="shared" si="53"/>
        <v>3478513.82424</v>
      </c>
    </row>
    <row r="181" spans="1:21" ht="15" x14ac:dyDescent="0.2">
      <c r="A181" s="80"/>
      <c r="B181" s="80"/>
      <c r="C181" s="194"/>
      <c r="D181" s="194"/>
      <c r="E181" s="194"/>
      <c r="F181" s="194"/>
      <c r="G181" s="194"/>
      <c r="H181" s="194"/>
      <c r="I181" s="194"/>
      <c r="J181" s="194"/>
      <c r="K181" s="194"/>
      <c r="L181" s="194"/>
      <c r="M181" s="194"/>
      <c r="N181" s="158" t="str">
        <f>IF(O112&gt;1,("  "),("prev yr adjst "))</f>
        <v xml:space="preserve">prev yr adjst </v>
      </c>
      <c r="O181" s="158">
        <f>IF(O118&lt;1,(O118+O119),(0))</f>
        <v>0</v>
      </c>
      <c r="Q181" s="76"/>
      <c r="R181" s="76"/>
      <c r="S181" s="76"/>
      <c r="T181" s="76"/>
      <c r="U181" s="76"/>
    </row>
    <row r="182" spans="1:21" s="206" customFormat="1" ht="15" x14ac:dyDescent="0.2">
      <c r="A182" s="637" t="s">
        <v>21</v>
      </c>
      <c r="B182" s="637"/>
      <c r="C182" s="205">
        <f>(C179-C180)</f>
        <v>441888.32964000001</v>
      </c>
      <c r="D182" s="205">
        <f t="shared" ref="D182:N182" si="59">(D179-D180)</f>
        <v>295990.62245999998</v>
      </c>
      <c r="E182" s="205">
        <f t="shared" si="59"/>
        <v>597383.43397999997</v>
      </c>
      <c r="F182" s="205">
        <f t="shared" si="59"/>
        <v>598225.58188000007</v>
      </c>
      <c r="G182" s="205">
        <f t="shared" si="59"/>
        <v>571337.4128500002</v>
      </c>
      <c r="H182" s="205">
        <f t="shared" si="59"/>
        <v>717758.10003000009</v>
      </c>
      <c r="I182" s="205">
        <f t="shared" si="59"/>
        <v>1928151.20591</v>
      </c>
      <c r="J182" s="205">
        <f t="shared" si="59"/>
        <v>1151532.4818699998</v>
      </c>
      <c r="K182" s="205">
        <f t="shared" si="59"/>
        <v>1886494.7571299998</v>
      </c>
      <c r="L182" s="205">
        <f t="shared" si="59"/>
        <v>727682.87002999999</v>
      </c>
      <c r="M182" s="205">
        <f t="shared" si="59"/>
        <v>296034.07246</v>
      </c>
      <c r="N182" s="205">
        <f t="shared" si="59"/>
        <v>3873358.85152</v>
      </c>
      <c r="O182" s="207">
        <f>SUM(C182:N182)</f>
        <v>13085837.719759999</v>
      </c>
      <c r="P182" s="203"/>
      <c r="Q182" s="76">
        <f>(C182+D182+E182)</f>
        <v>1335262.3860800001</v>
      </c>
      <c r="R182" s="76">
        <f t="shared" si="50"/>
        <v>1887321.0947600005</v>
      </c>
      <c r="S182" s="76">
        <f t="shared" si="51"/>
        <v>4966178.4449099991</v>
      </c>
      <c r="T182" s="76">
        <f t="shared" si="52"/>
        <v>4897075.7940100003</v>
      </c>
      <c r="U182" s="76">
        <f t="shared" si="53"/>
        <v>13085837.719760001</v>
      </c>
    </row>
    <row r="183" spans="1:21" x14ac:dyDescent="0.2">
      <c r="A183" s="76"/>
      <c r="B183" s="7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76"/>
      <c r="Q183" s="128"/>
      <c r="R183" s="128"/>
      <c r="S183" s="128"/>
      <c r="T183" s="128"/>
      <c r="U183" s="128"/>
    </row>
    <row r="184" spans="1:21" s="261" customFormat="1" hidden="1" x14ac:dyDescent="0.2">
      <c r="A184" s="194"/>
      <c r="B184" s="258" t="s">
        <v>223</v>
      </c>
      <c r="C184" s="259">
        <f>(C179)+C160+(IF(N123&lt;0,N123,0))</f>
        <v>559788.62433333334</v>
      </c>
      <c r="D184" s="259">
        <f>(D179)+D160</f>
        <v>375107.98233333335</v>
      </c>
      <c r="E184" s="259">
        <f t="shared" ref="E184:N184" si="60">(E179)+E160</f>
        <v>756617.87033333338</v>
      </c>
      <c r="F184" s="259">
        <f t="shared" si="60"/>
        <v>757683.88033333339</v>
      </c>
      <c r="G184" s="259">
        <f t="shared" si="60"/>
        <v>723648.2233333335</v>
      </c>
      <c r="H184" s="259">
        <f t="shared" si="60"/>
        <v>908990.86533333338</v>
      </c>
      <c r="I184" s="259">
        <f t="shared" si="60"/>
        <v>2441134.0373333329</v>
      </c>
      <c r="J184" s="259">
        <f t="shared" si="60"/>
        <v>1458072.3613333332</v>
      </c>
      <c r="K184" s="259">
        <f t="shared" si="60"/>
        <v>2388404.3553333329</v>
      </c>
      <c r="L184" s="259">
        <f t="shared" si="60"/>
        <v>921553.86533333338</v>
      </c>
      <c r="M184" s="259">
        <f t="shared" si="60"/>
        <v>375162.98233333335</v>
      </c>
      <c r="N184" s="260">
        <f t="shared" si="60"/>
        <v>4903422.1963333338</v>
      </c>
      <c r="O184" s="194"/>
    </row>
    <row r="185" spans="1:21" ht="21" customHeight="1" x14ac:dyDescent="0.2">
      <c r="A185" s="76"/>
      <c r="B185" s="253" t="s">
        <v>222</v>
      </c>
      <c r="C185" s="254">
        <f>(C184)</f>
        <v>559788.62433333334</v>
      </c>
      <c r="D185" s="254">
        <f t="shared" ref="D185:N185" si="61">(C185+D179)+D160</f>
        <v>934896.60666666669</v>
      </c>
      <c r="E185" s="254">
        <f t="shared" si="61"/>
        <v>1691514.4770000002</v>
      </c>
      <c r="F185" s="254">
        <f t="shared" si="61"/>
        <v>2449198.3573333332</v>
      </c>
      <c r="G185" s="254">
        <f t="shared" si="61"/>
        <v>3172846.5806666664</v>
      </c>
      <c r="H185" s="254">
        <f t="shared" si="61"/>
        <v>4081837.4459999995</v>
      </c>
      <c r="I185" s="254">
        <f t="shared" si="61"/>
        <v>6522971.4833333325</v>
      </c>
      <c r="J185" s="254">
        <f t="shared" si="61"/>
        <v>7981043.8446666654</v>
      </c>
      <c r="K185" s="254">
        <f t="shared" si="61"/>
        <v>10369448.199999999</v>
      </c>
      <c r="L185" s="254">
        <f t="shared" si="61"/>
        <v>11291002.065333333</v>
      </c>
      <c r="M185" s="254">
        <f t="shared" si="61"/>
        <v>11666165.047666667</v>
      </c>
      <c r="N185" s="255">
        <f t="shared" si="61"/>
        <v>16569587.244000001</v>
      </c>
      <c r="O185" s="76"/>
      <c r="Q185" s="128"/>
      <c r="R185" s="128"/>
      <c r="S185" s="128"/>
      <c r="T185" s="128"/>
      <c r="U185" s="128"/>
    </row>
    <row r="186" spans="1:21" x14ac:dyDescent="0.2">
      <c r="A186" s="76"/>
      <c r="B186" s="256" t="s">
        <v>9</v>
      </c>
      <c r="C186" s="257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</row>
    <row r="187" spans="1:21" x14ac:dyDescent="0.2">
      <c r="A187" s="36"/>
      <c r="B187" s="36"/>
      <c r="C187" s="36"/>
      <c r="D187" s="36"/>
      <c r="E187" s="36"/>
      <c r="F187" s="36" t="s">
        <v>221</v>
      </c>
      <c r="G187" s="36"/>
      <c r="H187" s="36"/>
      <c r="I187" s="36"/>
      <c r="J187" s="36"/>
      <c r="K187" s="36"/>
      <c r="L187" s="36"/>
      <c r="M187" s="36"/>
      <c r="N187" s="36"/>
      <c r="O187" s="76"/>
      <c r="R187" s="36" t="s">
        <v>256</v>
      </c>
    </row>
    <row r="188" spans="1:21" ht="13.5" thickBot="1" x14ac:dyDescent="0.25">
      <c r="A188" s="28"/>
      <c r="B188" s="85"/>
      <c r="C188" s="85"/>
      <c r="D188" s="85"/>
      <c r="H188" s="85"/>
      <c r="I188" s="36"/>
      <c r="J188" s="36"/>
      <c r="K188" s="36"/>
      <c r="L188" s="36"/>
      <c r="M188" s="36"/>
      <c r="N188" s="36"/>
      <c r="O188" s="76"/>
    </row>
    <row r="189" spans="1:21" x14ac:dyDescent="0.2">
      <c r="A189" s="27"/>
      <c r="B189" s="85"/>
      <c r="C189" s="85"/>
      <c r="D189" s="475" t="s">
        <v>228</v>
      </c>
      <c r="E189" s="491"/>
      <c r="F189" s="491"/>
      <c r="G189" s="635">
        <f>IF(O179&gt;0,0.21,IF(O179&lt;0,0,0))</f>
        <v>0.21</v>
      </c>
      <c r="H189" s="135"/>
    </row>
    <row r="190" spans="1:21" x14ac:dyDescent="0.2">
      <c r="A190" s="27"/>
      <c r="B190" s="85"/>
      <c r="C190" s="85"/>
      <c r="D190" s="490" t="s">
        <v>87</v>
      </c>
      <c r="E190" s="456"/>
      <c r="F190" s="456"/>
      <c r="G190" s="636">
        <f>IF(O179&gt;33000,0.38,IF(O179&gt;10000,0.35,IF(O179&gt;7000,0.25,IF(O179&gt;5000,0.2,IF(O179&gt;1000,0.1,IF(O179&lt;0,0,0.1))))))</f>
        <v>0.38</v>
      </c>
      <c r="H190" s="135"/>
    </row>
    <row r="191" spans="1:21" x14ac:dyDescent="0.2">
      <c r="A191" s="27"/>
      <c r="B191" s="85"/>
      <c r="C191" s="85"/>
      <c r="D191" s="455" t="s">
        <v>163</v>
      </c>
      <c r="E191" s="456"/>
      <c r="F191" s="492"/>
      <c r="G191" s="493"/>
      <c r="H191" s="135"/>
    </row>
    <row r="192" spans="1:21" x14ac:dyDescent="0.2">
      <c r="A192" s="27"/>
      <c r="B192" s="85"/>
      <c r="C192" s="85"/>
      <c r="D192" s="455" t="s">
        <v>164</v>
      </c>
      <c r="E192" s="456"/>
      <c r="F192" s="479"/>
      <c r="G192" s="493"/>
      <c r="H192" s="135"/>
    </row>
    <row r="193" spans="1:8" x14ac:dyDescent="0.2">
      <c r="A193" s="27"/>
      <c r="B193" s="85"/>
      <c r="C193" s="85"/>
      <c r="D193" s="460"/>
      <c r="E193" s="456"/>
      <c r="F193" s="456"/>
      <c r="G193" s="457"/>
      <c r="H193" s="135"/>
    </row>
    <row r="194" spans="1:8" x14ac:dyDescent="0.2">
      <c r="A194" s="27"/>
      <c r="B194" s="85"/>
      <c r="C194" s="85"/>
      <c r="D194" s="455" t="s">
        <v>61</v>
      </c>
      <c r="E194" s="456"/>
      <c r="F194" s="456"/>
      <c r="G194" s="493"/>
      <c r="H194" s="135"/>
    </row>
    <row r="195" spans="1:8" x14ac:dyDescent="0.2">
      <c r="A195" s="27"/>
      <c r="B195" s="85"/>
      <c r="C195" s="85"/>
      <c r="D195" s="455" t="s">
        <v>86</v>
      </c>
      <c r="E195" s="456"/>
      <c r="F195" s="456"/>
      <c r="G195" s="493"/>
      <c r="H195" s="135"/>
    </row>
    <row r="196" spans="1:8" ht="13.5" thickBot="1" x14ac:dyDescent="0.25">
      <c r="A196" s="27"/>
      <c r="B196" s="85"/>
      <c r="C196" s="85"/>
      <c r="D196" s="499" t="s">
        <v>89</v>
      </c>
      <c r="E196" s="481"/>
      <c r="F196" s="481"/>
      <c r="G196" s="494"/>
      <c r="H196" s="135"/>
    </row>
    <row r="197" spans="1:8" x14ac:dyDescent="0.2">
      <c r="A197" s="27"/>
      <c r="B197" s="85"/>
      <c r="C197" s="85"/>
      <c r="D197" s="85"/>
      <c r="H197" s="135"/>
    </row>
    <row r="198" spans="1:8" x14ac:dyDescent="0.2">
      <c r="A198" s="27"/>
      <c r="B198" s="85"/>
      <c r="C198" s="85"/>
      <c r="D198" s="85"/>
      <c r="H198" s="135"/>
    </row>
    <row r="199" spans="1:8" x14ac:dyDescent="0.2">
      <c r="A199" s="27"/>
      <c r="B199" s="85"/>
      <c r="C199" s="85"/>
      <c r="D199" s="85"/>
      <c r="H199" s="135"/>
    </row>
    <row r="200" spans="1:8" x14ac:dyDescent="0.2">
      <c r="A200" s="27"/>
      <c r="B200" s="85"/>
      <c r="C200" s="85"/>
      <c r="D200" s="85"/>
      <c r="H200" s="135"/>
    </row>
    <row r="201" spans="1:8" x14ac:dyDescent="0.2">
      <c r="A201" s="27"/>
      <c r="B201" s="85"/>
      <c r="C201" s="85"/>
      <c r="D201" s="85"/>
      <c r="H201" s="135"/>
    </row>
  </sheetData>
  <sheetProtection algorithmName="SHA-512" hashValue="cXVWSwuEXgwOCQgqrjFwG0GovHiVQox0OatrjX+moBB5aXCSjRqsimmD5PeLel25QQtTfdQ6+99q2TXQhbGiGA==" saltValue="6vEe/Q/fH0KMHfJ2cGSRiw==" spinCount="100000" sheet="1"/>
  <mergeCells count="15">
    <mergeCell ref="H9:K9"/>
    <mergeCell ref="C5:G6"/>
    <mergeCell ref="A120:B120"/>
    <mergeCell ref="A77:D77"/>
    <mergeCell ref="A117:B117"/>
    <mergeCell ref="A9:D9"/>
    <mergeCell ref="A49:B49"/>
    <mergeCell ref="A52:B52"/>
    <mergeCell ref="H77:K77"/>
    <mergeCell ref="G127:G128"/>
    <mergeCell ref="H139:K139"/>
    <mergeCell ref="G189:G190"/>
    <mergeCell ref="A179:B179"/>
    <mergeCell ref="A182:B182"/>
    <mergeCell ref="A139:D139"/>
  </mergeCells>
  <phoneticPr fontId="10"/>
  <printOptions horizontalCentered="1"/>
  <pageMargins left="0.25" right="0.25" top="1.5" bottom="0" header="0.25" footer="0"/>
  <pageSetup scale="61" orientation="landscape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9" tint="0.39997558519241921"/>
    <pageSetUpPr fitToPage="1"/>
  </sheetPr>
  <dimension ref="A2:J106"/>
  <sheetViews>
    <sheetView topLeftCell="A55" zoomScaleNormal="100" workbookViewId="0">
      <selection activeCell="E30" sqref="E30"/>
    </sheetView>
  </sheetViews>
  <sheetFormatPr defaultColWidth="10.625" defaultRowHeight="12.75" x14ac:dyDescent="0.2"/>
  <cols>
    <col min="1" max="1" width="4.5" style="25" customWidth="1"/>
    <col min="2" max="3" width="10.625" style="25"/>
    <col min="4" max="4" width="13.625" style="25" customWidth="1"/>
    <col min="5" max="5" width="12.125" style="25" customWidth="1"/>
    <col min="6" max="6" width="12" style="25" customWidth="1"/>
    <col min="7" max="7" width="12.125" style="25" customWidth="1"/>
    <col min="8" max="8" width="11.875" style="25" customWidth="1"/>
    <col min="9" max="9" width="12.5" style="25" customWidth="1"/>
    <col min="10" max="10" width="5.5" style="25" customWidth="1"/>
    <col min="11" max="11" width="6.125" style="25" customWidth="1"/>
    <col min="12" max="12" width="10.625" style="25"/>
    <col min="13" max="13" width="11.125" style="25" customWidth="1"/>
    <col min="14" max="14" width="14.375" style="25" customWidth="1"/>
    <col min="15" max="16384" width="10.625" style="25"/>
  </cols>
  <sheetData>
    <row r="2" spans="1:10" x14ac:dyDescent="0.2">
      <c r="A2" s="154"/>
      <c r="B2" s="155"/>
      <c r="C2" s="155"/>
      <c r="D2" s="155"/>
      <c r="E2" s="155"/>
      <c r="F2" s="155"/>
      <c r="G2" s="155"/>
      <c r="H2" s="155"/>
      <c r="I2" s="155"/>
      <c r="J2" s="156"/>
    </row>
    <row r="3" spans="1:10" ht="26.1" customHeight="1" x14ac:dyDescent="0.2">
      <c r="A3" s="353"/>
      <c r="B3" s="354"/>
      <c r="C3" s="607" t="s">
        <v>176</v>
      </c>
      <c r="D3" s="607"/>
      <c r="E3" s="607"/>
      <c r="F3" s="607"/>
      <c r="G3" s="355" t="s">
        <v>142</v>
      </c>
      <c r="H3" s="355"/>
      <c r="I3" s="356" t="s">
        <v>265</v>
      </c>
      <c r="J3" s="359"/>
    </row>
    <row r="4" spans="1:10" x14ac:dyDescent="0.2">
      <c r="A4" s="134"/>
      <c r="B4" s="135"/>
      <c r="C4" s="135"/>
      <c r="D4" s="135"/>
      <c r="E4" s="135"/>
      <c r="F4" s="135"/>
      <c r="G4" s="135"/>
      <c r="H4" s="135"/>
      <c r="I4" s="135"/>
      <c r="J4" s="136"/>
    </row>
    <row r="5" spans="1:10" x14ac:dyDescent="0.2">
      <c r="A5" s="134"/>
      <c r="B5" s="135"/>
      <c r="C5" s="135"/>
      <c r="D5" s="135" t="s">
        <v>256</v>
      </c>
      <c r="E5" s="135"/>
      <c r="F5" s="644" t="str">
        <f>'monthly income statements'!H9</f>
        <v>INPUT COMPANY NAME on Monthly Marketing Budget cell "H2"</v>
      </c>
      <c r="G5" s="644"/>
      <c r="H5" s="644"/>
      <c r="I5" s="135"/>
      <c r="J5" s="136"/>
    </row>
    <row r="6" spans="1:10" x14ac:dyDescent="0.2">
      <c r="A6" s="134"/>
      <c r="B6" s="135"/>
      <c r="C6" s="135"/>
      <c r="D6" s="135"/>
      <c r="E6" s="157" t="s">
        <v>256</v>
      </c>
      <c r="F6" s="157" t="s">
        <v>54</v>
      </c>
      <c r="G6" s="157" t="s">
        <v>256</v>
      </c>
      <c r="H6" s="157" t="s">
        <v>256</v>
      </c>
      <c r="I6" s="157" t="s">
        <v>256</v>
      </c>
      <c r="J6" s="136"/>
    </row>
    <row r="7" spans="1:10" x14ac:dyDescent="0.2">
      <c r="A7" s="134"/>
      <c r="B7" s="135"/>
      <c r="C7" s="135"/>
      <c r="D7" s="135"/>
      <c r="E7" s="157" t="str">
        <f>'monthly income statements'!Q11</f>
        <v>1st QTR</v>
      </c>
      <c r="F7" s="157" t="str">
        <f>'monthly income statements'!R11</f>
        <v>2nd QTR</v>
      </c>
      <c r="G7" s="157" t="str">
        <f>'monthly income statements'!S11</f>
        <v>3rd QTR</v>
      </c>
      <c r="H7" s="157" t="str">
        <f>'monthly income statements'!T11</f>
        <v>4th QTR</v>
      </c>
      <c r="I7" s="157" t="str">
        <f>'monthly income statements'!U11</f>
        <v xml:space="preserve">year </v>
      </c>
      <c r="J7" s="136"/>
    </row>
    <row r="8" spans="1:10" x14ac:dyDescent="0.2">
      <c r="A8" s="134"/>
      <c r="B8" s="135"/>
      <c r="C8" s="135"/>
      <c r="D8" s="135"/>
      <c r="E8" s="27"/>
      <c r="F8" s="27"/>
      <c r="G8" s="27"/>
      <c r="H8" s="27"/>
      <c r="I8" s="27"/>
      <c r="J8" s="117"/>
    </row>
    <row r="9" spans="1:10" x14ac:dyDescent="0.2">
      <c r="A9" s="134"/>
      <c r="B9" s="245" t="s">
        <v>100</v>
      </c>
      <c r="C9" s="85"/>
      <c r="D9" s="135"/>
      <c r="E9" s="27"/>
      <c r="F9" s="27"/>
      <c r="G9" s="27"/>
      <c r="H9" s="27"/>
      <c r="I9" s="27"/>
      <c r="J9" s="117"/>
    </row>
    <row r="10" spans="1:10" x14ac:dyDescent="0.2">
      <c r="A10" s="134"/>
      <c r="B10" s="85"/>
      <c r="C10" s="85" t="s">
        <v>101</v>
      </c>
      <c r="D10" s="135"/>
      <c r="E10" s="85">
        <f>'monthly income statements'!Q82</f>
        <v>176078.6</v>
      </c>
      <c r="F10" s="85">
        <f>'monthly income statements'!R82</f>
        <v>709946.6</v>
      </c>
      <c r="G10" s="85">
        <f>'monthly income statements'!S82</f>
        <v>1712965.29</v>
      </c>
      <c r="H10" s="85">
        <f>'monthly income statements'!T82</f>
        <v>2158720.6100000003</v>
      </c>
      <c r="I10" s="86">
        <f>'monthly income statements'!U82</f>
        <v>4757711.1000000006</v>
      </c>
      <c r="J10" s="117"/>
    </row>
    <row r="11" spans="1:10" x14ac:dyDescent="0.2">
      <c r="A11" s="134"/>
      <c r="B11" s="85"/>
      <c r="C11" s="85" t="s">
        <v>159</v>
      </c>
      <c r="D11" s="135"/>
      <c r="E11" s="85">
        <f>'monthly income statements'!Q83</f>
        <v>-17137.86</v>
      </c>
      <c r="F11" s="85">
        <f>'monthly income statements'!R83</f>
        <v>-70404.66</v>
      </c>
      <c r="G11" s="85">
        <f>'monthly income statements'!S83</f>
        <v>-170246.52900000001</v>
      </c>
      <c r="H11" s="85">
        <f>'monthly income statements'!T83</f>
        <v>-215022.06099999999</v>
      </c>
      <c r="I11" s="86">
        <f>'monthly income statements'!U83</f>
        <v>-472811.11</v>
      </c>
      <c r="J11" s="117"/>
    </row>
    <row r="12" spans="1:10" x14ac:dyDescent="0.2">
      <c r="A12" s="134"/>
      <c r="B12" s="85"/>
      <c r="C12" s="85" t="s">
        <v>156</v>
      </c>
      <c r="D12" s="135"/>
      <c r="E12" s="77">
        <f>'monthly income statements'!Q84</f>
        <v>0</v>
      </c>
      <c r="F12" s="77">
        <f>'monthly income statements'!R84</f>
        <v>0</v>
      </c>
      <c r="G12" s="77">
        <f>'monthly income statements'!S84</f>
        <v>0</v>
      </c>
      <c r="H12" s="77">
        <f>'monthly income statements'!T84</f>
        <v>0</v>
      </c>
      <c r="I12" s="87">
        <f>'monthly income statements'!U84</f>
        <v>0</v>
      </c>
      <c r="J12" s="117"/>
    </row>
    <row r="13" spans="1:10" x14ac:dyDescent="0.2">
      <c r="A13" s="134"/>
      <c r="B13" s="85"/>
      <c r="C13" s="85" t="s">
        <v>157</v>
      </c>
      <c r="D13" s="135"/>
      <c r="E13" s="85">
        <f>'monthly income statements'!Q85</f>
        <v>158940.74</v>
      </c>
      <c r="F13" s="85">
        <f>'monthly income statements'!R85</f>
        <v>639541.93999999994</v>
      </c>
      <c r="G13" s="85">
        <f>'monthly income statements'!S85</f>
        <v>1542718.7609999999</v>
      </c>
      <c r="H13" s="85">
        <f>'monthly income statements'!T85</f>
        <v>1943698.5490000001</v>
      </c>
      <c r="I13" s="86">
        <f>'monthly income statements'!U85</f>
        <v>4284899.99</v>
      </c>
      <c r="J13" s="117"/>
    </row>
    <row r="14" spans="1:10" x14ac:dyDescent="0.2">
      <c r="A14" s="134"/>
      <c r="B14" s="85"/>
      <c r="C14" s="85" t="s">
        <v>344</v>
      </c>
      <c r="D14" s="135"/>
      <c r="E14" s="77">
        <f>'monthly income statements'!Q86</f>
        <v>23.5</v>
      </c>
      <c r="F14" s="77">
        <f>'monthly income statements'!R86</f>
        <v>29.5</v>
      </c>
      <c r="G14" s="77">
        <f>'monthly income statements'!S86</f>
        <v>52.5</v>
      </c>
      <c r="H14" s="77">
        <f>'monthly income statements'!T86</f>
        <v>42.5</v>
      </c>
      <c r="I14" s="87">
        <f>'monthly income statements'!U86</f>
        <v>148</v>
      </c>
      <c r="J14" s="117"/>
    </row>
    <row r="15" spans="1:10" x14ac:dyDescent="0.2">
      <c r="A15" s="134"/>
      <c r="B15" s="85"/>
      <c r="C15" s="85" t="s">
        <v>187</v>
      </c>
      <c r="D15" s="135"/>
      <c r="E15" s="85">
        <f>'monthly income statements'!Q87</f>
        <v>158917.24</v>
      </c>
      <c r="F15" s="85">
        <f>'monthly income statements'!R87</f>
        <v>639512.43999999994</v>
      </c>
      <c r="G15" s="85">
        <f>'monthly income statements'!S87</f>
        <v>1542666.2609999999</v>
      </c>
      <c r="H15" s="85">
        <f>'monthly income statements'!T87</f>
        <v>1943656.0490000001</v>
      </c>
      <c r="I15" s="86">
        <f>'monthly income statements'!U87</f>
        <v>4284751.99</v>
      </c>
      <c r="J15" s="117"/>
    </row>
    <row r="16" spans="1:10" x14ac:dyDescent="0.2">
      <c r="A16" s="134"/>
      <c r="B16" s="85"/>
      <c r="C16" s="85"/>
      <c r="D16" s="135"/>
      <c r="E16" s="27"/>
      <c r="F16" s="27"/>
      <c r="G16" s="27"/>
      <c r="H16" s="27"/>
      <c r="I16" s="26"/>
      <c r="J16" s="117"/>
    </row>
    <row r="17" spans="1:10" x14ac:dyDescent="0.2">
      <c r="A17" s="134"/>
      <c r="B17" s="85" t="s">
        <v>188</v>
      </c>
      <c r="C17" s="85"/>
      <c r="D17" s="135"/>
      <c r="E17" s="27"/>
      <c r="F17" s="27"/>
      <c r="G17" s="27"/>
      <c r="H17" s="27"/>
      <c r="I17" s="26"/>
      <c r="J17" s="117"/>
    </row>
    <row r="18" spans="1:10" x14ac:dyDescent="0.2">
      <c r="A18" s="134"/>
      <c r="B18" s="85"/>
      <c r="C18" s="85" t="s">
        <v>189</v>
      </c>
      <c r="D18" s="135"/>
      <c r="E18" s="85">
        <f>'monthly income statements'!Q90</f>
        <v>12500</v>
      </c>
      <c r="F18" s="85">
        <f>'monthly income statements'!R90</f>
        <v>12500</v>
      </c>
      <c r="G18" s="85">
        <f>'monthly income statements'!S90</f>
        <v>12500</v>
      </c>
      <c r="H18" s="85">
        <f>'monthly income statements'!T90</f>
        <v>12500</v>
      </c>
      <c r="I18" s="86">
        <f>'monthly income statements'!U90</f>
        <v>50000</v>
      </c>
      <c r="J18" s="117"/>
    </row>
    <row r="19" spans="1:10" x14ac:dyDescent="0.2">
      <c r="A19" s="134"/>
      <c r="B19" s="85"/>
      <c r="C19" s="85" t="s">
        <v>269</v>
      </c>
      <c r="D19" s="135"/>
      <c r="E19" s="85">
        <f>'monthly income statements'!Q91</f>
        <v>0</v>
      </c>
      <c r="F19" s="85">
        <f>'monthly income statements'!R91</f>
        <v>0</v>
      </c>
      <c r="G19" s="85">
        <f>'monthly income statements'!S91</f>
        <v>0</v>
      </c>
      <c r="H19" s="85">
        <f>'monthly income statements'!T91</f>
        <v>0</v>
      </c>
      <c r="I19" s="86">
        <f>'monthly income statements'!U91</f>
        <v>0</v>
      </c>
      <c r="J19" s="117"/>
    </row>
    <row r="20" spans="1:10" x14ac:dyDescent="0.2">
      <c r="A20" s="134"/>
      <c r="B20" s="85"/>
      <c r="C20" s="85" t="s">
        <v>322</v>
      </c>
      <c r="D20" s="135"/>
      <c r="E20" s="85">
        <f>'monthly income statements'!Q92</f>
        <v>956.25</v>
      </c>
      <c r="F20" s="85">
        <f>'monthly income statements'!R92</f>
        <v>956.25</v>
      </c>
      <c r="G20" s="85">
        <f>'monthly income statements'!S92</f>
        <v>956.25</v>
      </c>
      <c r="H20" s="85">
        <f>'monthly income statements'!T92</f>
        <v>956.25</v>
      </c>
      <c r="I20" s="86">
        <f>'monthly income statements'!U92</f>
        <v>3825</v>
      </c>
      <c r="J20" s="117"/>
    </row>
    <row r="21" spans="1:10" x14ac:dyDescent="0.2">
      <c r="A21" s="134"/>
      <c r="B21" s="85"/>
      <c r="C21" s="85" t="s">
        <v>323</v>
      </c>
      <c r="D21" s="135"/>
      <c r="E21" s="85">
        <f>'monthly income statements'!Q93</f>
        <v>225</v>
      </c>
      <c r="F21" s="85">
        <f>'monthly income statements'!R93</f>
        <v>225</v>
      </c>
      <c r="G21" s="85">
        <f>'monthly income statements'!S93</f>
        <v>225</v>
      </c>
      <c r="H21" s="85">
        <f>'monthly income statements'!T93</f>
        <v>225</v>
      </c>
      <c r="I21" s="86">
        <f>'monthly income statements'!U93</f>
        <v>900</v>
      </c>
      <c r="J21" s="117"/>
    </row>
    <row r="22" spans="1:10" x14ac:dyDescent="0.2">
      <c r="A22" s="134"/>
      <c r="B22" s="85"/>
      <c r="C22" s="85" t="s">
        <v>324</v>
      </c>
      <c r="D22" s="135"/>
      <c r="E22" s="85">
        <f>'monthly income statements'!Q94</f>
        <v>0</v>
      </c>
      <c r="F22" s="85">
        <f>'monthly income statements'!R94</f>
        <v>0</v>
      </c>
      <c r="G22" s="85">
        <f>'monthly income statements'!S94</f>
        <v>0</v>
      </c>
      <c r="H22" s="85">
        <f>'monthly income statements'!T94</f>
        <v>0</v>
      </c>
      <c r="I22" s="86">
        <f>'monthly income statements'!U94</f>
        <v>0</v>
      </c>
      <c r="J22" s="117"/>
    </row>
    <row r="23" spans="1:10" x14ac:dyDescent="0.2">
      <c r="A23" s="134"/>
      <c r="B23" s="85"/>
      <c r="C23" s="85" t="s">
        <v>354</v>
      </c>
      <c r="D23" s="135"/>
      <c r="E23" s="85">
        <f>'monthly income statements'!Q95</f>
        <v>1000</v>
      </c>
      <c r="F23" s="85">
        <f>'monthly income statements'!R95</f>
        <v>1000</v>
      </c>
      <c r="G23" s="85">
        <f>'monthly income statements'!S95</f>
        <v>1000</v>
      </c>
      <c r="H23" s="85">
        <f>'monthly income statements'!T95</f>
        <v>1000</v>
      </c>
      <c r="I23" s="86">
        <f>'monthly income statements'!U95</f>
        <v>4000</v>
      </c>
      <c r="J23" s="117"/>
    </row>
    <row r="24" spans="1:10" x14ac:dyDescent="0.2">
      <c r="A24" s="134"/>
      <c r="B24" s="85"/>
      <c r="C24" s="85" t="s">
        <v>355</v>
      </c>
      <c r="D24" s="135"/>
      <c r="E24" s="85">
        <f>'monthly income statements'!Q96</f>
        <v>0</v>
      </c>
      <c r="F24" s="85">
        <f>'monthly income statements'!R96</f>
        <v>0</v>
      </c>
      <c r="G24" s="85">
        <f>'monthly income statements'!S96</f>
        <v>0</v>
      </c>
      <c r="H24" s="85">
        <f>'monthly income statements'!T96</f>
        <v>0</v>
      </c>
      <c r="I24" s="86">
        <f>'monthly income statements'!U96</f>
        <v>0</v>
      </c>
      <c r="J24" s="117"/>
    </row>
    <row r="25" spans="1:10" x14ac:dyDescent="0.2">
      <c r="A25" s="134"/>
      <c r="B25" s="85"/>
      <c r="C25" s="85" t="s">
        <v>134</v>
      </c>
      <c r="D25" s="135"/>
      <c r="E25" s="85">
        <f>'monthly income statements'!Q97</f>
        <v>0</v>
      </c>
      <c r="F25" s="85">
        <f>'monthly income statements'!R97</f>
        <v>0</v>
      </c>
      <c r="G25" s="85">
        <f>'monthly income statements'!S97</f>
        <v>0</v>
      </c>
      <c r="H25" s="85">
        <f>'monthly income statements'!T97</f>
        <v>0</v>
      </c>
      <c r="I25" s="86">
        <f>'monthly income statements'!U97</f>
        <v>0</v>
      </c>
      <c r="J25" s="117"/>
    </row>
    <row r="26" spans="1:10" x14ac:dyDescent="0.2">
      <c r="A26" s="134"/>
      <c r="B26" s="85"/>
      <c r="C26" s="85" t="s">
        <v>247</v>
      </c>
      <c r="D26" s="135"/>
      <c r="E26" s="85">
        <f>'monthly income statements'!Q98</f>
        <v>1308.925</v>
      </c>
      <c r="F26" s="85">
        <f>'monthly income statements'!R98</f>
        <v>1308.925</v>
      </c>
      <c r="G26" s="85">
        <f>'monthly income statements'!S98</f>
        <v>1308.925</v>
      </c>
      <c r="H26" s="85">
        <f>'monthly income statements'!T98</f>
        <v>1308.925</v>
      </c>
      <c r="I26" s="86">
        <f>'monthly income statements'!U98</f>
        <v>5235.7</v>
      </c>
      <c r="J26" s="117"/>
    </row>
    <row r="27" spans="1:10" x14ac:dyDescent="0.2">
      <c r="A27" s="134"/>
      <c r="B27" s="85"/>
      <c r="C27" s="85" t="s">
        <v>295</v>
      </c>
      <c r="D27" s="135"/>
      <c r="E27" s="85">
        <f>'monthly income statements'!Q99</f>
        <v>435</v>
      </c>
      <c r="F27" s="85">
        <f>'monthly income statements'!R99</f>
        <v>435</v>
      </c>
      <c r="G27" s="85">
        <f>'monthly income statements'!S99</f>
        <v>435</v>
      </c>
      <c r="H27" s="85">
        <f>'monthly income statements'!T99</f>
        <v>435</v>
      </c>
      <c r="I27" s="86">
        <f>'monthly income statements'!U99</f>
        <v>1740</v>
      </c>
      <c r="J27" s="117"/>
    </row>
    <row r="28" spans="1:10" x14ac:dyDescent="0.2">
      <c r="A28" s="134"/>
      <c r="B28" s="85"/>
      <c r="C28" s="85" t="s">
        <v>46</v>
      </c>
      <c r="D28" s="135"/>
      <c r="E28" s="85">
        <f>'monthly income statements'!Q100</f>
        <v>1050</v>
      </c>
      <c r="F28" s="85">
        <f>'monthly income statements'!R100</f>
        <v>700</v>
      </c>
      <c r="G28" s="85">
        <f>'monthly income statements'!S100</f>
        <v>700</v>
      </c>
      <c r="H28" s="85">
        <f>'monthly income statements'!T100</f>
        <v>1000</v>
      </c>
      <c r="I28" s="86">
        <f>'monthly income statements'!U100</f>
        <v>3450</v>
      </c>
      <c r="J28" s="117"/>
    </row>
    <row r="29" spans="1:10" x14ac:dyDescent="0.2">
      <c r="A29" s="134"/>
      <c r="B29" s="85"/>
      <c r="C29" s="85" t="s">
        <v>293</v>
      </c>
      <c r="D29" s="135"/>
      <c r="E29" s="85">
        <f>'monthly income statements'!Q101</f>
        <v>360</v>
      </c>
      <c r="F29" s="85">
        <f>'monthly income statements'!R101</f>
        <v>360</v>
      </c>
      <c r="G29" s="85">
        <f>'monthly income statements'!S101</f>
        <v>360</v>
      </c>
      <c r="H29" s="85">
        <f>'monthly income statements'!T101</f>
        <v>360</v>
      </c>
      <c r="I29" s="86">
        <f>'monthly income statements'!U101</f>
        <v>1440</v>
      </c>
      <c r="J29" s="117"/>
    </row>
    <row r="30" spans="1:10" x14ac:dyDescent="0.2">
      <c r="A30" s="134"/>
      <c r="B30" s="85"/>
      <c r="C30" s="85" t="s">
        <v>165</v>
      </c>
      <c r="D30" s="135"/>
      <c r="E30" s="85">
        <f>'monthly income statements'!Q102</f>
        <v>36</v>
      </c>
      <c r="F30" s="85">
        <f>'monthly income statements'!R102</f>
        <v>12</v>
      </c>
      <c r="G30" s="85">
        <f>'monthly income statements'!S102</f>
        <v>12</v>
      </c>
      <c r="H30" s="85">
        <f>'monthly income statements'!T102</f>
        <v>36</v>
      </c>
      <c r="I30" s="86">
        <f>'monthly income statements'!U102</f>
        <v>96</v>
      </c>
      <c r="J30" s="117"/>
    </row>
    <row r="31" spans="1:10" x14ac:dyDescent="0.2">
      <c r="A31" s="134"/>
      <c r="B31" s="85"/>
      <c r="C31" s="85" t="s">
        <v>166</v>
      </c>
      <c r="D31" s="135"/>
      <c r="E31" s="85">
        <f>'monthly income statements'!Q103</f>
        <v>300</v>
      </c>
      <c r="F31" s="85">
        <f>'monthly income statements'!R103</f>
        <v>300</v>
      </c>
      <c r="G31" s="85">
        <f>'monthly income statements'!S103</f>
        <v>300</v>
      </c>
      <c r="H31" s="85">
        <f>'monthly income statements'!T103</f>
        <v>300</v>
      </c>
      <c r="I31" s="86">
        <f>'monthly income statements'!U103</f>
        <v>1200</v>
      </c>
      <c r="J31" s="117"/>
    </row>
    <row r="32" spans="1:10" x14ac:dyDescent="0.2">
      <c r="A32" s="134"/>
      <c r="B32" s="85"/>
      <c r="C32" s="85" t="s">
        <v>64</v>
      </c>
      <c r="D32" s="135"/>
      <c r="E32" s="85">
        <f>'monthly income statements'!Q104</f>
        <v>1860</v>
      </c>
      <c r="F32" s="85">
        <f>'monthly income statements'!R104</f>
        <v>2499.9899999999998</v>
      </c>
      <c r="G32" s="85">
        <f>'monthly income statements'!S104</f>
        <v>4185</v>
      </c>
      <c r="H32" s="85">
        <f>'monthly income statements'!T104</f>
        <v>2635</v>
      </c>
      <c r="I32" s="86">
        <f>'monthly income statements'!U104</f>
        <v>11179.99</v>
      </c>
      <c r="J32" s="117"/>
    </row>
    <row r="33" spans="1:10" x14ac:dyDescent="0.2">
      <c r="A33" s="134"/>
      <c r="B33" s="85"/>
      <c r="C33" s="85" t="s">
        <v>65</v>
      </c>
      <c r="D33" s="135"/>
      <c r="E33" s="85">
        <f>'monthly income statements'!Q105</f>
        <v>0</v>
      </c>
      <c r="F33" s="85">
        <f>'monthly income statements'!R105</f>
        <v>600</v>
      </c>
      <c r="G33" s="85">
        <f>'monthly income statements'!S105</f>
        <v>2175</v>
      </c>
      <c r="H33" s="85">
        <f>'monthly income statements'!T105</f>
        <v>725</v>
      </c>
      <c r="I33" s="86">
        <f>'monthly income statements'!U105</f>
        <v>3500</v>
      </c>
      <c r="J33" s="117"/>
    </row>
    <row r="34" spans="1:10" x14ac:dyDescent="0.2">
      <c r="A34" s="134"/>
      <c r="B34" s="85"/>
      <c r="C34" s="85" t="s">
        <v>4</v>
      </c>
      <c r="D34" s="135"/>
      <c r="E34" s="85">
        <f>'monthly income statements'!Q106</f>
        <v>0</v>
      </c>
      <c r="F34" s="85">
        <f>'monthly income statements'!R106</f>
        <v>200</v>
      </c>
      <c r="G34" s="85">
        <f>'monthly income statements'!S106</f>
        <v>750</v>
      </c>
      <c r="H34" s="85">
        <f>'monthly income statements'!T106</f>
        <v>250</v>
      </c>
      <c r="I34" s="86">
        <f>'monthly income statements'!U106</f>
        <v>1200</v>
      </c>
      <c r="J34" s="117"/>
    </row>
    <row r="35" spans="1:10" x14ac:dyDescent="0.2">
      <c r="A35" s="134"/>
      <c r="B35" s="85"/>
      <c r="C35" s="85" t="s">
        <v>205</v>
      </c>
      <c r="D35" s="135"/>
      <c r="E35" s="85">
        <f>'monthly income statements'!Q107</f>
        <v>195</v>
      </c>
      <c r="F35" s="85">
        <f>'monthly income statements'!R107</f>
        <v>195</v>
      </c>
      <c r="G35" s="85">
        <f>'monthly income statements'!S107</f>
        <v>195</v>
      </c>
      <c r="H35" s="85">
        <f>'monthly income statements'!T107</f>
        <v>195</v>
      </c>
      <c r="I35" s="86">
        <f>'monthly income statements'!U107</f>
        <v>780</v>
      </c>
      <c r="J35" s="117"/>
    </row>
    <row r="36" spans="1:10" x14ac:dyDescent="0.2">
      <c r="A36" s="134"/>
      <c r="B36" s="85"/>
      <c r="C36" s="85" t="s">
        <v>213</v>
      </c>
      <c r="D36" s="135"/>
      <c r="E36" s="85">
        <f>'monthly income statements'!Q108</f>
        <v>0</v>
      </c>
      <c r="F36" s="85">
        <f>'monthly income statements'!R108</f>
        <v>0</v>
      </c>
      <c r="G36" s="85">
        <f>'monthly income statements'!S108</f>
        <v>0</v>
      </c>
      <c r="H36" s="85">
        <f>'monthly income statements'!T108</f>
        <v>0</v>
      </c>
      <c r="I36" s="86">
        <f>'monthly income statements'!U108</f>
        <v>0</v>
      </c>
      <c r="J36" s="117"/>
    </row>
    <row r="37" spans="1:10" x14ac:dyDescent="0.2">
      <c r="A37" s="134"/>
      <c r="B37" s="85"/>
      <c r="C37" s="85" t="s">
        <v>213</v>
      </c>
      <c r="D37" s="135"/>
      <c r="E37" s="85">
        <f>'monthly income statements'!Q109</f>
        <v>0</v>
      </c>
      <c r="F37" s="85">
        <f>'monthly income statements'!R109</f>
        <v>0</v>
      </c>
      <c r="G37" s="85">
        <f>'monthly income statements'!S109</f>
        <v>0</v>
      </c>
      <c r="H37" s="85">
        <f>'monthly income statements'!T109</f>
        <v>0</v>
      </c>
      <c r="I37" s="86">
        <f>'monthly income statements'!U109</f>
        <v>0</v>
      </c>
      <c r="J37" s="117"/>
    </row>
    <row r="38" spans="1:10" x14ac:dyDescent="0.2">
      <c r="A38" s="134"/>
      <c r="B38" s="85"/>
      <c r="C38" s="85" t="s">
        <v>213</v>
      </c>
      <c r="D38" s="135"/>
      <c r="E38" s="77">
        <f>'monthly income statements'!Q110</f>
        <v>0</v>
      </c>
      <c r="F38" s="77">
        <f>'monthly income statements'!R110</f>
        <v>0</v>
      </c>
      <c r="G38" s="77">
        <f>'monthly income statements'!S110</f>
        <v>0</v>
      </c>
      <c r="H38" s="77">
        <f>'monthly income statements'!T110</f>
        <v>0</v>
      </c>
      <c r="I38" s="87">
        <f>'monthly income statements'!U110</f>
        <v>0</v>
      </c>
      <c r="J38" s="117"/>
    </row>
    <row r="39" spans="1:10" x14ac:dyDescent="0.2">
      <c r="A39" s="134"/>
      <c r="B39" s="85"/>
      <c r="C39" s="85" t="s">
        <v>122</v>
      </c>
      <c r="D39" s="135"/>
      <c r="E39" s="85">
        <f>'monthly income statements'!Q111</f>
        <v>20226.174999999999</v>
      </c>
      <c r="F39" s="85">
        <f>'monthly income statements'!R111</f>
        <v>21292.165000000001</v>
      </c>
      <c r="G39" s="85">
        <f>'monthly income statements'!S111</f>
        <v>25102.174999999999</v>
      </c>
      <c r="H39" s="85">
        <f>'monthly income statements'!T111</f>
        <v>21926.174999999999</v>
      </c>
      <c r="I39" s="86">
        <f>'monthly income statements'!U111</f>
        <v>88546.69</v>
      </c>
      <c r="J39" s="117"/>
    </row>
    <row r="40" spans="1:10" x14ac:dyDescent="0.2">
      <c r="A40" s="134"/>
      <c r="B40" s="85"/>
      <c r="C40" s="85"/>
      <c r="D40" s="135"/>
      <c r="E40" s="85"/>
      <c r="F40" s="85"/>
      <c r="G40" s="85"/>
      <c r="H40" s="85"/>
      <c r="I40" s="86"/>
      <c r="J40" s="117"/>
    </row>
    <row r="41" spans="1:10" x14ac:dyDescent="0.2">
      <c r="A41" s="134"/>
      <c r="B41" s="85"/>
      <c r="C41" s="85" t="s">
        <v>296</v>
      </c>
      <c r="D41" s="135"/>
      <c r="E41" s="85">
        <f>'monthly income statements'!Q115</f>
        <v>204</v>
      </c>
      <c r="F41" s="85">
        <f>'monthly income statements'!R115</f>
        <v>150</v>
      </c>
      <c r="G41" s="85">
        <f>'monthly income statements'!S115</f>
        <v>94</v>
      </c>
      <c r="H41" s="85">
        <f>'monthly income statements'!T115</f>
        <v>38</v>
      </c>
      <c r="I41" s="86">
        <f>'monthly income statements'!U115</f>
        <v>486</v>
      </c>
      <c r="J41" s="117"/>
    </row>
    <row r="42" spans="1:10" x14ac:dyDescent="0.2">
      <c r="A42" s="134"/>
      <c r="B42" s="644" t="s">
        <v>107</v>
      </c>
      <c r="C42" s="644"/>
      <c r="D42" s="85"/>
      <c r="E42" s="85">
        <f>'monthly income statements'!Q117</f>
        <v>138487.065</v>
      </c>
      <c r="F42" s="85">
        <f>'monthly income statements'!R117</f>
        <v>618070.27500000002</v>
      </c>
      <c r="G42" s="85">
        <f>'monthly income statements'!S117</f>
        <v>1517470.0860000001</v>
      </c>
      <c r="H42" s="85">
        <f>'monthly income statements'!T117</f>
        <v>1921691.8740000003</v>
      </c>
      <c r="I42" s="86">
        <f>'monthly income statements'!U117</f>
        <v>4196205.3</v>
      </c>
      <c r="J42" s="29"/>
    </row>
    <row r="43" spans="1:10" ht="18.95" customHeight="1" x14ac:dyDescent="0.2">
      <c r="A43" s="134"/>
      <c r="B43" s="85"/>
      <c r="C43" s="85" t="s">
        <v>190</v>
      </c>
      <c r="D43" s="85"/>
      <c r="E43" s="77" t="s">
        <v>288</v>
      </c>
      <c r="F43" s="77" t="s">
        <v>144</v>
      </c>
      <c r="G43" s="77" t="s">
        <v>144</v>
      </c>
      <c r="H43" s="77" t="s">
        <v>144</v>
      </c>
      <c r="I43" s="87">
        <f>'monthly income statements'!U118</f>
        <v>881101.05300000007</v>
      </c>
      <c r="J43" s="29"/>
    </row>
    <row r="44" spans="1:10" ht="15.95" customHeight="1" x14ac:dyDescent="0.2">
      <c r="A44" s="134"/>
      <c r="B44" s="85"/>
      <c r="C44" s="85" t="s">
        <v>321</v>
      </c>
      <c r="D44" s="135"/>
      <c r="E44" s="27"/>
      <c r="F44" s="27"/>
      <c r="G44" s="27"/>
      <c r="H44" s="27"/>
      <c r="I44" s="26">
        <f>('monthly income statements'!U119)</f>
        <v>0</v>
      </c>
      <c r="J44" s="117"/>
    </row>
    <row r="45" spans="1:10" ht="18" customHeight="1" x14ac:dyDescent="0.2">
      <c r="A45" s="134"/>
      <c r="B45" s="595" t="s">
        <v>21</v>
      </c>
      <c r="C45" s="595"/>
      <c r="D45" s="358"/>
      <c r="E45" s="158">
        <f>'monthly income statements'!Q120</f>
        <v>109404.78135</v>
      </c>
      <c r="F45" s="158">
        <f>'monthly income statements'!R120</f>
        <v>488275.51725000003</v>
      </c>
      <c r="G45" s="158">
        <f>'monthly income statements'!S120</f>
        <v>1198801.3679400003</v>
      </c>
      <c r="H45" s="158">
        <f>'monthly income statements'!T120</f>
        <v>1518136.5804600003</v>
      </c>
      <c r="I45" s="507">
        <f>'monthly income statements'!U120</f>
        <v>3315104.2469999995</v>
      </c>
      <c r="J45" s="117"/>
    </row>
    <row r="46" spans="1:10" x14ac:dyDescent="0.2">
      <c r="A46" s="134"/>
      <c r="B46" s="135"/>
      <c r="C46" s="135"/>
      <c r="D46" s="135"/>
      <c r="E46" s="28"/>
      <c r="F46" s="28"/>
      <c r="G46" s="28"/>
      <c r="H46" s="28"/>
      <c r="I46" s="28"/>
      <c r="J46" s="117"/>
    </row>
    <row r="47" spans="1:10" x14ac:dyDescent="0.2">
      <c r="A47" s="143"/>
      <c r="B47" s="144"/>
      <c r="C47" s="144"/>
      <c r="D47" s="144"/>
      <c r="E47" s="43"/>
      <c r="F47" s="43"/>
      <c r="G47" s="43"/>
      <c r="H47" s="43"/>
      <c r="I47" s="43" t="s">
        <v>256</v>
      </c>
      <c r="J47" s="122"/>
    </row>
    <row r="48" spans="1:10" x14ac:dyDescent="0.2">
      <c r="A48" s="27"/>
      <c r="B48" s="27"/>
      <c r="C48" s="27"/>
      <c r="D48" s="27"/>
      <c r="E48" s="28"/>
      <c r="F48" s="28"/>
      <c r="G48" s="28"/>
      <c r="H48" s="28"/>
      <c r="I48" s="28"/>
      <c r="J48" s="27"/>
    </row>
    <row r="49" spans="1:10" x14ac:dyDescent="0.2">
      <c r="A49" s="27"/>
      <c r="B49" s="27"/>
      <c r="C49" s="27"/>
      <c r="D49" s="27"/>
      <c r="E49" s="28"/>
      <c r="F49" s="28"/>
      <c r="G49" s="28"/>
      <c r="H49" s="28"/>
      <c r="I49" s="28"/>
      <c r="J49" s="27"/>
    </row>
    <row r="50" spans="1:10" x14ac:dyDescent="0.2">
      <c r="A50" s="27"/>
      <c r="B50" s="27"/>
      <c r="C50" s="27"/>
      <c r="D50" s="27" t="s">
        <v>262</v>
      </c>
      <c r="E50" s="28"/>
      <c r="F50" s="28"/>
      <c r="G50" s="28"/>
      <c r="H50" s="28"/>
      <c r="I50" s="28"/>
      <c r="J50" s="27"/>
    </row>
    <row r="51" spans="1:10" x14ac:dyDescent="0.2">
      <c r="A51" s="27"/>
      <c r="B51" s="27"/>
      <c r="C51" s="27"/>
      <c r="D51" s="27"/>
      <c r="E51" s="28"/>
      <c r="F51" s="28"/>
      <c r="G51" s="28"/>
      <c r="H51" s="28"/>
      <c r="I51" s="28"/>
      <c r="J51" s="27"/>
    </row>
    <row r="52" spans="1:10" x14ac:dyDescent="0.2">
      <c r="A52" s="27"/>
      <c r="B52" s="27"/>
      <c r="C52" s="27"/>
      <c r="D52" s="27"/>
      <c r="E52" s="28"/>
      <c r="F52" s="28"/>
      <c r="G52" s="28"/>
      <c r="H52" s="28"/>
      <c r="I52" s="28"/>
      <c r="J52" s="27"/>
    </row>
    <row r="53" spans="1:10" ht="11.1" customHeight="1" x14ac:dyDescent="0.2">
      <c r="E53" s="36"/>
      <c r="F53" s="36"/>
      <c r="G53" s="36"/>
      <c r="H53" s="36"/>
      <c r="I53" s="36"/>
    </row>
    <row r="54" spans="1:10" x14ac:dyDescent="0.2">
      <c r="E54" s="36"/>
      <c r="F54" s="36"/>
      <c r="G54" s="36"/>
      <c r="H54" s="36"/>
      <c r="I54" s="36"/>
    </row>
    <row r="55" spans="1:10" x14ac:dyDescent="0.2">
      <c r="A55" s="128"/>
      <c r="B55" s="128"/>
      <c r="C55" s="128"/>
      <c r="D55" s="128"/>
      <c r="E55" s="128"/>
      <c r="F55" s="128"/>
      <c r="G55" s="128"/>
      <c r="H55" s="128"/>
      <c r="I55" s="128"/>
      <c r="J55" s="128"/>
    </row>
    <row r="56" spans="1:10" x14ac:dyDescent="0.2">
      <c r="A56" s="350"/>
      <c r="B56" s="351"/>
      <c r="C56" s="351"/>
      <c r="D56" s="351"/>
      <c r="E56" s="351"/>
      <c r="F56" s="351"/>
      <c r="G56" s="351"/>
      <c r="H56" s="351"/>
      <c r="I56" s="351"/>
      <c r="J56" s="352"/>
    </row>
    <row r="57" spans="1:10" x14ac:dyDescent="0.2">
      <c r="A57" s="134"/>
      <c r="B57" s="135"/>
      <c r="C57" s="135"/>
      <c r="D57" s="135"/>
      <c r="E57" s="135"/>
      <c r="F57" s="135"/>
      <c r="G57" s="135"/>
      <c r="H57" s="135"/>
      <c r="I57" s="135"/>
      <c r="J57" s="136"/>
    </row>
    <row r="58" spans="1:10" ht="24.95" customHeight="1" x14ac:dyDescent="0.2">
      <c r="A58" s="353"/>
      <c r="B58" s="354"/>
      <c r="C58" s="607" t="s">
        <v>176</v>
      </c>
      <c r="D58" s="607"/>
      <c r="E58" s="607"/>
      <c r="F58" s="607"/>
      <c r="G58" s="355" t="s">
        <v>214</v>
      </c>
      <c r="H58" s="355"/>
      <c r="I58" s="356" t="s">
        <v>144</v>
      </c>
      <c r="J58" s="357"/>
    </row>
    <row r="59" spans="1:10" x14ac:dyDescent="0.2">
      <c r="A59" s="134"/>
      <c r="B59" s="135"/>
      <c r="C59" s="135"/>
      <c r="D59" s="135"/>
      <c r="E59" s="135"/>
      <c r="F59" s="135"/>
      <c r="G59" s="135"/>
      <c r="H59" s="135"/>
      <c r="I59" s="135"/>
      <c r="J59" s="136"/>
    </row>
    <row r="60" spans="1:10" x14ac:dyDescent="0.2">
      <c r="A60" s="134"/>
      <c r="B60" s="135"/>
      <c r="C60" s="135"/>
      <c r="D60" s="135" t="s">
        <v>256</v>
      </c>
      <c r="E60" s="135"/>
      <c r="F60" s="644" t="str">
        <f>'monthly income statements'!H9</f>
        <v>INPUT COMPANY NAME on Monthly Marketing Budget cell "H2"</v>
      </c>
      <c r="G60" s="644"/>
      <c r="H60" s="644"/>
      <c r="I60" s="135"/>
      <c r="J60" s="136"/>
    </row>
    <row r="61" spans="1:10" x14ac:dyDescent="0.2">
      <c r="A61" s="134"/>
      <c r="B61" s="135"/>
      <c r="C61" s="135"/>
      <c r="D61" s="135"/>
      <c r="E61" s="157" t="s">
        <v>256</v>
      </c>
      <c r="F61" s="157" t="s">
        <v>54</v>
      </c>
      <c r="G61" s="157" t="s">
        <v>256</v>
      </c>
      <c r="H61" s="157" t="s">
        <v>256</v>
      </c>
      <c r="I61" s="157" t="s">
        <v>256</v>
      </c>
      <c r="J61" s="136"/>
    </row>
    <row r="62" spans="1:10" x14ac:dyDescent="0.2">
      <c r="A62" s="134"/>
      <c r="B62" s="135"/>
      <c r="C62" s="135"/>
      <c r="D62" s="135"/>
      <c r="E62" s="157" t="str">
        <f>'monthly income statements'!Q11</f>
        <v>1st QTR</v>
      </c>
      <c r="F62" s="157" t="str">
        <f>'monthly income statements'!R11</f>
        <v>2nd QTR</v>
      </c>
      <c r="G62" s="157" t="str">
        <f>'monthly income statements'!S11</f>
        <v>3rd QTR</v>
      </c>
      <c r="H62" s="157" t="str">
        <f>'monthly income statements'!T11</f>
        <v>4th QTR</v>
      </c>
      <c r="I62" s="157" t="str">
        <f>'monthly income statements'!U11</f>
        <v xml:space="preserve">year </v>
      </c>
      <c r="J62" s="136"/>
    </row>
    <row r="63" spans="1:10" x14ac:dyDescent="0.2">
      <c r="A63" s="134"/>
      <c r="B63" s="135"/>
      <c r="C63" s="135"/>
      <c r="D63" s="135"/>
      <c r="E63" s="135"/>
      <c r="F63" s="135"/>
      <c r="G63" s="135"/>
      <c r="H63" s="135"/>
      <c r="I63" s="135"/>
      <c r="J63" s="136"/>
    </row>
    <row r="64" spans="1:10" x14ac:dyDescent="0.2">
      <c r="A64" s="134"/>
      <c r="B64" s="245" t="s">
        <v>100</v>
      </c>
      <c r="C64" s="85"/>
      <c r="D64" s="135"/>
      <c r="E64" s="135"/>
      <c r="F64" s="135"/>
      <c r="G64" s="135"/>
      <c r="H64" s="135"/>
      <c r="I64" s="135"/>
      <c r="J64" s="136"/>
    </row>
    <row r="65" spans="1:10" x14ac:dyDescent="0.2">
      <c r="A65" s="134"/>
      <c r="B65" s="85"/>
      <c r="C65" s="85" t="s">
        <v>101</v>
      </c>
      <c r="D65" s="135"/>
      <c r="E65" s="85">
        <f>'monthly income statements'!Q144</f>
        <v>1905191.7800000003</v>
      </c>
      <c r="F65" s="85">
        <f>'monthly income statements'!R144</f>
        <v>2683436.7600000002</v>
      </c>
      <c r="G65" s="85">
        <f>'monthly income statements'!S144</f>
        <v>7020414.3100000005</v>
      </c>
      <c r="H65" s="85">
        <f>'monthly income statements'!T144</f>
        <v>6919812.4100000001</v>
      </c>
      <c r="I65" s="85">
        <f>'monthly income statements'!U144</f>
        <v>18528855.260000002</v>
      </c>
      <c r="J65" s="117"/>
    </row>
    <row r="66" spans="1:10" x14ac:dyDescent="0.2">
      <c r="A66" s="134"/>
      <c r="B66" s="85"/>
      <c r="C66" s="85" t="s">
        <v>159</v>
      </c>
      <c r="D66" s="135"/>
      <c r="E66" s="85">
        <f>'monthly income statements'!Q145</f>
        <v>-190519.17800000001</v>
      </c>
      <c r="F66" s="85">
        <f>'monthly income statements'!R145</f>
        <v>-267943.67599999998</v>
      </c>
      <c r="G66" s="85">
        <f>'monthly income statements'!S145</f>
        <v>-700141.4310000001</v>
      </c>
      <c r="H66" s="85">
        <f>'monthly income statements'!T145</f>
        <v>-689981.24100000004</v>
      </c>
      <c r="I66" s="85">
        <f>'monthly income statements'!U145</f>
        <v>-1848585.5260000001</v>
      </c>
      <c r="J66" s="117"/>
    </row>
    <row r="67" spans="1:10" x14ac:dyDescent="0.2">
      <c r="A67" s="134"/>
      <c r="B67" s="85"/>
      <c r="C67" s="85" t="s">
        <v>156</v>
      </c>
      <c r="D67" s="135"/>
      <c r="E67" s="77">
        <f>'monthly income statements'!Q146</f>
        <v>0</v>
      </c>
      <c r="F67" s="77">
        <f>'monthly income statements'!R146</f>
        <v>0</v>
      </c>
      <c r="G67" s="77">
        <f>'monthly income statements'!S146</f>
        <v>0</v>
      </c>
      <c r="H67" s="77">
        <f>'monthly income statements'!T146</f>
        <v>0</v>
      </c>
      <c r="I67" s="77">
        <f>'monthly income statements'!U146</f>
        <v>0</v>
      </c>
      <c r="J67" s="117"/>
    </row>
    <row r="68" spans="1:10" x14ac:dyDescent="0.2">
      <c r="A68" s="134"/>
      <c r="B68" s="85"/>
      <c r="C68" s="85" t="s">
        <v>157</v>
      </c>
      <c r="D68" s="135"/>
      <c r="E68" s="85">
        <f>'monthly income statements'!Q147</f>
        <v>1714672.602</v>
      </c>
      <c r="F68" s="85">
        <f>'monthly income statements'!R147</f>
        <v>2415493.0840000003</v>
      </c>
      <c r="G68" s="85">
        <f>'monthly income statements'!S147</f>
        <v>6320272.8789999997</v>
      </c>
      <c r="H68" s="85">
        <f>'monthly income statements'!T147</f>
        <v>6229831.1689999998</v>
      </c>
      <c r="I68" s="85">
        <f>'monthly income statements'!U147</f>
        <v>16680269.733999999</v>
      </c>
      <c r="J68" s="117"/>
    </row>
    <row r="69" spans="1:10" x14ac:dyDescent="0.2">
      <c r="A69" s="134"/>
      <c r="B69" s="85"/>
      <c r="C69" s="85" t="s">
        <v>344</v>
      </c>
      <c r="D69" s="135"/>
      <c r="E69" s="77">
        <f>'monthly income statements'!Q148</f>
        <v>0</v>
      </c>
      <c r="F69" s="77">
        <f>'monthly income statements'!R148</f>
        <v>1000</v>
      </c>
      <c r="G69" s="77">
        <f>'monthly income statements'!S148</f>
        <v>4750</v>
      </c>
      <c r="H69" s="77">
        <f>'monthly income statements'!T148</f>
        <v>5000</v>
      </c>
      <c r="I69" s="77">
        <f>'monthly income statements'!U148</f>
        <v>10750</v>
      </c>
      <c r="J69" s="117"/>
    </row>
    <row r="70" spans="1:10" x14ac:dyDescent="0.2">
      <c r="A70" s="134"/>
      <c r="B70" s="85"/>
      <c r="C70" s="85" t="s">
        <v>187</v>
      </c>
      <c r="D70" s="135"/>
      <c r="E70" s="85">
        <f>(E68-E69)</f>
        <v>1714672.602</v>
      </c>
      <c r="F70" s="85">
        <f>(F68-F69)</f>
        <v>2414493.0840000003</v>
      </c>
      <c r="G70" s="85">
        <f>(G68-G69)</f>
        <v>6315522.8789999997</v>
      </c>
      <c r="H70" s="85">
        <f>(H68-H69)</f>
        <v>6224831.1689999998</v>
      </c>
      <c r="I70" s="85">
        <f>(I68-I69)</f>
        <v>16669519.733999999</v>
      </c>
      <c r="J70" s="117"/>
    </row>
    <row r="71" spans="1:10" x14ac:dyDescent="0.2">
      <c r="A71" s="134"/>
      <c r="B71" s="85"/>
      <c r="C71" s="85"/>
      <c r="D71" s="135"/>
      <c r="E71" s="135"/>
      <c r="F71" s="135"/>
      <c r="G71" s="135"/>
      <c r="H71" s="135"/>
      <c r="I71" s="135"/>
      <c r="J71" s="117"/>
    </row>
    <row r="72" spans="1:10" x14ac:dyDescent="0.2">
      <c r="A72" s="134"/>
      <c r="B72" s="85" t="s">
        <v>188</v>
      </c>
      <c r="C72" s="85"/>
      <c r="D72" s="135"/>
      <c r="E72" s="135"/>
      <c r="F72" s="135"/>
      <c r="G72" s="135"/>
      <c r="H72" s="135"/>
      <c r="I72" s="135"/>
      <c r="J72" s="117"/>
    </row>
    <row r="73" spans="1:10" x14ac:dyDescent="0.2">
      <c r="A73" s="134"/>
      <c r="B73" s="85"/>
      <c r="C73" s="85" t="s">
        <v>189</v>
      </c>
      <c r="D73" s="135"/>
      <c r="E73" s="85">
        <f>'monthly income statements'!Q152</f>
        <v>16250</v>
      </c>
      <c r="F73" s="85">
        <f>'monthly income statements'!R152</f>
        <v>16250</v>
      </c>
      <c r="G73" s="85">
        <f>'monthly income statements'!S152</f>
        <v>16250</v>
      </c>
      <c r="H73" s="85">
        <f>'monthly income statements'!T152</f>
        <v>16250</v>
      </c>
      <c r="I73" s="85">
        <f>'monthly income statements'!U152</f>
        <v>65000</v>
      </c>
      <c r="J73" s="117"/>
    </row>
    <row r="74" spans="1:10" x14ac:dyDescent="0.2">
      <c r="A74" s="134"/>
      <c r="B74" s="85"/>
      <c r="C74" s="85" t="s">
        <v>269</v>
      </c>
      <c r="D74" s="135"/>
      <c r="E74" s="85">
        <f>'monthly income statements'!Q153</f>
        <v>0</v>
      </c>
      <c r="F74" s="85">
        <f>'monthly income statements'!R153</f>
        <v>0</v>
      </c>
      <c r="G74" s="85">
        <f>'monthly income statements'!S153</f>
        <v>0</v>
      </c>
      <c r="H74" s="85">
        <f>'monthly income statements'!T153</f>
        <v>0</v>
      </c>
      <c r="I74" s="85">
        <f>'monthly income statements'!U153</f>
        <v>0</v>
      </c>
      <c r="J74" s="117"/>
    </row>
    <row r="75" spans="1:10" x14ac:dyDescent="0.2">
      <c r="A75" s="134"/>
      <c r="B75" s="85"/>
      <c r="C75" s="85" t="s">
        <v>322</v>
      </c>
      <c r="D75" s="135"/>
      <c r="E75" s="85">
        <f>'monthly income statements'!Q154</f>
        <v>1243.125</v>
      </c>
      <c r="F75" s="85">
        <f>'monthly income statements'!R154</f>
        <v>1243.125</v>
      </c>
      <c r="G75" s="85">
        <f>'monthly income statements'!S154</f>
        <v>1243.125</v>
      </c>
      <c r="H75" s="85">
        <f>'monthly income statements'!T154</f>
        <v>1243.125</v>
      </c>
      <c r="I75" s="85">
        <f>'monthly income statements'!U154</f>
        <v>4972.5</v>
      </c>
      <c r="J75" s="117"/>
    </row>
    <row r="76" spans="1:10" x14ac:dyDescent="0.2">
      <c r="A76" s="134"/>
      <c r="B76" s="85"/>
      <c r="C76" s="85" t="s">
        <v>323</v>
      </c>
      <c r="D76" s="135"/>
      <c r="E76" s="85">
        <f>'monthly income statements'!Q155</f>
        <v>225</v>
      </c>
      <c r="F76" s="85">
        <f>'monthly income statements'!R155</f>
        <v>225</v>
      </c>
      <c r="G76" s="85">
        <f>'monthly income statements'!S155</f>
        <v>225</v>
      </c>
      <c r="H76" s="85">
        <f>'monthly income statements'!T155</f>
        <v>225</v>
      </c>
      <c r="I76" s="85">
        <f>'monthly income statements'!U155</f>
        <v>900</v>
      </c>
      <c r="J76" s="117"/>
    </row>
    <row r="77" spans="1:10" x14ac:dyDescent="0.2">
      <c r="A77" s="134"/>
      <c r="B77" s="85"/>
      <c r="C77" s="85" t="s">
        <v>324</v>
      </c>
      <c r="D77" s="135"/>
      <c r="E77" s="85">
        <f>'monthly income statements'!Q156</f>
        <v>0</v>
      </c>
      <c r="F77" s="85">
        <f>'monthly income statements'!R156</f>
        <v>0</v>
      </c>
      <c r="G77" s="85">
        <f>'monthly income statements'!S156</f>
        <v>0</v>
      </c>
      <c r="H77" s="85">
        <f>'monthly income statements'!T156</f>
        <v>0</v>
      </c>
      <c r="I77" s="85">
        <f>'monthly income statements'!U156</f>
        <v>0</v>
      </c>
      <c r="J77" s="117"/>
    </row>
    <row r="78" spans="1:10" x14ac:dyDescent="0.2">
      <c r="A78" s="134"/>
      <c r="B78" s="85"/>
      <c r="C78" s="85" t="s">
        <v>354</v>
      </c>
      <c r="D78" s="135"/>
      <c r="E78" s="85">
        <f>'monthly income statements'!Q157</f>
        <v>1000</v>
      </c>
      <c r="F78" s="85">
        <f>'monthly income statements'!R157</f>
        <v>1000</v>
      </c>
      <c r="G78" s="85">
        <f>'monthly income statements'!S157</f>
        <v>1000</v>
      </c>
      <c r="H78" s="85">
        <f>'monthly income statements'!T157</f>
        <v>1000</v>
      </c>
      <c r="I78" s="85">
        <f>'monthly income statements'!U157</f>
        <v>4000</v>
      </c>
      <c r="J78" s="117"/>
    </row>
    <row r="79" spans="1:10" x14ac:dyDescent="0.2">
      <c r="A79" s="134"/>
      <c r="B79" s="85"/>
      <c r="C79" s="85" t="s">
        <v>355</v>
      </c>
      <c r="D79" s="135"/>
      <c r="E79" s="85">
        <f>'monthly income statements'!Q158</f>
        <v>0</v>
      </c>
      <c r="F79" s="85">
        <f>'monthly income statements'!R158</f>
        <v>0</v>
      </c>
      <c r="G79" s="85">
        <f>'monthly income statements'!S158</f>
        <v>0</v>
      </c>
      <c r="H79" s="85">
        <f>'monthly income statements'!T158</f>
        <v>0</v>
      </c>
      <c r="I79" s="85">
        <f>'monthly income statements'!U158</f>
        <v>0</v>
      </c>
      <c r="J79" s="117"/>
    </row>
    <row r="80" spans="1:10" x14ac:dyDescent="0.2">
      <c r="A80" s="134"/>
      <c r="B80" s="85"/>
      <c r="C80" s="85" t="s">
        <v>134</v>
      </c>
      <c r="D80" s="135"/>
      <c r="E80" s="85">
        <f>'monthly income statements'!Q159</f>
        <v>0</v>
      </c>
      <c r="F80" s="85">
        <f>'monthly income statements'!R159</f>
        <v>0</v>
      </c>
      <c r="G80" s="85">
        <f>'monthly income statements'!S159</f>
        <v>0</v>
      </c>
      <c r="H80" s="85">
        <f>'monthly income statements'!T159</f>
        <v>0</v>
      </c>
      <c r="I80" s="85">
        <f>'monthly income statements'!U159</f>
        <v>0</v>
      </c>
      <c r="J80" s="117"/>
    </row>
    <row r="81" spans="1:10" x14ac:dyDescent="0.2">
      <c r="A81" s="134"/>
      <c r="B81" s="85"/>
      <c r="C81" s="85" t="s">
        <v>247</v>
      </c>
      <c r="D81" s="135"/>
      <c r="E81" s="85">
        <f>'monthly income statements'!Q160</f>
        <v>1308.925</v>
      </c>
      <c r="F81" s="85">
        <f>'monthly income statements'!R160</f>
        <v>1308.925</v>
      </c>
      <c r="G81" s="85">
        <f>'monthly income statements'!S160</f>
        <v>1308.925</v>
      </c>
      <c r="H81" s="85">
        <f>'monthly income statements'!T160</f>
        <v>1308.925</v>
      </c>
      <c r="I81" s="85">
        <f>'monthly income statements'!U160</f>
        <v>5235.7</v>
      </c>
      <c r="J81" s="117"/>
    </row>
    <row r="82" spans="1:10" x14ac:dyDescent="0.2">
      <c r="A82" s="134"/>
      <c r="B82" s="85"/>
      <c r="C82" s="85" t="s">
        <v>295</v>
      </c>
      <c r="D82" s="135"/>
      <c r="E82" s="85">
        <f>'monthly income statements'!Q161</f>
        <v>435</v>
      </c>
      <c r="F82" s="85">
        <f>'monthly income statements'!R161</f>
        <v>435</v>
      </c>
      <c r="G82" s="85">
        <f>'monthly income statements'!S161</f>
        <v>435</v>
      </c>
      <c r="H82" s="85">
        <f>'monthly income statements'!T161</f>
        <v>435</v>
      </c>
      <c r="I82" s="85">
        <f>'monthly income statements'!U161</f>
        <v>1740</v>
      </c>
      <c r="J82" s="117"/>
    </row>
    <row r="83" spans="1:10" x14ac:dyDescent="0.2">
      <c r="A83" s="134"/>
      <c r="B83" s="85"/>
      <c r="C83" s="85" t="s">
        <v>46</v>
      </c>
      <c r="D83" s="135"/>
      <c r="E83" s="85">
        <f>'monthly income statements'!Q162</f>
        <v>1050</v>
      </c>
      <c r="F83" s="85">
        <f>'monthly income statements'!R162</f>
        <v>700</v>
      </c>
      <c r="G83" s="85">
        <f>'monthly income statements'!S162</f>
        <v>700</v>
      </c>
      <c r="H83" s="85">
        <f>'monthly income statements'!T162</f>
        <v>1000</v>
      </c>
      <c r="I83" s="85">
        <f>'monthly income statements'!U162</f>
        <v>3450</v>
      </c>
      <c r="J83" s="117"/>
    </row>
    <row r="84" spans="1:10" x14ac:dyDescent="0.2">
      <c r="A84" s="134"/>
      <c r="B84" s="85"/>
      <c r="C84" s="85" t="s">
        <v>293</v>
      </c>
      <c r="D84" s="135"/>
      <c r="E84" s="85">
        <f>'monthly income statements'!Q163</f>
        <v>360</v>
      </c>
      <c r="F84" s="85">
        <f>'monthly income statements'!R163</f>
        <v>360</v>
      </c>
      <c r="G84" s="85">
        <f>'monthly income statements'!S163</f>
        <v>360</v>
      </c>
      <c r="H84" s="85">
        <f>'monthly income statements'!T163</f>
        <v>360</v>
      </c>
      <c r="I84" s="85">
        <f>'monthly income statements'!U163</f>
        <v>1440</v>
      </c>
      <c r="J84" s="117"/>
    </row>
    <row r="85" spans="1:10" x14ac:dyDescent="0.2">
      <c r="A85" s="134"/>
      <c r="B85" s="85"/>
      <c r="C85" s="85" t="s">
        <v>165</v>
      </c>
      <c r="D85" s="135"/>
      <c r="E85" s="85">
        <f>'monthly income statements'!Q164</f>
        <v>36</v>
      </c>
      <c r="F85" s="85">
        <f>'monthly income statements'!R164</f>
        <v>12</v>
      </c>
      <c r="G85" s="85">
        <f>'monthly income statements'!S164</f>
        <v>0</v>
      </c>
      <c r="H85" s="85">
        <f>'monthly income statements'!T164</f>
        <v>36</v>
      </c>
      <c r="I85" s="85">
        <f>'monthly income statements'!U164</f>
        <v>84</v>
      </c>
      <c r="J85" s="117"/>
    </row>
    <row r="86" spans="1:10" x14ac:dyDescent="0.2">
      <c r="A86" s="134"/>
      <c r="B86" s="85"/>
      <c r="C86" s="85" t="s">
        <v>166</v>
      </c>
      <c r="D86" s="135"/>
      <c r="E86" s="85">
        <f>'monthly income statements'!Q165</f>
        <v>300</v>
      </c>
      <c r="F86" s="85">
        <f>'monthly income statements'!R165</f>
        <v>300</v>
      </c>
      <c r="G86" s="85">
        <f>'monthly income statements'!S165</f>
        <v>300</v>
      </c>
      <c r="H86" s="85">
        <f>'monthly income statements'!T165</f>
        <v>300</v>
      </c>
      <c r="I86" s="85">
        <f>'monthly income statements'!U165</f>
        <v>1200</v>
      </c>
      <c r="J86" s="117"/>
    </row>
    <row r="87" spans="1:10" x14ac:dyDescent="0.2">
      <c r="A87" s="134"/>
      <c r="B87" s="85"/>
      <c r="C87" s="85" t="s">
        <v>64</v>
      </c>
      <c r="D87" s="135"/>
      <c r="E87" s="85">
        <f>'monthly income statements'!Q166</f>
        <v>1860</v>
      </c>
      <c r="F87" s="85">
        <f>'monthly income statements'!R166</f>
        <v>2499.9899999999998</v>
      </c>
      <c r="G87" s="85">
        <f>'monthly income statements'!S166</f>
        <v>4185</v>
      </c>
      <c r="H87" s="85">
        <f>'monthly income statements'!T166</f>
        <v>2635</v>
      </c>
      <c r="I87" s="85">
        <f>'monthly income statements'!U166</f>
        <v>11179.99</v>
      </c>
      <c r="J87" s="117"/>
    </row>
    <row r="88" spans="1:10" x14ac:dyDescent="0.2">
      <c r="A88" s="134"/>
      <c r="B88" s="85"/>
      <c r="C88" s="85" t="s">
        <v>65</v>
      </c>
      <c r="D88" s="135"/>
      <c r="E88" s="85">
        <f>'monthly income statements'!Q167</f>
        <v>0</v>
      </c>
      <c r="F88" s="85">
        <f>'monthly income statements'!R167</f>
        <v>600</v>
      </c>
      <c r="G88" s="85">
        <f>'monthly income statements'!S167</f>
        <v>2175</v>
      </c>
      <c r="H88" s="85">
        <f>'monthly income statements'!T167</f>
        <v>725</v>
      </c>
      <c r="I88" s="85">
        <f>'monthly income statements'!U167</f>
        <v>3500</v>
      </c>
      <c r="J88" s="117"/>
    </row>
    <row r="89" spans="1:10" x14ac:dyDescent="0.2">
      <c r="A89" s="134"/>
      <c r="B89" s="85"/>
      <c r="C89" s="85" t="s">
        <v>4</v>
      </c>
      <c r="D89" s="135"/>
      <c r="E89" s="85">
        <f>'monthly income statements'!Q168</f>
        <v>0</v>
      </c>
      <c r="F89" s="85">
        <f>'monthly income statements'!R168</f>
        <v>200</v>
      </c>
      <c r="G89" s="85">
        <f>'monthly income statements'!S168</f>
        <v>750</v>
      </c>
      <c r="H89" s="85">
        <f>'monthly income statements'!T168</f>
        <v>250</v>
      </c>
      <c r="I89" s="85">
        <f>'monthly income statements'!U168</f>
        <v>1200</v>
      </c>
      <c r="J89" s="117"/>
    </row>
    <row r="90" spans="1:10" x14ac:dyDescent="0.2">
      <c r="A90" s="134"/>
      <c r="B90" s="85"/>
      <c r="C90" s="85" t="s">
        <v>205</v>
      </c>
      <c r="D90" s="135"/>
      <c r="E90" s="85">
        <f>'monthly income statements'!Q169</f>
        <v>195</v>
      </c>
      <c r="F90" s="85">
        <f>'monthly income statements'!R169</f>
        <v>195</v>
      </c>
      <c r="G90" s="85">
        <f>'monthly income statements'!S169</f>
        <v>195</v>
      </c>
      <c r="H90" s="85">
        <f>'monthly income statements'!T169</f>
        <v>195</v>
      </c>
      <c r="I90" s="85">
        <f>'monthly income statements'!U169</f>
        <v>780</v>
      </c>
      <c r="J90" s="117"/>
    </row>
    <row r="91" spans="1:10" x14ac:dyDescent="0.2">
      <c r="A91" s="134"/>
      <c r="B91" s="85"/>
      <c r="C91" s="85" t="s">
        <v>213</v>
      </c>
      <c r="D91" s="135"/>
      <c r="E91" s="85">
        <f>'monthly income statements'!Q170</f>
        <v>0</v>
      </c>
      <c r="F91" s="85">
        <f>'monthly income statements'!R170</f>
        <v>0</v>
      </c>
      <c r="G91" s="85">
        <f>'monthly income statements'!S170</f>
        <v>0</v>
      </c>
      <c r="H91" s="85">
        <f>'monthly income statements'!T170</f>
        <v>0</v>
      </c>
      <c r="I91" s="85">
        <f>'monthly income statements'!U170</f>
        <v>0</v>
      </c>
      <c r="J91" s="117"/>
    </row>
    <row r="92" spans="1:10" x14ac:dyDescent="0.2">
      <c r="A92" s="134"/>
      <c r="B92" s="85"/>
      <c r="C92" s="85" t="s">
        <v>213</v>
      </c>
      <c r="D92" s="135"/>
      <c r="E92" s="85">
        <f>'monthly income statements'!Q171</f>
        <v>0</v>
      </c>
      <c r="F92" s="85">
        <f>'monthly income statements'!R171</f>
        <v>0</v>
      </c>
      <c r="G92" s="85">
        <f>'monthly income statements'!S171</f>
        <v>0</v>
      </c>
      <c r="H92" s="85">
        <f>'monthly income statements'!T171</f>
        <v>0</v>
      </c>
      <c r="I92" s="85">
        <f>'monthly income statements'!U171</f>
        <v>0</v>
      </c>
      <c r="J92" s="117"/>
    </row>
    <row r="93" spans="1:10" x14ac:dyDescent="0.2">
      <c r="A93" s="134"/>
      <c r="B93" s="85"/>
      <c r="C93" s="85" t="s">
        <v>213</v>
      </c>
      <c r="D93" s="135"/>
      <c r="E93" s="77">
        <f>'monthly income statements'!Q172</f>
        <v>0</v>
      </c>
      <c r="F93" s="77">
        <f>'monthly income statements'!R172</f>
        <v>0</v>
      </c>
      <c r="G93" s="77">
        <f>'monthly income statements'!S172</f>
        <v>0</v>
      </c>
      <c r="H93" s="77">
        <f>'monthly income statements'!T172</f>
        <v>0</v>
      </c>
      <c r="I93" s="77">
        <f>'monthly income statements'!U172</f>
        <v>0</v>
      </c>
      <c r="J93" s="117"/>
    </row>
    <row r="94" spans="1:10" x14ac:dyDescent="0.2">
      <c r="A94" s="134"/>
      <c r="B94" s="85"/>
      <c r="C94" s="85" t="s">
        <v>122</v>
      </c>
      <c r="D94" s="135"/>
      <c r="E94" s="208">
        <f>'monthly income statements'!Q173</f>
        <v>24263.05</v>
      </c>
      <c r="F94" s="208">
        <f>'monthly income statements'!R173</f>
        <v>25329.040000000001</v>
      </c>
      <c r="G94" s="208">
        <f>'monthly income statements'!S173</f>
        <v>29127.050000000003</v>
      </c>
      <c r="H94" s="208">
        <f>'monthly income statements'!T173</f>
        <v>25963.050000000003</v>
      </c>
      <c r="I94" s="208">
        <f>'monthly income statements'!U173</f>
        <v>104682.19</v>
      </c>
      <c r="J94" s="117"/>
    </row>
    <row r="95" spans="1:10" x14ac:dyDescent="0.2">
      <c r="A95" s="134"/>
      <c r="B95" s="85"/>
      <c r="C95" s="85"/>
      <c r="D95" s="135"/>
      <c r="E95" s="85" t="s">
        <v>256</v>
      </c>
      <c r="F95" s="85" t="s">
        <v>54</v>
      </c>
      <c r="G95" s="85" t="s">
        <v>256</v>
      </c>
      <c r="H95" s="85" t="s">
        <v>256</v>
      </c>
      <c r="I95" s="85" t="s">
        <v>256</v>
      </c>
      <c r="J95" s="117" t="s">
        <v>256</v>
      </c>
    </row>
    <row r="96" spans="1:10" x14ac:dyDescent="0.2">
      <c r="A96" s="134"/>
      <c r="B96" s="85"/>
      <c r="C96" s="85" t="s">
        <v>296</v>
      </c>
      <c r="D96" s="135"/>
      <c r="E96" s="85">
        <f>'monthly income statements'!Q177</f>
        <v>204</v>
      </c>
      <c r="F96" s="85">
        <f>'monthly income statements'!R177</f>
        <v>150</v>
      </c>
      <c r="G96" s="85">
        <f>'monthly income statements'!S177</f>
        <v>94</v>
      </c>
      <c r="H96" s="85">
        <f>'monthly income statements'!T177</f>
        <v>38</v>
      </c>
      <c r="I96" s="85">
        <f>'monthly income statements'!U177</f>
        <v>486</v>
      </c>
      <c r="J96" s="117"/>
    </row>
    <row r="97" spans="1:10" x14ac:dyDescent="0.2">
      <c r="A97" s="134"/>
      <c r="B97" s="644" t="s">
        <v>107</v>
      </c>
      <c r="C97" s="644"/>
      <c r="D97" s="85"/>
      <c r="E97" s="85">
        <f>'monthly income statements'!Q179</f>
        <v>1690205.5520000001</v>
      </c>
      <c r="F97" s="85">
        <f>'monthly income statements'!R179</f>
        <v>2389014.0440000002</v>
      </c>
      <c r="G97" s="85">
        <f>'monthly income statements'!S179</f>
        <v>6286301.8289999999</v>
      </c>
      <c r="H97" s="85">
        <f>'monthly income statements'!T179</f>
        <v>6198830.1190000009</v>
      </c>
      <c r="I97" s="85">
        <f>'monthly income statements'!U179</f>
        <v>16564351.544000002</v>
      </c>
      <c r="J97" s="117"/>
    </row>
    <row r="98" spans="1:10" x14ac:dyDescent="0.2">
      <c r="A98" s="134"/>
      <c r="B98" s="85"/>
      <c r="C98" s="85" t="s">
        <v>190</v>
      </c>
      <c r="D98" s="85"/>
      <c r="E98" s="85" t="s">
        <v>144</v>
      </c>
      <c r="F98" s="85" t="s">
        <v>144</v>
      </c>
      <c r="G98" s="85" t="s">
        <v>144</v>
      </c>
      <c r="H98" s="85" t="s">
        <v>144</v>
      </c>
      <c r="I98" s="85">
        <f>'monthly income statements'!U180</f>
        <v>3478513.82424</v>
      </c>
      <c r="J98" s="117"/>
    </row>
    <row r="99" spans="1:10" x14ac:dyDescent="0.2">
      <c r="A99" s="134"/>
      <c r="B99" s="85"/>
      <c r="C99" s="85" t="s">
        <v>261</v>
      </c>
      <c r="D99" s="135" t="s">
        <v>144</v>
      </c>
      <c r="E99" s="85"/>
      <c r="F99" s="85"/>
      <c r="G99" s="85"/>
      <c r="H99" s="85"/>
      <c r="I99" s="85" t="s">
        <v>145</v>
      </c>
      <c r="J99" s="117"/>
    </row>
    <row r="100" spans="1:10" x14ac:dyDescent="0.2">
      <c r="A100" s="134"/>
      <c r="B100" s="595" t="s">
        <v>21</v>
      </c>
      <c r="C100" s="595"/>
      <c r="D100" s="358"/>
      <c r="E100" s="209">
        <f>'monthly income statements'!Q182</f>
        <v>1335262.3860800001</v>
      </c>
      <c r="F100" s="209">
        <f>'monthly income statements'!R182</f>
        <v>1887321.0947600005</v>
      </c>
      <c r="G100" s="209">
        <f>'monthly income statements'!S182</f>
        <v>4966178.4449099991</v>
      </c>
      <c r="H100" s="209">
        <f>'monthly income statements'!T182</f>
        <v>4897075.7940100003</v>
      </c>
      <c r="I100" s="209">
        <f>'monthly income statements'!U182</f>
        <v>13085837.719760001</v>
      </c>
      <c r="J100" s="117"/>
    </row>
    <row r="101" spans="1:10" x14ac:dyDescent="0.2">
      <c r="A101" s="26"/>
      <c r="B101" s="27"/>
      <c r="C101" s="27"/>
      <c r="D101" s="27"/>
      <c r="E101" s="85"/>
      <c r="F101" s="85"/>
      <c r="G101" s="85"/>
      <c r="H101" s="85"/>
      <c r="I101" s="85"/>
      <c r="J101" s="117"/>
    </row>
    <row r="102" spans="1:10" x14ac:dyDescent="0.2">
      <c r="A102" s="120"/>
      <c r="B102" s="121"/>
      <c r="C102" s="121"/>
      <c r="D102" s="121"/>
      <c r="E102" s="43"/>
      <c r="F102" s="43"/>
      <c r="G102" s="43"/>
      <c r="H102" s="43"/>
      <c r="I102" s="43" t="s">
        <v>256</v>
      </c>
      <c r="J102" s="122"/>
    </row>
    <row r="104" spans="1:10" ht="13.5" thickBot="1" x14ac:dyDescent="0.25"/>
    <row r="105" spans="1:10" x14ac:dyDescent="0.2">
      <c r="F105" s="647" t="s">
        <v>30</v>
      </c>
      <c r="G105" s="648"/>
      <c r="H105" s="648"/>
      <c r="I105" s="648"/>
      <c r="J105" s="649"/>
    </row>
    <row r="106" spans="1:10" ht="13.5" thickBot="1" x14ac:dyDescent="0.25">
      <c r="F106" s="650"/>
      <c r="G106" s="651"/>
      <c r="H106" s="651"/>
      <c r="I106" s="651"/>
      <c r="J106" s="652"/>
    </row>
  </sheetData>
  <sheetProtection password="CC6C" sheet="1" objects="1" scenarios="1"/>
  <mergeCells count="9">
    <mergeCell ref="F105:J106"/>
    <mergeCell ref="B100:C100"/>
    <mergeCell ref="C3:F3"/>
    <mergeCell ref="F5:H5"/>
    <mergeCell ref="B42:C42"/>
    <mergeCell ref="B45:C45"/>
    <mergeCell ref="C58:F58"/>
    <mergeCell ref="F60:H60"/>
    <mergeCell ref="B97:C97"/>
  </mergeCells>
  <phoneticPr fontId="10" type="noConversion"/>
  <printOptions horizontalCentered="1"/>
  <pageMargins left="1.25" right="0.25" top="0.5" bottom="0" header="0" footer="0"/>
  <pageSetup scale="54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Monthly Marketing Budgets</vt:lpstr>
      <vt:lpstr>QTR MARKETING BUDGETS</vt:lpstr>
      <vt:lpstr>MONTHLY SALES BUDGETS </vt:lpstr>
      <vt:lpstr>QUARTERLY SALES BUDGETS</vt:lpstr>
      <vt:lpstr>staff budget monthly</vt:lpstr>
      <vt:lpstr>staff budget QUARTERLY</vt:lpstr>
      <vt:lpstr>r START-UP COSTS</vt:lpstr>
      <vt:lpstr>monthly income statements</vt:lpstr>
      <vt:lpstr>QUARTERLY Income Statements</vt:lpstr>
      <vt:lpstr>Assumptions</vt:lpstr>
      <vt:lpstr> r SOURCE &amp; USE "A"</vt:lpstr>
      <vt:lpstr>alternative S &amp; USE</vt:lpstr>
      <vt:lpstr>' r SOURCE &amp; USE "A"'!Print_Area</vt:lpstr>
      <vt:lpstr>'alternative S &amp; USE'!Print_Area</vt:lpstr>
      <vt:lpstr>Assumptions!Print_Area</vt:lpstr>
      <vt:lpstr>'monthly income statements'!Print_Area</vt:lpstr>
      <vt:lpstr>'Monthly Marketing Budgets'!Print_Area</vt:lpstr>
      <vt:lpstr>'MONTHLY SALES BUDGETS '!Print_Area</vt:lpstr>
      <vt:lpstr>'QTR MARKETING BUDGETS'!Print_Area</vt:lpstr>
      <vt:lpstr>'QUARTERLY Income Statements'!Print_Area</vt:lpstr>
      <vt:lpstr>'QUARTERLY SALES BUDGETS'!Print_Area</vt:lpstr>
      <vt:lpstr>'r START-UP COSTS'!Print_Area</vt:lpstr>
      <vt:lpstr>'staff budget monthly'!Print_Area</vt:lpstr>
      <vt:lpstr>'staff budget QUARTERLY'!Print_Area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Studio-To-Go Full Sail</dc:creator>
  <cp:lastModifiedBy>Hubert Maxwell</cp:lastModifiedBy>
  <cp:lastPrinted>2010-05-13T19:35:46Z</cp:lastPrinted>
  <dcterms:created xsi:type="dcterms:W3CDTF">2008-03-26T20:16:46Z</dcterms:created>
  <dcterms:modified xsi:type="dcterms:W3CDTF">2020-08-24T13:33:00Z</dcterms:modified>
</cp:coreProperties>
</file>