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65" activeTab="5"/>
  </bookViews>
  <sheets>
    <sheet name="Q6" sheetId="1" r:id="rId1"/>
    <sheet name="F03" sheetId="2" r:id="rId2"/>
    <sheet name="901p" sheetId="4" r:id="rId3"/>
    <sheet name="50" sheetId="3" r:id="rId4"/>
    <sheet name="X2" sheetId="6" r:id="rId5"/>
    <sheet name="80" sheetId="7" r:id="rId6"/>
    <sheet name="M6" sheetId="9" state="hidden" r:id="rId7"/>
  </sheets>
  <calcPr calcId="144525"/>
</workbook>
</file>

<file path=xl/sharedStrings.xml><?xml version="1.0" encoding="utf-8"?>
<sst xmlns="http://schemas.openxmlformats.org/spreadsheetml/2006/main" count="393" uniqueCount="67">
  <si>
    <t>时间</t>
  </si>
  <si>
    <t>商品访客数</t>
  </si>
  <si>
    <t>商品浏览量</t>
  </si>
  <si>
    <t>商品平均停留时长</t>
  </si>
  <si>
    <t>商品详情页跳出率</t>
  </si>
  <si>
    <t>商品加购件数</t>
  </si>
  <si>
    <t>商品收藏人数</t>
  </si>
  <si>
    <t>支付买家数</t>
  </si>
  <si>
    <t>支付转换率</t>
  </si>
  <si>
    <t>下单件数</t>
  </si>
  <si>
    <t>支付金额</t>
  </si>
  <si>
    <t>支付件数</t>
  </si>
  <si>
    <t>手淘引流</t>
  </si>
  <si>
    <t>直通车引流</t>
  </si>
  <si>
    <t>钻展流量</t>
  </si>
  <si>
    <t>付费引流</t>
  </si>
  <si>
    <t>总收藏加购</t>
  </si>
  <si>
    <t>总收藏加购率</t>
  </si>
  <si>
    <t>手淘收藏加购率</t>
  </si>
  <si>
    <t>直通车收藏加购率</t>
  </si>
  <si>
    <t>2018年12月22日</t>
  </si>
  <si>
    <t>2018年12月23日</t>
  </si>
  <si>
    <t>2018年12月24日</t>
  </si>
  <si>
    <t>2018年12月25日</t>
  </si>
  <si>
    <t>2018年12月26日</t>
  </si>
  <si>
    <t>2018年12月27日</t>
  </si>
  <si>
    <t>2018年12月28日</t>
  </si>
  <si>
    <t>2018年12月29日</t>
  </si>
  <si>
    <t>2018年12月30日</t>
  </si>
  <si>
    <t>2018年12月31日</t>
  </si>
  <si>
    <t>2019年01月01日</t>
  </si>
  <si>
    <t>2019年01月02日</t>
  </si>
  <si>
    <t>2019年01月03日</t>
  </si>
  <si>
    <t>2019年01月04日</t>
  </si>
  <si>
    <t>2019年01月05日</t>
  </si>
  <si>
    <t>2019年01月06日</t>
  </si>
  <si>
    <t>2019年01月07日</t>
  </si>
  <si>
    <t>2019年01月08日</t>
  </si>
  <si>
    <t>2019年01月09日</t>
  </si>
  <si>
    <t>2019年01月10日</t>
  </si>
  <si>
    <t>2019年01月11日</t>
  </si>
  <si>
    <t>2019年01月12日</t>
  </si>
  <si>
    <t>2019年01月13日</t>
  </si>
  <si>
    <t>2019年01月14日</t>
  </si>
  <si>
    <t>2019年01月15日</t>
  </si>
  <si>
    <t>2019年01月16日</t>
  </si>
  <si>
    <t>2019年01月17日</t>
  </si>
  <si>
    <t>2019年01月18日</t>
  </si>
  <si>
    <t>2019年01月19日</t>
  </si>
  <si>
    <t>2019年01月20日</t>
  </si>
  <si>
    <t>2019年01月21日</t>
  </si>
  <si>
    <t>2019年01月22日</t>
  </si>
  <si>
    <t>2019年01月23日</t>
  </si>
  <si>
    <t>2019年01月24日</t>
  </si>
  <si>
    <t>2019年01月25日</t>
  </si>
  <si>
    <t>2019年01月26日</t>
  </si>
  <si>
    <t>2019年01月27日</t>
  </si>
  <si>
    <t>2019年01月28日</t>
  </si>
  <si>
    <t>2019年01月29日</t>
  </si>
  <si>
    <t>2019年01月30日</t>
  </si>
  <si>
    <t>2019年01月31日</t>
  </si>
  <si>
    <t>浏量数据</t>
  </si>
  <si>
    <t>转化数据</t>
  </si>
  <si>
    <r>
      <rPr>
        <sz val="9"/>
        <color rgb="FF7C7C7C"/>
        <rFont val="微软雅黑"/>
        <charset val="134"/>
      </rPr>
      <t>点击量</t>
    </r>
    <r>
      <rPr>
        <sz val="9"/>
        <color rgb="FF7C7C7C"/>
        <rFont val="微软雅黑"/>
        <charset val="134"/>
      </rPr>
      <t> </t>
    </r>
    <r>
      <rPr>
        <sz val="9"/>
        <color rgb="FFACACAC"/>
        <rFont val="iconfont"/>
        <charset val="134"/>
      </rPr>
      <t></t>
    </r>
  </si>
  <si>
    <r>
      <rPr>
        <sz val="9"/>
        <color rgb="FF7C7C7C"/>
        <rFont val="微软雅黑"/>
        <charset val="134"/>
      </rPr>
      <t>总购物车数</t>
    </r>
    <r>
      <rPr>
        <sz val="9"/>
        <color rgb="FF7C7C7C"/>
        <rFont val="微软雅黑"/>
        <charset val="134"/>
      </rPr>
      <t> </t>
    </r>
    <r>
      <rPr>
        <sz val="9"/>
        <color rgb="FFACACAC"/>
        <rFont val="iconfont"/>
        <charset val="134"/>
      </rPr>
      <t></t>
    </r>
  </si>
  <si>
    <r>
      <rPr>
        <sz val="9"/>
        <color rgb="FF7C7C7C"/>
        <rFont val="微软雅黑"/>
        <charset val="134"/>
      </rPr>
      <t>总收藏数</t>
    </r>
    <r>
      <rPr>
        <sz val="9"/>
        <color rgb="FF7C7C7C"/>
        <rFont val="微软雅黑"/>
        <charset val="134"/>
      </rPr>
      <t> </t>
    </r>
    <r>
      <rPr>
        <sz val="9"/>
        <color rgb="FFACACAC"/>
        <rFont val="iconfont"/>
        <charset val="134"/>
      </rPr>
      <t></t>
    </r>
  </si>
  <si>
    <t>手淘收藏加购人数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</si>
</sst>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&quot;月&quot;d&quot;日&quot;;@"/>
    <numFmt numFmtId="177" formatCode="0_ "/>
  </numFmts>
  <fonts count="30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name val="宋体"/>
      <charset val="0"/>
    </font>
    <font>
      <sz val="11"/>
      <name val="宋体"/>
      <charset val="0"/>
    </font>
    <font>
      <b/>
      <sz val="9"/>
      <color theme="1"/>
      <name val="宋体"/>
      <charset val="134"/>
      <scheme val="minor"/>
    </font>
    <font>
      <sz val="9"/>
      <color rgb="FF7C7C7C"/>
      <name val="微软雅黑"/>
      <charset val="134"/>
    </font>
    <font>
      <sz val="9"/>
      <color rgb="FF333333"/>
      <name val="微软雅黑"/>
      <charset val="134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0"/>
    </font>
    <font>
      <sz val="11"/>
      <color rgb="FFFF0000"/>
      <name val="宋体"/>
      <charset val="0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color rgb="FFACACAC"/>
      <name val="iconfont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3E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8" fillId="14" borderId="14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0" fontId="1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vertical="center"/>
    </xf>
    <xf numFmtId="10" fontId="3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10" fontId="4" fillId="0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177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176" fontId="3" fillId="0" borderId="0" xfId="0" applyNumberFormat="1" applyFont="1" applyFill="1" applyBorder="1" applyAlignment="1">
      <alignment horizontal="right" vertical="center"/>
    </xf>
    <xf numFmtId="0" fontId="7" fillId="0" borderId="0" xfId="0" applyFont="1">
      <alignment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right" vertical="center"/>
    </xf>
    <xf numFmtId="10" fontId="3" fillId="0" borderId="3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right" vertical="center"/>
    </xf>
    <xf numFmtId="10" fontId="3" fillId="0" borderId="0" xfId="0" applyNumberFormat="1" applyFont="1" applyFill="1" applyBorder="1" applyAlignment="1">
      <alignment horizontal="right" vertical="center"/>
    </xf>
    <xf numFmtId="0" fontId="8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0" fontId="9" fillId="0" borderId="0" xfId="0" applyNumberFormat="1" applyFont="1" applyFill="1" applyBorder="1" applyAlignment="1">
      <alignment horizontal="right" vertical="center"/>
    </xf>
    <xf numFmtId="10" fontId="9" fillId="0" borderId="3" xfId="0" applyNumberFormat="1" applyFont="1" applyFill="1" applyBorder="1" applyAlignment="1">
      <alignment horizontal="right" vertical="center"/>
    </xf>
    <xf numFmtId="10" fontId="4" fillId="0" borderId="2" xfId="0" applyNumberFormat="1" applyFont="1" applyFill="1" applyBorder="1" applyAlignment="1">
      <alignment horizontal="center" vertical="center" wrapText="1"/>
    </xf>
    <xf numFmtId="177" fontId="0" fillId="0" borderId="3" xfId="0" applyNumberFormat="1" applyBorder="1">
      <alignment vertical="center"/>
    </xf>
    <xf numFmtId="10" fontId="0" fillId="0" borderId="3" xfId="0" applyNumberFormat="1" applyBorder="1">
      <alignment vertical="center"/>
    </xf>
    <xf numFmtId="0" fontId="2" fillId="0" borderId="4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right" vertical="center"/>
    </xf>
    <xf numFmtId="0" fontId="3" fillId="0" borderId="6" xfId="0" applyNumberFormat="1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10" fontId="0" fillId="0" borderId="0" xfId="0" applyNumberFormat="1" applyFont="1" applyFill="1" applyAlignment="1">
      <alignment vertical="center"/>
    </xf>
    <xf numFmtId="0" fontId="0" fillId="0" borderId="3" xfId="0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10" fontId="7" fillId="0" borderId="0" xfId="0" applyNumberFormat="1" applyFont="1" applyFill="1" applyAlignment="1">
      <alignment vertical="center"/>
    </xf>
    <xf numFmtId="10" fontId="7" fillId="0" borderId="3" xfId="0" applyNumberFormat="1" applyFont="1" applyFill="1" applyBorder="1" applyAlignment="1">
      <alignment vertical="center"/>
    </xf>
    <xf numFmtId="4" fontId="3" fillId="0" borderId="0" xfId="0" applyNumberFormat="1" applyFont="1" applyFill="1" applyBorder="1" applyAlignment="1">
      <alignment horizontal="right" vertical="center"/>
    </xf>
    <xf numFmtId="10" fontId="1" fillId="0" borderId="3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0" fontId="3" fillId="0" borderId="0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10" fontId="3" fillId="0" borderId="3" xfId="0" applyNumberFormat="1" applyFont="1" applyFill="1" applyBorder="1" applyAlignment="1">
      <alignment horizontal="center" vertical="center"/>
    </xf>
    <xf numFmtId="10" fontId="9" fillId="0" borderId="0" xfId="0" applyNumberFormat="1" applyFont="1" applyFill="1" applyBorder="1" applyAlignment="1">
      <alignment horizontal="center" vertical="center"/>
    </xf>
    <xf numFmtId="10" fontId="9" fillId="0" borderId="3" xfId="0" applyNumberFormat="1" applyFont="1" applyFill="1" applyBorder="1" applyAlignment="1">
      <alignment horizontal="center" vertical="center"/>
    </xf>
    <xf numFmtId="4" fontId="3" fillId="0" borderId="0" xfId="0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workbookViewId="0">
      <pane ySplit="1" topLeftCell="A14" activePane="bottomLeft" state="frozen"/>
      <selection/>
      <selection pane="bottomLeft" activeCell="S37" sqref="S37"/>
    </sheetView>
  </sheetViews>
  <sheetFormatPr defaultColWidth="7.125" defaultRowHeight="13.5"/>
  <cols>
    <col min="1" max="1" width="8.25" style="18" customWidth="1"/>
    <col min="2" max="8" width="7.125" style="44" customWidth="1"/>
    <col min="9" max="9" width="7.125" style="46" customWidth="1"/>
    <col min="10" max="10" width="7.125" style="44" customWidth="1"/>
    <col min="11" max="11" width="9.375" style="44" customWidth="1"/>
    <col min="12" max="12" width="7.125" style="44" customWidth="1"/>
    <col min="13" max="17" width="7.125" style="8" customWidth="1"/>
    <col min="18" max="20" width="7.125" style="2" customWidth="1"/>
    <col min="21" max="16379" width="7.625" style="44" customWidth="1"/>
    <col min="16380" max="16384" width="7.625" style="44"/>
  </cols>
  <sheetData>
    <row r="1" s="43" customFormat="1" ht="40.5" spans="1:20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5" t="s">
        <v>8</v>
      </c>
      <c r="J1" s="20" t="s">
        <v>9</v>
      </c>
      <c r="K1" s="20" t="s">
        <v>10</v>
      </c>
      <c r="L1" s="20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9" t="s">
        <v>17</v>
      </c>
      <c r="S1" s="29" t="s">
        <v>18</v>
      </c>
      <c r="T1" s="29" t="s">
        <v>19</v>
      </c>
    </row>
    <row r="2" s="44" customFormat="1" spans="1:20">
      <c r="A2" s="47" t="s">
        <v>20</v>
      </c>
      <c r="B2" s="48">
        <v>223</v>
      </c>
      <c r="C2" s="48">
        <v>339</v>
      </c>
      <c r="D2" s="48">
        <v>39</v>
      </c>
      <c r="E2" s="49">
        <v>0.7668</v>
      </c>
      <c r="F2" s="48">
        <v>7</v>
      </c>
      <c r="G2" s="48">
        <v>2</v>
      </c>
      <c r="H2" s="48">
        <v>1</v>
      </c>
      <c r="I2" s="52">
        <v>0.0045</v>
      </c>
      <c r="J2" s="48">
        <v>1</v>
      </c>
      <c r="K2" s="48">
        <v>2788</v>
      </c>
      <c r="L2" s="48">
        <v>1</v>
      </c>
      <c r="M2" s="48">
        <v>69</v>
      </c>
      <c r="N2" s="48">
        <v>106</v>
      </c>
      <c r="O2" s="48">
        <v>5</v>
      </c>
      <c r="P2" s="48">
        <v>111</v>
      </c>
      <c r="Q2" s="44">
        <v>9</v>
      </c>
      <c r="R2" s="55">
        <v>0.0403587443946188</v>
      </c>
      <c r="S2" s="2">
        <v>0</v>
      </c>
      <c r="T2" s="2">
        <v>0.0224719101123595</v>
      </c>
    </row>
    <row r="3" s="44" customFormat="1" spans="1:20">
      <c r="A3" s="47" t="s">
        <v>21</v>
      </c>
      <c r="B3" s="48">
        <v>250</v>
      </c>
      <c r="C3" s="48">
        <v>526</v>
      </c>
      <c r="D3" s="48">
        <v>32</v>
      </c>
      <c r="E3" s="49">
        <v>0.66</v>
      </c>
      <c r="F3" s="48">
        <v>6</v>
      </c>
      <c r="G3" s="48">
        <v>3</v>
      </c>
      <c r="H3" s="48">
        <v>0</v>
      </c>
      <c r="I3" s="52">
        <v>0</v>
      </c>
      <c r="J3" s="48">
        <v>0</v>
      </c>
      <c r="K3" s="48">
        <v>0</v>
      </c>
      <c r="L3" s="48">
        <v>0</v>
      </c>
      <c r="M3" s="48">
        <v>73</v>
      </c>
      <c r="N3" s="48">
        <v>120</v>
      </c>
      <c r="O3" s="48">
        <v>13</v>
      </c>
      <c r="P3" s="48">
        <v>133</v>
      </c>
      <c r="Q3" s="44">
        <v>9</v>
      </c>
      <c r="R3" s="55">
        <v>0.036</v>
      </c>
      <c r="S3" s="2">
        <v>0</v>
      </c>
      <c r="T3" s="2">
        <v>0.076271186440678</v>
      </c>
    </row>
    <row r="4" s="44" customFormat="1" spans="1:20">
      <c r="A4" s="47" t="s">
        <v>22</v>
      </c>
      <c r="B4" s="48">
        <v>223</v>
      </c>
      <c r="C4" s="48">
        <v>405</v>
      </c>
      <c r="D4" s="48">
        <v>28</v>
      </c>
      <c r="E4" s="49">
        <v>0.7309</v>
      </c>
      <c r="F4" s="48">
        <v>8</v>
      </c>
      <c r="G4" s="48">
        <v>6</v>
      </c>
      <c r="H4" s="48">
        <v>1</v>
      </c>
      <c r="I4" s="52">
        <v>0.0045</v>
      </c>
      <c r="J4" s="48">
        <v>1</v>
      </c>
      <c r="K4" s="48">
        <v>2788</v>
      </c>
      <c r="L4" s="48">
        <v>1</v>
      </c>
      <c r="M4" s="48">
        <v>90</v>
      </c>
      <c r="N4" s="48">
        <v>76</v>
      </c>
      <c r="O4" s="48">
        <v>15</v>
      </c>
      <c r="P4" s="48">
        <v>91</v>
      </c>
      <c r="Q4" s="44">
        <v>14</v>
      </c>
      <c r="R4" s="55">
        <v>0.062780269058296</v>
      </c>
      <c r="S4" s="2">
        <v>0</v>
      </c>
      <c r="T4" s="2">
        <v>0.0731707317073171</v>
      </c>
    </row>
    <row r="5" s="44" customFormat="1" spans="1:20">
      <c r="A5" s="47" t="s">
        <v>23</v>
      </c>
      <c r="B5" s="48">
        <v>250</v>
      </c>
      <c r="C5" s="48">
        <v>424</v>
      </c>
      <c r="D5" s="48">
        <v>34</v>
      </c>
      <c r="E5" s="49">
        <v>0.752</v>
      </c>
      <c r="F5" s="48">
        <v>5</v>
      </c>
      <c r="G5" s="48">
        <v>1</v>
      </c>
      <c r="H5" s="48">
        <v>1</v>
      </c>
      <c r="I5" s="52">
        <v>0.004</v>
      </c>
      <c r="J5" s="48">
        <v>1</v>
      </c>
      <c r="K5" s="48">
        <v>3499</v>
      </c>
      <c r="L5" s="48">
        <v>1</v>
      </c>
      <c r="M5" s="48">
        <v>117</v>
      </c>
      <c r="N5" s="48">
        <v>76</v>
      </c>
      <c r="O5" s="48">
        <v>9</v>
      </c>
      <c r="P5" s="48">
        <v>85</v>
      </c>
      <c r="Q5" s="44">
        <v>6</v>
      </c>
      <c r="R5" s="55">
        <v>0.024</v>
      </c>
      <c r="S5" s="2">
        <v>0</v>
      </c>
      <c r="T5" s="2">
        <v>0.027027027027027</v>
      </c>
    </row>
    <row r="6" s="44" customFormat="1" spans="1:20">
      <c r="A6" s="47" t="s">
        <v>24</v>
      </c>
      <c r="B6" s="48">
        <v>206</v>
      </c>
      <c r="C6" s="48">
        <v>382</v>
      </c>
      <c r="D6" s="48">
        <v>45</v>
      </c>
      <c r="E6" s="49">
        <v>0.6748</v>
      </c>
      <c r="F6" s="48">
        <v>8</v>
      </c>
      <c r="G6" s="48">
        <v>7</v>
      </c>
      <c r="H6" s="48">
        <v>1</v>
      </c>
      <c r="I6" s="52">
        <v>0.0049</v>
      </c>
      <c r="J6" s="48">
        <v>1</v>
      </c>
      <c r="K6" s="48">
        <v>3782</v>
      </c>
      <c r="L6" s="48">
        <v>1</v>
      </c>
      <c r="M6" s="48">
        <v>81</v>
      </c>
      <c r="N6" s="48">
        <v>65</v>
      </c>
      <c r="O6" s="48">
        <v>20</v>
      </c>
      <c r="P6" s="48">
        <v>85</v>
      </c>
      <c r="Q6" s="44">
        <v>15</v>
      </c>
      <c r="R6" s="55">
        <v>0.0728155339805825</v>
      </c>
      <c r="S6" s="2">
        <v>0</v>
      </c>
      <c r="T6" s="2">
        <v>0.133333333333333</v>
      </c>
    </row>
    <row r="7" s="44" customFormat="1" spans="1:20">
      <c r="A7" s="47" t="s">
        <v>25</v>
      </c>
      <c r="B7" s="48">
        <v>269</v>
      </c>
      <c r="C7" s="48">
        <v>433</v>
      </c>
      <c r="D7" s="48">
        <v>27</v>
      </c>
      <c r="E7" s="49">
        <v>0.7993</v>
      </c>
      <c r="F7" s="48">
        <v>3</v>
      </c>
      <c r="G7" s="48">
        <v>5</v>
      </c>
      <c r="H7" s="48">
        <v>0</v>
      </c>
      <c r="I7" s="52">
        <v>0</v>
      </c>
      <c r="J7" s="48">
        <v>0</v>
      </c>
      <c r="K7" s="48">
        <v>0</v>
      </c>
      <c r="L7" s="48">
        <v>0</v>
      </c>
      <c r="M7" s="48">
        <v>134</v>
      </c>
      <c r="N7" s="48">
        <v>80</v>
      </c>
      <c r="O7" s="48">
        <v>14</v>
      </c>
      <c r="P7" s="48">
        <v>94</v>
      </c>
      <c r="Q7" s="44">
        <v>8</v>
      </c>
      <c r="R7" s="55">
        <v>0.0297397769516729</v>
      </c>
      <c r="S7" s="2">
        <v>0</v>
      </c>
      <c r="T7" s="2">
        <v>0.0681818181818182</v>
      </c>
    </row>
    <row r="8" s="44" customFormat="1" spans="1:20">
      <c r="A8" s="47" t="s">
        <v>26</v>
      </c>
      <c r="B8" s="48">
        <v>173</v>
      </c>
      <c r="C8" s="48">
        <v>309</v>
      </c>
      <c r="D8" s="48">
        <v>46</v>
      </c>
      <c r="E8" s="49">
        <v>0.7283</v>
      </c>
      <c r="F8" s="48">
        <v>12</v>
      </c>
      <c r="G8" s="48">
        <v>0</v>
      </c>
      <c r="H8" s="48">
        <v>1</v>
      </c>
      <c r="I8" s="52">
        <v>0.0058</v>
      </c>
      <c r="J8" s="48">
        <v>2</v>
      </c>
      <c r="K8" s="48">
        <v>2999</v>
      </c>
      <c r="L8" s="48">
        <v>1</v>
      </c>
      <c r="M8" s="48">
        <v>69</v>
      </c>
      <c r="N8" s="48">
        <v>59</v>
      </c>
      <c r="O8" s="48">
        <v>14</v>
      </c>
      <c r="P8" s="48">
        <v>73</v>
      </c>
      <c r="Q8" s="44">
        <v>12</v>
      </c>
      <c r="R8" s="55">
        <v>0.069364161849711</v>
      </c>
      <c r="S8" s="2">
        <v>0</v>
      </c>
      <c r="T8" s="2">
        <v>0.0694444444444444</v>
      </c>
    </row>
    <row r="9" s="44" customFormat="1" spans="1:20">
      <c r="A9" s="47" t="s">
        <v>27</v>
      </c>
      <c r="B9" s="48">
        <v>233</v>
      </c>
      <c r="C9" s="48">
        <v>414</v>
      </c>
      <c r="D9" s="48">
        <v>33</v>
      </c>
      <c r="E9" s="49">
        <v>0.721</v>
      </c>
      <c r="F9" s="48">
        <v>12</v>
      </c>
      <c r="G9" s="48">
        <v>3</v>
      </c>
      <c r="H9" s="48">
        <v>1</v>
      </c>
      <c r="I9" s="52">
        <v>0.0043</v>
      </c>
      <c r="J9" s="48">
        <v>1</v>
      </c>
      <c r="K9" s="48">
        <v>3101.43</v>
      </c>
      <c r="L9" s="48">
        <v>1</v>
      </c>
      <c r="M9" s="48">
        <v>85</v>
      </c>
      <c r="N9" s="48">
        <v>90</v>
      </c>
      <c r="O9" s="48">
        <v>12</v>
      </c>
      <c r="P9" s="48">
        <v>102</v>
      </c>
      <c r="Q9" s="44">
        <v>15</v>
      </c>
      <c r="R9" s="55">
        <v>0.0643776824034335</v>
      </c>
      <c r="S9" s="2">
        <v>0</v>
      </c>
      <c r="T9" s="2">
        <v>0.074468085106383</v>
      </c>
    </row>
    <row r="10" s="44" customFormat="1" spans="1:20">
      <c r="A10" s="47" t="s">
        <v>28</v>
      </c>
      <c r="B10" s="48">
        <v>243</v>
      </c>
      <c r="C10" s="48">
        <v>464</v>
      </c>
      <c r="D10" s="48">
        <v>38</v>
      </c>
      <c r="E10" s="49">
        <v>0.7284</v>
      </c>
      <c r="F10" s="48">
        <v>11</v>
      </c>
      <c r="G10" s="48">
        <v>5</v>
      </c>
      <c r="H10" s="48">
        <v>1</v>
      </c>
      <c r="I10" s="52">
        <v>0.0041</v>
      </c>
      <c r="J10" s="48">
        <v>1</v>
      </c>
      <c r="K10" s="48">
        <v>3499</v>
      </c>
      <c r="L10" s="48">
        <v>1</v>
      </c>
      <c r="M10" s="48">
        <v>80</v>
      </c>
      <c r="N10" s="48">
        <v>106</v>
      </c>
      <c r="O10" s="48">
        <v>22</v>
      </c>
      <c r="P10" s="48">
        <v>128</v>
      </c>
      <c r="Q10" s="44">
        <v>16</v>
      </c>
      <c r="R10" s="55">
        <v>0.065843621399177</v>
      </c>
      <c r="S10" s="2">
        <v>0</v>
      </c>
      <c r="T10" s="2">
        <v>0.0521739130434783</v>
      </c>
    </row>
    <row r="11" s="45" customFormat="1" ht="14.25" spans="1:20">
      <c r="A11" s="47" t="s">
        <v>29</v>
      </c>
      <c r="B11" s="50">
        <v>174</v>
      </c>
      <c r="C11" s="50">
        <v>286</v>
      </c>
      <c r="D11" s="50">
        <v>45</v>
      </c>
      <c r="E11" s="51">
        <v>0.6782</v>
      </c>
      <c r="F11" s="50">
        <v>3</v>
      </c>
      <c r="G11" s="50">
        <v>8</v>
      </c>
      <c r="H11" s="50">
        <v>0</v>
      </c>
      <c r="I11" s="53">
        <v>0</v>
      </c>
      <c r="J11" s="50">
        <v>0</v>
      </c>
      <c r="K11" s="50">
        <v>0</v>
      </c>
      <c r="L11" s="50">
        <v>0</v>
      </c>
      <c r="M11" s="50">
        <v>49</v>
      </c>
      <c r="N11" s="50">
        <v>77</v>
      </c>
      <c r="O11" s="50">
        <v>17</v>
      </c>
      <c r="P11" s="50">
        <v>94</v>
      </c>
      <c r="Q11" s="45">
        <v>11</v>
      </c>
      <c r="R11" s="56">
        <v>0.0632183908045977</v>
      </c>
      <c r="S11" s="42">
        <v>0</v>
      </c>
      <c r="T11" s="42">
        <v>0.0789473684210526</v>
      </c>
    </row>
    <row r="12" s="44" customFormat="1" spans="1:20">
      <c r="A12" s="47" t="s">
        <v>30</v>
      </c>
      <c r="B12" s="48">
        <v>162</v>
      </c>
      <c r="C12" s="48">
        <v>293</v>
      </c>
      <c r="D12" s="48">
        <v>31</v>
      </c>
      <c r="E12" s="49">
        <v>0.6543</v>
      </c>
      <c r="F12" s="48">
        <v>1</v>
      </c>
      <c r="G12" s="48">
        <v>5</v>
      </c>
      <c r="H12" s="48">
        <v>0</v>
      </c>
      <c r="I12" s="52">
        <v>0</v>
      </c>
      <c r="J12" s="48">
        <v>0</v>
      </c>
      <c r="K12" s="48">
        <v>0</v>
      </c>
      <c r="L12" s="48">
        <v>0</v>
      </c>
      <c r="M12" s="48">
        <v>43</v>
      </c>
      <c r="N12" s="48">
        <v>73</v>
      </c>
      <c r="O12" s="48">
        <v>22</v>
      </c>
      <c r="P12" s="48">
        <v>95</v>
      </c>
      <c r="Q12" s="44">
        <v>6</v>
      </c>
      <c r="R12" s="55">
        <v>0.037037037037037</v>
      </c>
      <c r="S12" s="2">
        <v>0</v>
      </c>
      <c r="T12" s="2">
        <v>0.0394736842105263</v>
      </c>
    </row>
    <row r="13" s="44" customFormat="1" spans="1:20">
      <c r="A13" s="47" t="s">
        <v>31</v>
      </c>
      <c r="B13" s="48">
        <v>187</v>
      </c>
      <c r="C13" s="48">
        <v>337</v>
      </c>
      <c r="D13" s="48">
        <v>50</v>
      </c>
      <c r="E13" s="49">
        <v>0.7433</v>
      </c>
      <c r="F13" s="48">
        <v>0</v>
      </c>
      <c r="G13" s="48">
        <v>3</v>
      </c>
      <c r="H13" s="48">
        <v>0</v>
      </c>
      <c r="I13" s="52">
        <v>0</v>
      </c>
      <c r="J13" s="48">
        <v>0</v>
      </c>
      <c r="K13" s="48">
        <v>0</v>
      </c>
      <c r="L13" s="48">
        <v>0</v>
      </c>
      <c r="M13" s="48">
        <v>45</v>
      </c>
      <c r="N13" s="48">
        <v>92</v>
      </c>
      <c r="O13" s="48">
        <v>15</v>
      </c>
      <c r="P13" s="48">
        <v>107</v>
      </c>
      <c r="Q13" s="44">
        <v>3</v>
      </c>
      <c r="R13" s="55">
        <v>0.0160427807486631</v>
      </c>
      <c r="S13" s="2">
        <v>0</v>
      </c>
      <c r="T13" s="2">
        <v>0.0652173913043478</v>
      </c>
    </row>
    <row r="14" s="44" customFormat="1" spans="1:20">
      <c r="A14" s="47" t="s">
        <v>32</v>
      </c>
      <c r="B14" s="48">
        <v>149</v>
      </c>
      <c r="C14" s="48">
        <v>262</v>
      </c>
      <c r="D14" s="48">
        <v>32</v>
      </c>
      <c r="E14" s="49">
        <v>0.7114</v>
      </c>
      <c r="F14" s="48">
        <v>6</v>
      </c>
      <c r="G14" s="48">
        <v>1</v>
      </c>
      <c r="H14" s="48">
        <v>0</v>
      </c>
      <c r="I14" s="52">
        <v>0</v>
      </c>
      <c r="J14" s="48">
        <v>0</v>
      </c>
      <c r="K14" s="48">
        <v>0</v>
      </c>
      <c r="L14" s="48">
        <v>0</v>
      </c>
      <c r="M14" s="48">
        <v>55</v>
      </c>
      <c r="N14" s="48">
        <v>53</v>
      </c>
      <c r="O14" s="48">
        <v>16</v>
      </c>
      <c r="P14" s="48">
        <v>69</v>
      </c>
      <c r="Q14" s="44">
        <v>7</v>
      </c>
      <c r="R14" s="55">
        <v>0.0469798657718121</v>
      </c>
      <c r="S14" s="2">
        <v>0</v>
      </c>
      <c r="T14" s="2">
        <v>0.0784313725490196</v>
      </c>
    </row>
    <row r="15" s="44" customFormat="1" spans="1:20">
      <c r="A15" s="47" t="s">
        <v>33</v>
      </c>
      <c r="B15" s="48">
        <v>102</v>
      </c>
      <c r="C15" s="48">
        <v>218</v>
      </c>
      <c r="D15" s="48">
        <v>56</v>
      </c>
      <c r="E15" s="49">
        <v>0.6765</v>
      </c>
      <c r="F15" s="48">
        <v>4</v>
      </c>
      <c r="G15" s="48">
        <v>2</v>
      </c>
      <c r="H15" s="48">
        <v>0</v>
      </c>
      <c r="I15" s="52">
        <v>0</v>
      </c>
      <c r="J15" s="48">
        <v>0</v>
      </c>
      <c r="K15" s="48">
        <v>0</v>
      </c>
      <c r="L15" s="48">
        <v>0</v>
      </c>
      <c r="M15" s="48">
        <v>37</v>
      </c>
      <c r="N15" s="48">
        <v>41</v>
      </c>
      <c r="O15" s="48">
        <v>6</v>
      </c>
      <c r="P15" s="48">
        <v>47</v>
      </c>
      <c r="Q15" s="44">
        <v>6</v>
      </c>
      <c r="R15" s="55">
        <v>0.0588235294117647</v>
      </c>
      <c r="S15" s="2">
        <v>0</v>
      </c>
      <c r="T15" s="2">
        <v>0.1</v>
      </c>
    </row>
    <row r="16" s="44" customFormat="1" spans="1:20">
      <c r="A16" s="47" t="s">
        <v>34</v>
      </c>
      <c r="B16" s="48">
        <v>110</v>
      </c>
      <c r="C16" s="48">
        <v>238</v>
      </c>
      <c r="D16" s="48">
        <v>40</v>
      </c>
      <c r="E16" s="49">
        <v>0.7</v>
      </c>
      <c r="F16" s="48">
        <v>1</v>
      </c>
      <c r="G16" s="48">
        <v>4</v>
      </c>
      <c r="H16" s="48">
        <v>0</v>
      </c>
      <c r="I16" s="52">
        <v>0</v>
      </c>
      <c r="J16" s="48">
        <v>1</v>
      </c>
      <c r="K16" s="48">
        <v>0</v>
      </c>
      <c r="L16" s="48">
        <v>0</v>
      </c>
      <c r="M16" s="48">
        <v>36</v>
      </c>
      <c r="N16" s="48">
        <v>48</v>
      </c>
      <c r="O16" s="48">
        <v>7</v>
      </c>
      <c r="P16" s="48">
        <v>55</v>
      </c>
      <c r="Q16" s="44">
        <v>5</v>
      </c>
      <c r="R16" s="55">
        <v>0.0454545454545455</v>
      </c>
      <c r="S16" s="2">
        <v>0</v>
      </c>
      <c r="T16" s="2">
        <v>0.0652173913043478</v>
      </c>
    </row>
    <row r="17" s="44" customFormat="1" spans="1:20">
      <c r="A17" s="47" t="s">
        <v>35</v>
      </c>
      <c r="B17" s="48">
        <v>131</v>
      </c>
      <c r="C17" s="48">
        <v>312</v>
      </c>
      <c r="D17" s="48">
        <v>35</v>
      </c>
      <c r="E17" s="49">
        <v>0.6565</v>
      </c>
      <c r="F17" s="48">
        <v>5</v>
      </c>
      <c r="G17" s="48">
        <v>3</v>
      </c>
      <c r="H17" s="48">
        <v>0</v>
      </c>
      <c r="I17" s="52">
        <v>0</v>
      </c>
      <c r="J17" s="48">
        <v>0</v>
      </c>
      <c r="K17" s="48">
        <v>0</v>
      </c>
      <c r="L17" s="48">
        <v>0</v>
      </c>
      <c r="M17" s="48">
        <v>32</v>
      </c>
      <c r="N17" s="48">
        <v>61</v>
      </c>
      <c r="O17" s="48">
        <v>10</v>
      </c>
      <c r="P17" s="48">
        <v>71</v>
      </c>
      <c r="Q17" s="44">
        <v>8</v>
      </c>
      <c r="R17" s="55">
        <v>0.0610687022900763</v>
      </c>
      <c r="S17" s="2">
        <v>0</v>
      </c>
      <c r="T17" s="2">
        <v>0.157894736842105</v>
      </c>
    </row>
    <row r="18" s="44" customFormat="1" spans="1:20">
      <c r="A18" s="47" t="s">
        <v>36</v>
      </c>
      <c r="B18" s="48">
        <v>101</v>
      </c>
      <c r="C18" s="48">
        <v>214</v>
      </c>
      <c r="D18" s="48">
        <v>21</v>
      </c>
      <c r="E18" s="49">
        <v>0.5842</v>
      </c>
      <c r="F18" s="48">
        <v>3</v>
      </c>
      <c r="G18" s="48">
        <v>1</v>
      </c>
      <c r="H18" s="48">
        <v>0</v>
      </c>
      <c r="I18" s="52">
        <v>0</v>
      </c>
      <c r="J18" s="48">
        <v>0</v>
      </c>
      <c r="K18" s="48">
        <v>0</v>
      </c>
      <c r="L18" s="48">
        <v>0</v>
      </c>
      <c r="M18" s="48">
        <v>23</v>
      </c>
      <c r="N18" s="48">
        <v>51</v>
      </c>
      <c r="O18" s="48">
        <v>2</v>
      </c>
      <c r="P18" s="48">
        <v>53</v>
      </c>
      <c r="Q18" s="44">
        <v>4</v>
      </c>
      <c r="R18" s="55">
        <v>0.0396039603960396</v>
      </c>
      <c r="S18" s="2">
        <v>0</v>
      </c>
      <c r="T18" s="2">
        <v>0.0784313725490196</v>
      </c>
    </row>
    <row r="19" s="44" customFormat="1" spans="1:20">
      <c r="A19" s="47" t="s">
        <v>37</v>
      </c>
      <c r="B19" s="48">
        <v>92</v>
      </c>
      <c r="C19" s="48">
        <v>202</v>
      </c>
      <c r="D19" s="48">
        <v>45</v>
      </c>
      <c r="E19" s="49">
        <v>0.6087</v>
      </c>
      <c r="F19" s="48">
        <v>0</v>
      </c>
      <c r="G19" s="48">
        <v>0</v>
      </c>
      <c r="H19" s="48">
        <v>1</v>
      </c>
      <c r="I19" s="52">
        <v>0.0109</v>
      </c>
      <c r="J19" s="48">
        <v>1</v>
      </c>
      <c r="K19" s="48">
        <v>2988</v>
      </c>
      <c r="L19" s="48">
        <v>1</v>
      </c>
      <c r="M19" s="48">
        <v>26</v>
      </c>
      <c r="N19" s="48">
        <v>40</v>
      </c>
      <c r="O19" s="48">
        <v>1</v>
      </c>
      <c r="P19" s="48">
        <v>41</v>
      </c>
      <c r="Q19" s="44">
        <v>0</v>
      </c>
      <c r="R19" s="55">
        <v>0</v>
      </c>
      <c r="S19" s="2">
        <v>0</v>
      </c>
      <c r="T19" s="2">
        <v>0.025</v>
      </c>
    </row>
    <row r="20" s="44" customFormat="1" spans="1:20">
      <c r="A20" s="47" t="s">
        <v>38</v>
      </c>
      <c r="B20" s="48">
        <v>116</v>
      </c>
      <c r="C20" s="48">
        <v>364</v>
      </c>
      <c r="D20" s="48">
        <v>32</v>
      </c>
      <c r="E20" s="49">
        <v>0.6207</v>
      </c>
      <c r="F20" s="48">
        <v>5</v>
      </c>
      <c r="G20" s="48">
        <v>2</v>
      </c>
      <c r="H20" s="48">
        <v>0</v>
      </c>
      <c r="I20" s="52">
        <v>0</v>
      </c>
      <c r="J20" s="48">
        <v>0</v>
      </c>
      <c r="K20" s="48">
        <v>0</v>
      </c>
      <c r="L20" s="48">
        <v>0</v>
      </c>
      <c r="M20" s="48">
        <v>45</v>
      </c>
      <c r="N20" s="48">
        <v>47</v>
      </c>
      <c r="O20" s="48">
        <v>1</v>
      </c>
      <c r="P20" s="48">
        <v>48</v>
      </c>
      <c r="Q20" s="44">
        <v>7</v>
      </c>
      <c r="R20" s="55">
        <v>0.0603448275862069</v>
      </c>
      <c r="S20" s="2">
        <v>0</v>
      </c>
      <c r="T20" s="2">
        <v>0.0425531914893617</v>
      </c>
    </row>
    <row r="21" s="44" customFormat="1" spans="1:20">
      <c r="A21" s="47" t="s">
        <v>39</v>
      </c>
      <c r="B21" s="48">
        <v>110</v>
      </c>
      <c r="C21" s="48">
        <v>253</v>
      </c>
      <c r="D21" s="48">
        <v>55</v>
      </c>
      <c r="E21" s="49">
        <v>0.7727</v>
      </c>
      <c r="F21" s="48">
        <v>3</v>
      </c>
      <c r="G21" s="48">
        <v>2</v>
      </c>
      <c r="H21" s="48">
        <v>0</v>
      </c>
      <c r="I21" s="52">
        <v>0</v>
      </c>
      <c r="J21" s="48">
        <v>0</v>
      </c>
      <c r="K21" s="48">
        <v>0</v>
      </c>
      <c r="L21" s="48">
        <v>0</v>
      </c>
      <c r="M21" s="48">
        <v>30</v>
      </c>
      <c r="N21" s="48">
        <v>55</v>
      </c>
      <c r="O21" s="48">
        <v>3</v>
      </c>
      <c r="P21" s="48">
        <f t="shared" ref="P21:P35" si="0">N21+O21</f>
        <v>58</v>
      </c>
      <c r="Q21" s="44">
        <f t="shared" ref="Q21:Q35" si="1">F21+G21</f>
        <v>5</v>
      </c>
      <c r="R21" s="55">
        <f t="shared" ref="R21:R35" si="2">Q21/B21</f>
        <v>0.0454545454545455</v>
      </c>
      <c r="S21" s="2">
        <f>2/30</f>
        <v>0.0666666666666667</v>
      </c>
      <c r="T21" s="2">
        <f>3/55</f>
        <v>0.0545454545454545</v>
      </c>
    </row>
    <row r="22" s="44" customFormat="1" spans="1:20">
      <c r="A22" s="47" t="s">
        <v>40</v>
      </c>
      <c r="B22" s="48">
        <v>112</v>
      </c>
      <c r="C22" s="48">
        <v>173</v>
      </c>
      <c r="D22" s="48">
        <v>35</v>
      </c>
      <c r="E22" s="49">
        <v>0.7321</v>
      </c>
      <c r="F22" s="48">
        <v>1</v>
      </c>
      <c r="G22" s="48">
        <v>3</v>
      </c>
      <c r="H22" s="48">
        <v>0</v>
      </c>
      <c r="I22" s="52">
        <v>0</v>
      </c>
      <c r="J22" s="48">
        <v>0</v>
      </c>
      <c r="K22" s="48">
        <v>0</v>
      </c>
      <c r="L22" s="48">
        <v>0</v>
      </c>
      <c r="M22" s="48">
        <v>29</v>
      </c>
      <c r="N22" s="48">
        <v>48</v>
      </c>
      <c r="O22" s="48">
        <v>3</v>
      </c>
      <c r="P22" s="48">
        <f t="shared" si="0"/>
        <v>51</v>
      </c>
      <c r="Q22" s="44">
        <f t="shared" si="1"/>
        <v>4</v>
      </c>
      <c r="R22" s="55">
        <f t="shared" si="2"/>
        <v>0.0357142857142857</v>
      </c>
      <c r="S22" s="2">
        <f>1/29</f>
        <v>0.0344827586206897</v>
      </c>
      <c r="T22" s="2">
        <f>1/48</f>
        <v>0.0208333333333333</v>
      </c>
    </row>
    <row r="23" s="44" customFormat="1" spans="1:20">
      <c r="A23" s="47" t="s">
        <v>41</v>
      </c>
      <c r="B23" s="48">
        <v>101</v>
      </c>
      <c r="C23" s="48">
        <v>191</v>
      </c>
      <c r="D23" s="48">
        <v>44</v>
      </c>
      <c r="E23" s="49">
        <v>0.604</v>
      </c>
      <c r="F23" s="48">
        <v>1</v>
      </c>
      <c r="G23" s="48">
        <v>1</v>
      </c>
      <c r="H23" s="48">
        <v>0</v>
      </c>
      <c r="I23" s="52">
        <v>0</v>
      </c>
      <c r="J23" s="48">
        <v>0</v>
      </c>
      <c r="K23" s="48">
        <v>0</v>
      </c>
      <c r="L23" s="48">
        <v>0</v>
      </c>
      <c r="M23" s="48">
        <v>29</v>
      </c>
      <c r="N23" s="48">
        <v>53</v>
      </c>
      <c r="O23" s="48">
        <v>0</v>
      </c>
      <c r="P23" s="48">
        <f t="shared" si="0"/>
        <v>53</v>
      </c>
      <c r="Q23" s="44">
        <f t="shared" si="1"/>
        <v>2</v>
      </c>
      <c r="R23" s="55">
        <f t="shared" si="2"/>
        <v>0.0198019801980198</v>
      </c>
      <c r="S23" s="2">
        <f>1/29</f>
        <v>0.0344827586206897</v>
      </c>
      <c r="T23" s="2">
        <f>1/53</f>
        <v>0.0188679245283019</v>
      </c>
    </row>
    <row r="24" s="44" customFormat="1" spans="1:20">
      <c r="A24" s="47" t="s">
        <v>42</v>
      </c>
      <c r="B24" s="48">
        <v>121</v>
      </c>
      <c r="C24" s="48">
        <v>243</v>
      </c>
      <c r="D24" s="48">
        <v>38</v>
      </c>
      <c r="E24" s="49">
        <v>0.7521</v>
      </c>
      <c r="F24" s="48">
        <v>11</v>
      </c>
      <c r="G24" s="48">
        <v>4</v>
      </c>
      <c r="H24" s="48">
        <v>1</v>
      </c>
      <c r="I24" s="52">
        <v>0.0083</v>
      </c>
      <c r="J24" s="48">
        <v>1</v>
      </c>
      <c r="K24" s="48">
        <v>2788</v>
      </c>
      <c r="L24" s="48">
        <v>1</v>
      </c>
      <c r="M24" s="48">
        <v>32</v>
      </c>
      <c r="N24" s="48">
        <v>63</v>
      </c>
      <c r="O24" s="48">
        <v>3</v>
      </c>
      <c r="P24" s="48">
        <f t="shared" si="0"/>
        <v>66</v>
      </c>
      <c r="Q24" s="44">
        <f t="shared" si="1"/>
        <v>15</v>
      </c>
      <c r="R24" s="55">
        <f t="shared" si="2"/>
        <v>0.12396694214876</v>
      </c>
      <c r="S24" s="2">
        <f>3/32</f>
        <v>0.09375</v>
      </c>
      <c r="T24" s="2">
        <f>7/63</f>
        <v>0.111111111111111</v>
      </c>
    </row>
    <row r="25" s="44" customFormat="1" spans="1:20">
      <c r="A25" s="47" t="s">
        <v>43</v>
      </c>
      <c r="B25" s="48">
        <v>116</v>
      </c>
      <c r="C25" s="48">
        <v>200</v>
      </c>
      <c r="D25" s="48">
        <v>54</v>
      </c>
      <c r="E25" s="49">
        <v>0.7155</v>
      </c>
      <c r="F25" s="48">
        <v>4</v>
      </c>
      <c r="G25" s="48">
        <v>3</v>
      </c>
      <c r="H25" s="48">
        <v>0</v>
      </c>
      <c r="I25" s="52">
        <v>0</v>
      </c>
      <c r="J25" s="48">
        <v>0</v>
      </c>
      <c r="K25" s="48">
        <v>0</v>
      </c>
      <c r="L25" s="48">
        <v>0</v>
      </c>
      <c r="M25" s="48">
        <v>30</v>
      </c>
      <c r="N25" s="48">
        <v>57</v>
      </c>
      <c r="O25" s="48">
        <v>0</v>
      </c>
      <c r="P25" s="48">
        <f t="shared" si="0"/>
        <v>57</v>
      </c>
      <c r="Q25" s="44">
        <f t="shared" si="1"/>
        <v>7</v>
      </c>
      <c r="R25" s="55">
        <f t="shared" si="2"/>
        <v>0.0603448275862069</v>
      </c>
      <c r="S25" s="2">
        <f>3/30</f>
        <v>0.1</v>
      </c>
      <c r="T25" s="2">
        <f>3/57</f>
        <v>0.0526315789473684</v>
      </c>
    </row>
    <row r="26" s="44" customFormat="1" spans="1:20">
      <c r="A26" s="47" t="s">
        <v>44</v>
      </c>
      <c r="B26" s="48">
        <v>111</v>
      </c>
      <c r="C26" s="48">
        <v>257</v>
      </c>
      <c r="D26" s="48">
        <v>64</v>
      </c>
      <c r="E26" s="49">
        <v>0.7027</v>
      </c>
      <c r="F26" s="48">
        <v>7</v>
      </c>
      <c r="G26" s="48">
        <v>5</v>
      </c>
      <c r="H26" s="48">
        <v>1</v>
      </c>
      <c r="I26" s="52">
        <v>0.009</v>
      </c>
      <c r="J26" s="48">
        <v>1</v>
      </c>
      <c r="K26" s="48">
        <v>2788</v>
      </c>
      <c r="L26" s="48">
        <v>1</v>
      </c>
      <c r="M26" s="48">
        <v>27</v>
      </c>
      <c r="N26" s="48">
        <v>53</v>
      </c>
      <c r="O26" s="48">
        <v>2</v>
      </c>
      <c r="P26" s="48">
        <f t="shared" si="0"/>
        <v>55</v>
      </c>
      <c r="Q26" s="44">
        <f t="shared" si="1"/>
        <v>12</v>
      </c>
      <c r="R26" s="55">
        <f t="shared" si="2"/>
        <v>0.108108108108108</v>
      </c>
      <c r="S26" s="2">
        <f>4/27</f>
        <v>0.148148148148148</v>
      </c>
      <c r="T26" s="2">
        <f>3/53</f>
        <v>0.0566037735849057</v>
      </c>
    </row>
    <row r="27" s="44" customFormat="1" spans="1:20">
      <c r="A27" s="47" t="s">
        <v>45</v>
      </c>
      <c r="B27" s="48">
        <v>117</v>
      </c>
      <c r="C27" s="48">
        <v>215</v>
      </c>
      <c r="D27" s="48">
        <v>36</v>
      </c>
      <c r="E27" s="49">
        <v>0.7863</v>
      </c>
      <c r="F27" s="48">
        <v>1</v>
      </c>
      <c r="G27" s="48">
        <v>1</v>
      </c>
      <c r="H27" s="48">
        <v>0</v>
      </c>
      <c r="I27" s="52">
        <v>0</v>
      </c>
      <c r="J27" s="48">
        <v>0</v>
      </c>
      <c r="K27" s="48">
        <v>0</v>
      </c>
      <c r="L27" s="48">
        <v>0</v>
      </c>
      <c r="M27" s="48">
        <v>36</v>
      </c>
      <c r="N27" s="48">
        <v>57</v>
      </c>
      <c r="O27" s="48">
        <v>1</v>
      </c>
      <c r="P27" s="48">
        <f t="shared" si="0"/>
        <v>58</v>
      </c>
      <c r="Q27" s="44">
        <f t="shared" si="1"/>
        <v>2</v>
      </c>
      <c r="R27" s="55">
        <f t="shared" si="2"/>
        <v>0.0170940170940171</v>
      </c>
      <c r="S27" s="2">
        <f>1/36</f>
        <v>0.0277777777777778</v>
      </c>
      <c r="T27" s="2">
        <f>1/57</f>
        <v>0.0175438596491228</v>
      </c>
    </row>
    <row r="28" s="44" customFormat="1" spans="1:20">
      <c r="A28" s="47" t="s">
        <v>46</v>
      </c>
      <c r="B28" s="48">
        <v>107</v>
      </c>
      <c r="C28" s="48">
        <v>248</v>
      </c>
      <c r="D28" s="48">
        <v>34</v>
      </c>
      <c r="E28" s="49">
        <v>0.6822</v>
      </c>
      <c r="F28" s="48">
        <v>6</v>
      </c>
      <c r="G28" s="48">
        <v>3</v>
      </c>
      <c r="H28" s="48">
        <v>1</v>
      </c>
      <c r="I28" s="52">
        <v>0.0093</v>
      </c>
      <c r="J28" s="48">
        <v>1</v>
      </c>
      <c r="K28" s="54">
        <v>2999</v>
      </c>
      <c r="L28" s="48">
        <v>1</v>
      </c>
      <c r="M28" s="48">
        <v>25</v>
      </c>
      <c r="N28" s="48">
        <v>66</v>
      </c>
      <c r="O28" s="48">
        <v>1</v>
      </c>
      <c r="P28" s="48">
        <f t="shared" si="0"/>
        <v>67</v>
      </c>
      <c r="Q28" s="44">
        <f t="shared" si="1"/>
        <v>9</v>
      </c>
      <c r="R28" s="55">
        <f t="shared" si="2"/>
        <v>0.0841121495327103</v>
      </c>
      <c r="S28" s="2">
        <f>1/25</f>
        <v>0.04</v>
      </c>
      <c r="T28" s="2">
        <f>2/66</f>
        <v>0.0303030303030303</v>
      </c>
    </row>
    <row r="29" s="44" customFormat="1" spans="1:20">
      <c r="A29" s="47" t="s">
        <v>47</v>
      </c>
      <c r="B29" s="48">
        <v>129</v>
      </c>
      <c r="C29" s="48">
        <v>248</v>
      </c>
      <c r="D29" s="48">
        <v>22</v>
      </c>
      <c r="E29" s="49">
        <v>0.7364</v>
      </c>
      <c r="F29" s="48">
        <v>5</v>
      </c>
      <c r="G29" s="48">
        <v>4</v>
      </c>
      <c r="H29" s="48">
        <v>0</v>
      </c>
      <c r="I29" s="52">
        <v>0</v>
      </c>
      <c r="J29" s="48">
        <v>0</v>
      </c>
      <c r="K29" s="48">
        <v>0</v>
      </c>
      <c r="L29" s="48">
        <v>0</v>
      </c>
      <c r="M29" s="48">
        <v>32</v>
      </c>
      <c r="N29" s="48">
        <v>69</v>
      </c>
      <c r="O29" s="48">
        <v>1</v>
      </c>
      <c r="P29" s="48">
        <f t="shared" si="0"/>
        <v>70</v>
      </c>
      <c r="Q29" s="44">
        <f t="shared" si="1"/>
        <v>9</v>
      </c>
      <c r="R29" s="55">
        <f t="shared" si="2"/>
        <v>0.0697674418604651</v>
      </c>
      <c r="S29" s="2">
        <f>1/32</f>
        <v>0.03125</v>
      </c>
      <c r="T29" s="2">
        <f>4/69</f>
        <v>0.0579710144927536</v>
      </c>
    </row>
    <row r="30" s="44" customFormat="1" spans="1:20">
      <c r="A30" s="47" t="s">
        <v>48</v>
      </c>
      <c r="B30" s="48">
        <v>136</v>
      </c>
      <c r="C30" s="48">
        <v>278</v>
      </c>
      <c r="D30" s="48">
        <v>32</v>
      </c>
      <c r="E30" s="49">
        <v>0.6765</v>
      </c>
      <c r="F30" s="48">
        <v>6</v>
      </c>
      <c r="G30" s="48">
        <v>8</v>
      </c>
      <c r="H30" s="48">
        <v>1</v>
      </c>
      <c r="I30" s="49">
        <v>0.0074</v>
      </c>
      <c r="J30" s="48">
        <v>2</v>
      </c>
      <c r="K30" s="54">
        <v>6148</v>
      </c>
      <c r="L30" s="48">
        <v>2</v>
      </c>
      <c r="M30" s="48">
        <v>41</v>
      </c>
      <c r="N30" s="48">
        <v>71</v>
      </c>
      <c r="O30" s="48">
        <v>2</v>
      </c>
      <c r="P30" s="48">
        <f t="shared" si="0"/>
        <v>73</v>
      </c>
      <c r="Q30" s="44">
        <f t="shared" si="1"/>
        <v>14</v>
      </c>
      <c r="R30" s="55">
        <f t="shared" si="2"/>
        <v>0.102941176470588</v>
      </c>
      <c r="S30" s="2">
        <f>6/41</f>
        <v>0.146341463414634</v>
      </c>
      <c r="T30" s="2">
        <f>4/71</f>
        <v>0.0563380281690141</v>
      </c>
    </row>
    <row r="31" s="44" customFormat="1" spans="1:20">
      <c r="A31" s="47" t="s">
        <v>49</v>
      </c>
      <c r="B31" s="48">
        <v>129</v>
      </c>
      <c r="C31" s="48">
        <v>291</v>
      </c>
      <c r="D31" s="48">
        <v>44</v>
      </c>
      <c r="E31" s="49">
        <v>0.6667</v>
      </c>
      <c r="F31" s="48">
        <v>10</v>
      </c>
      <c r="G31" s="48">
        <v>2</v>
      </c>
      <c r="H31" s="48">
        <v>2</v>
      </c>
      <c r="I31" s="49">
        <v>0.0155</v>
      </c>
      <c r="J31" s="48">
        <v>2</v>
      </c>
      <c r="K31" s="54">
        <v>5448</v>
      </c>
      <c r="L31" s="48">
        <v>2</v>
      </c>
      <c r="M31" s="48">
        <v>34</v>
      </c>
      <c r="N31" s="48">
        <v>64</v>
      </c>
      <c r="O31" s="48">
        <v>0</v>
      </c>
      <c r="P31" s="48">
        <f t="shared" si="0"/>
        <v>64</v>
      </c>
      <c r="Q31" s="44">
        <f t="shared" si="1"/>
        <v>12</v>
      </c>
      <c r="R31" s="55">
        <f t="shared" si="2"/>
        <v>0.0930232558139535</v>
      </c>
      <c r="S31" s="2">
        <f>3/34</f>
        <v>0.0882352941176471</v>
      </c>
      <c r="T31" s="2">
        <f>6/64</f>
        <v>0.09375</v>
      </c>
    </row>
    <row r="32" spans="1:20">
      <c r="A32" s="47" t="s">
        <v>50</v>
      </c>
      <c r="B32" s="48">
        <v>157</v>
      </c>
      <c r="C32" s="48">
        <v>285</v>
      </c>
      <c r="D32" s="48">
        <v>34</v>
      </c>
      <c r="E32" s="49">
        <v>0.7898</v>
      </c>
      <c r="F32" s="48">
        <v>4</v>
      </c>
      <c r="G32" s="48">
        <v>1</v>
      </c>
      <c r="H32" s="48">
        <v>0</v>
      </c>
      <c r="I32" s="49">
        <v>0</v>
      </c>
      <c r="J32" s="48">
        <v>0</v>
      </c>
      <c r="K32" s="48">
        <v>0</v>
      </c>
      <c r="L32" s="48">
        <v>0</v>
      </c>
      <c r="M32" s="8">
        <v>46</v>
      </c>
      <c r="N32" s="8">
        <v>87</v>
      </c>
      <c r="O32" s="8">
        <v>1</v>
      </c>
      <c r="P32" s="48">
        <f t="shared" si="0"/>
        <v>88</v>
      </c>
      <c r="Q32" s="44">
        <f t="shared" si="1"/>
        <v>5</v>
      </c>
      <c r="R32" s="55">
        <f t="shared" si="2"/>
        <v>0.0318471337579618</v>
      </c>
      <c r="S32" s="2">
        <f>0</f>
        <v>0</v>
      </c>
      <c r="T32" s="2">
        <f>2/87</f>
        <v>0.0229885057471264</v>
      </c>
    </row>
    <row r="33" spans="1:20">
      <c r="A33" s="47" t="s">
        <v>51</v>
      </c>
      <c r="B33" s="48">
        <v>142</v>
      </c>
      <c r="C33" s="48">
        <v>225</v>
      </c>
      <c r="D33" s="48">
        <v>30</v>
      </c>
      <c r="E33" s="49">
        <v>0.7535</v>
      </c>
      <c r="F33" s="48">
        <v>4</v>
      </c>
      <c r="G33" s="48">
        <v>3</v>
      </c>
      <c r="H33" s="48">
        <v>0</v>
      </c>
      <c r="I33" s="49">
        <v>0</v>
      </c>
      <c r="J33" s="48">
        <v>0</v>
      </c>
      <c r="K33" s="48">
        <v>0</v>
      </c>
      <c r="L33" s="48">
        <v>0</v>
      </c>
      <c r="M33" s="8">
        <v>39</v>
      </c>
      <c r="N33" s="8">
        <v>76</v>
      </c>
      <c r="O33" s="8">
        <v>1</v>
      </c>
      <c r="P33" s="48">
        <f t="shared" si="0"/>
        <v>77</v>
      </c>
      <c r="Q33" s="44">
        <f t="shared" si="1"/>
        <v>7</v>
      </c>
      <c r="R33" s="55">
        <f t="shared" si="2"/>
        <v>0.0492957746478873</v>
      </c>
      <c r="S33" s="2">
        <f>1/39</f>
        <v>0.0256410256410256</v>
      </c>
      <c r="T33" s="2">
        <f>4/76</f>
        <v>0.0526315789473684</v>
      </c>
    </row>
    <row r="34" spans="1:20">
      <c r="A34" s="47" t="s">
        <v>52</v>
      </c>
      <c r="B34" s="6">
        <v>164</v>
      </c>
      <c r="C34" s="6">
        <v>272</v>
      </c>
      <c r="D34" s="6">
        <v>26</v>
      </c>
      <c r="E34" s="7">
        <v>0.7561</v>
      </c>
      <c r="F34" s="6">
        <v>8</v>
      </c>
      <c r="G34" s="6">
        <v>5</v>
      </c>
      <c r="H34" s="6">
        <v>1</v>
      </c>
      <c r="I34" s="7">
        <v>0.0061</v>
      </c>
      <c r="J34" s="6">
        <v>1</v>
      </c>
      <c r="K34" s="41">
        <v>2824</v>
      </c>
      <c r="L34" s="6">
        <v>1</v>
      </c>
      <c r="M34" s="8">
        <v>44</v>
      </c>
      <c r="N34" s="8">
        <v>89</v>
      </c>
      <c r="O34" s="8">
        <v>0</v>
      </c>
      <c r="P34" s="48">
        <f t="shared" si="0"/>
        <v>89</v>
      </c>
      <c r="Q34" s="44">
        <f t="shared" si="1"/>
        <v>13</v>
      </c>
      <c r="R34" s="55">
        <f t="shared" si="2"/>
        <v>0.0792682926829268</v>
      </c>
      <c r="S34" s="2">
        <f>4/44</f>
        <v>0.0909090909090909</v>
      </c>
      <c r="T34" s="2">
        <f>6/89</f>
        <v>0.0674157303370786</v>
      </c>
    </row>
    <row r="35" spans="1:20">
      <c r="A35" s="47" t="s">
        <v>53</v>
      </c>
      <c r="B35" s="6">
        <v>145</v>
      </c>
      <c r="C35" s="6">
        <v>244</v>
      </c>
      <c r="D35" s="6">
        <v>33</v>
      </c>
      <c r="E35" s="7">
        <v>0.7586</v>
      </c>
      <c r="F35" s="6">
        <v>5</v>
      </c>
      <c r="G35" s="6">
        <v>3</v>
      </c>
      <c r="H35" s="6">
        <v>0</v>
      </c>
      <c r="I35" s="7">
        <v>0</v>
      </c>
      <c r="J35" s="6">
        <v>0</v>
      </c>
      <c r="K35" s="6">
        <v>0</v>
      </c>
      <c r="L35" s="6">
        <v>0</v>
      </c>
      <c r="M35" s="8">
        <v>37</v>
      </c>
      <c r="N35" s="8">
        <v>84</v>
      </c>
      <c r="O35" s="8">
        <v>1</v>
      </c>
      <c r="P35" s="48">
        <f t="shared" si="0"/>
        <v>85</v>
      </c>
      <c r="Q35" s="44">
        <f t="shared" si="1"/>
        <v>8</v>
      </c>
      <c r="R35" s="55">
        <f t="shared" si="2"/>
        <v>0.0551724137931034</v>
      </c>
      <c r="S35" s="2">
        <f>3/37</f>
        <v>0.0810810810810811</v>
      </c>
      <c r="T35" s="2">
        <f>5/84</f>
        <v>0.0595238095238095</v>
      </c>
    </row>
    <row r="36" spans="1:20">
      <c r="A36" s="47" t="s">
        <v>54</v>
      </c>
      <c r="B36" s="23">
        <v>130</v>
      </c>
      <c r="C36" s="23">
        <v>228</v>
      </c>
      <c r="D36" s="23">
        <v>31</v>
      </c>
      <c r="E36" s="24">
        <v>0.7462</v>
      </c>
      <c r="F36" s="23">
        <v>4</v>
      </c>
      <c r="G36" s="23">
        <v>1</v>
      </c>
      <c r="H36" s="23">
        <v>0</v>
      </c>
      <c r="I36" s="24">
        <v>0</v>
      </c>
      <c r="J36" s="23">
        <v>0</v>
      </c>
      <c r="K36" s="23">
        <v>0</v>
      </c>
      <c r="L36" s="23">
        <v>0</v>
      </c>
      <c r="M36" s="8">
        <v>36</v>
      </c>
      <c r="N36" s="8">
        <v>79</v>
      </c>
      <c r="O36" s="8">
        <v>1</v>
      </c>
      <c r="P36" s="48">
        <f>N36+O36</f>
        <v>80</v>
      </c>
      <c r="Q36" s="44">
        <f>F36+G36</f>
        <v>5</v>
      </c>
      <c r="R36" s="55">
        <f>Q36/B36</f>
        <v>0.0384615384615385</v>
      </c>
      <c r="S36" s="2">
        <f>1/36</f>
        <v>0.0277777777777778</v>
      </c>
      <c r="T36" s="2">
        <f>2/79</f>
        <v>0.0253164556962025</v>
      </c>
    </row>
    <row r="37" spans="1:9">
      <c r="A37" s="47" t="s">
        <v>55</v>
      </c>
      <c r="I37" s="52"/>
    </row>
    <row r="38" spans="1:9">
      <c r="A38" s="47" t="s">
        <v>56</v>
      </c>
      <c r="I38" s="52"/>
    </row>
    <row r="39" spans="1:9">
      <c r="A39" s="47" t="s">
        <v>57</v>
      </c>
      <c r="I39" s="52"/>
    </row>
    <row r="40" spans="1:9">
      <c r="A40" s="47" t="s">
        <v>58</v>
      </c>
      <c r="I40" s="52"/>
    </row>
    <row r="41" spans="1:9">
      <c r="A41" s="47" t="s">
        <v>59</v>
      </c>
      <c r="I41" s="52"/>
    </row>
    <row r="42" spans="1:9">
      <c r="A42" s="47" t="s">
        <v>60</v>
      </c>
      <c r="I42" s="52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workbookViewId="0">
      <pane ySplit="1" topLeftCell="A11" activePane="bottomLeft" state="frozen"/>
      <selection/>
      <selection pane="bottomLeft" activeCell="S37" sqref="S37"/>
    </sheetView>
  </sheetViews>
  <sheetFormatPr defaultColWidth="9" defaultRowHeight="13.5"/>
  <cols>
    <col min="1" max="1" width="8.25" style="18" customWidth="1"/>
    <col min="2" max="8" width="7.625" customWidth="1"/>
    <col min="9" max="9" width="7.625" style="19" customWidth="1"/>
    <col min="10" max="10" width="7.625" customWidth="1"/>
    <col min="11" max="11" width="8.375" customWidth="1"/>
    <col min="12" max="12" width="7.625" customWidth="1"/>
    <col min="13" max="13" width="7.625" style="6" customWidth="1"/>
    <col min="14" max="17" width="7.625" style="8" customWidth="1"/>
    <col min="18" max="20" width="7.625" style="2" customWidth="1"/>
  </cols>
  <sheetData>
    <row r="1" s="16" customFormat="1" ht="40.5" spans="1:20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5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9" t="s">
        <v>17</v>
      </c>
      <c r="S1" s="29" t="s">
        <v>18</v>
      </c>
      <c r="T1" s="29" t="s">
        <v>19</v>
      </c>
    </row>
    <row r="2" spans="1:20">
      <c r="A2" s="18" t="s">
        <v>20</v>
      </c>
      <c r="B2" s="6">
        <v>61</v>
      </c>
      <c r="C2" s="6">
        <v>100</v>
      </c>
      <c r="D2" s="6">
        <v>25</v>
      </c>
      <c r="E2" s="7">
        <v>0.7541</v>
      </c>
      <c r="F2" s="6">
        <v>1</v>
      </c>
      <c r="G2" s="6">
        <v>1</v>
      </c>
      <c r="H2" s="6">
        <v>1</v>
      </c>
      <c r="I2" s="27">
        <v>0.0164</v>
      </c>
      <c r="J2" s="6">
        <v>2</v>
      </c>
      <c r="K2" s="6">
        <v>1876</v>
      </c>
      <c r="L2" s="6">
        <v>2</v>
      </c>
      <c r="M2" s="6">
        <v>37</v>
      </c>
      <c r="N2" s="6">
        <v>12</v>
      </c>
      <c r="O2" s="6">
        <v>1</v>
      </c>
      <c r="P2" s="6">
        <v>13</v>
      </c>
      <c r="Q2" s="12">
        <v>2</v>
      </c>
      <c r="R2" s="13">
        <v>0.0327868852459016</v>
      </c>
      <c r="S2" s="2">
        <v>0.0540540540540541</v>
      </c>
      <c r="T2" s="2">
        <v>0</v>
      </c>
    </row>
    <row r="3" spans="1:20">
      <c r="A3" s="18" t="s">
        <v>21</v>
      </c>
      <c r="B3" s="6">
        <v>98</v>
      </c>
      <c r="C3" s="6">
        <v>207</v>
      </c>
      <c r="D3" s="6">
        <v>32</v>
      </c>
      <c r="E3" s="7">
        <v>0.6327</v>
      </c>
      <c r="F3" s="6">
        <v>5</v>
      </c>
      <c r="G3" s="6">
        <v>1</v>
      </c>
      <c r="H3" s="6">
        <v>1</v>
      </c>
      <c r="I3" s="27">
        <v>0.0102</v>
      </c>
      <c r="J3" s="6">
        <v>2</v>
      </c>
      <c r="K3" s="6">
        <v>916</v>
      </c>
      <c r="L3" s="6">
        <v>1</v>
      </c>
      <c r="M3" s="6">
        <v>33</v>
      </c>
      <c r="N3" s="6">
        <v>44</v>
      </c>
      <c r="O3" s="6">
        <v>10</v>
      </c>
      <c r="P3" s="6">
        <v>54</v>
      </c>
      <c r="Q3" s="12">
        <v>6</v>
      </c>
      <c r="R3" s="13">
        <v>0.0612244897959184</v>
      </c>
      <c r="S3" s="2">
        <v>0.0606060606060606</v>
      </c>
      <c r="T3" s="2">
        <v>0.0666666666666667</v>
      </c>
    </row>
    <row r="4" spans="1:20">
      <c r="A4" s="18" t="s">
        <v>22</v>
      </c>
      <c r="B4" s="6">
        <v>59</v>
      </c>
      <c r="C4" s="6">
        <v>109</v>
      </c>
      <c r="D4" s="6">
        <v>24</v>
      </c>
      <c r="E4" s="7">
        <v>0.6102</v>
      </c>
      <c r="F4" s="6">
        <v>4</v>
      </c>
      <c r="G4" s="6">
        <v>2</v>
      </c>
      <c r="H4" s="6">
        <v>0</v>
      </c>
      <c r="I4" s="27">
        <v>0</v>
      </c>
      <c r="J4" s="6">
        <v>0</v>
      </c>
      <c r="K4" s="6">
        <v>0</v>
      </c>
      <c r="L4" s="6">
        <v>0</v>
      </c>
      <c r="M4" s="6">
        <v>31</v>
      </c>
      <c r="N4" s="6">
        <v>15</v>
      </c>
      <c r="O4" s="6">
        <v>3</v>
      </c>
      <c r="P4" s="6">
        <v>18</v>
      </c>
      <c r="Q4" s="12">
        <v>6</v>
      </c>
      <c r="R4" s="13">
        <v>0.101694915254237</v>
      </c>
      <c r="S4" s="2">
        <v>0.129032258064516</v>
      </c>
      <c r="T4" s="2">
        <v>0.0625</v>
      </c>
    </row>
    <row r="5" spans="1:20">
      <c r="A5" s="18" t="s">
        <v>23</v>
      </c>
      <c r="B5" s="6">
        <v>60</v>
      </c>
      <c r="C5" s="6">
        <v>128</v>
      </c>
      <c r="D5" s="6">
        <v>17</v>
      </c>
      <c r="E5" s="7">
        <v>0.6167</v>
      </c>
      <c r="F5" s="6">
        <v>6</v>
      </c>
      <c r="G5" s="6">
        <v>1</v>
      </c>
      <c r="H5" s="6">
        <v>0</v>
      </c>
      <c r="I5" s="27">
        <v>0</v>
      </c>
      <c r="J5" s="6">
        <v>0</v>
      </c>
      <c r="K5" s="6">
        <v>0</v>
      </c>
      <c r="L5" s="6">
        <v>0</v>
      </c>
      <c r="M5" s="6">
        <v>30</v>
      </c>
      <c r="N5" s="6">
        <v>20</v>
      </c>
      <c r="O5" s="6">
        <v>2</v>
      </c>
      <c r="P5" s="6">
        <v>22</v>
      </c>
      <c r="Q5" s="12">
        <v>7</v>
      </c>
      <c r="R5" s="13">
        <v>0.116666666666667</v>
      </c>
      <c r="S5" s="2">
        <v>0.0333333333333333</v>
      </c>
      <c r="T5" s="2">
        <v>0.142857142857143</v>
      </c>
    </row>
    <row r="6" spans="1:20">
      <c r="A6" s="18" t="s">
        <v>24</v>
      </c>
      <c r="B6" s="6">
        <v>70</v>
      </c>
      <c r="C6" s="6">
        <v>117</v>
      </c>
      <c r="D6" s="6">
        <v>20</v>
      </c>
      <c r="E6" s="7">
        <v>0.6143</v>
      </c>
      <c r="F6" s="6">
        <v>1</v>
      </c>
      <c r="G6" s="6">
        <v>3</v>
      </c>
      <c r="H6" s="6">
        <v>0</v>
      </c>
      <c r="I6" s="27">
        <v>0</v>
      </c>
      <c r="J6" s="6">
        <v>0</v>
      </c>
      <c r="K6" s="6">
        <v>0</v>
      </c>
      <c r="L6" s="6">
        <v>0</v>
      </c>
      <c r="M6" s="6">
        <v>21</v>
      </c>
      <c r="N6" s="6">
        <v>26</v>
      </c>
      <c r="O6" s="6">
        <v>4</v>
      </c>
      <c r="P6" s="6">
        <v>30</v>
      </c>
      <c r="Q6" s="12">
        <v>4</v>
      </c>
      <c r="R6" s="13">
        <v>0.0571428571428571</v>
      </c>
      <c r="S6" s="2">
        <v>0</v>
      </c>
      <c r="T6" s="2">
        <v>0.0344827586206897</v>
      </c>
    </row>
    <row r="7" spans="1:20">
      <c r="A7" s="18" t="s">
        <v>25</v>
      </c>
      <c r="B7" s="6">
        <v>74</v>
      </c>
      <c r="C7" s="6">
        <v>119</v>
      </c>
      <c r="D7" s="6">
        <v>43</v>
      </c>
      <c r="E7" s="7">
        <v>0.6892</v>
      </c>
      <c r="F7" s="6">
        <v>2</v>
      </c>
      <c r="G7" s="6">
        <v>4</v>
      </c>
      <c r="H7" s="6">
        <v>0</v>
      </c>
      <c r="I7" s="27">
        <v>0</v>
      </c>
      <c r="J7" s="6">
        <v>0</v>
      </c>
      <c r="K7" s="6">
        <v>0</v>
      </c>
      <c r="L7" s="6">
        <v>0</v>
      </c>
      <c r="M7" s="6">
        <v>24</v>
      </c>
      <c r="N7" s="6">
        <v>27</v>
      </c>
      <c r="O7" s="6">
        <v>8</v>
      </c>
      <c r="P7" s="6">
        <v>35</v>
      </c>
      <c r="Q7" s="12">
        <v>6</v>
      </c>
      <c r="R7" s="13">
        <v>0.0810810810810811</v>
      </c>
      <c r="S7" s="2">
        <v>0.0416666666666667</v>
      </c>
      <c r="T7" s="2">
        <v>0.161290322580645</v>
      </c>
    </row>
    <row r="8" spans="1:20">
      <c r="A8" s="18" t="s">
        <v>26</v>
      </c>
      <c r="B8" s="6">
        <v>66</v>
      </c>
      <c r="C8" s="6">
        <v>129</v>
      </c>
      <c r="D8" s="6">
        <v>24</v>
      </c>
      <c r="E8" s="7">
        <v>0.6364</v>
      </c>
      <c r="F8" s="6">
        <v>0</v>
      </c>
      <c r="G8" s="6">
        <v>1</v>
      </c>
      <c r="H8" s="6">
        <v>0</v>
      </c>
      <c r="I8" s="27">
        <v>0</v>
      </c>
      <c r="J8" s="6">
        <v>0</v>
      </c>
      <c r="K8" s="6">
        <v>0</v>
      </c>
      <c r="L8" s="6">
        <v>0</v>
      </c>
      <c r="M8" s="6">
        <v>27</v>
      </c>
      <c r="N8" s="6">
        <v>26</v>
      </c>
      <c r="O8" s="6">
        <v>6</v>
      </c>
      <c r="P8" s="6">
        <v>32</v>
      </c>
      <c r="Q8" s="12">
        <v>1</v>
      </c>
      <c r="R8" s="13">
        <v>0.0151515151515152</v>
      </c>
      <c r="S8" s="2">
        <v>0</v>
      </c>
      <c r="T8" s="2">
        <v>0.0555555555555556</v>
      </c>
    </row>
    <row r="9" spans="1:20">
      <c r="A9" s="18" t="s">
        <v>27</v>
      </c>
      <c r="B9" s="6">
        <v>60</v>
      </c>
      <c r="C9" s="6">
        <v>90</v>
      </c>
      <c r="D9" s="6">
        <v>18</v>
      </c>
      <c r="E9" s="7">
        <v>0.8</v>
      </c>
      <c r="F9" s="6">
        <v>4</v>
      </c>
      <c r="G9" s="6">
        <v>1</v>
      </c>
      <c r="H9" s="6">
        <v>0</v>
      </c>
      <c r="I9" s="27">
        <v>0</v>
      </c>
      <c r="J9" s="6">
        <v>0</v>
      </c>
      <c r="K9" s="6">
        <v>0</v>
      </c>
      <c r="L9" s="6">
        <v>0</v>
      </c>
      <c r="M9" s="6">
        <v>26</v>
      </c>
      <c r="N9" s="6">
        <v>23</v>
      </c>
      <c r="O9" s="6">
        <v>4</v>
      </c>
      <c r="P9" s="6">
        <v>27</v>
      </c>
      <c r="Q9" s="12">
        <v>5</v>
      </c>
      <c r="R9" s="13">
        <v>0.0833333333333333</v>
      </c>
      <c r="S9" s="2">
        <v>0.0769230769230769</v>
      </c>
      <c r="T9" s="2">
        <v>0.0357142857142857</v>
      </c>
    </row>
    <row r="10" spans="1:20">
      <c r="A10" s="18" t="s">
        <v>28</v>
      </c>
      <c r="B10" s="6">
        <v>71</v>
      </c>
      <c r="C10" s="6">
        <v>160</v>
      </c>
      <c r="D10" s="6">
        <v>18</v>
      </c>
      <c r="E10" s="7">
        <v>0.6197</v>
      </c>
      <c r="F10" s="6">
        <v>5</v>
      </c>
      <c r="G10" s="6">
        <v>4</v>
      </c>
      <c r="H10" s="6">
        <v>0</v>
      </c>
      <c r="I10" s="27">
        <v>0</v>
      </c>
      <c r="J10" s="6">
        <v>0</v>
      </c>
      <c r="K10" s="6">
        <v>0</v>
      </c>
      <c r="L10" s="6">
        <v>0</v>
      </c>
      <c r="M10" s="6">
        <v>29</v>
      </c>
      <c r="N10" s="6">
        <v>25</v>
      </c>
      <c r="O10" s="6">
        <v>6</v>
      </c>
      <c r="P10" s="6">
        <v>31</v>
      </c>
      <c r="Q10" s="12">
        <v>9</v>
      </c>
      <c r="R10" s="13">
        <v>0.126760563380282</v>
      </c>
      <c r="S10" s="2">
        <v>0.206896551724138</v>
      </c>
      <c r="T10" s="2">
        <v>0.137931034482759</v>
      </c>
    </row>
    <row r="11" s="17" customFormat="1" ht="14.25" spans="1:20">
      <c r="A11" s="18" t="s">
        <v>29</v>
      </c>
      <c r="B11" s="21">
        <v>38</v>
      </c>
      <c r="C11" s="21">
        <v>66</v>
      </c>
      <c r="D11" s="21">
        <v>10</v>
      </c>
      <c r="E11" s="22">
        <v>0.6316</v>
      </c>
      <c r="F11" s="21">
        <v>2</v>
      </c>
      <c r="G11" s="21">
        <v>1</v>
      </c>
      <c r="H11" s="21">
        <v>0</v>
      </c>
      <c r="I11" s="28">
        <v>0</v>
      </c>
      <c r="J11" s="21">
        <v>0</v>
      </c>
      <c r="K11" s="21">
        <v>0</v>
      </c>
      <c r="L11" s="21">
        <v>0</v>
      </c>
      <c r="M11" s="21">
        <v>29</v>
      </c>
      <c r="N11" s="21">
        <v>25</v>
      </c>
      <c r="O11" s="21">
        <v>6</v>
      </c>
      <c r="P11" s="21">
        <v>31</v>
      </c>
      <c r="Q11" s="30">
        <v>3</v>
      </c>
      <c r="R11" s="31">
        <v>0.0789473684210526</v>
      </c>
      <c r="S11" s="42">
        <v>0.0689655172413793</v>
      </c>
      <c r="T11" s="42">
        <v>0</v>
      </c>
    </row>
    <row r="12" spans="1:20">
      <c r="A12" s="18" t="s">
        <v>30</v>
      </c>
      <c r="B12" s="6">
        <v>56</v>
      </c>
      <c r="C12" s="6">
        <v>122</v>
      </c>
      <c r="D12" s="6">
        <v>28</v>
      </c>
      <c r="E12" s="7">
        <v>0.5179</v>
      </c>
      <c r="F12" s="6">
        <v>6</v>
      </c>
      <c r="G12" s="6">
        <v>3</v>
      </c>
      <c r="H12" s="6">
        <v>0</v>
      </c>
      <c r="I12" s="27">
        <v>0</v>
      </c>
      <c r="J12" s="6">
        <v>0</v>
      </c>
      <c r="K12" s="6">
        <v>0</v>
      </c>
      <c r="L12" s="6">
        <v>0</v>
      </c>
      <c r="M12" s="6">
        <v>22</v>
      </c>
      <c r="N12" s="6">
        <v>18</v>
      </c>
      <c r="O12" s="6">
        <v>6</v>
      </c>
      <c r="P12" s="6">
        <v>24</v>
      </c>
      <c r="Q12" s="12">
        <v>9</v>
      </c>
      <c r="R12" s="13">
        <v>0.160714285714286</v>
      </c>
      <c r="S12" s="2">
        <v>0.181818181818182</v>
      </c>
      <c r="T12" s="2">
        <v>0.125</v>
      </c>
    </row>
    <row r="13" spans="1:20">
      <c r="A13" s="18" t="s">
        <v>31</v>
      </c>
      <c r="B13" s="6">
        <v>51</v>
      </c>
      <c r="C13" s="6">
        <v>93</v>
      </c>
      <c r="D13" s="6">
        <v>25</v>
      </c>
      <c r="E13" s="7">
        <v>0.6471</v>
      </c>
      <c r="F13" s="6">
        <v>7</v>
      </c>
      <c r="G13" s="6">
        <v>1</v>
      </c>
      <c r="H13" s="6">
        <v>0</v>
      </c>
      <c r="I13" s="27">
        <v>0</v>
      </c>
      <c r="J13" s="6">
        <v>0</v>
      </c>
      <c r="K13" s="6">
        <v>0</v>
      </c>
      <c r="L13" s="6">
        <v>0</v>
      </c>
      <c r="M13" s="6">
        <v>22</v>
      </c>
      <c r="N13" s="6">
        <v>18</v>
      </c>
      <c r="O13" s="6">
        <v>6</v>
      </c>
      <c r="P13" s="6">
        <v>24</v>
      </c>
      <c r="Q13" s="12">
        <v>8</v>
      </c>
      <c r="R13" s="13">
        <v>0.156862745098039</v>
      </c>
      <c r="S13" s="2">
        <v>0</v>
      </c>
      <c r="T13" s="2">
        <v>0.176470588235294</v>
      </c>
    </row>
    <row r="14" spans="1:20">
      <c r="A14" s="18" t="s">
        <v>32</v>
      </c>
      <c r="B14" s="6">
        <v>49</v>
      </c>
      <c r="C14" s="6">
        <v>122</v>
      </c>
      <c r="D14" s="6">
        <v>22</v>
      </c>
      <c r="E14" s="7">
        <v>0.4286</v>
      </c>
      <c r="F14" s="6">
        <v>5</v>
      </c>
      <c r="G14" s="6">
        <v>2</v>
      </c>
      <c r="H14" s="6">
        <v>1</v>
      </c>
      <c r="I14" s="27">
        <v>0.0204</v>
      </c>
      <c r="J14" s="6">
        <v>2</v>
      </c>
      <c r="K14" s="6">
        <v>2372</v>
      </c>
      <c r="L14" s="6">
        <v>2</v>
      </c>
      <c r="M14" s="6">
        <v>21</v>
      </c>
      <c r="N14" s="6">
        <v>15</v>
      </c>
      <c r="O14" s="6">
        <v>5</v>
      </c>
      <c r="P14" s="6">
        <v>20</v>
      </c>
      <c r="Q14" s="12">
        <v>7</v>
      </c>
      <c r="R14" s="13">
        <v>0.142857142857143</v>
      </c>
      <c r="S14" s="2">
        <v>0.142857142857143</v>
      </c>
      <c r="T14" s="2">
        <v>0.25</v>
      </c>
    </row>
    <row r="15" spans="1:20">
      <c r="A15" s="18" t="s">
        <v>33</v>
      </c>
      <c r="B15" s="6">
        <v>61</v>
      </c>
      <c r="C15" s="6">
        <v>93</v>
      </c>
      <c r="D15" s="6">
        <v>28</v>
      </c>
      <c r="E15" s="7">
        <v>0.6721</v>
      </c>
      <c r="F15" s="6">
        <v>1</v>
      </c>
      <c r="G15" s="6">
        <v>0</v>
      </c>
      <c r="H15" s="6">
        <v>0</v>
      </c>
      <c r="I15" s="27">
        <v>0</v>
      </c>
      <c r="J15" s="6">
        <v>0</v>
      </c>
      <c r="K15" s="6">
        <v>0</v>
      </c>
      <c r="L15" s="6">
        <v>0</v>
      </c>
      <c r="M15" s="6">
        <v>19</v>
      </c>
      <c r="N15" s="6">
        <v>15</v>
      </c>
      <c r="O15" s="6">
        <v>6</v>
      </c>
      <c r="P15" s="6">
        <v>21</v>
      </c>
      <c r="Q15" s="12">
        <v>1</v>
      </c>
      <c r="R15" s="13">
        <v>0.0163934426229508</v>
      </c>
      <c r="S15" s="2">
        <v>0</v>
      </c>
      <c r="T15" s="2">
        <v>0.0454545454545455</v>
      </c>
    </row>
    <row r="16" spans="1:20">
      <c r="A16" s="18" t="s">
        <v>34</v>
      </c>
      <c r="B16" s="6">
        <v>49</v>
      </c>
      <c r="C16" s="6">
        <v>102</v>
      </c>
      <c r="D16" s="6">
        <v>23</v>
      </c>
      <c r="E16" s="7">
        <v>0.6735</v>
      </c>
      <c r="F16" s="6">
        <v>1</v>
      </c>
      <c r="G16" s="6">
        <v>2</v>
      </c>
      <c r="H16" s="6">
        <v>0</v>
      </c>
      <c r="I16" s="27">
        <v>0</v>
      </c>
      <c r="J16" s="6">
        <v>0</v>
      </c>
      <c r="K16" s="6">
        <v>0</v>
      </c>
      <c r="L16" s="6">
        <v>0</v>
      </c>
      <c r="M16" s="6">
        <v>28</v>
      </c>
      <c r="N16" s="6">
        <v>18</v>
      </c>
      <c r="O16" s="6">
        <v>5</v>
      </c>
      <c r="P16" s="6">
        <v>23</v>
      </c>
      <c r="Q16" s="12">
        <v>3</v>
      </c>
      <c r="R16" s="13">
        <v>0.0612244897959184</v>
      </c>
      <c r="S16" s="2">
        <v>0.0714285714285714</v>
      </c>
      <c r="T16" s="2">
        <v>0</v>
      </c>
    </row>
    <row r="17" spans="1:20">
      <c r="A17" s="18" t="s">
        <v>35</v>
      </c>
      <c r="B17" s="6">
        <v>70</v>
      </c>
      <c r="C17" s="6">
        <v>113</v>
      </c>
      <c r="D17" s="6">
        <v>21</v>
      </c>
      <c r="E17" s="7">
        <v>0.6286</v>
      </c>
      <c r="F17" s="6">
        <v>4</v>
      </c>
      <c r="G17" s="6">
        <v>1</v>
      </c>
      <c r="H17" s="6">
        <v>0</v>
      </c>
      <c r="I17" s="27">
        <v>0</v>
      </c>
      <c r="J17" s="6">
        <v>0</v>
      </c>
      <c r="K17" s="6">
        <v>0</v>
      </c>
      <c r="L17" s="6">
        <v>0</v>
      </c>
      <c r="M17" s="6">
        <v>27</v>
      </c>
      <c r="N17" s="6">
        <v>15</v>
      </c>
      <c r="O17" s="6">
        <v>3</v>
      </c>
      <c r="P17" s="6">
        <v>18</v>
      </c>
      <c r="Q17" s="12">
        <v>5</v>
      </c>
      <c r="R17" s="13">
        <v>0.0714285714285714</v>
      </c>
      <c r="S17" s="2">
        <v>0.148148148148148</v>
      </c>
      <c r="T17" s="2">
        <v>0.142857142857143</v>
      </c>
    </row>
    <row r="18" spans="1:20">
      <c r="A18" s="18" t="s">
        <v>36</v>
      </c>
      <c r="B18" s="6">
        <v>70</v>
      </c>
      <c r="C18" s="6">
        <v>115</v>
      </c>
      <c r="D18" s="6">
        <v>31</v>
      </c>
      <c r="E18" s="7">
        <v>0.7</v>
      </c>
      <c r="F18" s="6">
        <v>1</v>
      </c>
      <c r="G18" s="6">
        <v>0</v>
      </c>
      <c r="H18" s="6">
        <v>0</v>
      </c>
      <c r="I18" s="27">
        <v>0</v>
      </c>
      <c r="J18" s="6">
        <v>0</v>
      </c>
      <c r="K18" s="6">
        <v>0</v>
      </c>
      <c r="L18" s="6">
        <v>0</v>
      </c>
      <c r="M18" s="6">
        <v>20</v>
      </c>
      <c r="N18" s="6">
        <v>30</v>
      </c>
      <c r="O18" s="6">
        <v>4</v>
      </c>
      <c r="P18" s="6">
        <v>34</v>
      </c>
      <c r="Q18" s="12">
        <v>1</v>
      </c>
      <c r="R18" s="13">
        <v>0.0142857142857143</v>
      </c>
      <c r="S18" s="2">
        <v>0</v>
      </c>
      <c r="T18" s="2">
        <v>0.0285714285714286</v>
      </c>
    </row>
    <row r="19" spans="1:20">
      <c r="A19" s="18" t="s">
        <v>37</v>
      </c>
      <c r="B19" s="6">
        <v>40</v>
      </c>
      <c r="C19" s="6">
        <v>100</v>
      </c>
      <c r="D19" s="6">
        <v>44</v>
      </c>
      <c r="E19" s="7">
        <v>0.625</v>
      </c>
      <c r="F19" s="6">
        <v>3</v>
      </c>
      <c r="G19" s="6">
        <v>3</v>
      </c>
      <c r="H19" s="6">
        <v>0</v>
      </c>
      <c r="I19" s="27">
        <v>0</v>
      </c>
      <c r="J19" s="6">
        <v>0</v>
      </c>
      <c r="K19" s="6">
        <v>0</v>
      </c>
      <c r="L19" s="6">
        <v>0</v>
      </c>
      <c r="M19" s="6">
        <v>16</v>
      </c>
      <c r="N19" s="6">
        <v>18</v>
      </c>
      <c r="O19" s="6">
        <v>4</v>
      </c>
      <c r="P19" s="6">
        <v>22</v>
      </c>
      <c r="Q19" s="12">
        <v>6</v>
      </c>
      <c r="R19" s="13">
        <v>0.15</v>
      </c>
      <c r="S19" s="2">
        <v>0.125</v>
      </c>
      <c r="T19" s="2">
        <v>0.235294117647059</v>
      </c>
    </row>
    <row r="20" spans="1:20">
      <c r="A20" s="18" t="s">
        <v>38</v>
      </c>
      <c r="B20" s="6">
        <v>60</v>
      </c>
      <c r="C20" s="6">
        <v>109</v>
      </c>
      <c r="D20" s="6">
        <v>9</v>
      </c>
      <c r="E20" s="7">
        <v>0.7333</v>
      </c>
      <c r="F20" s="6">
        <v>0</v>
      </c>
      <c r="G20" s="6">
        <v>2</v>
      </c>
      <c r="H20" s="6">
        <v>0</v>
      </c>
      <c r="I20" s="27">
        <v>0</v>
      </c>
      <c r="J20" s="6">
        <v>0</v>
      </c>
      <c r="K20" s="6">
        <v>0</v>
      </c>
      <c r="L20" s="6">
        <v>0</v>
      </c>
      <c r="M20" s="6">
        <v>19</v>
      </c>
      <c r="N20" s="6">
        <v>27</v>
      </c>
      <c r="O20" s="6">
        <v>2</v>
      </c>
      <c r="P20" s="6">
        <v>29</v>
      </c>
      <c r="Q20" s="12">
        <v>2</v>
      </c>
      <c r="R20" s="13">
        <v>0.0333333333333333</v>
      </c>
      <c r="S20" s="2">
        <v>0</v>
      </c>
      <c r="T20" s="2">
        <v>0.0714285714285714</v>
      </c>
    </row>
    <row r="21" spans="1:20">
      <c r="A21" s="18" t="s">
        <v>39</v>
      </c>
      <c r="B21" s="6">
        <v>51</v>
      </c>
      <c r="C21" s="6">
        <v>71</v>
      </c>
      <c r="D21" s="6">
        <v>41</v>
      </c>
      <c r="E21" s="7">
        <v>0.7647</v>
      </c>
      <c r="F21" s="6">
        <v>1</v>
      </c>
      <c r="G21" s="6">
        <v>0</v>
      </c>
      <c r="H21" s="6">
        <v>0</v>
      </c>
      <c r="I21" s="27">
        <v>0</v>
      </c>
      <c r="J21" s="6">
        <v>0</v>
      </c>
      <c r="K21" s="6">
        <v>0</v>
      </c>
      <c r="L21" s="6">
        <v>0</v>
      </c>
      <c r="M21" s="6">
        <v>15</v>
      </c>
      <c r="N21" s="6">
        <v>22</v>
      </c>
      <c r="O21" s="6">
        <v>2</v>
      </c>
      <c r="P21" s="6">
        <f t="shared" ref="P21:P35" si="0">N21+O21</f>
        <v>24</v>
      </c>
      <c r="Q21">
        <f t="shared" ref="Q21:Q35" si="1">F21+G21</f>
        <v>1</v>
      </c>
      <c r="R21" s="13">
        <f t="shared" ref="R21:R35" si="2">Q21/B21</f>
        <v>0.0196078431372549</v>
      </c>
      <c r="S21" s="2">
        <v>0</v>
      </c>
      <c r="T21" s="2">
        <v>0</v>
      </c>
    </row>
    <row r="22" spans="1:20">
      <c r="A22" s="18" t="s">
        <v>40</v>
      </c>
      <c r="B22" s="6">
        <v>52</v>
      </c>
      <c r="C22" s="6">
        <v>113</v>
      </c>
      <c r="D22" s="6">
        <v>16</v>
      </c>
      <c r="E22" s="7">
        <v>0.6154</v>
      </c>
      <c r="F22" s="6">
        <v>2</v>
      </c>
      <c r="G22" s="6">
        <v>5</v>
      </c>
      <c r="H22" s="6">
        <v>1</v>
      </c>
      <c r="I22" s="27">
        <v>0.0192</v>
      </c>
      <c r="J22" s="6">
        <v>1</v>
      </c>
      <c r="K22" s="41">
        <v>1088</v>
      </c>
      <c r="L22" s="6">
        <v>1</v>
      </c>
      <c r="M22" s="6">
        <v>24</v>
      </c>
      <c r="N22" s="6">
        <v>19</v>
      </c>
      <c r="O22" s="6">
        <v>1</v>
      </c>
      <c r="P22" s="6">
        <f t="shared" si="0"/>
        <v>20</v>
      </c>
      <c r="Q22">
        <f t="shared" si="1"/>
        <v>7</v>
      </c>
      <c r="R22" s="13">
        <f t="shared" si="2"/>
        <v>0.134615384615385</v>
      </c>
      <c r="S22" s="2">
        <f>4/24</f>
        <v>0.166666666666667</v>
      </c>
      <c r="T22" s="2">
        <f>3/19</f>
        <v>0.157894736842105</v>
      </c>
    </row>
    <row r="23" spans="1:20">
      <c r="A23" s="18" t="s">
        <v>41</v>
      </c>
      <c r="B23" s="6">
        <v>43</v>
      </c>
      <c r="C23" s="6">
        <v>73</v>
      </c>
      <c r="D23" s="6">
        <v>19</v>
      </c>
      <c r="E23" s="7">
        <v>0.7442</v>
      </c>
      <c r="F23" s="6">
        <v>2</v>
      </c>
      <c r="G23" s="6">
        <v>2</v>
      </c>
      <c r="H23" s="6">
        <v>1</v>
      </c>
      <c r="I23" s="27">
        <v>0.0233</v>
      </c>
      <c r="J23" s="6">
        <v>1</v>
      </c>
      <c r="K23" s="41">
        <v>1088</v>
      </c>
      <c r="L23" s="6">
        <v>1</v>
      </c>
      <c r="M23" s="6">
        <v>18</v>
      </c>
      <c r="N23" s="6">
        <v>18</v>
      </c>
      <c r="O23" s="6">
        <v>1</v>
      </c>
      <c r="P23" s="6">
        <f t="shared" si="0"/>
        <v>19</v>
      </c>
      <c r="Q23">
        <f t="shared" si="1"/>
        <v>4</v>
      </c>
      <c r="R23" s="13">
        <f t="shared" si="2"/>
        <v>0.0930232558139535</v>
      </c>
      <c r="S23" s="2">
        <v>0</v>
      </c>
      <c r="T23" s="2">
        <f>2/18</f>
        <v>0.111111111111111</v>
      </c>
    </row>
    <row r="24" spans="1:20">
      <c r="A24" s="18" t="s">
        <v>42</v>
      </c>
      <c r="B24" s="6">
        <v>67</v>
      </c>
      <c r="C24" s="6">
        <v>99</v>
      </c>
      <c r="D24" s="6">
        <v>32</v>
      </c>
      <c r="E24" s="7">
        <v>0.791</v>
      </c>
      <c r="F24" s="6">
        <v>4</v>
      </c>
      <c r="G24" s="6">
        <v>2</v>
      </c>
      <c r="H24" s="6">
        <v>0</v>
      </c>
      <c r="I24" s="27">
        <v>0</v>
      </c>
      <c r="J24" s="6">
        <v>0</v>
      </c>
      <c r="K24" s="6">
        <v>0</v>
      </c>
      <c r="L24" s="6">
        <v>0</v>
      </c>
      <c r="M24" s="6">
        <v>26</v>
      </c>
      <c r="N24" s="6">
        <v>34</v>
      </c>
      <c r="O24" s="6">
        <v>0</v>
      </c>
      <c r="P24" s="6">
        <f t="shared" si="0"/>
        <v>34</v>
      </c>
      <c r="Q24">
        <f t="shared" si="1"/>
        <v>6</v>
      </c>
      <c r="R24" s="13">
        <f t="shared" si="2"/>
        <v>0.0895522388059701</v>
      </c>
      <c r="S24" s="2">
        <f>3/26</f>
        <v>0.115384615384615</v>
      </c>
      <c r="T24" s="2">
        <f>3/34</f>
        <v>0.0882352941176471</v>
      </c>
    </row>
    <row r="25" spans="1:20">
      <c r="A25" s="18" t="s">
        <v>43</v>
      </c>
      <c r="B25" s="6">
        <v>61</v>
      </c>
      <c r="C25" s="6">
        <v>121</v>
      </c>
      <c r="D25" s="6">
        <v>23</v>
      </c>
      <c r="E25" s="7">
        <v>0.6721</v>
      </c>
      <c r="F25" s="6">
        <v>2</v>
      </c>
      <c r="G25" s="6">
        <v>3</v>
      </c>
      <c r="H25" s="6">
        <v>1</v>
      </c>
      <c r="I25" s="27">
        <v>0.0164</v>
      </c>
      <c r="J25" s="6">
        <v>1</v>
      </c>
      <c r="K25" s="41">
        <v>1088</v>
      </c>
      <c r="L25" s="6">
        <v>1</v>
      </c>
      <c r="M25" s="6">
        <v>25</v>
      </c>
      <c r="N25" s="6">
        <v>24</v>
      </c>
      <c r="O25" s="6">
        <v>1</v>
      </c>
      <c r="P25" s="6">
        <f t="shared" si="0"/>
        <v>25</v>
      </c>
      <c r="Q25">
        <f t="shared" si="1"/>
        <v>5</v>
      </c>
      <c r="R25" s="13">
        <f t="shared" si="2"/>
        <v>0.0819672131147541</v>
      </c>
      <c r="S25" s="2">
        <f>2/25</f>
        <v>0.08</v>
      </c>
      <c r="T25" s="2">
        <f>2/24</f>
        <v>0.0833333333333333</v>
      </c>
    </row>
    <row r="26" spans="1:20">
      <c r="A26" s="18" t="s">
        <v>44</v>
      </c>
      <c r="B26" s="6">
        <v>53</v>
      </c>
      <c r="C26" s="6">
        <v>128</v>
      </c>
      <c r="D26" s="6">
        <v>21</v>
      </c>
      <c r="E26" s="7">
        <v>0.6038</v>
      </c>
      <c r="F26" s="6">
        <v>2</v>
      </c>
      <c r="G26" s="6">
        <v>1</v>
      </c>
      <c r="H26" s="6">
        <v>0</v>
      </c>
      <c r="I26" s="27">
        <v>0</v>
      </c>
      <c r="J26" s="6">
        <v>0</v>
      </c>
      <c r="K26" s="6">
        <v>0</v>
      </c>
      <c r="L26" s="6">
        <v>0</v>
      </c>
      <c r="M26" s="6">
        <v>26</v>
      </c>
      <c r="N26" s="6">
        <v>16</v>
      </c>
      <c r="O26" s="6">
        <v>1</v>
      </c>
      <c r="P26" s="6">
        <f t="shared" si="0"/>
        <v>17</v>
      </c>
      <c r="Q26">
        <f t="shared" si="1"/>
        <v>3</v>
      </c>
      <c r="R26" s="13">
        <f t="shared" si="2"/>
        <v>0.0566037735849057</v>
      </c>
      <c r="S26" s="2">
        <f>1/26</f>
        <v>0.0384615384615385</v>
      </c>
      <c r="T26" s="2">
        <v>0</v>
      </c>
    </row>
    <row r="27" spans="1:20">
      <c r="A27" s="18" t="s">
        <v>45</v>
      </c>
      <c r="B27" s="6">
        <v>54</v>
      </c>
      <c r="C27" s="6">
        <v>151</v>
      </c>
      <c r="D27" s="6">
        <v>25</v>
      </c>
      <c r="E27" s="7">
        <v>0.6111</v>
      </c>
      <c r="F27" s="6">
        <v>6</v>
      </c>
      <c r="G27" s="6">
        <v>0</v>
      </c>
      <c r="H27" s="6">
        <v>1</v>
      </c>
      <c r="I27" s="27">
        <v>0.0185</v>
      </c>
      <c r="J27" s="6">
        <v>1</v>
      </c>
      <c r="K27" s="41">
        <v>1088</v>
      </c>
      <c r="L27" s="6">
        <v>1</v>
      </c>
      <c r="M27" s="6">
        <v>24</v>
      </c>
      <c r="N27" s="6">
        <v>29</v>
      </c>
      <c r="O27" s="6">
        <v>2</v>
      </c>
      <c r="P27" s="6">
        <f t="shared" si="0"/>
        <v>31</v>
      </c>
      <c r="Q27">
        <f t="shared" si="1"/>
        <v>6</v>
      </c>
      <c r="R27" s="13">
        <f t="shared" si="2"/>
        <v>0.111111111111111</v>
      </c>
      <c r="S27" s="2">
        <f>4/24</f>
        <v>0.166666666666667</v>
      </c>
      <c r="T27" s="2">
        <f>1/29</f>
        <v>0.0344827586206897</v>
      </c>
    </row>
    <row r="28" spans="1:20">
      <c r="A28" s="18" t="s">
        <v>46</v>
      </c>
      <c r="B28" s="6">
        <v>35</v>
      </c>
      <c r="C28" s="6">
        <v>107</v>
      </c>
      <c r="D28" s="6">
        <v>13</v>
      </c>
      <c r="E28" s="7">
        <v>0.7429</v>
      </c>
      <c r="F28" s="6">
        <v>1</v>
      </c>
      <c r="G28" s="6">
        <v>0</v>
      </c>
      <c r="H28" s="6">
        <v>0</v>
      </c>
      <c r="I28" s="27">
        <v>0</v>
      </c>
      <c r="J28" s="6">
        <v>0</v>
      </c>
      <c r="K28" s="6">
        <v>0</v>
      </c>
      <c r="L28" s="6">
        <v>0</v>
      </c>
      <c r="M28" s="6">
        <v>11</v>
      </c>
      <c r="N28" s="6">
        <v>19</v>
      </c>
      <c r="O28" s="6">
        <v>3</v>
      </c>
      <c r="P28" s="6">
        <f t="shared" si="0"/>
        <v>22</v>
      </c>
      <c r="Q28">
        <f t="shared" si="1"/>
        <v>1</v>
      </c>
      <c r="R28" s="13">
        <f t="shared" si="2"/>
        <v>0.0285714285714286</v>
      </c>
      <c r="S28" s="2">
        <f>0</f>
        <v>0</v>
      </c>
      <c r="T28" s="2">
        <v>0</v>
      </c>
    </row>
    <row r="29" spans="1:20">
      <c r="A29" s="18" t="s">
        <v>47</v>
      </c>
      <c r="B29" s="6">
        <v>38</v>
      </c>
      <c r="C29" s="6">
        <v>94</v>
      </c>
      <c r="D29" s="6">
        <v>15</v>
      </c>
      <c r="E29" s="7">
        <v>0.6053</v>
      </c>
      <c r="F29" s="6">
        <v>3</v>
      </c>
      <c r="G29" s="6">
        <v>1</v>
      </c>
      <c r="H29" s="6">
        <v>0</v>
      </c>
      <c r="I29" s="27">
        <v>0</v>
      </c>
      <c r="J29" s="6">
        <v>0</v>
      </c>
      <c r="K29" s="6">
        <v>0</v>
      </c>
      <c r="L29" s="6">
        <v>0</v>
      </c>
      <c r="M29" s="6">
        <v>14</v>
      </c>
      <c r="N29" s="8">
        <v>11</v>
      </c>
      <c r="O29" s="8">
        <v>2</v>
      </c>
      <c r="P29" s="6">
        <f t="shared" si="0"/>
        <v>13</v>
      </c>
      <c r="Q29">
        <f t="shared" si="1"/>
        <v>4</v>
      </c>
      <c r="R29" s="13">
        <f t="shared" si="2"/>
        <v>0.105263157894737</v>
      </c>
      <c r="S29" s="2">
        <f>2/14</f>
        <v>0.142857142857143</v>
      </c>
      <c r="T29" s="2">
        <f>1/11</f>
        <v>0.0909090909090909</v>
      </c>
    </row>
    <row r="30" spans="1:20">
      <c r="A30" s="18" t="s">
        <v>48</v>
      </c>
      <c r="B30" s="6">
        <v>59</v>
      </c>
      <c r="C30" s="6">
        <v>155</v>
      </c>
      <c r="D30" s="6">
        <v>16</v>
      </c>
      <c r="E30" s="7">
        <v>0.6949</v>
      </c>
      <c r="F30" s="6">
        <v>5</v>
      </c>
      <c r="G30" s="6">
        <v>1</v>
      </c>
      <c r="H30" s="6">
        <v>1</v>
      </c>
      <c r="I30" s="7">
        <v>0.0169</v>
      </c>
      <c r="J30" s="6">
        <v>2</v>
      </c>
      <c r="K30" s="41">
        <v>1029</v>
      </c>
      <c r="L30" s="6">
        <v>1</v>
      </c>
      <c r="M30" s="6">
        <v>18</v>
      </c>
      <c r="N30" s="8">
        <v>32</v>
      </c>
      <c r="O30" s="8">
        <v>0</v>
      </c>
      <c r="P30" s="6">
        <f t="shared" si="0"/>
        <v>32</v>
      </c>
      <c r="Q30">
        <f t="shared" si="1"/>
        <v>6</v>
      </c>
      <c r="R30" s="13">
        <f t="shared" si="2"/>
        <v>0.101694915254237</v>
      </c>
      <c r="S30" s="2">
        <f>2/18</f>
        <v>0.111111111111111</v>
      </c>
      <c r="T30" s="2">
        <f>2/32</f>
        <v>0.0625</v>
      </c>
    </row>
    <row r="31" spans="1:20">
      <c r="A31" s="18" t="s">
        <v>49</v>
      </c>
      <c r="B31" s="6">
        <v>71</v>
      </c>
      <c r="C31" s="6">
        <v>118</v>
      </c>
      <c r="D31" s="6">
        <v>57</v>
      </c>
      <c r="E31" s="7">
        <v>0.7746</v>
      </c>
      <c r="F31" s="6">
        <v>5</v>
      </c>
      <c r="G31" s="6">
        <v>0</v>
      </c>
      <c r="H31" s="6">
        <v>1</v>
      </c>
      <c r="I31" s="7">
        <v>0.0141</v>
      </c>
      <c r="J31" s="6">
        <v>1</v>
      </c>
      <c r="K31" s="41">
        <v>1029</v>
      </c>
      <c r="L31" s="6">
        <v>1</v>
      </c>
      <c r="M31" s="6">
        <v>17</v>
      </c>
      <c r="N31" s="8">
        <v>39</v>
      </c>
      <c r="O31" s="8">
        <v>1</v>
      </c>
      <c r="P31" s="6">
        <f t="shared" si="0"/>
        <v>40</v>
      </c>
      <c r="Q31">
        <f t="shared" si="1"/>
        <v>5</v>
      </c>
      <c r="R31" s="13">
        <f t="shared" si="2"/>
        <v>0.0704225352112676</v>
      </c>
      <c r="S31" s="2">
        <f>2/17</f>
        <v>0.117647058823529</v>
      </c>
      <c r="T31" s="2">
        <f>4/39</f>
        <v>0.102564102564103</v>
      </c>
    </row>
    <row r="32" spans="1:20">
      <c r="A32" s="18" t="s">
        <v>50</v>
      </c>
      <c r="B32" s="6">
        <v>63</v>
      </c>
      <c r="C32" s="6">
        <v>92</v>
      </c>
      <c r="D32" s="6">
        <v>27</v>
      </c>
      <c r="E32" s="7">
        <v>0.7619</v>
      </c>
      <c r="F32" s="6">
        <v>0</v>
      </c>
      <c r="G32" s="6">
        <v>0</v>
      </c>
      <c r="H32" s="6">
        <v>0</v>
      </c>
      <c r="I32" s="7">
        <v>0</v>
      </c>
      <c r="J32" s="6">
        <v>0</v>
      </c>
      <c r="K32" s="6">
        <v>0</v>
      </c>
      <c r="L32" s="6">
        <v>0</v>
      </c>
      <c r="M32" s="6">
        <v>16</v>
      </c>
      <c r="N32" s="8">
        <v>18</v>
      </c>
      <c r="O32" s="8">
        <v>1</v>
      </c>
      <c r="P32" s="6">
        <f t="shared" si="0"/>
        <v>19</v>
      </c>
      <c r="Q32">
        <f t="shared" si="1"/>
        <v>0</v>
      </c>
      <c r="R32" s="13">
        <f t="shared" si="2"/>
        <v>0</v>
      </c>
      <c r="S32" s="2">
        <v>0</v>
      </c>
      <c r="T32" s="2">
        <v>0</v>
      </c>
    </row>
    <row r="33" spans="1:20">
      <c r="A33" s="18" t="s">
        <v>51</v>
      </c>
      <c r="B33" s="6">
        <v>52</v>
      </c>
      <c r="C33" s="6">
        <v>87</v>
      </c>
      <c r="D33" s="6">
        <v>32</v>
      </c>
      <c r="E33" s="7">
        <v>0.75</v>
      </c>
      <c r="F33" s="6">
        <v>0</v>
      </c>
      <c r="G33" s="6">
        <v>0</v>
      </c>
      <c r="H33" s="6">
        <v>0</v>
      </c>
      <c r="I33" s="7">
        <v>0</v>
      </c>
      <c r="J33" s="6">
        <v>0</v>
      </c>
      <c r="K33" s="6">
        <v>0</v>
      </c>
      <c r="L33" s="6">
        <v>0</v>
      </c>
      <c r="M33" s="6">
        <v>19</v>
      </c>
      <c r="N33" s="8">
        <v>22</v>
      </c>
      <c r="O33" s="8">
        <v>2</v>
      </c>
      <c r="P33" s="6">
        <f t="shared" si="0"/>
        <v>24</v>
      </c>
      <c r="Q33">
        <f t="shared" si="1"/>
        <v>0</v>
      </c>
      <c r="R33" s="13">
        <f t="shared" si="2"/>
        <v>0</v>
      </c>
      <c r="S33" s="2">
        <v>0</v>
      </c>
      <c r="T33" s="2">
        <v>0</v>
      </c>
    </row>
    <row r="34" spans="1:20">
      <c r="A34" s="18" t="s">
        <v>52</v>
      </c>
      <c r="B34" s="6">
        <v>72</v>
      </c>
      <c r="C34" s="6">
        <v>148</v>
      </c>
      <c r="D34" s="6">
        <v>18</v>
      </c>
      <c r="E34" s="7">
        <v>0.7083</v>
      </c>
      <c r="F34" s="6">
        <v>6</v>
      </c>
      <c r="G34" s="6">
        <v>4</v>
      </c>
      <c r="H34" s="6">
        <v>0</v>
      </c>
      <c r="I34" s="7">
        <v>0</v>
      </c>
      <c r="J34" s="6">
        <v>1</v>
      </c>
      <c r="K34" s="6">
        <v>0</v>
      </c>
      <c r="L34" s="6">
        <v>0</v>
      </c>
      <c r="M34" s="6">
        <v>33</v>
      </c>
      <c r="N34" s="8">
        <v>32</v>
      </c>
      <c r="O34" s="8">
        <v>0</v>
      </c>
      <c r="P34" s="6">
        <f t="shared" si="0"/>
        <v>32</v>
      </c>
      <c r="Q34">
        <f t="shared" si="1"/>
        <v>10</v>
      </c>
      <c r="R34" s="13">
        <f t="shared" si="2"/>
        <v>0.138888888888889</v>
      </c>
      <c r="S34" s="2">
        <f>7/33</f>
        <v>0.212121212121212</v>
      </c>
      <c r="T34" s="2">
        <f>2/32</f>
        <v>0.0625</v>
      </c>
    </row>
    <row r="35" spans="1:20">
      <c r="A35" s="18" t="s">
        <v>53</v>
      </c>
      <c r="B35" s="6">
        <v>54</v>
      </c>
      <c r="C35" s="6">
        <v>111</v>
      </c>
      <c r="D35" s="6">
        <v>55</v>
      </c>
      <c r="E35" s="7">
        <v>0.6852</v>
      </c>
      <c r="F35" s="6">
        <v>1</v>
      </c>
      <c r="G35" s="6">
        <v>1</v>
      </c>
      <c r="H35" s="6">
        <v>1</v>
      </c>
      <c r="I35" s="7">
        <v>0.0185</v>
      </c>
      <c r="J35" s="6">
        <v>0</v>
      </c>
      <c r="K35" s="41">
        <v>1029</v>
      </c>
      <c r="L35" s="6">
        <v>1</v>
      </c>
      <c r="M35" s="6">
        <v>25</v>
      </c>
      <c r="N35" s="8">
        <v>19</v>
      </c>
      <c r="O35" s="8">
        <v>2</v>
      </c>
      <c r="P35" s="6">
        <f t="shared" si="0"/>
        <v>21</v>
      </c>
      <c r="Q35">
        <f t="shared" si="1"/>
        <v>2</v>
      </c>
      <c r="R35" s="13">
        <f t="shared" si="2"/>
        <v>0.037037037037037</v>
      </c>
      <c r="S35" s="2">
        <f>1/25</f>
        <v>0.04</v>
      </c>
      <c r="T35" s="2">
        <v>0</v>
      </c>
    </row>
    <row r="36" spans="1:20">
      <c r="A36" s="18" t="s">
        <v>54</v>
      </c>
      <c r="B36" s="23">
        <v>14</v>
      </c>
      <c r="C36" s="23">
        <v>24</v>
      </c>
      <c r="D36" s="23">
        <v>33</v>
      </c>
      <c r="E36" s="24">
        <v>0.7857</v>
      </c>
      <c r="F36" s="23">
        <v>1</v>
      </c>
      <c r="G36" s="23">
        <v>0</v>
      </c>
      <c r="H36" s="23">
        <v>0</v>
      </c>
      <c r="I36" s="24">
        <v>0</v>
      </c>
      <c r="J36" s="23">
        <v>0</v>
      </c>
      <c r="K36" s="23">
        <v>0</v>
      </c>
      <c r="L36" s="23">
        <v>0</v>
      </c>
      <c r="M36" s="6">
        <v>5</v>
      </c>
      <c r="N36" s="8">
        <v>2</v>
      </c>
      <c r="O36" s="8">
        <v>1</v>
      </c>
      <c r="P36" s="6">
        <f>N36+O36</f>
        <v>3</v>
      </c>
      <c r="Q36">
        <f>F36+G36</f>
        <v>1</v>
      </c>
      <c r="R36" s="13">
        <f>Q36/B36</f>
        <v>0.0714285714285714</v>
      </c>
      <c r="S36" s="2">
        <f>1/5</f>
        <v>0.2</v>
      </c>
      <c r="T36" s="2">
        <v>0</v>
      </c>
    </row>
    <row r="37" spans="1:1">
      <c r="A37" s="18" t="s">
        <v>55</v>
      </c>
    </row>
    <row r="38" spans="1:1">
      <c r="A38" s="18" t="s">
        <v>56</v>
      </c>
    </row>
    <row r="39" spans="1:1">
      <c r="A39" s="18" t="s">
        <v>57</v>
      </c>
    </row>
    <row r="40" spans="1:1">
      <c r="A40" s="18" t="s">
        <v>58</v>
      </c>
    </row>
    <row r="41" spans="1:1">
      <c r="A41" s="18" t="s">
        <v>59</v>
      </c>
    </row>
    <row r="42" spans="1:1">
      <c r="A42" s="18" t="s">
        <v>60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3"/>
  <sheetViews>
    <sheetView workbookViewId="0">
      <pane ySplit="1" topLeftCell="A18" activePane="bottomLeft" state="frozen"/>
      <selection/>
      <selection pane="bottomLeft" activeCell="U36" sqref="U36"/>
    </sheetView>
  </sheetViews>
  <sheetFormatPr defaultColWidth="7.125" defaultRowHeight="13.5"/>
  <cols>
    <col min="1" max="1" width="8.25" style="18" customWidth="1"/>
    <col min="2" max="8" width="7.125" customWidth="1"/>
    <col min="9" max="9" width="7.125" style="19" customWidth="1"/>
    <col min="10" max="10" width="7.125" customWidth="1"/>
    <col min="11" max="11" width="9.375" customWidth="1"/>
    <col min="12" max="16379" width="7.125" customWidth="1"/>
  </cols>
  <sheetData>
    <row r="1" s="16" customFormat="1" ht="40.5" spans="1:20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5" t="s">
        <v>8</v>
      </c>
      <c r="J1" s="20" t="s">
        <v>9</v>
      </c>
      <c r="K1" s="20" t="s">
        <v>10</v>
      </c>
      <c r="L1" s="20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9" t="s">
        <v>17</v>
      </c>
      <c r="S1" s="29" t="s">
        <v>18</v>
      </c>
      <c r="T1" s="29" t="s">
        <v>19</v>
      </c>
    </row>
    <row r="2" spans="1:20">
      <c r="A2" s="18" t="s">
        <v>20</v>
      </c>
      <c r="B2" s="6">
        <v>46</v>
      </c>
      <c r="C2" s="6">
        <v>72</v>
      </c>
      <c r="D2" s="6">
        <v>32</v>
      </c>
      <c r="E2" s="7">
        <v>0.7391</v>
      </c>
      <c r="F2" s="6">
        <v>1</v>
      </c>
      <c r="G2" s="6">
        <v>0</v>
      </c>
      <c r="H2" s="6">
        <v>0</v>
      </c>
      <c r="I2" s="27">
        <v>0</v>
      </c>
      <c r="J2" s="6">
        <v>0</v>
      </c>
      <c r="K2" s="6">
        <v>0</v>
      </c>
      <c r="L2" s="6">
        <v>0</v>
      </c>
      <c r="M2" s="6">
        <v>10</v>
      </c>
      <c r="N2" s="6">
        <v>27</v>
      </c>
      <c r="O2" s="35">
        <v>1</v>
      </c>
      <c r="P2">
        <v>28</v>
      </c>
      <c r="Q2" s="12">
        <v>1</v>
      </c>
      <c r="R2" s="13">
        <v>0.0217391304347826</v>
      </c>
      <c r="S2" s="13">
        <v>0</v>
      </c>
      <c r="T2" s="13">
        <v>0.0555555555555556</v>
      </c>
    </row>
    <row r="3" spans="1:20">
      <c r="A3" s="18" t="s">
        <v>21</v>
      </c>
      <c r="B3" s="6">
        <v>60</v>
      </c>
      <c r="C3" s="6">
        <v>120</v>
      </c>
      <c r="D3" s="6">
        <v>21</v>
      </c>
      <c r="E3" s="7">
        <v>0.6</v>
      </c>
      <c r="F3" s="6">
        <v>2</v>
      </c>
      <c r="G3" s="6">
        <v>1</v>
      </c>
      <c r="H3" s="6">
        <v>0</v>
      </c>
      <c r="I3" s="27">
        <v>0</v>
      </c>
      <c r="J3" s="6">
        <v>0</v>
      </c>
      <c r="K3" s="6">
        <v>0</v>
      </c>
      <c r="L3" s="6">
        <v>0</v>
      </c>
      <c r="M3" s="6">
        <v>8</v>
      </c>
      <c r="N3" s="6">
        <v>37</v>
      </c>
      <c r="O3" s="35">
        <v>4</v>
      </c>
      <c r="P3">
        <v>41</v>
      </c>
      <c r="Q3" s="12">
        <v>3</v>
      </c>
      <c r="R3" s="13">
        <v>0.05</v>
      </c>
      <c r="S3" s="13">
        <v>0</v>
      </c>
      <c r="T3" s="13">
        <v>0.04</v>
      </c>
    </row>
    <row r="4" spans="1:20">
      <c r="A4" s="18" t="s">
        <v>22</v>
      </c>
      <c r="B4" s="6">
        <v>47</v>
      </c>
      <c r="C4" s="6">
        <v>82</v>
      </c>
      <c r="D4" s="6">
        <v>12</v>
      </c>
      <c r="E4" s="7">
        <v>0.5106</v>
      </c>
      <c r="F4" s="6">
        <v>3</v>
      </c>
      <c r="G4" s="6">
        <v>1</v>
      </c>
      <c r="H4" s="6">
        <v>0</v>
      </c>
      <c r="I4" s="27">
        <v>0</v>
      </c>
      <c r="J4" s="6">
        <v>0</v>
      </c>
      <c r="K4" s="6">
        <v>0</v>
      </c>
      <c r="L4" s="6">
        <v>0</v>
      </c>
      <c r="M4" s="6">
        <v>4</v>
      </c>
      <c r="N4" s="6">
        <v>30</v>
      </c>
      <c r="O4" s="35">
        <v>5</v>
      </c>
      <c r="P4">
        <v>35</v>
      </c>
      <c r="Q4" s="12">
        <v>4</v>
      </c>
      <c r="R4" s="13">
        <v>0.0851063829787234</v>
      </c>
      <c r="S4" s="13">
        <v>0</v>
      </c>
      <c r="T4" s="13">
        <v>0.0714285714285714</v>
      </c>
    </row>
    <row r="5" spans="1:20">
      <c r="A5" s="18" t="s">
        <v>23</v>
      </c>
      <c r="B5" s="6">
        <v>50</v>
      </c>
      <c r="C5" s="6">
        <v>116</v>
      </c>
      <c r="D5" s="6">
        <v>16</v>
      </c>
      <c r="E5" s="7">
        <v>0.7</v>
      </c>
      <c r="F5" s="6">
        <v>3</v>
      </c>
      <c r="G5" s="6">
        <v>1</v>
      </c>
      <c r="H5" s="6">
        <v>0</v>
      </c>
      <c r="I5" s="27">
        <v>0</v>
      </c>
      <c r="J5" s="6">
        <v>0</v>
      </c>
      <c r="K5" s="6">
        <v>0</v>
      </c>
      <c r="L5" s="6">
        <v>0</v>
      </c>
      <c r="M5" s="6">
        <v>7</v>
      </c>
      <c r="N5" s="6">
        <v>25</v>
      </c>
      <c r="O5" s="35">
        <v>2</v>
      </c>
      <c r="P5">
        <v>27</v>
      </c>
      <c r="Q5" s="12">
        <v>4</v>
      </c>
      <c r="R5" s="13">
        <v>0.08</v>
      </c>
      <c r="S5" s="13">
        <v>0.142857142857143</v>
      </c>
      <c r="T5" s="13">
        <v>0.315789473684211</v>
      </c>
    </row>
    <row r="6" spans="1:20">
      <c r="A6" s="18" t="s">
        <v>24</v>
      </c>
      <c r="B6" s="6">
        <v>63</v>
      </c>
      <c r="C6" s="6">
        <v>136</v>
      </c>
      <c r="D6" s="6">
        <v>21</v>
      </c>
      <c r="E6" s="7">
        <v>0.5079</v>
      </c>
      <c r="F6" s="6">
        <v>1</v>
      </c>
      <c r="G6" s="6">
        <v>0</v>
      </c>
      <c r="H6" s="6">
        <v>0</v>
      </c>
      <c r="I6" s="27">
        <v>0</v>
      </c>
      <c r="J6" s="6">
        <v>0</v>
      </c>
      <c r="K6" s="6">
        <v>0</v>
      </c>
      <c r="L6" s="6">
        <v>0</v>
      </c>
      <c r="M6" s="6">
        <v>10</v>
      </c>
      <c r="N6" s="6">
        <v>33</v>
      </c>
      <c r="O6" s="35">
        <v>5</v>
      </c>
      <c r="P6">
        <v>38</v>
      </c>
      <c r="Q6" s="12">
        <v>1</v>
      </c>
      <c r="R6" s="13">
        <v>0.0158730158730159</v>
      </c>
      <c r="S6" s="13">
        <v>0</v>
      </c>
      <c r="T6" s="13">
        <v>0.0416666666666667</v>
      </c>
    </row>
    <row r="7" spans="1:20">
      <c r="A7" s="18" t="s">
        <v>25</v>
      </c>
      <c r="B7" s="6">
        <v>50</v>
      </c>
      <c r="C7" s="6">
        <v>84</v>
      </c>
      <c r="D7" s="6">
        <v>16</v>
      </c>
      <c r="E7" s="7">
        <v>0.64</v>
      </c>
      <c r="F7" s="6">
        <v>4</v>
      </c>
      <c r="G7" s="6">
        <v>0</v>
      </c>
      <c r="H7" s="6">
        <v>0</v>
      </c>
      <c r="I7" s="27">
        <v>0</v>
      </c>
      <c r="J7" s="6">
        <v>0</v>
      </c>
      <c r="K7" s="6">
        <v>0</v>
      </c>
      <c r="L7" s="6">
        <v>0</v>
      </c>
      <c r="M7" s="6">
        <v>5</v>
      </c>
      <c r="N7" s="6">
        <v>27</v>
      </c>
      <c r="O7" s="35">
        <v>9</v>
      </c>
      <c r="P7">
        <v>36</v>
      </c>
      <c r="Q7" s="12">
        <v>4</v>
      </c>
      <c r="R7" s="13">
        <v>0.08</v>
      </c>
      <c r="S7" s="13">
        <v>0.2</v>
      </c>
      <c r="T7" s="13">
        <v>0</v>
      </c>
    </row>
    <row r="8" spans="1:20">
      <c r="A8" s="18" t="s">
        <v>26</v>
      </c>
      <c r="B8" s="6">
        <v>53</v>
      </c>
      <c r="C8" s="6">
        <v>105</v>
      </c>
      <c r="D8" s="6">
        <v>33</v>
      </c>
      <c r="E8" s="7">
        <v>0.6226</v>
      </c>
      <c r="F8" s="6">
        <v>2</v>
      </c>
      <c r="G8" s="6">
        <v>2</v>
      </c>
      <c r="H8" s="6">
        <v>0</v>
      </c>
      <c r="I8" s="27">
        <v>0</v>
      </c>
      <c r="J8" s="6">
        <v>0</v>
      </c>
      <c r="K8" s="6">
        <v>0</v>
      </c>
      <c r="L8" s="6">
        <v>0</v>
      </c>
      <c r="M8" s="6">
        <v>4</v>
      </c>
      <c r="N8" s="6">
        <v>30</v>
      </c>
      <c r="O8" s="35">
        <v>6</v>
      </c>
      <c r="P8">
        <v>36</v>
      </c>
      <c r="Q8" s="12">
        <v>4</v>
      </c>
      <c r="R8" s="13">
        <v>0.0754716981132075</v>
      </c>
      <c r="S8" s="13">
        <v>0</v>
      </c>
      <c r="T8" s="36">
        <v>0.04</v>
      </c>
    </row>
    <row r="9" spans="1:20">
      <c r="A9" s="18" t="s">
        <v>27</v>
      </c>
      <c r="B9" s="6">
        <v>56</v>
      </c>
      <c r="C9" s="6">
        <v>91</v>
      </c>
      <c r="D9" s="6">
        <v>23</v>
      </c>
      <c r="E9" s="7">
        <v>0.625</v>
      </c>
      <c r="F9" s="6">
        <v>1</v>
      </c>
      <c r="G9" s="6">
        <v>0</v>
      </c>
      <c r="H9" s="6">
        <v>0</v>
      </c>
      <c r="I9" s="27">
        <v>0</v>
      </c>
      <c r="J9" s="6">
        <v>1</v>
      </c>
      <c r="K9" s="6">
        <v>0</v>
      </c>
      <c r="L9" s="6">
        <v>0</v>
      </c>
      <c r="M9" s="6">
        <v>8</v>
      </c>
      <c r="N9" s="6">
        <v>30</v>
      </c>
      <c r="O9" s="35">
        <v>6</v>
      </c>
      <c r="P9">
        <v>36</v>
      </c>
      <c r="Q9" s="12">
        <v>1</v>
      </c>
      <c r="R9" s="13">
        <v>0.0178571428571429</v>
      </c>
      <c r="S9" s="13">
        <v>0</v>
      </c>
      <c r="T9" s="36">
        <v>0</v>
      </c>
    </row>
    <row r="10" spans="1:20">
      <c r="A10" s="18" t="s">
        <v>28</v>
      </c>
      <c r="B10" s="6">
        <v>58</v>
      </c>
      <c r="C10" s="6">
        <v>75</v>
      </c>
      <c r="D10" s="6">
        <v>63</v>
      </c>
      <c r="E10" s="7">
        <v>0.5862</v>
      </c>
      <c r="F10" s="6">
        <v>1</v>
      </c>
      <c r="G10" s="6">
        <v>0</v>
      </c>
      <c r="H10" s="6">
        <v>0</v>
      </c>
      <c r="I10" s="27">
        <v>0</v>
      </c>
      <c r="J10" s="6">
        <v>0</v>
      </c>
      <c r="K10" s="6">
        <v>0</v>
      </c>
      <c r="L10" s="6">
        <v>0</v>
      </c>
      <c r="M10" s="6">
        <v>7</v>
      </c>
      <c r="N10" s="6">
        <v>33</v>
      </c>
      <c r="O10" s="35">
        <v>9</v>
      </c>
      <c r="P10">
        <v>42</v>
      </c>
      <c r="Q10" s="12">
        <v>1</v>
      </c>
      <c r="R10" s="13">
        <v>0.0172413793103448</v>
      </c>
      <c r="S10" s="13">
        <v>0.142857142857143</v>
      </c>
      <c r="T10" s="36">
        <v>0.0869565217391304</v>
      </c>
    </row>
    <row r="11" s="17" customFormat="1" ht="14.25" spans="1:20">
      <c r="A11" s="18" t="s">
        <v>29</v>
      </c>
      <c r="B11" s="21">
        <v>66</v>
      </c>
      <c r="C11" s="21">
        <v>129</v>
      </c>
      <c r="D11" s="21">
        <v>22</v>
      </c>
      <c r="E11" s="22">
        <v>0.5758</v>
      </c>
      <c r="F11" s="21">
        <v>1</v>
      </c>
      <c r="G11" s="21">
        <v>2</v>
      </c>
      <c r="H11" s="21">
        <v>0</v>
      </c>
      <c r="I11" s="28">
        <v>0</v>
      </c>
      <c r="J11" s="21">
        <v>0</v>
      </c>
      <c r="K11" s="21">
        <v>0</v>
      </c>
      <c r="L11" s="21">
        <v>0</v>
      </c>
      <c r="M11" s="21">
        <v>7</v>
      </c>
      <c r="N11" s="21">
        <v>39</v>
      </c>
      <c r="O11" s="37">
        <v>7</v>
      </c>
      <c r="P11" s="17">
        <v>46</v>
      </c>
      <c r="Q11" s="30">
        <v>3</v>
      </c>
      <c r="R11" s="31">
        <v>0.0454545454545455</v>
      </c>
      <c r="S11" s="31">
        <v>0</v>
      </c>
      <c r="T11" s="38">
        <v>0.03125</v>
      </c>
    </row>
    <row r="12" spans="1:20">
      <c r="A12" s="18" t="s">
        <v>30</v>
      </c>
      <c r="B12" s="6">
        <v>69</v>
      </c>
      <c r="C12" s="6">
        <v>134</v>
      </c>
      <c r="D12" s="6">
        <v>21</v>
      </c>
      <c r="E12" s="7">
        <v>0.5652</v>
      </c>
      <c r="F12" s="6">
        <v>2</v>
      </c>
      <c r="G12" s="6">
        <v>1</v>
      </c>
      <c r="H12" s="6">
        <v>0</v>
      </c>
      <c r="I12" s="27">
        <v>0</v>
      </c>
      <c r="J12" s="6">
        <v>0</v>
      </c>
      <c r="K12" s="6">
        <v>0</v>
      </c>
      <c r="L12" s="6">
        <v>0</v>
      </c>
      <c r="M12" s="6">
        <v>5</v>
      </c>
      <c r="N12" s="6">
        <v>43</v>
      </c>
      <c r="O12" s="35">
        <v>11</v>
      </c>
      <c r="P12">
        <v>54</v>
      </c>
      <c r="Q12" s="12">
        <v>3</v>
      </c>
      <c r="R12" s="13">
        <v>0.0434782608695652</v>
      </c>
      <c r="S12" s="13">
        <v>0.2</v>
      </c>
      <c r="T12" s="36">
        <v>0.0384615384615385</v>
      </c>
    </row>
    <row r="13" spans="1:20">
      <c r="A13" s="18" t="s">
        <v>31</v>
      </c>
      <c r="B13" s="6">
        <v>55</v>
      </c>
      <c r="C13" s="6">
        <v>100</v>
      </c>
      <c r="D13" s="6">
        <v>38</v>
      </c>
      <c r="E13" s="7">
        <v>0.5636</v>
      </c>
      <c r="F13" s="6">
        <v>3</v>
      </c>
      <c r="G13" s="6">
        <v>0</v>
      </c>
      <c r="H13" s="6">
        <v>0</v>
      </c>
      <c r="I13" s="27">
        <v>0</v>
      </c>
      <c r="J13" s="6">
        <v>0</v>
      </c>
      <c r="K13" s="6">
        <v>0</v>
      </c>
      <c r="L13" s="6">
        <v>0</v>
      </c>
      <c r="M13" s="6">
        <v>4</v>
      </c>
      <c r="N13" s="6">
        <v>35</v>
      </c>
      <c r="O13" s="35">
        <v>8</v>
      </c>
      <c r="P13">
        <v>43</v>
      </c>
      <c r="Q13" s="12">
        <v>3</v>
      </c>
      <c r="R13" s="13">
        <v>0.0545454545454545</v>
      </c>
      <c r="S13" s="13">
        <v>0</v>
      </c>
      <c r="T13" s="36">
        <v>0.12</v>
      </c>
    </row>
    <row r="14" spans="1:20">
      <c r="A14" s="18" t="s">
        <v>32</v>
      </c>
      <c r="B14" s="6">
        <v>57</v>
      </c>
      <c r="C14" s="6">
        <v>126</v>
      </c>
      <c r="D14" s="6">
        <v>48</v>
      </c>
      <c r="E14" s="7">
        <v>0.5965</v>
      </c>
      <c r="F14" s="6">
        <v>0</v>
      </c>
      <c r="G14" s="6">
        <v>1</v>
      </c>
      <c r="H14" s="6">
        <v>0</v>
      </c>
      <c r="I14" s="27">
        <v>0</v>
      </c>
      <c r="J14" s="6">
        <v>0</v>
      </c>
      <c r="K14" s="6">
        <v>0</v>
      </c>
      <c r="L14" s="6">
        <v>0</v>
      </c>
      <c r="M14" s="6">
        <v>5</v>
      </c>
      <c r="N14" s="6">
        <v>30</v>
      </c>
      <c r="O14" s="35">
        <v>7</v>
      </c>
      <c r="P14">
        <v>37</v>
      </c>
      <c r="Q14" s="12">
        <v>1</v>
      </c>
      <c r="R14" s="13">
        <v>0.0175438596491228</v>
      </c>
      <c r="S14" s="13">
        <v>0</v>
      </c>
      <c r="T14" s="36">
        <v>0</v>
      </c>
    </row>
    <row r="15" spans="1:20">
      <c r="A15" s="18" t="s">
        <v>33</v>
      </c>
      <c r="B15" s="6">
        <v>56</v>
      </c>
      <c r="C15" s="6">
        <v>91</v>
      </c>
      <c r="D15" s="6">
        <v>38</v>
      </c>
      <c r="E15" s="7">
        <v>0.6786</v>
      </c>
      <c r="F15" s="6">
        <v>4</v>
      </c>
      <c r="G15" s="6">
        <v>2</v>
      </c>
      <c r="H15" s="6">
        <v>0</v>
      </c>
      <c r="I15" s="27">
        <v>0</v>
      </c>
      <c r="J15" s="6">
        <v>0</v>
      </c>
      <c r="K15" s="6">
        <v>0</v>
      </c>
      <c r="L15" s="6">
        <v>0</v>
      </c>
      <c r="M15" s="6">
        <v>4</v>
      </c>
      <c r="N15" s="6">
        <v>35</v>
      </c>
      <c r="O15" s="35">
        <v>3</v>
      </c>
      <c r="P15">
        <v>38</v>
      </c>
      <c r="Q15" s="12">
        <v>6</v>
      </c>
      <c r="R15" s="13">
        <v>0.107142857142857</v>
      </c>
      <c r="S15" s="13">
        <v>0.25</v>
      </c>
      <c r="T15" s="36">
        <v>0.111111111111111</v>
      </c>
    </row>
    <row r="16" spans="1:20">
      <c r="A16" s="18" t="s">
        <v>34</v>
      </c>
      <c r="B16" s="6">
        <v>55</v>
      </c>
      <c r="C16" s="6">
        <v>106</v>
      </c>
      <c r="D16" s="6">
        <v>22</v>
      </c>
      <c r="E16" s="7">
        <v>0.6182</v>
      </c>
      <c r="F16" s="6">
        <v>1</v>
      </c>
      <c r="G16" s="6">
        <v>2</v>
      </c>
      <c r="H16" s="6">
        <v>0</v>
      </c>
      <c r="I16" s="27">
        <v>0</v>
      </c>
      <c r="J16" s="6">
        <v>0</v>
      </c>
      <c r="K16" s="6">
        <v>0</v>
      </c>
      <c r="L16" s="6">
        <v>0</v>
      </c>
      <c r="M16" s="6">
        <v>9</v>
      </c>
      <c r="N16" s="6">
        <v>24</v>
      </c>
      <c r="O16" s="35">
        <v>3</v>
      </c>
      <c r="P16">
        <v>27</v>
      </c>
      <c r="Q16" s="12">
        <v>3</v>
      </c>
      <c r="R16" s="13">
        <v>0.0545454545454545</v>
      </c>
      <c r="S16" s="13">
        <v>0.111111111111111</v>
      </c>
      <c r="T16" s="36">
        <v>0.0526315789473684</v>
      </c>
    </row>
    <row r="17" spans="1:20">
      <c r="A17" s="18" t="s">
        <v>35</v>
      </c>
      <c r="B17" s="6">
        <v>56</v>
      </c>
      <c r="C17" s="6">
        <v>90</v>
      </c>
      <c r="D17" s="6">
        <v>43</v>
      </c>
      <c r="E17" s="7">
        <v>0.8036</v>
      </c>
      <c r="F17" s="6">
        <v>2</v>
      </c>
      <c r="G17" s="6">
        <v>0</v>
      </c>
      <c r="H17" s="6">
        <v>0</v>
      </c>
      <c r="I17" s="27">
        <v>0</v>
      </c>
      <c r="J17" s="6">
        <v>0</v>
      </c>
      <c r="K17" s="6">
        <v>0</v>
      </c>
      <c r="L17" s="6">
        <v>0</v>
      </c>
      <c r="M17" s="6">
        <v>7</v>
      </c>
      <c r="N17" s="6">
        <v>37</v>
      </c>
      <c r="O17" s="35">
        <v>3</v>
      </c>
      <c r="P17">
        <v>40</v>
      </c>
      <c r="Q17" s="12">
        <v>2</v>
      </c>
      <c r="R17" s="13">
        <v>0.0357142857142857</v>
      </c>
      <c r="S17" s="13">
        <v>0</v>
      </c>
      <c r="T17" s="36">
        <v>0.037037037037037</v>
      </c>
    </row>
    <row r="18" spans="1:20">
      <c r="A18" s="18" t="s">
        <v>36</v>
      </c>
      <c r="B18" s="6">
        <v>55</v>
      </c>
      <c r="C18" s="6">
        <v>103</v>
      </c>
      <c r="D18" s="6">
        <v>37</v>
      </c>
      <c r="E18" s="7">
        <v>0.7636</v>
      </c>
      <c r="F18" s="6">
        <v>3</v>
      </c>
      <c r="G18" s="6">
        <v>0</v>
      </c>
      <c r="H18" s="6">
        <v>0</v>
      </c>
      <c r="I18" s="27">
        <v>0</v>
      </c>
      <c r="J18" s="6">
        <v>0</v>
      </c>
      <c r="K18" s="6">
        <v>0</v>
      </c>
      <c r="L18" s="6">
        <v>0</v>
      </c>
      <c r="M18" s="6">
        <v>3</v>
      </c>
      <c r="N18" s="6">
        <v>43</v>
      </c>
      <c r="O18" s="35">
        <v>0</v>
      </c>
      <c r="P18">
        <v>43</v>
      </c>
      <c r="Q18" s="12">
        <v>3</v>
      </c>
      <c r="R18" s="13">
        <v>0.0545454545454545</v>
      </c>
      <c r="S18" s="13">
        <v>0</v>
      </c>
      <c r="T18" s="36">
        <v>0.0434782608695652</v>
      </c>
    </row>
    <row r="19" spans="1:20">
      <c r="A19" s="18" t="s">
        <v>37</v>
      </c>
      <c r="B19" s="6">
        <v>34</v>
      </c>
      <c r="C19" s="6">
        <v>78</v>
      </c>
      <c r="D19" s="6">
        <v>50</v>
      </c>
      <c r="E19" s="7">
        <v>0.4706</v>
      </c>
      <c r="F19" s="6">
        <v>2</v>
      </c>
      <c r="G19" s="6">
        <v>0</v>
      </c>
      <c r="H19" s="6">
        <v>0</v>
      </c>
      <c r="I19" s="27">
        <v>0</v>
      </c>
      <c r="J19" s="6">
        <v>0</v>
      </c>
      <c r="K19" s="6">
        <v>0</v>
      </c>
      <c r="L19" s="6">
        <v>0</v>
      </c>
      <c r="M19" s="6">
        <v>5</v>
      </c>
      <c r="N19" s="6">
        <v>20</v>
      </c>
      <c r="O19" s="35">
        <v>1</v>
      </c>
      <c r="P19">
        <v>21</v>
      </c>
      <c r="Q19" s="12">
        <v>2</v>
      </c>
      <c r="R19" s="13">
        <v>0.0588235294117647</v>
      </c>
      <c r="S19" s="13">
        <v>0.2</v>
      </c>
      <c r="T19" s="36">
        <v>0.210526315789474</v>
      </c>
    </row>
    <row r="20" spans="1:20">
      <c r="A20" s="18" t="s">
        <v>38</v>
      </c>
      <c r="B20" s="6">
        <v>38</v>
      </c>
      <c r="C20" s="6">
        <v>43</v>
      </c>
      <c r="D20" s="6">
        <v>56</v>
      </c>
      <c r="E20" s="7">
        <v>0.7368</v>
      </c>
      <c r="F20" s="6">
        <v>1</v>
      </c>
      <c r="G20" s="6">
        <v>1</v>
      </c>
      <c r="H20" s="6">
        <v>1</v>
      </c>
      <c r="I20" s="27">
        <v>0.0263</v>
      </c>
      <c r="J20" s="6">
        <v>1</v>
      </c>
      <c r="K20" s="6">
        <v>6888</v>
      </c>
      <c r="L20" s="6">
        <v>1</v>
      </c>
      <c r="M20" s="6">
        <v>3</v>
      </c>
      <c r="N20" s="6">
        <v>21</v>
      </c>
      <c r="O20" s="35">
        <v>0</v>
      </c>
      <c r="P20">
        <v>21</v>
      </c>
      <c r="Q20" s="12">
        <v>2</v>
      </c>
      <c r="R20" s="13">
        <v>0.0526315789473684</v>
      </c>
      <c r="S20" s="13">
        <v>0</v>
      </c>
      <c r="T20" s="36">
        <v>0.125</v>
      </c>
    </row>
    <row r="21" spans="1:20">
      <c r="A21" s="18" t="s">
        <v>39</v>
      </c>
      <c r="B21" s="6">
        <v>29</v>
      </c>
      <c r="C21" s="6">
        <v>56</v>
      </c>
      <c r="D21" s="6">
        <v>57</v>
      </c>
      <c r="E21" s="7">
        <v>0.7241</v>
      </c>
      <c r="F21" s="6">
        <v>1</v>
      </c>
      <c r="G21" s="6">
        <v>2</v>
      </c>
      <c r="H21" s="6">
        <v>1</v>
      </c>
      <c r="I21" s="27">
        <v>0.0345</v>
      </c>
      <c r="J21" s="6">
        <v>1</v>
      </c>
      <c r="K21" s="6">
        <v>6388</v>
      </c>
      <c r="L21" s="6">
        <v>1</v>
      </c>
      <c r="M21" s="6">
        <v>7</v>
      </c>
      <c r="N21" s="6">
        <v>12</v>
      </c>
      <c r="O21" s="35">
        <v>1</v>
      </c>
      <c r="P21" s="6">
        <f t="shared" ref="P21:P35" si="0">N21+O21</f>
        <v>13</v>
      </c>
      <c r="Q21">
        <f t="shared" ref="Q21:Q35" si="1">F21+G21</f>
        <v>3</v>
      </c>
      <c r="R21" s="13">
        <f t="shared" ref="R21:R35" si="2">Q21/B21</f>
        <v>0.103448275862069</v>
      </c>
      <c r="S21" s="2">
        <f>1/7</f>
        <v>0.142857142857143</v>
      </c>
      <c r="T21" s="2">
        <v>0</v>
      </c>
    </row>
    <row r="22" spans="1:20">
      <c r="A22" s="18" t="s">
        <v>40</v>
      </c>
      <c r="B22" s="6">
        <v>30</v>
      </c>
      <c r="C22" s="6">
        <v>82</v>
      </c>
      <c r="D22" s="6">
        <v>22</v>
      </c>
      <c r="E22" s="7">
        <v>0.6</v>
      </c>
      <c r="F22" s="6">
        <v>1</v>
      </c>
      <c r="G22" s="6">
        <v>2</v>
      </c>
      <c r="H22" s="6">
        <v>0</v>
      </c>
      <c r="I22" s="27">
        <v>0</v>
      </c>
      <c r="J22" s="6">
        <v>0</v>
      </c>
      <c r="K22" s="6">
        <v>0</v>
      </c>
      <c r="L22" s="6">
        <v>0</v>
      </c>
      <c r="M22" s="6">
        <v>7</v>
      </c>
      <c r="N22" s="6">
        <v>15</v>
      </c>
      <c r="O22" s="35">
        <v>0</v>
      </c>
      <c r="P22" s="6">
        <f t="shared" si="0"/>
        <v>15</v>
      </c>
      <c r="Q22">
        <f t="shared" si="1"/>
        <v>3</v>
      </c>
      <c r="R22" s="13">
        <f t="shared" si="2"/>
        <v>0.1</v>
      </c>
      <c r="S22" s="2">
        <f>2/7</f>
        <v>0.285714285714286</v>
      </c>
      <c r="T22" s="36">
        <f>0</f>
        <v>0</v>
      </c>
    </row>
    <row r="23" spans="1:20">
      <c r="A23" s="18" t="s">
        <v>41</v>
      </c>
      <c r="B23" s="6">
        <v>30</v>
      </c>
      <c r="C23" s="6">
        <v>43</v>
      </c>
      <c r="D23" s="6">
        <v>43</v>
      </c>
      <c r="E23" s="7">
        <v>0.5667</v>
      </c>
      <c r="F23" s="6">
        <v>1</v>
      </c>
      <c r="G23" s="6">
        <v>1</v>
      </c>
      <c r="H23" s="6">
        <v>0</v>
      </c>
      <c r="I23" s="27">
        <v>0</v>
      </c>
      <c r="J23" s="6">
        <v>0</v>
      </c>
      <c r="K23" s="6">
        <v>0</v>
      </c>
      <c r="L23" s="6">
        <v>0</v>
      </c>
      <c r="M23" s="6">
        <v>4</v>
      </c>
      <c r="N23" s="6">
        <v>22</v>
      </c>
      <c r="O23" s="35">
        <v>0</v>
      </c>
      <c r="P23" s="6">
        <f t="shared" si="0"/>
        <v>22</v>
      </c>
      <c r="Q23">
        <f t="shared" si="1"/>
        <v>2</v>
      </c>
      <c r="R23" s="13">
        <f t="shared" si="2"/>
        <v>0.0666666666666667</v>
      </c>
      <c r="S23" s="2">
        <v>0</v>
      </c>
      <c r="T23" s="36">
        <f>1/22</f>
        <v>0.0454545454545455</v>
      </c>
    </row>
    <row r="24" customFormat="1" spans="1:20">
      <c r="A24" s="18" t="s">
        <v>42</v>
      </c>
      <c r="B24" s="6">
        <v>37</v>
      </c>
      <c r="C24" s="6">
        <v>68</v>
      </c>
      <c r="D24" s="6">
        <v>24</v>
      </c>
      <c r="E24" s="7">
        <v>0.5676</v>
      </c>
      <c r="F24" s="6">
        <v>3</v>
      </c>
      <c r="G24" s="6">
        <v>1</v>
      </c>
      <c r="H24" s="6">
        <v>0</v>
      </c>
      <c r="I24" s="27">
        <v>0</v>
      </c>
      <c r="J24" s="6">
        <v>0</v>
      </c>
      <c r="K24" s="6">
        <v>0</v>
      </c>
      <c r="L24" s="6">
        <v>0</v>
      </c>
      <c r="M24" s="6">
        <v>4</v>
      </c>
      <c r="N24" s="6">
        <v>25</v>
      </c>
      <c r="O24" s="35">
        <v>1</v>
      </c>
      <c r="P24" s="6">
        <f t="shared" si="0"/>
        <v>26</v>
      </c>
      <c r="Q24">
        <f t="shared" si="1"/>
        <v>4</v>
      </c>
      <c r="R24" s="13">
        <f t="shared" si="2"/>
        <v>0.108108108108108</v>
      </c>
      <c r="S24" s="2">
        <f>1/4</f>
        <v>0.25</v>
      </c>
      <c r="T24" s="36">
        <v>0</v>
      </c>
    </row>
    <row r="25" customFormat="1" spans="1:20">
      <c r="A25" s="18" t="s">
        <v>43</v>
      </c>
      <c r="B25" s="6">
        <v>44</v>
      </c>
      <c r="C25" s="6">
        <v>104</v>
      </c>
      <c r="D25" s="6">
        <v>27</v>
      </c>
      <c r="E25" s="7">
        <v>0.5682</v>
      </c>
      <c r="F25" s="6">
        <v>0</v>
      </c>
      <c r="G25" s="6">
        <v>0</v>
      </c>
      <c r="H25" s="6">
        <v>0</v>
      </c>
      <c r="I25" s="27">
        <v>0</v>
      </c>
      <c r="J25" s="6">
        <v>0</v>
      </c>
      <c r="K25" s="6">
        <v>0</v>
      </c>
      <c r="L25" s="6">
        <v>0</v>
      </c>
      <c r="M25" s="6">
        <v>5</v>
      </c>
      <c r="N25" s="6">
        <v>22</v>
      </c>
      <c r="O25" s="35">
        <v>1</v>
      </c>
      <c r="P25" s="6">
        <f t="shared" si="0"/>
        <v>23</v>
      </c>
      <c r="Q25">
        <f t="shared" si="1"/>
        <v>0</v>
      </c>
      <c r="R25" s="13">
        <f t="shared" si="2"/>
        <v>0</v>
      </c>
      <c r="S25" s="2">
        <v>0</v>
      </c>
      <c r="T25" s="36">
        <v>0</v>
      </c>
    </row>
    <row r="26" customFormat="1" spans="1:20">
      <c r="A26" s="18" t="s">
        <v>44</v>
      </c>
      <c r="B26" s="6">
        <v>36</v>
      </c>
      <c r="C26" s="6">
        <v>77</v>
      </c>
      <c r="D26" s="6">
        <v>155</v>
      </c>
      <c r="E26" s="7">
        <v>0.7778</v>
      </c>
      <c r="F26" s="6">
        <v>3</v>
      </c>
      <c r="G26" s="6">
        <v>0</v>
      </c>
      <c r="H26" s="6">
        <v>0</v>
      </c>
      <c r="I26" s="27">
        <v>0</v>
      </c>
      <c r="J26" s="6">
        <v>0</v>
      </c>
      <c r="K26" s="6">
        <v>0</v>
      </c>
      <c r="L26" s="6">
        <v>0</v>
      </c>
      <c r="M26" s="6">
        <v>7</v>
      </c>
      <c r="N26" s="6">
        <v>19</v>
      </c>
      <c r="O26" s="35">
        <v>2</v>
      </c>
      <c r="P26" s="6">
        <f t="shared" si="0"/>
        <v>21</v>
      </c>
      <c r="Q26">
        <f t="shared" si="1"/>
        <v>3</v>
      </c>
      <c r="R26" s="13">
        <f t="shared" si="2"/>
        <v>0.0833333333333333</v>
      </c>
      <c r="S26" s="2">
        <v>0</v>
      </c>
      <c r="T26" s="36">
        <v>0</v>
      </c>
    </row>
    <row r="27" customFormat="1" spans="1:20">
      <c r="A27" s="18" t="s">
        <v>45</v>
      </c>
      <c r="B27" s="6">
        <v>34</v>
      </c>
      <c r="C27" s="6">
        <v>69</v>
      </c>
      <c r="D27" s="6">
        <v>76</v>
      </c>
      <c r="E27" s="7">
        <v>0.7353</v>
      </c>
      <c r="F27" s="6">
        <v>2</v>
      </c>
      <c r="G27" s="6">
        <v>0</v>
      </c>
      <c r="H27" s="6">
        <v>0</v>
      </c>
      <c r="I27" s="27">
        <v>0</v>
      </c>
      <c r="J27" s="6">
        <v>0</v>
      </c>
      <c r="K27" s="6">
        <v>0</v>
      </c>
      <c r="L27" s="6">
        <v>0</v>
      </c>
      <c r="M27" s="6">
        <v>4</v>
      </c>
      <c r="N27" s="6">
        <v>23</v>
      </c>
      <c r="O27" s="35">
        <v>0</v>
      </c>
      <c r="P27" s="6">
        <f t="shared" si="0"/>
        <v>23</v>
      </c>
      <c r="Q27">
        <f t="shared" si="1"/>
        <v>2</v>
      </c>
      <c r="R27" s="13">
        <f t="shared" si="2"/>
        <v>0.0588235294117647</v>
      </c>
      <c r="S27" s="2">
        <f>0</f>
        <v>0</v>
      </c>
      <c r="T27" s="36">
        <f>1/23</f>
        <v>0.0434782608695652</v>
      </c>
    </row>
    <row r="28" customFormat="1" spans="1:20">
      <c r="A28" s="18" t="s">
        <v>46</v>
      </c>
      <c r="B28" s="6">
        <v>40</v>
      </c>
      <c r="C28" s="6">
        <v>61</v>
      </c>
      <c r="D28" s="6">
        <v>58</v>
      </c>
      <c r="E28" s="7">
        <v>0.775</v>
      </c>
      <c r="F28" s="6">
        <v>2</v>
      </c>
      <c r="G28" s="6">
        <v>0</v>
      </c>
      <c r="H28" s="6">
        <v>1</v>
      </c>
      <c r="I28" s="27">
        <v>0.025</v>
      </c>
      <c r="J28" s="6">
        <v>1</v>
      </c>
      <c r="K28" s="6">
        <v>6099</v>
      </c>
      <c r="L28" s="6">
        <v>1</v>
      </c>
      <c r="M28" s="6">
        <v>5</v>
      </c>
      <c r="N28" s="6">
        <v>24</v>
      </c>
      <c r="O28" s="35">
        <v>0</v>
      </c>
      <c r="P28" s="6">
        <f t="shared" si="0"/>
        <v>24</v>
      </c>
      <c r="Q28">
        <f t="shared" si="1"/>
        <v>2</v>
      </c>
      <c r="R28" s="13">
        <f t="shared" si="2"/>
        <v>0.05</v>
      </c>
      <c r="S28" s="2">
        <f>1/5</f>
        <v>0.2</v>
      </c>
      <c r="T28" s="36">
        <v>0</v>
      </c>
    </row>
    <row r="29" customFormat="1" spans="1:20">
      <c r="A29" s="18" t="s">
        <v>47</v>
      </c>
      <c r="B29" s="6">
        <v>41</v>
      </c>
      <c r="C29" s="6">
        <v>64</v>
      </c>
      <c r="D29" s="6">
        <v>37</v>
      </c>
      <c r="E29" s="7">
        <v>0.8049</v>
      </c>
      <c r="F29" s="6">
        <v>1</v>
      </c>
      <c r="G29" s="6">
        <v>1</v>
      </c>
      <c r="H29" s="6">
        <v>0</v>
      </c>
      <c r="I29" s="27">
        <v>0</v>
      </c>
      <c r="J29" s="6">
        <v>0</v>
      </c>
      <c r="K29" s="6">
        <v>0</v>
      </c>
      <c r="L29" s="6">
        <v>0</v>
      </c>
      <c r="M29" s="6">
        <v>5</v>
      </c>
      <c r="N29" s="6">
        <v>26</v>
      </c>
      <c r="O29" s="35">
        <v>2</v>
      </c>
      <c r="P29" s="6">
        <f t="shared" si="0"/>
        <v>28</v>
      </c>
      <c r="Q29">
        <f t="shared" si="1"/>
        <v>2</v>
      </c>
      <c r="R29" s="13">
        <f t="shared" si="2"/>
        <v>0.0487804878048781</v>
      </c>
      <c r="S29" s="2">
        <f>1/5</f>
        <v>0.2</v>
      </c>
      <c r="T29" s="36">
        <f>0</f>
        <v>0</v>
      </c>
    </row>
    <row r="30" customFormat="1" spans="1:20">
      <c r="A30" s="18" t="s">
        <v>48</v>
      </c>
      <c r="B30" s="6">
        <v>43</v>
      </c>
      <c r="C30" s="6">
        <v>71</v>
      </c>
      <c r="D30" s="6">
        <v>45</v>
      </c>
      <c r="E30" s="7">
        <v>0.6512</v>
      </c>
      <c r="F30" s="6">
        <v>2</v>
      </c>
      <c r="G30" s="6">
        <v>1</v>
      </c>
      <c r="H30" s="6">
        <v>0</v>
      </c>
      <c r="I30" s="7">
        <v>0</v>
      </c>
      <c r="J30" s="6">
        <v>0</v>
      </c>
      <c r="K30" s="6">
        <v>0</v>
      </c>
      <c r="L30" s="6">
        <v>0</v>
      </c>
      <c r="M30" s="6">
        <v>6</v>
      </c>
      <c r="N30" s="6">
        <v>29</v>
      </c>
      <c r="O30" s="35">
        <v>0</v>
      </c>
      <c r="P30" s="6">
        <f t="shared" si="0"/>
        <v>29</v>
      </c>
      <c r="Q30">
        <f t="shared" si="1"/>
        <v>3</v>
      </c>
      <c r="R30" s="13">
        <f t="shared" si="2"/>
        <v>0.0697674418604651</v>
      </c>
      <c r="S30" s="2">
        <f>1/6</f>
        <v>0.166666666666667</v>
      </c>
      <c r="T30" s="36">
        <f>2/29</f>
        <v>0.0689655172413793</v>
      </c>
    </row>
    <row r="31" customFormat="1" spans="1:20">
      <c r="A31" s="18" t="s">
        <v>49</v>
      </c>
      <c r="B31" s="6">
        <v>48</v>
      </c>
      <c r="C31" s="6">
        <v>88</v>
      </c>
      <c r="D31" s="6">
        <v>53</v>
      </c>
      <c r="E31" s="7">
        <v>0.6875</v>
      </c>
      <c r="F31" s="6">
        <v>1</v>
      </c>
      <c r="G31" s="6">
        <v>3</v>
      </c>
      <c r="H31" s="6">
        <v>0</v>
      </c>
      <c r="I31" s="7">
        <v>0</v>
      </c>
      <c r="J31" s="6">
        <v>0</v>
      </c>
      <c r="K31" s="6">
        <v>0</v>
      </c>
      <c r="L31" s="6">
        <v>0</v>
      </c>
      <c r="M31" s="6">
        <v>9</v>
      </c>
      <c r="N31" s="6">
        <v>29</v>
      </c>
      <c r="O31" s="35">
        <v>0</v>
      </c>
      <c r="P31" s="6">
        <f t="shared" si="0"/>
        <v>29</v>
      </c>
      <c r="Q31">
        <f t="shared" si="1"/>
        <v>4</v>
      </c>
      <c r="R31" s="13">
        <f t="shared" si="2"/>
        <v>0.0833333333333333</v>
      </c>
      <c r="S31" s="2">
        <f>3/9</f>
        <v>0.333333333333333</v>
      </c>
      <c r="T31" s="36">
        <v>0</v>
      </c>
    </row>
    <row r="32" customFormat="1" spans="1:20">
      <c r="A32" s="18" t="s">
        <v>50</v>
      </c>
      <c r="B32" s="6">
        <v>37</v>
      </c>
      <c r="C32" s="6">
        <v>55</v>
      </c>
      <c r="D32" s="6">
        <v>47</v>
      </c>
      <c r="E32" s="7">
        <v>0.8108</v>
      </c>
      <c r="F32" s="6">
        <v>0</v>
      </c>
      <c r="G32" s="6">
        <v>1</v>
      </c>
      <c r="H32" s="6">
        <v>0</v>
      </c>
      <c r="I32" s="7">
        <v>0</v>
      </c>
      <c r="J32" s="6">
        <v>0</v>
      </c>
      <c r="K32" s="6">
        <v>0</v>
      </c>
      <c r="L32" s="6">
        <v>0</v>
      </c>
      <c r="M32" s="6">
        <v>7</v>
      </c>
      <c r="N32" s="6">
        <v>23</v>
      </c>
      <c r="O32" s="35">
        <v>1</v>
      </c>
      <c r="P32" s="6">
        <f t="shared" si="0"/>
        <v>24</v>
      </c>
      <c r="Q32">
        <f t="shared" si="1"/>
        <v>1</v>
      </c>
      <c r="R32" s="13">
        <f t="shared" si="2"/>
        <v>0.027027027027027</v>
      </c>
      <c r="S32" s="2">
        <v>0</v>
      </c>
      <c r="T32" s="36">
        <v>0</v>
      </c>
    </row>
    <row r="33" customFormat="1" spans="1:20">
      <c r="A33" s="18" t="s">
        <v>51</v>
      </c>
      <c r="B33" s="6">
        <v>45</v>
      </c>
      <c r="C33" s="6">
        <v>101</v>
      </c>
      <c r="D33" s="6">
        <v>17</v>
      </c>
      <c r="E33" s="7">
        <v>0.7111</v>
      </c>
      <c r="F33" s="6">
        <v>0</v>
      </c>
      <c r="G33" s="6">
        <v>1</v>
      </c>
      <c r="H33" s="6">
        <v>0</v>
      </c>
      <c r="I33" s="7">
        <v>0</v>
      </c>
      <c r="J33" s="6">
        <v>0</v>
      </c>
      <c r="K33" s="6">
        <v>0</v>
      </c>
      <c r="L33" s="6">
        <v>0</v>
      </c>
      <c r="M33" s="6">
        <v>4</v>
      </c>
      <c r="N33" s="6">
        <v>25</v>
      </c>
      <c r="O33" s="35">
        <v>2</v>
      </c>
      <c r="P33" s="6">
        <f t="shared" si="0"/>
        <v>27</v>
      </c>
      <c r="Q33">
        <f t="shared" si="1"/>
        <v>1</v>
      </c>
      <c r="R33" s="13">
        <f t="shared" si="2"/>
        <v>0.0222222222222222</v>
      </c>
      <c r="S33" s="2">
        <v>0</v>
      </c>
      <c r="T33" s="36">
        <v>0</v>
      </c>
    </row>
    <row r="34" customFormat="1" spans="1:20">
      <c r="A34" s="18" t="s">
        <v>52</v>
      </c>
      <c r="B34" s="6">
        <v>32</v>
      </c>
      <c r="C34" s="6">
        <v>111</v>
      </c>
      <c r="D34" s="6">
        <v>44</v>
      </c>
      <c r="E34" s="7">
        <v>0.6563</v>
      </c>
      <c r="F34" s="6">
        <v>1</v>
      </c>
      <c r="G34" s="6">
        <v>0</v>
      </c>
      <c r="H34" s="6">
        <v>0</v>
      </c>
      <c r="I34" s="7">
        <v>0</v>
      </c>
      <c r="J34" s="6">
        <v>0</v>
      </c>
      <c r="K34" s="6">
        <v>0</v>
      </c>
      <c r="L34" s="6">
        <v>0</v>
      </c>
      <c r="M34" s="6">
        <v>5</v>
      </c>
      <c r="N34" s="6">
        <v>19</v>
      </c>
      <c r="O34" s="35">
        <v>0</v>
      </c>
      <c r="P34" s="6">
        <f t="shared" si="0"/>
        <v>19</v>
      </c>
      <c r="Q34">
        <f t="shared" si="1"/>
        <v>1</v>
      </c>
      <c r="R34" s="13">
        <f t="shared" si="2"/>
        <v>0.03125</v>
      </c>
      <c r="S34" s="2">
        <f>1/5</f>
        <v>0.2</v>
      </c>
      <c r="T34" s="36">
        <v>0</v>
      </c>
    </row>
    <row r="35" customFormat="1" spans="1:20">
      <c r="A35" s="18" t="s">
        <v>53</v>
      </c>
      <c r="B35" s="6">
        <v>23</v>
      </c>
      <c r="C35" s="6">
        <v>63</v>
      </c>
      <c r="D35" s="6">
        <v>51</v>
      </c>
      <c r="E35" s="7">
        <v>0.6522</v>
      </c>
      <c r="F35" s="6">
        <v>2</v>
      </c>
      <c r="G35" s="6">
        <v>1</v>
      </c>
      <c r="H35" s="6">
        <v>0</v>
      </c>
      <c r="I35" s="7">
        <v>0</v>
      </c>
      <c r="J35" s="6">
        <v>0</v>
      </c>
      <c r="K35" s="6">
        <v>0</v>
      </c>
      <c r="L35" s="6">
        <v>0</v>
      </c>
      <c r="M35" s="6">
        <v>1</v>
      </c>
      <c r="N35" s="6">
        <v>16</v>
      </c>
      <c r="O35" s="35">
        <v>1</v>
      </c>
      <c r="P35" s="6">
        <f t="shared" si="0"/>
        <v>17</v>
      </c>
      <c r="Q35">
        <f t="shared" si="1"/>
        <v>3</v>
      </c>
      <c r="R35" s="13">
        <f t="shared" si="2"/>
        <v>0.130434782608696</v>
      </c>
      <c r="S35" s="2">
        <v>0</v>
      </c>
      <c r="T35" s="36">
        <f>1/16</f>
        <v>0.0625</v>
      </c>
    </row>
    <row r="36" customFormat="1" spans="1:20">
      <c r="A36" s="18" t="s">
        <v>54</v>
      </c>
      <c r="B36" s="23">
        <v>14</v>
      </c>
      <c r="C36" s="23">
        <v>27</v>
      </c>
      <c r="D36" s="23">
        <v>25</v>
      </c>
      <c r="E36" s="24">
        <v>0.5</v>
      </c>
      <c r="F36" s="23">
        <v>0</v>
      </c>
      <c r="G36" s="23">
        <v>0</v>
      </c>
      <c r="H36" s="23">
        <v>0</v>
      </c>
      <c r="I36" s="24">
        <v>0</v>
      </c>
      <c r="J36" s="23">
        <v>0</v>
      </c>
      <c r="K36" s="23">
        <v>0</v>
      </c>
      <c r="L36" s="23">
        <v>0</v>
      </c>
      <c r="M36" s="6">
        <v>4</v>
      </c>
      <c r="N36" s="6">
        <v>2</v>
      </c>
      <c r="O36" s="35">
        <v>0</v>
      </c>
      <c r="P36" s="6">
        <f>N36+O36</f>
        <v>2</v>
      </c>
      <c r="Q36">
        <f>F36+G36</f>
        <v>0</v>
      </c>
      <c r="R36" s="13">
        <f>Q36/B36</f>
        <v>0</v>
      </c>
      <c r="S36" s="2">
        <v>0</v>
      </c>
      <c r="T36" s="36">
        <v>0</v>
      </c>
    </row>
    <row r="37" customFormat="1" spans="1:20">
      <c r="A37" s="18" t="s">
        <v>55</v>
      </c>
      <c r="B37" s="6"/>
      <c r="C37" s="6"/>
      <c r="D37" s="6"/>
      <c r="E37" s="7"/>
      <c r="F37" s="6"/>
      <c r="G37" s="6"/>
      <c r="H37" s="6"/>
      <c r="I37" s="27"/>
      <c r="J37" s="6"/>
      <c r="K37" s="6"/>
      <c r="L37" s="6"/>
      <c r="M37" s="6"/>
      <c r="N37" s="6"/>
      <c r="O37" s="35"/>
      <c r="P37" s="6"/>
      <c r="R37" s="13"/>
      <c r="S37" s="2"/>
      <c r="T37" s="36"/>
    </row>
    <row r="38" customFormat="1" spans="1:20">
      <c r="A38" s="18" t="s">
        <v>56</v>
      </c>
      <c r="B38" s="6"/>
      <c r="C38" s="6"/>
      <c r="D38" s="6"/>
      <c r="E38" s="7"/>
      <c r="F38" s="6"/>
      <c r="G38" s="6"/>
      <c r="H38" s="6"/>
      <c r="I38" s="27"/>
      <c r="J38" s="6"/>
      <c r="K38" s="6"/>
      <c r="L38" s="6"/>
      <c r="M38" s="6"/>
      <c r="N38" s="6"/>
      <c r="O38" s="35"/>
      <c r="P38" s="6"/>
      <c r="R38" s="13"/>
      <c r="S38" s="2"/>
      <c r="T38" s="36"/>
    </row>
    <row r="39" customFormat="1" spans="1:20">
      <c r="A39" s="18" t="s">
        <v>57</v>
      </c>
      <c r="B39" s="6"/>
      <c r="C39" s="6"/>
      <c r="D39" s="6"/>
      <c r="E39" s="7"/>
      <c r="F39" s="6"/>
      <c r="G39" s="6"/>
      <c r="H39" s="6"/>
      <c r="I39" s="27"/>
      <c r="J39" s="6"/>
      <c r="K39" s="6"/>
      <c r="L39" s="6"/>
      <c r="M39" s="6"/>
      <c r="N39" s="6"/>
      <c r="O39" s="35"/>
      <c r="P39" s="6"/>
      <c r="R39" s="13"/>
      <c r="S39" s="2"/>
      <c r="T39" s="36"/>
    </row>
    <row r="40" customFormat="1" spans="1:20">
      <c r="A40" s="18" t="s">
        <v>58</v>
      </c>
      <c r="B40" s="6"/>
      <c r="C40" s="6"/>
      <c r="D40" s="6"/>
      <c r="E40" s="7"/>
      <c r="F40" s="6"/>
      <c r="G40" s="6"/>
      <c r="H40" s="6"/>
      <c r="I40" s="27"/>
      <c r="J40" s="6"/>
      <c r="K40" s="6"/>
      <c r="L40" s="6"/>
      <c r="M40" s="6"/>
      <c r="N40" s="6"/>
      <c r="O40" s="35"/>
      <c r="P40" s="6"/>
      <c r="R40" s="13"/>
      <c r="S40" s="2"/>
      <c r="T40" s="36"/>
    </row>
    <row r="41" customFormat="1" spans="1:20">
      <c r="A41" s="18" t="s">
        <v>59</v>
      </c>
      <c r="B41" s="6"/>
      <c r="C41" s="6"/>
      <c r="D41" s="6"/>
      <c r="E41" s="7"/>
      <c r="F41" s="6"/>
      <c r="G41" s="6"/>
      <c r="H41" s="6"/>
      <c r="I41" s="27"/>
      <c r="J41" s="6"/>
      <c r="K41" s="6"/>
      <c r="L41" s="6"/>
      <c r="M41" s="6"/>
      <c r="N41" s="6"/>
      <c r="O41" s="35"/>
      <c r="P41" s="6"/>
      <c r="R41" s="13"/>
      <c r="S41" s="2"/>
      <c r="T41" s="36"/>
    </row>
    <row r="42" customFormat="1" spans="1:20">
      <c r="A42" s="18" t="s">
        <v>60</v>
      </c>
      <c r="B42" s="6"/>
      <c r="C42" s="6"/>
      <c r="D42" s="6"/>
      <c r="E42" s="7"/>
      <c r="F42" s="6"/>
      <c r="G42" s="6"/>
      <c r="H42" s="6"/>
      <c r="I42" s="27"/>
      <c r="J42" s="6"/>
      <c r="K42" s="6"/>
      <c r="L42" s="6"/>
      <c r="M42" s="6"/>
      <c r="N42" s="6"/>
      <c r="O42" s="35"/>
      <c r="P42" s="6"/>
      <c r="R42" s="13"/>
      <c r="S42" s="2"/>
      <c r="T42" s="36"/>
    </row>
    <row r="43" customFormat="1" spans="1:20">
      <c r="A43" s="18"/>
      <c r="B43" s="6"/>
      <c r="C43" s="6"/>
      <c r="D43" s="6"/>
      <c r="E43" s="7"/>
      <c r="F43" s="6"/>
      <c r="G43" s="6"/>
      <c r="H43" s="6"/>
      <c r="I43" s="27"/>
      <c r="J43" s="6"/>
      <c r="K43" s="6"/>
      <c r="L43" s="6"/>
      <c r="M43" s="6"/>
      <c r="N43" s="6"/>
      <c r="O43" s="35"/>
      <c r="P43" s="6"/>
      <c r="R43" s="13"/>
      <c r="S43" s="2"/>
      <c r="T43" s="3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workbookViewId="0">
      <pane ySplit="1" topLeftCell="A14" activePane="bottomLeft" state="frozen"/>
      <selection/>
      <selection pane="bottomLeft" activeCell="S37" sqref="S37"/>
    </sheetView>
  </sheetViews>
  <sheetFormatPr defaultColWidth="7.125" defaultRowHeight="13.5"/>
  <cols>
    <col min="1" max="1" width="10.125" style="18" customWidth="1"/>
    <col min="2" max="8" width="7.125" customWidth="1"/>
    <col min="9" max="9" width="7.125" style="19" customWidth="1"/>
    <col min="10" max="10" width="7.125" customWidth="1"/>
    <col min="11" max="11" width="8.875" customWidth="1"/>
    <col min="12" max="16379" width="7.125" customWidth="1"/>
  </cols>
  <sheetData>
    <row r="1" s="16" customFormat="1" ht="40.5" spans="1:20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5" t="s">
        <v>8</v>
      </c>
      <c r="J1" s="20" t="s">
        <v>9</v>
      </c>
      <c r="K1" s="20" t="s">
        <v>10</v>
      </c>
      <c r="L1" s="20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9" t="s">
        <v>17</v>
      </c>
      <c r="S1" s="29" t="s">
        <v>18</v>
      </c>
      <c r="T1" s="29" t="s">
        <v>19</v>
      </c>
    </row>
    <row r="2" spans="1:19">
      <c r="A2" s="18">
        <v>43456</v>
      </c>
      <c r="B2" s="35">
        <v>61</v>
      </c>
      <c r="C2" s="35">
        <v>120</v>
      </c>
      <c r="D2" s="35">
        <v>78</v>
      </c>
      <c r="E2" s="36">
        <v>0.5902</v>
      </c>
      <c r="F2" s="35">
        <v>3</v>
      </c>
      <c r="G2" s="35">
        <v>0</v>
      </c>
      <c r="H2" s="35">
        <v>1</v>
      </c>
      <c r="I2" s="39">
        <v>0.0164</v>
      </c>
      <c r="J2" s="35">
        <v>1</v>
      </c>
      <c r="K2" s="35">
        <v>1266</v>
      </c>
      <c r="L2" s="35">
        <v>1</v>
      </c>
      <c r="M2">
        <v>29</v>
      </c>
      <c r="N2">
        <v>3</v>
      </c>
      <c r="O2">
        <v>4</v>
      </c>
      <c r="P2">
        <v>7</v>
      </c>
      <c r="Q2" s="12">
        <v>3</v>
      </c>
      <c r="R2" s="13">
        <v>0.0491803278688525</v>
      </c>
      <c r="S2" s="13">
        <v>0.0344827586206897</v>
      </c>
    </row>
    <row r="3" spans="1:19">
      <c r="A3" s="18">
        <v>43457</v>
      </c>
      <c r="B3" s="35">
        <v>74</v>
      </c>
      <c r="C3" s="35">
        <v>262</v>
      </c>
      <c r="D3" s="35">
        <v>23</v>
      </c>
      <c r="E3" s="36">
        <v>0.5405</v>
      </c>
      <c r="F3" s="35">
        <v>7</v>
      </c>
      <c r="G3" s="35">
        <v>1</v>
      </c>
      <c r="H3" s="35">
        <v>0</v>
      </c>
      <c r="I3" s="39">
        <v>0</v>
      </c>
      <c r="J3" s="35">
        <v>0</v>
      </c>
      <c r="K3" s="35">
        <v>0</v>
      </c>
      <c r="L3" s="35">
        <v>0</v>
      </c>
      <c r="M3">
        <v>43</v>
      </c>
      <c r="N3">
        <v>6</v>
      </c>
      <c r="O3">
        <v>8</v>
      </c>
      <c r="P3">
        <v>14</v>
      </c>
      <c r="Q3" s="12">
        <v>8</v>
      </c>
      <c r="R3" s="13">
        <v>0.108108108108108</v>
      </c>
      <c r="S3" s="13">
        <v>0.0697674418604651</v>
      </c>
    </row>
    <row r="4" spans="1:19">
      <c r="A4" s="18">
        <v>43458</v>
      </c>
      <c r="B4" s="35">
        <v>77</v>
      </c>
      <c r="C4" s="35">
        <v>128</v>
      </c>
      <c r="D4" s="35">
        <v>29</v>
      </c>
      <c r="E4" s="36">
        <v>0.5974</v>
      </c>
      <c r="F4" s="35">
        <v>1</v>
      </c>
      <c r="G4" s="35">
        <v>0</v>
      </c>
      <c r="H4" s="35">
        <v>0</v>
      </c>
      <c r="I4" s="39">
        <v>0</v>
      </c>
      <c r="J4" s="35">
        <v>0</v>
      </c>
      <c r="K4" s="35">
        <v>0</v>
      </c>
      <c r="L4" s="35">
        <v>0</v>
      </c>
      <c r="M4">
        <v>37</v>
      </c>
      <c r="N4">
        <v>5</v>
      </c>
      <c r="O4">
        <v>11</v>
      </c>
      <c r="P4">
        <v>16</v>
      </c>
      <c r="Q4" s="12">
        <v>1</v>
      </c>
      <c r="R4" s="13">
        <v>0.012987012987013</v>
      </c>
      <c r="S4" s="13">
        <v>0</v>
      </c>
    </row>
    <row r="5" spans="1:19">
      <c r="A5" s="18">
        <v>43459</v>
      </c>
      <c r="B5" s="35">
        <v>57</v>
      </c>
      <c r="C5" s="35">
        <v>106</v>
      </c>
      <c r="D5" s="35">
        <v>45</v>
      </c>
      <c r="E5" s="36">
        <v>0.5789</v>
      </c>
      <c r="F5" s="35">
        <v>5</v>
      </c>
      <c r="G5" s="35">
        <v>0</v>
      </c>
      <c r="H5" s="35">
        <v>0</v>
      </c>
      <c r="I5" s="39">
        <v>0</v>
      </c>
      <c r="J5" s="35">
        <v>0</v>
      </c>
      <c r="K5" s="35">
        <v>0</v>
      </c>
      <c r="L5" s="35">
        <v>0</v>
      </c>
      <c r="M5">
        <v>26</v>
      </c>
      <c r="N5">
        <v>10</v>
      </c>
      <c r="O5">
        <v>2</v>
      </c>
      <c r="P5">
        <v>12</v>
      </c>
      <c r="Q5" s="12">
        <v>5</v>
      </c>
      <c r="R5" s="13">
        <v>0.087719298245614</v>
      </c>
      <c r="S5" s="13">
        <v>0.0769230769230769</v>
      </c>
    </row>
    <row r="6" spans="1:19">
      <c r="A6" s="18">
        <v>43460</v>
      </c>
      <c r="B6" s="35">
        <v>59</v>
      </c>
      <c r="C6" s="35">
        <v>115</v>
      </c>
      <c r="D6" s="35">
        <v>27</v>
      </c>
      <c r="E6" s="36">
        <v>0.5763</v>
      </c>
      <c r="F6" s="35">
        <v>1</v>
      </c>
      <c r="G6" s="35">
        <v>0</v>
      </c>
      <c r="H6" s="35">
        <v>1</v>
      </c>
      <c r="I6" s="39">
        <v>0.0169</v>
      </c>
      <c r="J6" s="35">
        <v>1</v>
      </c>
      <c r="K6" s="35">
        <v>1588</v>
      </c>
      <c r="L6" s="35">
        <v>1</v>
      </c>
      <c r="M6">
        <v>35</v>
      </c>
      <c r="N6">
        <v>9</v>
      </c>
      <c r="O6">
        <v>1</v>
      </c>
      <c r="P6">
        <v>10</v>
      </c>
      <c r="Q6" s="12">
        <v>1</v>
      </c>
      <c r="R6" s="13">
        <v>0.0169491525423729</v>
      </c>
      <c r="S6" s="13">
        <v>0</v>
      </c>
    </row>
    <row r="7" spans="1:19">
      <c r="A7" s="18">
        <v>43461</v>
      </c>
      <c r="B7" s="35">
        <v>45</v>
      </c>
      <c r="C7" s="35">
        <v>55</v>
      </c>
      <c r="D7" s="35">
        <v>14</v>
      </c>
      <c r="E7" s="36">
        <v>0.6222</v>
      </c>
      <c r="F7" s="35">
        <v>0</v>
      </c>
      <c r="G7" s="35">
        <v>0</v>
      </c>
      <c r="H7" s="35">
        <v>0</v>
      </c>
      <c r="I7" s="39">
        <v>0</v>
      </c>
      <c r="J7" s="35">
        <v>0</v>
      </c>
      <c r="K7" s="35">
        <v>0</v>
      </c>
      <c r="L7" s="35">
        <v>0</v>
      </c>
      <c r="M7">
        <v>23</v>
      </c>
      <c r="N7">
        <v>3</v>
      </c>
      <c r="O7">
        <v>4</v>
      </c>
      <c r="P7">
        <v>7</v>
      </c>
      <c r="Q7" s="12">
        <v>0</v>
      </c>
      <c r="R7" s="13">
        <v>0</v>
      </c>
      <c r="S7" s="13">
        <v>0</v>
      </c>
    </row>
    <row r="8" spans="1:19">
      <c r="A8" s="18">
        <v>43462</v>
      </c>
      <c r="B8" s="35">
        <v>48</v>
      </c>
      <c r="C8" s="35">
        <v>81</v>
      </c>
      <c r="D8" s="35">
        <v>37</v>
      </c>
      <c r="E8" s="36">
        <v>0.5833</v>
      </c>
      <c r="F8" s="35">
        <v>2</v>
      </c>
      <c r="G8" s="35">
        <v>0</v>
      </c>
      <c r="H8" s="35">
        <v>0</v>
      </c>
      <c r="I8" s="39">
        <v>0</v>
      </c>
      <c r="J8" s="35">
        <v>0</v>
      </c>
      <c r="K8" s="35">
        <v>0</v>
      </c>
      <c r="L8" s="35">
        <v>0</v>
      </c>
      <c r="M8">
        <v>20</v>
      </c>
      <c r="N8">
        <v>4</v>
      </c>
      <c r="O8">
        <v>5</v>
      </c>
      <c r="P8">
        <v>9</v>
      </c>
      <c r="Q8" s="12">
        <v>2</v>
      </c>
      <c r="R8" s="13">
        <v>0.0416666666666667</v>
      </c>
      <c r="S8" s="13">
        <v>0.05</v>
      </c>
    </row>
    <row r="9" spans="1:19">
      <c r="A9" s="18">
        <v>43463</v>
      </c>
      <c r="B9" s="35">
        <v>52</v>
      </c>
      <c r="C9" s="35">
        <v>81</v>
      </c>
      <c r="D9" s="35">
        <v>89</v>
      </c>
      <c r="E9" s="36">
        <v>0.4231</v>
      </c>
      <c r="F9" s="35">
        <v>1</v>
      </c>
      <c r="G9" s="35">
        <v>1</v>
      </c>
      <c r="H9" s="35">
        <v>0</v>
      </c>
      <c r="I9" s="39">
        <v>0</v>
      </c>
      <c r="J9" s="35">
        <v>0</v>
      </c>
      <c r="K9" s="35">
        <v>0</v>
      </c>
      <c r="L9" s="35">
        <v>0</v>
      </c>
      <c r="M9">
        <v>21</v>
      </c>
      <c r="N9">
        <v>3</v>
      </c>
      <c r="O9">
        <v>8</v>
      </c>
      <c r="P9">
        <v>11</v>
      </c>
      <c r="Q9" s="12">
        <v>2</v>
      </c>
      <c r="R9" s="13">
        <v>0.0384615384615385</v>
      </c>
      <c r="S9" s="13">
        <v>0.0952380952380952</v>
      </c>
    </row>
    <row r="10" spans="1:19">
      <c r="A10" s="18">
        <v>43464</v>
      </c>
      <c r="B10" s="35">
        <v>50</v>
      </c>
      <c r="C10" s="35">
        <v>106</v>
      </c>
      <c r="D10" s="35">
        <v>27</v>
      </c>
      <c r="E10" s="36">
        <v>0.42</v>
      </c>
      <c r="F10" s="35">
        <v>2</v>
      </c>
      <c r="G10" s="35">
        <v>2</v>
      </c>
      <c r="H10" s="35">
        <v>0</v>
      </c>
      <c r="I10" s="39">
        <v>0</v>
      </c>
      <c r="J10" s="35">
        <v>0</v>
      </c>
      <c r="K10" s="35">
        <v>0</v>
      </c>
      <c r="L10" s="35">
        <v>0</v>
      </c>
      <c r="M10">
        <v>13</v>
      </c>
      <c r="N10">
        <v>6</v>
      </c>
      <c r="O10">
        <v>16</v>
      </c>
      <c r="P10">
        <v>22</v>
      </c>
      <c r="Q10" s="12">
        <v>4</v>
      </c>
      <c r="R10" s="13">
        <v>0.08</v>
      </c>
      <c r="S10" s="13">
        <v>0.0769230769230769</v>
      </c>
    </row>
    <row r="11" s="17" customFormat="1" ht="14.25" spans="1:19">
      <c r="A11" s="18">
        <v>43465</v>
      </c>
      <c r="B11" s="37">
        <v>48</v>
      </c>
      <c r="C11" s="37">
        <v>84</v>
      </c>
      <c r="D11" s="37">
        <v>35</v>
      </c>
      <c r="E11" s="38">
        <v>0.5417</v>
      </c>
      <c r="F11" s="37">
        <v>3</v>
      </c>
      <c r="G11" s="37">
        <v>3</v>
      </c>
      <c r="H11" s="37">
        <v>0</v>
      </c>
      <c r="I11" s="40">
        <v>0</v>
      </c>
      <c r="J11" s="37">
        <v>0</v>
      </c>
      <c r="K11" s="37">
        <v>0</v>
      </c>
      <c r="L11" s="37">
        <v>0</v>
      </c>
      <c r="M11" s="17">
        <v>22</v>
      </c>
      <c r="N11" s="17">
        <v>3</v>
      </c>
      <c r="O11" s="17">
        <v>7</v>
      </c>
      <c r="P11" s="17">
        <v>10</v>
      </c>
      <c r="Q11" s="30">
        <v>6</v>
      </c>
      <c r="R11" s="31">
        <v>0.125</v>
      </c>
      <c r="S11" s="31">
        <v>0.0909090909090909</v>
      </c>
    </row>
    <row r="12" spans="1:19">
      <c r="A12" s="18">
        <v>43466</v>
      </c>
      <c r="B12" s="35">
        <v>36</v>
      </c>
      <c r="C12" s="35">
        <v>65</v>
      </c>
      <c r="D12" s="35">
        <v>33</v>
      </c>
      <c r="E12" s="36">
        <v>0.4167</v>
      </c>
      <c r="F12" s="35">
        <v>1</v>
      </c>
      <c r="G12" s="35">
        <v>1</v>
      </c>
      <c r="H12" s="35">
        <v>0</v>
      </c>
      <c r="I12" s="39">
        <v>0</v>
      </c>
      <c r="J12" s="35">
        <v>0</v>
      </c>
      <c r="K12" s="35">
        <v>0</v>
      </c>
      <c r="L12" s="35">
        <v>0</v>
      </c>
      <c r="M12">
        <v>14</v>
      </c>
      <c r="N12">
        <v>3</v>
      </c>
      <c r="O12">
        <v>11</v>
      </c>
      <c r="P12">
        <v>14</v>
      </c>
      <c r="Q12" s="12">
        <v>2</v>
      </c>
      <c r="R12" s="13">
        <v>0.0555555555555556</v>
      </c>
      <c r="S12" s="13">
        <v>0.0714285714285714</v>
      </c>
    </row>
    <row r="13" spans="1:19">
      <c r="A13" s="18">
        <v>43467</v>
      </c>
      <c r="B13" s="35">
        <v>54</v>
      </c>
      <c r="C13" s="35">
        <v>81</v>
      </c>
      <c r="D13" s="35">
        <v>58</v>
      </c>
      <c r="E13" s="36">
        <v>0.5741</v>
      </c>
      <c r="F13" s="35">
        <v>1</v>
      </c>
      <c r="G13" s="35">
        <v>0</v>
      </c>
      <c r="H13" s="35">
        <v>0</v>
      </c>
      <c r="I13" s="39">
        <v>0</v>
      </c>
      <c r="J13" s="35">
        <v>0</v>
      </c>
      <c r="K13" s="35">
        <v>0</v>
      </c>
      <c r="L13" s="35">
        <v>0</v>
      </c>
      <c r="M13">
        <v>20</v>
      </c>
      <c r="N13">
        <v>4</v>
      </c>
      <c r="O13">
        <v>8</v>
      </c>
      <c r="P13">
        <v>12</v>
      </c>
      <c r="Q13" s="12">
        <v>1</v>
      </c>
      <c r="R13" s="13">
        <v>0.0185185185185185</v>
      </c>
      <c r="S13" s="13">
        <v>0.05</v>
      </c>
    </row>
    <row r="14" spans="1:19">
      <c r="A14" s="18">
        <v>43468</v>
      </c>
      <c r="B14" s="35">
        <v>57</v>
      </c>
      <c r="C14" s="35">
        <v>101</v>
      </c>
      <c r="D14" s="35">
        <v>64</v>
      </c>
      <c r="E14" s="36">
        <v>0.6491</v>
      </c>
      <c r="F14" s="35">
        <v>3</v>
      </c>
      <c r="G14" s="35">
        <v>2</v>
      </c>
      <c r="H14" s="35">
        <v>0</v>
      </c>
      <c r="I14" s="39">
        <v>0</v>
      </c>
      <c r="J14" s="35">
        <v>0</v>
      </c>
      <c r="K14" s="35">
        <v>0</v>
      </c>
      <c r="L14" s="35">
        <v>0</v>
      </c>
      <c r="M14">
        <v>21</v>
      </c>
      <c r="N14">
        <v>4</v>
      </c>
      <c r="O14">
        <v>5</v>
      </c>
      <c r="P14">
        <v>9</v>
      </c>
      <c r="Q14" s="12">
        <v>5</v>
      </c>
      <c r="R14" s="13">
        <v>0.087719298245614</v>
      </c>
      <c r="S14" s="13">
        <v>0.142857142857143</v>
      </c>
    </row>
    <row r="15" spans="1:19">
      <c r="A15" s="18">
        <v>43469</v>
      </c>
      <c r="B15" s="35">
        <v>49</v>
      </c>
      <c r="C15" s="35">
        <v>105</v>
      </c>
      <c r="D15" s="35">
        <v>64</v>
      </c>
      <c r="E15" s="36">
        <v>0.5102</v>
      </c>
      <c r="F15" s="35">
        <v>2</v>
      </c>
      <c r="G15" s="35">
        <v>1</v>
      </c>
      <c r="H15" s="35">
        <v>0</v>
      </c>
      <c r="I15" s="39">
        <v>0</v>
      </c>
      <c r="J15" s="35">
        <v>0</v>
      </c>
      <c r="K15" s="35">
        <v>0</v>
      </c>
      <c r="L15" s="35">
        <v>0</v>
      </c>
      <c r="M15">
        <v>29</v>
      </c>
      <c r="N15">
        <v>0</v>
      </c>
      <c r="O15">
        <v>6</v>
      </c>
      <c r="P15">
        <v>6</v>
      </c>
      <c r="Q15" s="12">
        <v>3</v>
      </c>
      <c r="R15" s="13">
        <v>0.0612244897959184</v>
      </c>
      <c r="S15" s="13">
        <v>0.103448275862069</v>
      </c>
    </row>
    <row r="16" spans="1:19">
      <c r="A16" s="18">
        <v>43470</v>
      </c>
      <c r="B16" s="35">
        <v>36</v>
      </c>
      <c r="C16" s="35">
        <v>79</v>
      </c>
      <c r="D16" s="35">
        <v>47</v>
      </c>
      <c r="E16" s="36">
        <v>0.6944</v>
      </c>
      <c r="F16" s="35">
        <v>1</v>
      </c>
      <c r="G16" s="35">
        <v>0</v>
      </c>
      <c r="H16" s="35">
        <v>0</v>
      </c>
      <c r="I16" s="39">
        <v>0</v>
      </c>
      <c r="J16" s="35">
        <v>0</v>
      </c>
      <c r="K16" s="35">
        <v>0</v>
      </c>
      <c r="L16" s="35">
        <v>0</v>
      </c>
      <c r="M16">
        <v>16</v>
      </c>
      <c r="N16">
        <v>4</v>
      </c>
      <c r="O16">
        <v>1</v>
      </c>
      <c r="P16">
        <v>5</v>
      </c>
      <c r="Q16" s="12">
        <v>1</v>
      </c>
      <c r="R16" s="13">
        <v>0.0277777777777778</v>
      </c>
      <c r="S16" s="13">
        <v>0.0625</v>
      </c>
    </row>
    <row r="17" spans="1:19">
      <c r="A17" s="18">
        <v>43471</v>
      </c>
      <c r="B17" s="35">
        <v>43</v>
      </c>
      <c r="C17" s="35">
        <v>84</v>
      </c>
      <c r="D17" s="35">
        <v>43</v>
      </c>
      <c r="E17" s="36">
        <v>0.5581</v>
      </c>
      <c r="F17" s="35">
        <v>4</v>
      </c>
      <c r="G17" s="35">
        <v>1</v>
      </c>
      <c r="H17" s="35">
        <v>0</v>
      </c>
      <c r="I17" s="39">
        <v>0</v>
      </c>
      <c r="J17" s="35">
        <v>0</v>
      </c>
      <c r="K17" s="35">
        <v>0</v>
      </c>
      <c r="L17" s="35">
        <v>0</v>
      </c>
      <c r="M17">
        <v>27</v>
      </c>
      <c r="N17">
        <v>3</v>
      </c>
      <c r="O17">
        <v>3</v>
      </c>
      <c r="P17">
        <v>6</v>
      </c>
      <c r="Q17" s="12">
        <v>5</v>
      </c>
      <c r="R17" s="13">
        <v>0.116279069767442</v>
      </c>
      <c r="S17" s="13">
        <v>0.111111111111111</v>
      </c>
    </row>
    <row r="18" spans="1:19">
      <c r="A18" s="18">
        <v>43472</v>
      </c>
      <c r="B18" s="35">
        <v>34</v>
      </c>
      <c r="C18" s="35">
        <v>70</v>
      </c>
      <c r="D18" s="35">
        <v>30</v>
      </c>
      <c r="E18" s="36">
        <v>0.5588</v>
      </c>
      <c r="F18" s="35">
        <v>3</v>
      </c>
      <c r="G18" s="35">
        <v>0</v>
      </c>
      <c r="H18" s="35">
        <v>0</v>
      </c>
      <c r="I18" s="39">
        <v>0</v>
      </c>
      <c r="J18" s="35">
        <v>0</v>
      </c>
      <c r="K18" s="35">
        <v>0</v>
      </c>
      <c r="L18" s="35">
        <v>0</v>
      </c>
      <c r="M18">
        <v>13</v>
      </c>
      <c r="N18">
        <v>3</v>
      </c>
      <c r="O18">
        <v>0</v>
      </c>
      <c r="P18">
        <v>3</v>
      </c>
      <c r="Q18" s="12">
        <v>3</v>
      </c>
      <c r="R18" s="13">
        <v>0.0882352941176471</v>
      </c>
      <c r="S18" s="13">
        <v>0</v>
      </c>
    </row>
    <row r="19" spans="1:19">
      <c r="A19" s="18">
        <v>43473</v>
      </c>
      <c r="B19" s="35">
        <v>35</v>
      </c>
      <c r="C19" s="35">
        <v>93</v>
      </c>
      <c r="D19" s="35">
        <v>78</v>
      </c>
      <c r="E19" s="36">
        <v>0.6</v>
      </c>
      <c r="F19" s="35">
        <v>2</v>
      </c>
      <c r="G19" s="35">
        <v>1</v>
      </c>
      <c r="H19" s="35">
        <v>0</v>
      </c>
      <c r="I19" s="39">
        <v>0</v>
      </c>
      <c r="J19" s="35">
        <v>0</v>
      </c>
      <c r="K19" s="35">
        <v>0</v>
      </c>
      <c r="L19" s="35">
        <v>0</v>
      </c>
      <c r="M19">
        <v>15</v>
      </c>
      <c r="N19">
        <v>4</v>
      </c>
      <c r="O19">
        <v>2</v>
      </c>
      <c r="P19">
        <v>6</v>
      </c>
      <c r="Q19" s="12">
        <v>3</v>
      </c>
      <c r="R19" s="13">
        <v>0.0857142857142857</v>
      </c>
      <c r="S19" s="13">
        <v>0.133333333333333</v>
      </c>
    </row>
    <row r="20" spans="1:19">
      <c r="A20" s="18" t="s">
        <v>38</v>
      </c>
      <c r="B20" s="35">
        <v>38</v>
      </c>
      <c r="C20" s="35">
        <v>70</v>
      </c>
      <c r="D20" s="35">
        <v>72</v>
      </c>
      <c r="E20" s="36">
        <v>0.6842</v>
      </c>
      <c r="F20" s="35">
        <v>1</v>
      </c>
      <c r="G20" s="35">
        <v>1</v>
      </c>
      <c r="H20" s="35">
        <v>0</v>
      </c>
      <c r="I20" s="39">
        <v>0</v>
      </c>
      <c r="J20" s="35">
        <v>0</v>
      </c>
      <c r="K20" s="35">
        <v>0</v>
      </c>
      <c r="L20" s="35">
        <v>0</v>
      </c>
      <c r="M20">
        <v>14</v>
      </c>
      <c r="N20">
        <v>5</v>
      </c>
      <c r="O20">
        <v>0</v>
      </c>
      <c r="P20">
        <v>5</v>
      </c>
      <c r="Q20" s="12">
        <v>2</v>
      </c>
      <c r="R20" s="13">
        <v>0.0526315789473684</v>
      </c>
      <c r="S20" s="13">
        <v>0</v>
      </c>
    </row>
    <row r="21" customFormat="1" spans="1:20">
      <c r="A21" s="18" t="s">
        <v>39</v>
      </c>
      <c r="B21" s="6">
        <v>24</v>
      </c>
      <c r="C21" s="6">
        <v>42</v>
      </c>
      <c r="D21" s="6">
        <v>86</v>
      </c>
      <c r="E21" s="7">
        <v>0.5833</v>
      </c>
      <c r="F21" s="6">
        <v>0</v>
      </c>
      <c r="G21" s="6">
        <v>0</v>
      </c>
      <c r="H21" s="6">
        <v>0</v>
      </c>
      <c r="I21" s="27">
        <v>0</v>
      </c>
      <c r="J21" s="6">
        <v>0</v>
      </c>
      <c r="K21" s="6">
        <v>0</v>
      </c>
      <c r="L21" s="6">
        <v>0</v>
      </c>
      <c r="M21" s="6">
        <v>11</v>
      </c>
      <c r="N21" s="6">
        <v>2</v>
      </c>
      <c r="O21" s="6">
        <v>2</v>
      </c>
      <c r="P21" s="6">
        <f t="shared" ref="P21:P33" si="0">N21+O21</f>
        <v>4</v>
      </c>
      <c r="Q21">
        <f>F21+G21</f>
        <v>0</v>
      </c>
      <c r="R21" s="13">
        <f t="shared" ref="R21:R29" si="1">Q21/B21</f>
        <v>0</v>
      </c>
      <c r="S21" s="2">
        <f>0</f>
        <v>0</v>
      </c>
      <c r="T21" s="2"/>
    </row>
    <row r="22" spans="1:19">
      <c r="A22" s="18" t="s">
        <v>40</v>
      </c>
      <c r="B22" s="6">
        <v>32</v>
      </c>
      <c r="C22" s="6">
        <v>100</v>
      </c>
      <c r="D22" s="6">
        <v>31</v>
      </c>
      <c r="E22" s="7">
        <v>0.6563</v>
      </c>
      <c r="F22" s="6">
        <v>2</v>
      </c>
      <c r="G22" s="6">
        <v>0</v>
      </c>
      <c r="H22" s="6">
        <v>0</v>
      </c>
      <c r="I22" s="27">
        <v>0</v>
      </c>
      <c r="J22" s="6">
        <v>0</v>
      </c>
      <c r="K22" s="6">
        <v>0</v>
      </c>
      <c r="L22" s="6">
        <v>0</v>
      </c>
      <c r="M22" s="6">
        <v>15</v>
      </c>
      <c r="N22" s="6">
        <v>3</v>
      </c>
      <c r="O22" s="6">
        <v>1</v>
      </c>
      <c r="P22" s="6">
        <f t="shared" si="0"/>
        <v>4</v>
      </c>
      <c r="Q22" s="6">
        <f>F22+G22</f>
        <v>2</v>
      </c>
      <c r="R22" s="13">
        <f t="shared" si="1"/>
        <v>0.0625</v>
      </c>
      <c r="S22" s="2">
        <v>0</v>
      </c>
    </row>
    <row r="23" spans="1:19">
      <c r="A23" s="18" t="s">
        <v>41</v>
      </c>
      <c r="B23" s="6">
        <v>27</v>
      </c>
      <c r="C23" s="6">
        <v>54</v>
      </c>
      <c r="D23" s="6">
        <v>46</v>
      </c>
      <c r="E23" s="7">
        <v>0.6667</v>
      </c>
      <c r="F23" s="6">
        <v>1</v>
      </c>
      <c r="G23" s="6">
        <v>1</v>
      </c>
      <c r="H23" s="6">
        <v>1</v>
      </c>
      <c r="I23" s="27">
        <v>0.037</v>
      </c>
      <c r="J23" s="6">
        <v>4</v>
      </c>
      <c r="K23" s="35">
        <v>9800</v>
      </c>
      <c r="L23" s="6">
        <v>4</v>
      </c>
      <c r="M23" s="6">
        <v>13</v>
      </c>
      <c r="N23" s="6">
        <v>4</v>
      </c>
      <c r="O23" s="6">
        <v>0</v>
      </c>
      <c r="P23" s="6">
        <f t="shared" si="0"/>
        <v>4</v>
      </c>
      <c r="Q23" s="6">
        <f>F23+G23</f>
        <v>2</v>
      </c>
      <c r="R23" s="13">
        <f t="shared" si="1"/>
        <v>0.0740740740740741</v>
      </c>
      <c r="S23" s="2">
        <v>0</v>
      </c>
    </row>
    <row r="24" spans="1:19">
      <c r="A24" s="18" t="s">
        <v>42</v>
      </c>
      <c r="B24" s="6">
        <v>31</v>
      </c>
      <c r="C24" s="6">
        <v>69</v>
      </c>
      <c r="D24" s="6">
        <v>66</v>
      </c>
      <c r="E24" s="7">
        <v>0.6452</v>
      </c>
      <c r="F24" s="6">
        <v>5</v>
      </c>
      <c r="G24" s="6">
        <v>0</v>
      </c>
      <c r="H24" s="6">
        <v>0</v>
      </c>
      <c r="I24" s="27">
        <v>0</v>
      </c>
      <c r="J24" s="6">
        <v>0</v>
      </c>
      <c r="K24" s="6">
        <v>0</v>
      </c>
      <c r="L24" s="6">
        <v>0</v>
      </c>
      <c r="M24" s="6">
        <v>11</v>
      </c>
      <c r="N24" s="6">
        <v>7</v>
      </c>
      <c r="O24" s="6">
        <v>0</v>
      </c>
      <c r="P24" s="6">
        <f t="shared" si="0"/>
        <v>7</v>
      </c>
      <c r="Q24" s="6">
        <f t="shared" ref="Q24:Q35" si="2">F24+G24</f>
        <v>5</v>
      </c>
      <c r="R24" s="13">
        <f t="shared" si="1"/>
        <v>0.161290322580645</v>
      </c>
      <c r="S24" s="2">
        <v>0</v>
      </c>
    </row>
    <row r="25" customFormat="1" spans="1:19">
      <c r="A25" s="18" t="s">
        <v>43</v>
      </c>
      <c r="B25" s="6">
        <v>40</v>
      </c>
      <c r="C25" s="6">
        <v>77</v>
      </c>
      <c r="D25" s="6">
        <v>37</v>
      </c>
      <c r="E25" s="7">
        <v>0.45</v>
      </c>
      <c r="F25" s="6">
        <v>17</v>
      </c>
      <c r="G25" s="6">
        <v>1</v>
      </c>
      <c r="H25" s="6">
        <v>1</v>
      </c>
      <c r="I25" s="27">
        <v>0.025</v>
      </c>
      <c r="J25" s="6">
        <v>12</v>
      </c>
      <c r="K25" s="6">
        <v>17490</v>
      </c>
      <c r="L25" s="6">
        <v>12</v>
      </c>
      <c r="M25" s="6">
        <v>16</v>
      </c>
      <c r="N25" s="6">
        <v>7</v>
      </c>
      <c r="O25" s="6">
        <v>0</v>
      </c>
      <c r="P25" s="6">
        <f t="shared" si="0"/>
        <v>7</v>
      </c>
      <c r="Q25" s="6">
        <f t="shared" si="2"/>
        <v>18</v>
      </c>
      <c r="R25" s="13">
        <f t="shared" si="1"/>
        <v>0.45</v>
      </c>
      <c r="S25" s="2">
        <f>3/16</f>
        <v>0.1875</v>
      </c>
    </row>
    <row r="26" spans="1:19">
      <c r="A26" s="18" t="s">
        <v>44</v>
      </c>
      <c r="B26" s="6">
        <v>31</v>
      </c>
      <c r="C26" s="6">
        <v>74</v>
      </c>
      <c r="D26" s="6">
        <v>25</v>
      </c>
      <c r="E26" s="7">
        <v>0.5161</v>
      </c>
      <c r="F26" s="6">
        <v>1</v>
      </c>
      <c r="G26" s="6">
        <v>1</v>
      </c>
      <c r="H26" s="6">
        <v>0</v>
      </c>
      <c r="I26" s="27">
        <v>0</v>
      </c>
      <c r="J26" s="6">
        <v>0</v>
      </c>
      <c r="K26" s="6">
        <v>0</v>
      </c>
      <c r="L26" s="6">
        <v>0</v>
      </c>
      <c r="M26">
        <v>10</v>
      </c>
      <c r="N26">
        <v>3</v>
      </c>
      <c r="O26">
        <v>0</v>
      </c>
      <c r="P26" s="6">
        <f t="shared" si="0"/>
        <v>3</v>
      </c>
      <c r="Q26" s="6">
        <f t="shared" si="2"/>
        <v>2</v>
      </c>
      <c r="R26" s="13">
        <f t="shared" si="1"/>
        <v>0.0645161290322581</v>
      </c>
      <c r="S26" s="2">
        <v>0</v>
      </c>
    </row>
    <row r="27" spans="1:19">
      <c r="A27" s="18" t="s">
        <v>45</v>
      </c>
      <c r="B27" s="6">
        <v>27</v>
      </c>
      <c r="C27" s="6">
        <v>46</v>
      </c>
      <c r="D27" s="6">
        <v>36</v>
      </c>
      <c r="E27" s="7">
        <v>0.5926</v>
      </c>
      <c r="F27" s="6">
        <v>1</v>
      </c>
      <c r="G27" s="6">
        <v>0</v>
      </c>
      <c r="H27" s="6">
        <v>0</v>
      </c>
      <c r="I27" s="27">
        <v>0</v>
      </c>
      <c r="J27" s="6">
        <v>0</v>
      </c>
      <c r="K27" s="6">
        <v>0</v>
      </c>
      <c r="L27" s="6">
        <v>0</v>
      </c>
      <c r="M27" s="6">
        <v>13</v>
      </c>
      <c r="N27" s="6">
        <v>3</v>
      </c>
      <c r="O27" s="6">
        <v>0</v>
      </c>
      <c r="P27" s="6">
        <f t="shared" si="0"/>
        <v>3</v>
      </c>
      <c r="Q27" s="6">
        <f t="shared" si="2"/>
        <v>1</v>
      </c>
      <c r="R27" s="13">
        <f t="shared" si="1"/>
        <v>0.037037037037037</v>
      </c>
      <c r="S27" s="2">
        <f>0</f>
        <v>0</v>
      </c>
    </row>
    <row r="28" spans="1:19">
      <c r="A28" s="18" t="s">
        <v>46</v>
      </c>
      <c r="B28" s="6">
        <v>28</v>
      </c>
      <c r="C28" s="6">
        <v>83</v>
      </c>
      <c r="D28" s="6">
        <v>27</v>
      </c>
      <c r="E28" s="7">
        <v>0.5357</v>
      </c>
      <c r="F28" s="6">
        <v>1</v>
      </c>
      <c r="G28" s="6">
        <v>0</v>
      </c>
      <c r="H28" s="6">
        <v>0</v>
      </c>
      <c r="I28" s="27">
        <v>0</v>
      </c>
      <c r="J28" s="6">
        <v>0</v>
      </c>
      <c r="K28" s="6">
        <v>0</v>
      </c>
      <c r="L28" s="6">
        <v>0</v>
      </c>
      <c r="M28" s="6">
        <v>11</v>
      </c>
      <c r="N28" s="6">
        <v>2</v>
      </c>
      <c r="O28" s="6">
        <v>0</v>
      </c>
      <c r="P28" s="6">
        <f t="shared" si="0"/>
        <v>2</v>
      </c>
      <c r="Q28" s="6">
        <f t="shared" si="2"/>
        <v>1</v>
      </c>
      <c r="R28" s="13">
        <f t="shared" si="1"/>
        <v>0.0357142857142857</v>
      </c>
      <c r="S28" s="2">
        <v>0</v>
      </c>
    </row>
    <row r="29" spans="1:19">
      <c r="A29" s="18" t="s">
        <v>47</v>
      </c>
      <c r="B29" s="6">
        <v>35</v>
      </c>
      <c r="C29" s="6">
        <v>82</v>
      </c>
      <c r="D29" s="6">
        <v>20</v>
      </c>
      <c r="E29" s="7">
        <v>0.6857</v>
      </c>
      <c r="F29" s="6">
        <v>3</v>
      </c>
      <c r="G29" s="6">
        <v>1</v>
      </c>
      <c r="H29" s="6">
        <v>0</v>
      </c>
      <c r="I29" s="27">
        <v>0</v>
      </c>
      <c r="J29" s="6">
        <v>0</v>
      </c>
      <c r="K29" s="6">
        <v>0</v>
      </c>
      <c r="L29" s="6">
        <v>0</v>
      </c>
      <c r="M29" s="6">
        <v>17</v>
      </c>
      <c r="N29" s="6">
        <v>4</v>
      </c>
      <c r="O29" s="6">
        <v>1</v>
      </c>
      <c r="P29" s="6">
        <f t="shared" si="0"/>
        <v>5</v>
      </c>
      <c r="Q29" s="6">
        <f t="shared" si="2"/>
        <v>4</v>
      </c>
      <c r="R29" s="13">
        <f t="shared" si="1"/>
        <v>0.114285714285714</v>
      </c>
      <c r="S29" s="2">
        <f>1/17</f>
        <v>0.0588235294117647</v>
      </c>
    </row>
    <row r="30" spans="1:19">
      <c r="A30" s="18" t="s">
        <v>48</v>
      </c>
      <c r="B30" s="6">
        <v>45</v>
      </c>
      <c r="C30" s="6">
        <v>81</v>
      </c>
      <c r="D30" s="6">
        <v>39</v>
      </c>
      <c r="E30" s="7">
        <v>0.4444</v>
      </c>
      <c r="F30" s="6">
        <v>6</v>
      </c>
      <c r="G30" s="6">
        <v>1</v>
      </c>
      <c r="H30" s="6">
        <v>0</v>
      </c>
      <c r="I30" s="7">
        <v>0</v>
      </c>
      <c r="J30" s="6">
        <v>0</v>
      </c>
      <c r="K30" s="6">
        <v>0</v>
      </c>
      <c r="L30" s="6">
        <v>0</v>
      </c>
      <c r="M30" s="6">
        <v>15</v>
      </c>
      <c r="N30" s="6">
        <v>6</v>
      </c>
      <c r="O30" s="6">
        <v>4</v>
      </c>
      <c r="P30" s="6">
        <f t="shared" si="0"/>
        <v>10</v>
      </c>
      <c r="Q30" s="6">
        <f t="shared" si="2"/>
        <v>7</v>
      </c>
      <c r="R30" s="13">
        <f>4/B30</f>
        <v>0.0888888888888889</v>
      </c>
      <c r="S30" s="2">
        <f>1/6</f>
        <v>0.166666666666667</v>
      </c>
    </row>
    <row r="31" spans="1:19">
      <c r="A31" s="18" t="s">
        <v>49</v>
      </c>
      <c r="B31" s="6">
        <v>30</v>
      </c>
      <c r="C31" s="6">
        <v>54</v>
      </c>
      <c r="D31" s="6">
        <v>91</v>
      </c>
      <c r="E31" s="7">
        <v>0.5667</v>
      </c>
      <c r="F31" s="6">
        <v>3</v>
      </c>
      <c r="G31" s="6">
        <v>1</v>
      </c>
      <c r="H31" s="6">
        <v>0</v>
      </c>
      <c r="I31" s="7">
        <v>0</v>
      </c>
      <c r="J31" s="6">
        <v>0</v>
      </c>
      <c r="K31" s="6">
        <v>0</v>
      </c>
      <c r="L31" s="6">
        <v>0</v>
      </c>
      <c r="M31" s="6">
        <v>15</v>
      </c>
      <c r="N31" s="6">
        <v>6</v>
      </c>
      <c r="O31" s="6">
        <v>4</v>
      </c>
      <c r="P31" s="6">
        <f t="shared" si="0"/>
        <v>10</v>
      </c>
      <c r="Q31" s="6">
        <f t="shared" si="2"/>
        <v>4</v>
      </c>
      <c r="R31" s="13">
        <f>2/30</f>
        <v>0.0666666666666667</v>
      </c>
      <c r="S31" s="2">
        <f>1/4</f>
        <v>0.25</v>
      </c>
    </row>
    <row r="32" spans="1:19">
      <c r="A32" s="18" t="s">
        <v>50</v>
      </c>
      <c r="B32" s="6">
        <v>29</v>
      </c>
      <c r="C32" s="6">
        <v>43</v>
      </c>
      <c r="D32" s="6">
        <v>219</v>
      </c>
      <c r="E32" s="7">
        <v>0.7586</v>
      </c>
      <c r="F32" s="6">
        <v>3</v>
      </c>
      <c r="G32" s="6">
        <v>1</v>
      </c>
      <c r="H32" s="6">
        <v>0</v>
      </c>
      <c r="I32" s="7">
        <v>0</v>
      </c>
      <c r="J32" s="6">
        <v>0</v>
      </c>
      <c r="K32" s="6">
        <v>0</v>
      </c>
      <c r="L32" s="6">
        <v>0</v>
      </c>
      <c r="M32" s="6">
        <v>7</v>
      </c>
      <c r="N32" s="6">
        <v>4</v>
      </c>
      <c r="O32" s="6">
        <v>0</v>
      </c>
      <c r="P32" s="6">
        <f t="shared" si="0"/>
        <v>4</v>
      </c>
      <c r="Q32" s="6">
        <f t="shared" si="2"/>
        <v>4</v>
      </c>
      <c r="R32" s="13">
        <f>2/30</f>
        <v>0.0666666666666667</v>
      </c>
      <c r="S32" s="2">
        <v>0</v>
      </c>
    </row>
    <row r="33" spans="1:19">
      <c r="A33" s="18" t="s">
        <v>51</v>
      </c>
      <c r="B33" s="6">
        <v>19</v>
      </c>
      <c r="C33" s="6">
        <v>48</v>
      </c>
      <c r="D33" s="6">
        <v>93</v>
      </c>
      <c r="E33" s="7">
        <v>0.4737</v>
      </c>
      <c r="F33" s="6">
        <v>0</v>
      </c>
      <c r="G33" s="6">
        <v>0</v>
      </c>
      <c r="H33" s="6">
        <v>0</v>
      </c>
      <c r="I33" s="7">
        <v>0</v>
      </c>
      <c r="J33" s="6">
        <v>0</v>
      </c>
      <c r="K33" s="6">
        <v>0</v>
      </c>
      <c r="L33" s="6">
        <v>0</v>
      </c>
      <c r="M33" s="6">
        <v>4</v>
      </c>
      <c r="N33" s="6">
        <v>4</v>
      </c>
      <c r="O33" s="6">
        <v>0</v>
      </c>
      <c r="P33" s="6">
        <f t="shared" si="0"/>
        <v>4</v>
      </c>
      <c r="Q33" s="6">
        <f t="shared" si="2"/>
        <v>0</v>
      </c>
      <c r="R33" s="13">
        <f>Q33/B33</f>
        <v>0</v>
      </c>
      <c r="S33" s="2">
        <v>0</v>
      </c>
    </row>
    <row r="34" spans="1:19">
      <c r="A34" s="18" t="s">
        <v>52</v>
      </c>
      <c r="B34" s="6">
        <v>31</v>
      </c>
      <c r="C34" s="6">
        <v>71</v>
      </c>
      <c r="D34" s="6">
        <v>100</v>
      </c>
      <c r="E34" s="7">
        <v>0.5484</v>
      </c>
      <c r="F34" s="6">
        <v>0</v>
      </c>
      <c r="G34" s="6">
        <v>1</v>
      </c>
      <c r="H34" s="6">
        <v>1</v>
      </c>
      <c r="I34" s="7">
        <v>0.0323</v>
      </c>
      <c r="J34" s="6">
        <v>1</v>
      </c>
      <c r="K34" s="41">
        <v>1198</v>
      </c>
      <c r="L34" s="6">
        <v>1</v>
      </c>
      <c r="M34">
        <v>6</v>
      </c>
      <c r="N34">
        <v>6</v>
      </c>
      <c r="O34">
        <v>0</v>
      </c>
      <c r="P34" s="6">
        <f>'80'!N34+'80'!O34</f>
        <v>6</v>
      </c>
      <c r="Q34" s="6">
        <f t="shared" si="2"/>
        <v>1</v>
      </c>
      <c r="R34" s="13">
        <f>Q34/B34</f>
        <v>0.032258064516129</v>
      </c>
      <c r="S34" s="2">
        <v>0</v>
      </c>
    </row>
    <row r="35" spans="1:19">
      <c r="A35" s="18" t="s">
        <v>53</v>
      </c>
      <c r="B35" s="6">
        <v>23</v>
      </c>
      <c r="C35" s="6">
        <v>45</v>
      </c>
      <c r="D35" s="6">
        <v>64</v>
      </c>
      <c r="E35" s="7">
        <v>0.6957</v>
      </c>
      <c r="F35" s="6">
        <v>1</v>
      </c>
      <c r="G35" s="6">
        <v>0</v>
      </c>
      <c r="H35" s="6">
        <v>0</v>
      </c>
      <c r="I35" s="7">
        <v>0</v>
      </c>
      <c r="J35" s="6">
        <v>0</v>
      </c>
      <c r="K35" s="6">
        <v>0</v>
      </c>
      <c r="L35" s="6">
        <v>0</v>
      </c>
      <c r="M35" s="6">
        <v>2</v>
      </c>
      <c r="N35" s="6">
        <v>6</v>
      </c>
      <c r="O35" s="6">
        <v>0</v>
      </c>
      <c r="P35" s="6">
        <f>'80'!N35+'80'!O35</f>
        <v>1</v>
      </c>
      <c r="Q35" s="6">
        <f t="shared" si="2"/>
        <v>1</v>
      </c>
      <c r="R35" s="13">
        <f>Q35/B35</f>
        <v>0.0434782608695652</v>
      </c>
      <c r="S35" s="2">
        <v>0</v>
      </c>
    </row>
    <row r="36" spans="1:19">
      <c r="A36" s="18" t="s">
        <v>54</v>
      </c>
      <c r="B36" s="23">
        <v>8</v>
      </c>
      <c r="C36" s="23">
        <v>21</v>
      </c>
      <c r="D36" s="23">
        <v>22</v>
      </c>
      <c r="E36" s="24">
        <v>0.5</v>
      </c>
      <c r="F36" s="23">
        <v>0</v>
      </c>
      <c r="G36" s="23">
        <v>0</v>
      </c>
      <c r="H36" s="23">
        <v>0</v>
      </c>
      <c r="I36" s="24">
        <v>0</v>
      </c>
      <c r="J36" s="23">
        <v>0</v>
      </c>
      <c r="K36" s="23">
        <v>0</v>
      </c>
      <c r="L36" s="23">
        <v>0</v>
      </c>
      <c r="M36" s="6">
        <v>0</v>
      </c>
      <c r="N36" s="6">
        <v>2</v>
      </c>
      <c r="O36" s="6">
        <v>0</v>
      </c>
      <c r="P36" s="6">
        <f>'80'!N36+'80'!O36</f>
        <v>2</v>
      </c>
      <c r="Q36" s="6">
        <f>F36+G36</f>
        <v>0</v>
      </c>
      <c r="R36" s="13">
        <f>Q36/B36</f>
        <v>0</v>
      </c>
      <c r="S36" s="2">
        <v>0</v>
      </c>
    </row>
    <row r="37" spans="1:19">
      <c r="A37" s="18" t="s">
        <v>55</v>
      </c>
      <c r="M37" s="6"/>
      <c r="N37" s="6"/>
      <c r="O37" s="6"/>
      <c r="P37" s="6"/>
      <c r="Q37" s="6"/>
      <c r="R37" s="13"/>
      <c r="S37" s="2"/>
    </row>
    <row r="38" spans="1:1">
      <c r="A38" s="18" t="s">
        <v>56</v>
      </c>
    </row>
    <row r="39" spans="1:1">
      <c r="A39" s="18" t="s">
        <v>57</v>
      </c>
    </row>
    <row r="40" spans="1:1">
      <c r="A40" s="18" t="s">
        <v>58</v>
      </c>
    </row>
    <row r="41" spans="1:1">
      <c r="A41" s="18" t="s">
        <v>59</v>
      </c>
    </row>
    <row r="42" spans="1:1">
      <c r="A42" s="18" t="s">
        <v>60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workbookViewId="0">
      <pane ySplit="1" topLeftCell="A11" activePane="bottomLeft" state="frozen"/>
      <selection/>
      <selection pane="bottomLeft" activeCell="S37" sqref="S37"/>
    </sheetView>
  </sheetViews>
  <sheetFormatPr defaultColWidth="7.125" defaultRowHeight="13.5"/>
  <cols>
    <col min="1" max="8" width="7.125" customWidth="1"/>
    <col min="9" max="9" width="7.125" style="19" customWidth="1"/>
    <col min="10" max="16379" width="7.125" customWidth="1"/>
  </cols>
  <sheetData>
    <row r="1" s="16" customFormat="1" ht="40.5" spans="1:20">
      <c r="A1" s="32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5" t="s">
        <v>8</v>
      </c>
      <c r="J1" s="20" t="s">
        <v>9</v>
      </c>
      <c r="K1" s="20" t="s">
        <v>10</v>
      </c>
      <c r="L1" s="20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9" t="s">
        <v>17</v>
      </c>
      <c r="S1" s="29" t="s">
        <v>18</v>
      </c>
      <c r="T1" s="29" t="s">
        <v>19</v>
      </c>
    </row>
    <row r="2" spans="1:19">
      <c r="A2" s="33" t="s">
        <v>20</v>
      </c>
      <c r="B2" s="6">
        <v>31</v>
      </c>
      <c r="C2" s="6">
        <v>82</v>
      </c>
      <c r="D2" s="6">
        <v>45</v>
      </c>
      <c r="E2" s="7">
        <v>0.6129</v>
      </c>
      <c r="F2" s="6">
        <v>1</v>
      </c>
      <c r="G2" s="6">
        <v>0</v>
      </c>
      <c r="H2" s="6">
        <v>1</v>
      </c>
      <c r="I2" s="27">
        <v>0.0323</v>
      </c>
      <c r="J2" s="6">
        <v>1</v>
      </c>
      <c r="K2" s="6">
        <v>699</v>
      </c>
      <c r="L2" s="6">
        <v>1</v>
      </c>
      <c r="M2">
        <v>7</v>
      </c>
      <c r="N2">
        <v>1</v>
      </c>
      <c r="O2">
        <v>1</v>
      </c>
      <c r="P2">
        <v>2</v>
      </c>
      <c r="Q2" s="12">
        <v>1</v>
      </c>
      <c r="R2" s="13">
        <v>0.032258064516129</v>
      </c>
      <c r="S2" s="13">
        <v>0</v>
      </c>
    </row>
    <row r="3" spans="1:19">
      <c r="A3" s="33" t="s">
        <v>21</v>
      </c>
      <c r="B3" s="6">
        <v>23</v>
      </c>
      <c r="C3" s="6">
        <v>27</v>
      </c>
      <c r="D3" s="6">
        <v>92</v>
      </c>
      <c r="E3" s="7">
        <v>0.6087</v>
      </c>
      <c r="F3" s="6">
        <v>0</v>
      </c>
      <c r="G3" s="6">
        <v>1</v>
      </c>
      <c r="H3" s="6">
        <v>0</v>
      </c>
      <c r="I3" s="27">
        <v>0</v>
      </c>
      <c r="J3" s="6">
        <v>0</v>
      </c>
      <c r="K3" s="6">
        <v>0</v>
      </c>
      <c r="L3" s="6">
        <v>0</v>
      </c>
      <c r="M3">
        <v>10</v>
      </c>
      <c r="N3">
        <v>3</v>
      </c>
      <c r="O3">
        <v>1</v>
      </c>
      <c r="P3">
        <v>4</v>
      </c>
      <c r="Q3" s="12">
        <v>1</v>
      </c>
      <c r="R3" s="13">
        <v>0.0434782608695652</v>
      </c>
      <c r="S3" s="13">
        <v>0.1</v>
      </c>
    </row>
    <row r="4" spans="1:19">
      <c r="A4" s="33" t="s">
        <v>22</v>
      </c>
      <c r="B4" s="6">
        <v>27</v>
      </c>
      <c r="C4" s="6">
        <v>54</v>
      </c>
      <c r="D4" s="6">
        <v>27</v>
      </c>
      <c r="E4" s="7">
        <v>0.5556</v>
      </c>
      <c r="F4" s="6">
        <v>3</v>
      </c>
      <c r="G4" s="6">
        <v>2</v>
      </c>
      <c r="H4" s="6">
        <v>1</v>
      </c>
      <c r="I4" s="27">
        <v>0.037</v>
      </c>
      <c r="J4" s="6">
        <v>1</v>
      </c>
      <c r="K4" s="6">
        <v>816</v>
      </c>
      <c r="L4" s="6">
        <v>1</v>
      </c>
      <c r="M4">
        <v>14</v>
      </c>
      <c r="N4">
        <v>1</v>
      </c>
      <c r="O4">
        <v>4</v>
      </c>
      <c r="P4">
        <v>5</v>
      </c>
      <c r="Q4" s="12">
        <v>5</v>
      </c>
      <c r="R4" s="13">
        <v>0.185185185185185</v>
      </c>
      <c r="S4" s="13">
        <v>0.214285714285714</v>
      </c>
    </row>
    <row r="5" spans="1:19">
      <c r="A5" s="33" t="s">
        <v>23</v>
      </c>
      <c r="B5" s="6">
        <v>33</v>
      </c>
      <c r="C5" s="6">
        <v>45</v>
      </c>
      <c r="D5" s="6">
        <v>26</v>
      </c>
      <c r="E5" s="7">
        <v>0.4242</v>
      </c>
      <c r="F5" s="6">
        <v>1</v>
      </c>
      <c r="G5" s="6">
        <v>0</v>
      </c>
      <c r="H5" s="6">
        <v>0</v>
      </c>
      <c r="I5" s="27">
        <v>0</v>
      </c>
      <c r="J5" s="6">
        <v>0</v>
      </c>
      <c r="K5" s="6">
        <v>0</v>
      </c>
      <c r="L5" s="6">
        <v>0</v>
      </c>
      <c r="M5">
        <v>9</v>
      </c>
      <c r="N5">
        <v>3</v>
      </c>
      <c r="O5">
        <v>7</v>
      </c>
      <c r="P5">
        <v>10</v>
      </c>
      <c r="Q5" s="12">
        <v>1</v>
      </c>
      <c r="R5" s="13">
        <v>0.0303030303030303</v>
      </c>
      <c r="S5" s="13">
        <v>0</v>
      </c>
    </row>
    <row r="6" spans="1:19">
      <c r="A6" s="33" t="s">
        <v>24</v>
      </c>
      <c r="B6" s="6">
        <v>30</v>
      </c>
      <c r="C6" s="6">
        <v>93</v>
      </c>
      <c r="D6" s="6">
        <v>59</v>
      </c>
      <c r="E6" s="7">
        <v>0.4333</v>
      </c>
      <c r="F6" s="6">
        <v>6</v>
      </c>
      <c r="G6" s="6">
        <v>1</v>
      </c>
      <c r="H6" s="6">
        <v>1</v>
      </c>
      <c r="I6" s="27">
        <v>0.0333</v>
      </c>
      <c r="J6" s="6">
        <v>1</v>
      </c>
      <c r="K6" s="6">
        <v>666</v>
      </c>
      <c r="L6" s="6">
        <v>1</v>
      </c>
      <c r="M6">
        <v>7</v>
      </c>
      <c r="N6">
        <v>3</v>
      </c>
      <c r="O6">
        <v>6</v>
      </c>
      <c r="P6">
        <v>9</v>
      </c>
      <c r="Q6" s="12">
        <v>7</v>
      </c>
      <c r="R6" s="13">
        <v>0.233333333333333</v>
      </c>
      <c r="S6" s="13">
        <v>0</v>
      </c>
    </row>
    <row r="7" spans="1:19">
      <c r="A7" s="33" t="s">
        <v>25</v>
      </c>
      <c r="B7" s="6">
        <v>30</v>
      </c>
      <c r="C7" s="6">
        <v>60</v>
      </c>
      <c r="D7" s="6">
        <v>59</v>
      </c>
      <c r="E7" s="7">
        <v>0.3</v>
      </c>
      <c r="F7" s="6">
        <v>1</v>
      </c>
      <c r="G7" s="6">
        <v>0</v>
      </c>
      <c r="H7" s="6">
        <v>0</v>
      </c>
      <c r="I7" s="27">
        <v>0</v>
      </c>
      <c r="J7" s="6">
        <v>0</v>
      </c>
      <c r="K7" s="6">
        <v>0</v>
      </c>
      <c r="L7" s="6">
        <v>0</v>
      </c>
      <c r="M7">
        <v>10</v>
      </c>
      <c r="N7">
        <v>2</v>
      </c>
      <c r="O7">
        <v>5</v>
      </c>
      <c r="P7">
        <v>7</v>
      </c>
      <c r="Q7" s="12">
        <v>1</v>
      </c>
      <c r="R7" s="13">
        <v>0.0333333333333333</v>
      </c>
      <c r="S7" s="13">
        <v>0.1</v>
      </c>
    </row>
    <row r="8" spans="1:19">
      <c r="A8" s="33" t="s">
        <v>26</v>
      </c>
      <c r="B8" s="6">
        <v>29</v>
      </c>
      <c r="C8" s="6">
        <v>59</v>
      </c>
      <c r="D8" s="6">
        <v>69</v>
      </c>
      <c r="E8" s="7">
        <v>0.6552</v>
      </c>
      <c r="F8" s="6">
        <v>3</v>
      </c>
      <c r="G8" s="6">
        <v>0</v>
      </c>
      <c r="H8" s="6">
        <v>0</v>
      </c>
      <c r="I8" s="27">
        <v>0</v>
      </c>
      <c r="J8" s="6">
        <v>0</v>
      </c>
      <c r="K8" s="6">
        <v>0</v>
      </c>
      <c r="L8" s="6">
        <v>0</v>
      </c>
      <c r="M8">
        <v>14</v>
      </c>
      <c r="N8">
        <v>2</v>
      </c>
      <c r="O8">
        <v>3</v>
      </c>
      <c r="P8">
        <v>5</v>
      </c>
      <c r="Q8" s="12">
        <v>3</v>
      </c>
      <c r="R8" s="13">
        <v>0.103448275862069</v>
      </c>
      <c r="S8" s="13">
        <v>0.0714285714285714</v>
      </c>
    </row>
    <row r="9" spans="1:19">
      <c r="A9" s="33" t="s">
        <v>27</v>
      </c>
      <c r="B9" s="6">
        <v>28</v>
      </c>
      <c r="C9" s="6">
        <v>74</v>
      </c>
      <c r="D9" s="6">
        <v>32</v>
      </c>
      <c r="E9" s="7">
        <v>0.3214</v>
      </c>
      <c r="F9" s="6">
        <v>3</v>
      </c>
      <c r="G9" s="6">
        <v>1</v>
      </c>
      <c r="H9" s="6">
        <v>1</v>
      </c>
      <c r="I9" s="27">
        <v>0.0357</v>
      </c>
      <c r="J9" s="6">
        <v>1</v>
      </c>
      <c r="K9" s="6">
        <v>816</v>
      </c>
      <c r="L9" s="6">
        <v>1</v>
      </c>
      <c r="M9">
        <v>10</v>
      </c>
      <c r="N9">
        <v>3</v>
      </c>
      <c r="O9">
        <v>5</v>
      </c>
      <c r="P9">
        <v>8</v>
      </c>
      <c r="Q9" s="12">
        <v>4</v>
      </c>
      <c r="R9" s="13">
        <v>0.142857142857143</v>
      </c>
      <c r="S9" s="13">
        <v>0.1</v>
      </c>
    </row>
    <row r="10" spans="1:19">
      <c r="A10" s="33" t="s">
        <v>28</v>
      </c>
      <c r="B10" s="6">
        <v>28</v>
      </c>
      <c r="C10" s="6">
        <v>67</v>
      </c>
      <c r="D10" s="6">
        <v>27</v>
      </c>
      <c r="E10" s="7">
        <v>0.4643</v>
      </c>
      <c r="F10" s="6">
        <v>1</v>
      </c>
      <c r="G10" s="6">
        <v>1</v>
      </c>
      <c r="H10" s="6">
        <v>1</v>
      </c>
      <c r="I10" s="27">
        <v>0.0357</v>
      </c>
      <c r="J10" s="6">
        <v>1</v>
      </c>
      <c r="K10" s="6">
        <v>925.5</v>
      </c>
      <c r="L10" s="6">
        <v>1</v>
      </c>
      <c r="M10">
        <v>11</v>
      </c>
      <c r="N10">
        <v>2</v>
      </c>
      <c r="O10">
        <v>4</v>
      </c>
      <c r="P10">
        <v>6</v>
      </c>
      <c r="Q10" s="12">
        <v>2</v>
      </c>
      <c r="R10" s="13">
        <v>0.0714285714285714</v>
      </c>
      <c r="S10" s="13">
        <v>0.0909090909090909</v>
      </c>
    </row>
    <row r="11" s="17" customFormat="1" ht="14.25" spans="1:19">
      <c r="A11" s="34" t="s">
        <v>29</v>
      </c>
      <c r="B11" s="21">
        <v>42</v>
      </c>
      <c r="C11" s="21">
        <v>112</v>
      </c>
      <c r="D11" s="21">
        <v>27</v>
      </c>
      <c r="E11" s="22">
        <v>0.381</v>
      </c>
      <c r="F11" s="21">
        <v>6</v>
      </c>
      <c r="G11" s="21">
        <v>3</v>
      </c>
      <c r="H11" s="21">
        <v>0</v>
      </c>
      <c r="I11" s="28">
        <v>0</v>
      </c>
      <c r="J11" s="21">
        <v>0</v>
      </c>
      <c r="K11" s="21">
        <v>0</v>
      </c>
      <c r="L11" s="21">
        <v>0</v>
      </c>
      <c r="M11" s="17">
        <v>22</v>
      </c>
      <c r="N11" s="17">
        <v>0</v>
      </c>
      <c r="O11" s="17">
        <v>4</v>
      </c>
      <c r="P11" s="17">
        <v>4</v>
      </c>
      <c r="Q11" s="30">
        <v>9</v>
      </c>
      <c r="R11" s="31">
        <v>0.214285714285714</v>
      </c>
      <c r="S11" s="31">
        <v>0.272727272727273</v>
      </c>
    </row>
    <row r="12" spans="1:19">
      <c r="A12" s="6" t="s">
        <v>30</v>
      </c>
      <c r="B12" s="6">
        <v>32</v>
      </c>
      <c r="C12" s="6">
        <v>57</v>
      </c>
      <c r="D12" s="6">
        <v>62</v>
      </c>
      <c r="E12" s="7">
        <v>0.5938</v>
      </c>
      <c r="F12" s="6">
        <v>4</v>
      </c>
      <c r="G12" s="6">
        <v>0</v>
      </c>
      <c r="H12" s="6">
        <v>0</v>
      </c>
      <c r="I12" s="27">
        <v>0</v>
      </c>
      <c r="J12" s="6">
        <v>0</v>
      </c>
      <c r="K12" s="6">
        <v>0</v>
      </c>
      <c r="L12" s="6">
        <v>0</v>
      </c>
      <c r="M12">
        <v>9</v>
      </c>
      <c r="N12">
        <v>3</v>
      </c>
      <c r="O12">
        <v>4</v>
      </c>
      <c r="P12">
        <v>7</v>
      </c>
      <c r="Q12" s="12">
        <v>4</v>
      </c>
      <c r="R12" s="13">
        <v>0.125</v>
      </c>
      <c r="S12" s="13">
        <v>0</v>
      </c>
    </row>
    <row r="13" spans="1:19">
      <c r="A13" s="6" t="s">
        <v>31</v>
      </c>
      <c r="B13" s="6">
        <v>40</v>
      </c>
      <c r="C13" s="6">
        <v>91</v>
      </c>
      <c r="D13" s="6">
        <v>118</v>
      </c>
      <c r="E13" s="7">
        <v>0.575</v>
      </c>
      <c r="F13" s="6">
        <v>4</v>
      </c>
      <c r="G13" s="6">
        <v>1</v>
      </c>
      <c r="H13" s="6">
        <v>0</v>
      </c>
      <c r="I13" s="27">
        <v>0</v>
      </c>
      <c r="J13" s="6">
        <v>1</v>
      </c>
      <c r="K13" s="6">
        <v>0</v>
      </c>
      <c r="L13" s="6">
        <v>0</v>
      </c>
      <c r="M13">
        <v>15</v>
      </c>
      <c r="N13">
        <v>0</v>
      </c>
      <c r="O13">
        <v>2</v>
      </c>
      <c r="P13">
        <v>2</v>
      </c>
      <c r="Q13" s="12">
        <v>5</v>
      </c>
      <c r="R13" s="13">
        <v>0.125</v>
      </c>
      <c r="S13" s="13">
        <v>0.2</v>
      </c>
    </row>
    <row r="14" spans="1:19">
      <c r="A14" s="6" t="s">
        <v>32</v>
      </c>
      <c r="B14" s="6">
        <v>35</v>
      </c>
      <c r="C14" s="6">
        <v>67</v>
      </c>
      <c r="D14" s="6">
        <v>43</v>
      </c>
      <c r="E14" s="7">
        <v>0.4571</v>
      </c>
      <c r="F14" s="6">
        <v>2</v>
      </c>
      <c r="G14" s="6">
        <v>1</v>
      </c>
      <c r="H14" s="6">
        <v>0</v>
      </c>
      <c r="I14" s="27">
        <v>0</v>
      </c>
      <c r="J14" s="6">
        <v>0</v>
      </c>
      <c r="K14" s="6">
        <v>0</v>
      </c>
      <c r="L14" s="6">
        <v>0</v>
      </c>
      <c r="M14">
        <v>16</v>
      </c>
      <c r="N14">
        <v>2</v>
      </c>
      <c r="O14">
        <v>3</v>
      </c>
      <c r="P14">
        <v>5</v>
      </c>
      <c r="Q14" s="12">
        <v>3</v>
      </c>
      <c r="R14" s="13">
        <v>0.0857142857142857</v>
      </c>
      <c r="S14" s="13">
        <v>0.125</v>
      </c>
    </row>
    <row r="15" spans="1:19">
      <c r="A15" s="6" t="s">
        <v>33</v>
      </c>
      <c r="B15" s="6">
        <v>27</v>
      </c>
      <c r="C15" s="6">
        <v>42</v>
      </c>
      <c r="D15" s="6">
        <v>71</v>
      </c>
      <c r="E15" s="7">
        <v>0.5926</v>
      </c>
      <c r="F15" s="6">
        <v>2</v>
      </c>
      <c r="G15" s="6">
        <v>1</v>
      </c>
      <c r="H15" s="6">
        <v>0</v>
      </c>
      <c r="I15" s="27">
        <v>0</v>
      </c>
      <c r="J15" s="6">
        <v>0</v>
      </c>
      <c r="K15" s="6">
        <v>0</v>
      </c>
      <c r="L15" s="6">
        <v>0</v>
      </c>
      <c r="M15">
        <v>15</v>
      </c>
      <c r="N15">
        <v>0</v>
      </c>
      <c r="O15">
        <v>3</v>
      </c>
      <c r="P15">
        <v>3</v>
      </c>
      <c r="Q15" s="12">
        <v>3</v>
      </c>
      <c r="R15" s="13">
        <v>0.111111111111111</v>
      </c>
      <c r="S15" s="13">
        <v>0.133333333333333</v>
      </c>
    </row>
    <row r="16" spans="1:19">
      <c r="A16" s="6" t="s">
        <v>34</v>
      </c>
      <c r="B16" s="6">
        <v>30</v>
      </c>
      <c r="C16" s="6">
        <v>53</v>
      </c>
      <c r="D16" s="6">
        <v>89</v>
      </c>
      <c r="E16" s="7">
        <v>0.5333</v>
      </c>
      <c r="F16" s="6">
        <v>1</v>
      </c>
      <c r="G16" s="6">
        <v>0</v>
      </c>
      <c r="H16" s="6">
        <v>0</v>
      </c>
      <c r="I16" s="27">
        <v>0</v>
      </c>
      <c r="J16" s="6">
        <v>0</v>
      </c>
      <c r="K16" s="6">
        <v>0</v>
      </c>
      <c r="L16" s="6">
        <v>0</v>
      </c>
      <c r="M16">
        <v>17</v>
      </c>
      <c r="N16">
        <v>0</v>
      </c>
      <c r="O16">
        <v>0</v>
      </c>
      <c r="P16">
        <v>0</v>
      </c>
      <c r="Q16" s="12">
        <v>1</v>
      </c>
      <c r="R16" s="13">
        <v>0.0333333333333333</v>
      </c>
      <c r="S16" s="13">
        <v>0.0588235294117647</v>
      </c>
    </row>
    <row r="17" spans="1:19">
      <c r="A17" s="6" t="s">
        <v>35</v>
      </c>
      <c r="B17" s="6">
        <v>38</v>
      </c>
      <c r="C17" s="6">
        <v>89</v>
      </c>
      <c r="D17" s="6">
        <v>40</v>
      </c>
      <c r="E17" s="7">
        <v>0.4737</v>
      </c>
      <c r="F17" s="6">
        <v>1</v>
      </c>
      <c r="G17" s="6">
        <v>1</v>
      </c>
      <c r="H17" s="6">
        <v>0</v>
      </c>
      <c r="I17" s="27">
        <v>0</v>
      </c>
      <c r="J17" s="6">
        <v>0</v>
      </c>
      <c r="K17" s="6">
        <v>0</v>
      </c>
      <c r="L17" s="6">
        <v>0</v>
      </c>
      <c r="M17">
        <v>23</v>
      </c>
      <c r="N17">
        <v>5</v>
      </c>
      <c r="O17">
        <v>2</v>
      </c>
      <c r="P17">
        <v>7</v>
      </c>
      <c r="Q17" s="12">
        <v>2</v>
      </c>
      <c r="R17" s="13">
        <v>0.0526315789473684</v>
      </c>
      <c r="S17" s="13">
        <v>0.0434782608695652</v>
      </c>
    </row>
    <row r="18" spans="1:19">
      <c r="A18" s="6" t="s">
        <v>36</v>
      </c>
      <c r="B18" s="6">
        <v>42</v>
      </c>
      <c r="C18" s="6">
        <v>134</v>
      </c>
      <c r="D18" s="6">
        <v>28</v>
      </c>
      <c r="E18" s="7">
        <v>0.6905</v>
      </c>
      <c r="F18" s="6">
        <v>1</v>
      </c>
      <c r="G18" s="6">
        <v>1</v>
      </c>
      <c r="H18" s="6">
        <v>0</v>
      </c>
      <c r="I18" s="27">
        <v>0</v>
      </c>
      <c r="J18" s="6">
        <v>0</v>
      </c>
      <c r="K18" s="6">
        <v>0</v>
      </c>
      <c r="L18" s="6">
        <v>0</v>
      </c>
      <c r="M18">
        <v>25</v>
      </c>
      <c r="N18">
        <v>1</v>
      </c>
      <c r="O18">
        <v>3</v>
      </c>
      <c r="P18">
        <v>4</v>
      </c>
      <c r="Q18" s="12">
        <v>2</v>
      </c>
      <c r="R18" s="13">
        <v>0.0476190476190476</v>
      </c>
      <c r="S18" s="13">
        <v>0.08</v>
      </c>
    </row>
    <row r="19" spans="1:19">
      <c r="A19" s="6" t="s">
        <v>37</v>
      </c>
      <c r="B19" s="6">
        <v>24</v>
      </c>
      <c r="C19" s="6">
        <v>43</v>
      </c>
      <c r="D19" s="6">
        <v>35</v>
      </c>
      <c r="E19" s="7">
        <v>0.625</v>
      </c>
      <c r="F19" s="6">
        <v>1</v>
      </c>
      <c r="G19" s="6">
        <v>0</v>
      </c>
      <c r="H19" s="6">
        <v>0</v>
      </c>
      <c r="I19" s="27">
        <v>0</v>
      </c>
      <c r="J19" s="6">
        <v>0</v>
      </c>
      <c r="K19" s="6">
        <v>0</v>
      </c>
      <c r="L19" s="6">
        <v>0</v>
      </c>
      <c r="M19">
        <v>14</v>
      </c>
      <c r="N19">
        <v>0</v>
      </c>
      <c r="O19">
        <v>1</v>
      </c>
      <c r="P19">
        <v>1</v>
      </c>
      <c r="Q19" s="12">
        <v>1</v>
      </c>
      <c r="R19" s="13">
        <v>0.0416666666666667</v>
      </c>
      <c r="S19" s="13">
        <v>0.0714285714285714</v>
      </c>
    </row>
    <row r="20" spans="1:19">
      <c r="A20" s="6" t="s">
        <v>38</v>
      </c>
      <c r="B20" s="6">
        <v>25</v>
      </c>
      <c r="C20" s="6">
        <v>51</v>
      </c>
      <c r="D20" s="6">
        <v>23</v>
      </c>
      <c r="E20" s="7">
        <v>0.52</v>
      </c>
      <c r="F20" s="6">
        <v>0</v>
      </c>
      <c r="G20" s="6">
        <v>1</v>
      </c>
      <c r="H20" s="6">
        <v>1</v>
      </c>
      <c r="I20" s="27">
        <v>0.04</v>
      </c>
      <c r="J20" s="6">
        <v>1</v>
      </c>
      <c r="K20" s="6">
        <v>810</v>
      </c>
      <c r="L20" s="6">
        <v>1</v>
      </c>
      <c r="M20">
        <v>13</v>
      </c>
      <c r="N20">
        <v>2</v>
      </c>
      <c r="O20">
        <v>1</v>
      </c>
      <c r="P20">
        <v>3</v>
      </c>
      <c r="Q20" s="12">
        <v>1</v>
      </c>
      <c r="R20" s="13">
        <v>0.04</v>
      </c>
      <c r="S20" s="13">
        <v>0.0769230769230769</v>
      </c>
    </row>
    <row r="21" customFormat="1" spans="1:19">
      <c r="A21" s="6" t="s">
        <v>39</v>
      </c>
      <c r="B21" s="6">
        <v>22</v>
      </c>
      <c r="C21" s="6">
        <v>35</v>
      </c>
      <c r="D21" s="6">
        <v>58</v>
      </c>
      <c r="E21" s="7">
        <v>0.7727</v>
      </c>
      <c r="F21" s="6">
        <v>0</v>
      </c>
      <c r="G21" s="6">
        <v>2</v>
      </c>
      <c r="H21" s="6">
        <v>0</v>
      </c>
      <c r="I21" s="27">
        <v>0</v>
      </c>
      <c r="J21" s="6">
        <v>0</v>
      </c>
      <c r="K21" s="6">
        <v>0</v>
      </c>
      <c r="L21" s="6">
        <v>0</v>
      </c>
      <c r="M21">
        <v>14</v>
      </c>
      <c r="N21">
        <v>0</v>
      </c>
      <c r="O21">
        <v>0</v>
      </c>
      <c r="P21">
        <f t="shared" ref="P21:P32" si="0">N21+O21</f>
        <v>0</v>
      </c>
      <c r="Q21" s="12">
        <f>F21+G21</f>
        <v>2</v>
      </c>
      <c r="R21" s="13">
        <f>Q21/B21</f>
        <v>0.0909090909090909</v>
      </c>
      <c r="S21" s="13">
        <v>0</v>
      </c>
    </row>
    <row r="22" spans="1:19">
      <c r="A22" s="6" t="s">
        <v>40</v>
      </c>
      <c r="B22" s="6">
        <v>27</v>
      </c>
      <c r="C22" s="6">
        <v>65</v>
      </c>
      <c r="D22" s="6">
        <v>29</v>
      </c>
      <c r="E22" s="7">
        <v>0.5556</v>
      </c>
      <c r="F22" s="6">
        <v>5</v>
      </c>
      <c r="G22" s="6">
        <v>0</v>
      </c>
      <c r="H22" s="6">
        <v>0</v>
      </c>
      <c r="I22" s="27">
        <v>0</v>
      </c>
      <c r="J22" s="6">
        <v>0</v>
      </c>
      <c r="K22" s="6">
        <v>0</v>
      </c>
      <c r="L22" s="6">
        <v>0</v>
      </c>
      <c r="M22" s="6">
        <v>9</v>
      </c>
      <c r="N22" s="6">
        <v>1</v>
      </c>
      <c r="O22" s="6">
        <v>1</v>
      </c>
      <c r="P22">
        <f t="shared" si="0"/>
        <v>2</v>
      </c>
      <c r="Q22" s="12">
        <f>F22+G22</f>
        <v>5</v>
      </c>
      <c r="R22" s="13">
        <f>Q22/B22</f>
        <v>0.185185185185185</v>
      </c>
      <c r="S22" s="13">
        <f>2/9</f>
        <v>0.222222222222222</v>
      </c>
    </row>
    <row r="23" spans="1:19">
      <c r="A23" s="6" t="s">
        <v>41</v>
      </c>
      <c r="B23" s="6">
        <v>19</v>
      </c>
      <c r="C23" s="6">
        <v>57</v>
      </c>
      <c r="D23" s="6">
        <v>25</v>
      </c>
      <c r="E23" s="7">
        <v>0.5263</v>
      </c>
      <c r="F23" s="6">
        <v>0</v>
      </c>
      <c r="G23" s="6">
        <v>1</v>
      </c>
      <c r="H23" s="6">
        <v>0</v>
      </c>
      <c r="I23" s="27">
        <v>0</v>
      </c>
      <c r="J23" s="6">
        <v>0</v>
      </c>
      <c r="K23" s="6">
        <v>0</v>
      </c>
      <c r="L23" s="6">
        <v>0</v>
      </c>
      <c r="M23" s="6">
        <v>10</v>
      </c>
      <c r="N23" s="6">
        <v>0</v>
      </c>
      <c r="O23" s="6">
        <v>1</v>
      </c>
      <c r="P23">
        <f t="shared" si="0"/>
        <v>1</v>
      </c>
      <c r="Q23" s="12">
        <f>F23+G23</f>
        <v>1</v>
      </c>
      <c r="R23" s="13">
        <f>Q23/B23</f>
        <v>0.0526315789473684</v>
      </c>
      <c r="S23" s="13">
        <f>0</f>
        <v>0</v>
      </c>
    </row>
    <row r="24" customFormat="1" spans="1:19">
      <c r="A24" s="6" t="s">
        <v>42</v>
      </c>
      <c r="B24" s="6">
        <v>31</v>
      </c>
      <c r="C24" s="6">
        <v>49</v>
      </c>
      <c r="D24" s="6">
        <v>54</v>
      </c>
      <c r="E24" s="7">
        <v>0.6452</v>
      </c>
      <c r="F24" s="6">
        <v>3</v>
      </c>
      <c r="G24" s="6">
        <v>0</v>
      </c>
      <c r="H24" s="6">
        <v>0</v>
      </c>
      <c r="I24" s="27">
        <v>0</v>
      </c>
      <c r="J24" s="6">
        <v>0</v>
      </c>
      <c r="K24" s="6">
        <v>0</v>
      </c>
      <c r="L24" s="6">
        <v>0</v>
      </c>
      <c r="M24" s="6">
        <v>17</v>
      </c>
      <c r="N24" s="6">
        <v>2</v>
      </c>
      <c r="O24" s="6">
        <v>0</v>
      </c>
      <c r="P24">
        <f t="shared" si="0"/>
        <v>2</v>
      </c>
      <c r="Q24" s="12">
        <f>F24+G24</f>
        <v>3</v>
      </c>
      <c r="R24" s="13">
        <f>Q24/B24</f>
        <v>0.0967741935483871</v>
      </c>
      <c r="S24" s="13">
        <f>1/17</f>
        <v>0.0588235294117647</v>
      </c>
    </row>
    <row r="25" customFormat="1" spans="1:19">
      <c r="A25" s="6" t="s">
        <v>43</v>
      </c>
      <c r="B25" s="6">
        <v>36</v>
      </c>
      <c r="C25" s="6">
        <v>73</v>
      </c>
      <c r="D25" s="6">
        <v>84</v>
      </c>
      <c r="E25" s="7">
        <v>0.5556</v>
      </c>
      <c r="F25" s="6">
        <v>4</v>
      </c>
      <c r="G25" s="6">
        <v>5</v>
      </c>
      <c r="H25" s="6">
        <v>0</v>
      </c>
      <c r="I25" s="27">
        <v>0</v>
      </c>
      <c r="J25" s="6">
        <v>0</v>
      </c>
      <c r="K25" s="6">
        <v>0</v>
      </c>
      <c r="L25" s="6">
        <v>0</v>
      </c>
      <c r="M25" s="6">
        <v>13</v>
      </c>
      <c r="N25" s="6">
        <v>2</v>
      </c>
      <c r="O25" s="6">
        <v>0</v>
      </c>
      <c r="P25">
        <f t="shared" si="0"/>
        <v>2</v>
      </c>
      <c r="Q25" s="12">
        <f>F25+G25</f>
        <v>9</v>
      </c>
      <c r="R25" s="13">
        <f>Q25/B25</f>
        <v>0.25</v>
      </c>
      <c r="S25" s="13">
        <f>4/13</f>
        <v>0.307692307692308</v>
      </c>
    </row>
    <row r="26" customFormat="1" spans="1:19">
      <c r="A26" s="6" t="s">
        <v>44</v>
      </c>
      <c r="B26" s="6">
        <v>29</v>
      </c>
      <c r="C26" s="6">
        <v>83</v>
      </c>
      <c r="D26" s="6">
        <v>18</v>
      </c>
      <c r="E26" s="7">
        <v>0.2759</v>
      </c>
      <c r="F26" s="6">
        <v>5</v>
      </c>
      <c r="G26" s="6">
        <v>1</v>
      </c>
      <c r="H26" s="6">
        <v>1</v>
      </c>
      <c r="I26" s="27">
        <v>0.0345</v>
      </c>
      <c r="J26" s="6">
        <v>2</v>
      </c>
      <c r="K26" s="6">
        <v>816</v>
      </c>
      <c r="L26" s="6">
        <v>1</v>
      </c>
      <c r="M26" s="6">
        <v>17</v>
      </c>
      <c r="N26" s="6">
        <v>2</v>
      </c>
      <c r="O26" s="6">
        <v>0</v>
      </c>
      <c r="P26" s="6">
        <f t="shared" si="0"/>
        <v>2</v>
      </c>
      <c r="Q26" s="12">
        <f t="shared" ref="Q26:Q35" si="1">F26+G26</f>
        <v>6</v>
      </c>
      <c r="R26" s="13">
        <f t="shared" ref="R26:R35" si="2">Q26/B26</f>
        <v>0.206896551724138</v>
      </c>
      <c r="S26" s="13">
        <f>3/17</f>
        <v>0.176470588235294</v>
      </c>
    </row>
    <row r="27" customFormat="1" spans="1:19">
      <c r="A27" s="6" t="s">
        <v>45</v>
      </c>
      <c r="B27" s="6">
        <v>18</v>
      </c>
      <c r="C27" s="6">
        <v>193</v>
      </c>
      <c r="D27" s="6">
        <v>22</v>
      </c>
      <c r="E27" s="7">
        <v>0.4444</v>
      </c>
      <c r="F27" s="6">
        <v>3</v>
      </c>
      <c r="G27" s="6">
        <v>0</v>
      </c>
      <c r="H27" s="6">
        <v>0</v>
      </c>
      <c r="I27" s="27">
        <v>0</v>
      </c>
      <c r="J27" s="6">
        <v>0</v>
      </c>
      <c r="K27" s="6">
        <v>0</v>
      </c>
      <c r="L27" s="6">
        <v>0</v>
      </c>
      <c r="M27" s="6">
        <v>9</v>
      </c>
      <c r="N27" s="6">
        <v>2</v>
      </c>
      <c r="O27" s="6">
        <v>0</v>
      </c>
      <c r="P27" s="6">
        <f t="shared" si="0"/>
        <v>2</v>
      </c>
      <c r="Q27" s="12">
        <f t="shared" si="1"/>
        <v>3</v>
      </c>
      <c r="R27" s="13">
        <f t="shared" si="2"/>
        <v>0.166666666666667</v>
      </c>
      <c r="S27" s="13">
        <f>1/9</f>
        <v>0.111111111111111</v>
      </c>
    </row>
    <row r="28" customFormat="1" spans="1:19">
      <c r="A28" s="6" t="s">
        <v>46</v>
      </c>
      <c r="B28" s="6">
        <v>31</v>
      </c>
      <c r="C28" s="6">
        <v>120</v>
      </c>
      <c r="D28" s="6">
        <v>37</v>
      </c>
      <c r="E28" s="7">
        <v>0.6129</v>
      </c>
      <c r="F28" s="6">
        <v>2</v>
      </c>
      <c r="G28" s="6">
        <v>0</v>
      </c>
      <c r="H28" s="6">
        <v>1</v>
      </c>
      <c r="I28" s="27">
        <v>0.0323</v>
      </c>
      <c r="J28" s="6">
        <v>1</v>
      </c>
      <c r="K28" s="6">
        <v>699</v>
      </c>
      <c r="L28" s="6">
        <v>1</v>
      </c>
      <c r="M28" s="6">
        <v>16</v>
      </c>
      <c r="N28" s="6">
        <v>2</v>
      </c>
      <c r="O28" s="6">
        <v>0</v>
      </c>
      <c r="P28" s="6">
        <f t="shared" si="0"/>
        <v>2</v>
      </c>
      <c r="Q28" s="12">
        <f t="shared" si="1"/>
        <v>2</v>
      </c>
      <c r="R28" s="13">
        <f t="shared" si="2"/>
        <v>0.0645161290322581</v>
      </c>
      <c r="S28" s="13">
        <v>0</v>
      </c>
    </row>
    <row r="29" customFormat="1" spans="1:19">
      <c r="A29" s="6" t="s">
        <v>47</v>
      </c>
      <c r="B29" s="6">
        <v>31</v>
      </c>
      <c r="C29" s="6">
        <v>94</v>
      </c>
      <c r="D29" s="6">
        <v>53</v>
      </c>
      <c r="E29" s="7">
        <v>0.4194</v>
      </c>
      <c r="F29" s="6">
        <v>4</v>
      </c>
      <c r="G29" s="6">
        <v>2</v>
      </c>
      <c r="H29" s="6">
        <v>1</v>
      </c>
      <c r="I29" s="27">
        <v>0.0323</v>
      </c>
      <c r="J29" s="6">
        <v>1</v>
      </c>
      <c r="K29" s="6">
        <v>662</v>
      </c>
      <c r="L29" s="6">
        <v>1</v>
      </c>
      <c r="M29" s="6">
        <v>17</v>
      </c>
      <c r="N29" s="6">
        <v>1</v>
      </c>
      <c r="O29" s="6">
        <v>0</v>
      </c>
      <c r="P29" s="6">
        <f t="shared" si="0"/>
        <v>1</v>
      </c>
      <c r="Q29" s="12">
        <f t="shared" si="1"/>
        <v>6</v>
      </c>
      <c r="R29" s="13">
        <f t="shared" si="2"/>
        <v>0.193548387096774</v>
      </c>
      <c r="S29" s="13">
        <f>1/17</f>
        <v>0.0588235294117647</v>
      </c>
    </row>
    <row r="30" customFormat="1" spans="1:19">
      <c r="A30" s="6" t="s">
        <v>48</v>
      </c>
      <c r="B30" s="6">
        <v>40</v>
      </c>
      <c r="C30" s="6">
        <v>94</v>
      </c>
      <c r="D30" s="6">
        <v>53</v>
      </c>
      <c r="E30" s="7">
        <v>0.525</v>
      </c>
      <c r="F30" s="6">
        <v>2</v>
      </c>
      <c r="G30" s="6">
        <v>0</v>
      </c>
      <c r="H30" s="6">
        <v>0</v>
      </c>
      <c r="I30" s="7">
        <v>0</v>
      </c>
      <c r="J30" s="6">
        <v>0</v>
      </c>
      <c r="K30" s="6">
        <v>0</v>
      </c>
      <c r="L30" s="6">
        <v>0</v>
      </c>
      <c r="M30" s="6">
        <v>24</v>
      </c>
      <c r="N30" s="6">
        <v>3</v>
      </c>
      <c r="O30" s="6">
        <v>0</v>
      </c>
      <c r="P30" s="6">
        <f t="shared" si="0"/>
        <v>3</v>
      </c>
      <c r="Q30" s="12">
        <f t="shared" si="1"/>
        <v>2</v>
      </c>
      <c r="R30" s="13">
        <f t="shared" si="2"/>
        <v>0.05</v>
      </c>
      <c r="S30" s="13">
        <f>2/24</f>
        <v>0.0833333333333333</v>
      </c>
    </row>
    <row r="31" customFormat="1" spans="1:19">
      <c r="A31" s="6" t="s">
        <v>49</v>
      </c>
      <c r="B31" s="6">
        <v>15</v>
      </c>
      <c r="C31" s="6">
        <v>32</v>
      </c>
      <c r="D31" s="6">
        <v>80</v>
      </c>
      <c r="E31" s="7">
        <v>0.6</v>
      </c>
      <c r="F31" s="6">
        <v>2</v>
      </c>
      <c r="G31" s="6">
        <v>0</v>
      </c>
      <c r="H31" s="6">
        <v>0</v>
      </c>
      <c r="I31" s="7">
        <v>0</v>
      </c>
      <c r="J31" s="6">
        <v>0</v>
      </c>
      <c r="K31" s="6">
        <v>0</v>
      </c>
      <c r="L31" s="6">
        <v>0</v>
      </c>
      <c r="M31" s="6">
        <v>7</v>
      </c>
      <c r="N31" s="6">
        <v>0</v>
      </c>
      <c r="O31" s="6">
        <v>0</v>
      </c>
      <c r="P31" s="6">
        <f t="shared" si="0"/>
        <v>0</v>
      </c>
      <c r="Q31" s="12">
        <f t="shared" si="1"/>
        <v>2</v>
      </c>
      <c r="R31" s="13">
        <f t="shared" si="2"/>
        <v>0.133333333333333</v>
      </c>
      <c r="S31" s="13">
        <f>1/7</f>
        <v>0.142857142857143</v>
      </c>
    </row>
    <row r="32" customFormat="1" spans="1:19">
      <c r="A32" s="6" t="s">
        <v>50</v>
      </c>
      <c r="B32" s="6">
        <v>31</v>
      </c>
      <c r="C32" s="6">
        <v>63</v>
      </c>
      <c r="D32" s="6">
        <v>86</v>
      </c>
      <c r="E32" s="7">
        <v>0.5484</v>
      </c>
      <c r="F32" s="6">
        <v>4</v>
      </c>
      <c r="G32" s="6">
        <v>1</v>
      </c>
      <c r="H32" s="6">
        <v>1</v>
      </c>
      <c r="I32" s="7">
        <v>0.0323</v>
      </c>
      <c r="J32" s="6">
        <v>1</v>
      </c>
      <c r="K32" s="6">
        <v>773</v>
      </c>
      <c r="L32" s="6">
        <v>1</v>
      </c>
      <c r="M32" s="6">
        <v>11</v>
      </c>
      <c r="N32" s="6">
        <v>3</v>
      </c>
      <c r="O32" s="6">
        <v>0</v>
      </c>
      <c r="P32" s="6">
        <f t="shared" si="0"/>
        <v>3</v>
      </c>
      <c r="Q32" s="12">
        <f t="shared" si="1"/>
        <v>5</v>
      </c>
      <c r="R32" s="13">
        <f t="shared" si="2"/>
        <v>0.161290322580645</v>
      </c>
      <c r="S32" s="13">
        <v>0</v>
      </c>
    </row>
    <row r="33" customFormat="1" spans="1:19">
      <c r="A33" s="6" t="s">
        <v>51</v>
      </c>
      <c r="B33" s="6">
        <v>29</v>
      </c>
      <c r="C33" s="6">
        <v>75</v>
      </c>
      <c r="D33" s="6">
        <v>68</v>
      </c>
      <c r="E33" s="7">
        <v>0.3793</v>
      </c>
      <c r="F33" s="6">
        <v>2</v>
      </c>
      <c r="G33" s="6">
        <v>1</v>
      </c>
      <c r="H33" s="6">
        <v>0</v>
      </c>
      <c r="I33" s="7">
        <v>0</v>
      </c>
      <c r="J33" s="6">
        <v>1</v>
      </c>
      <c r="K33" s="6">
        <v>0</v>
      </c>
      <c r="L33" s="6">
        <v>0</v>
      </c>
      <c r="M33" s="6">
        <v>0</v>
      </c>
      <c r="N33" s="6">
        <v>9</v>
      </c>
      <c r="O33" s="6">
        <v>1</v>
      </c>
      <c r="P33">
        <v>1</v>
      </c>
      <c r="Q33" s="12">
        <f t="shared" si="1"/>
        <v>3</v>
      </c>
      <c r="R33" s="13">
        <f t="shared" si="2"/>
        <v>0.103448275862069</v>
      </c>
      <c r="S33" s="13">
        <v>0</v>
      </c>
    </row>
    <row r="34" customFormat="1" spans="1:19">
      <c r="A34" s="6" t="s">
        <v>52</v>
      </c>
      <c r="B34" s="6">
        <v>33</v>
      </c>
      <c r="C34" s="6">
        <v>91</v>
      </c>
      <c r="D34" s="6">
        <v>22</v>
      </c>
      <c r="E34" s="7">
        <v>0.3939</v>
      </c>
      <c r="F34" s="6">
        <v>4</v>
      </c>
      <c r="G34" s="6">
        <v>0</v>
      </c>
      <c r="H34" s="6">
        <v>0</v>
      </c>
      <c r="I34" s="7">
        <v>0</v>
      </c>
      <c r="J34" s="6">
        <v>0</v>
      </c>
      <c r="K34" s="6">
        <v>0</v>
      </c>
      <c r="L34" s="6">
        <v>0</v>
      </c>
      <c r="M34" s="6">
        <v>24</v>
      </c>
      <c r="N34" s="6">
        <v>1</v>
      </c>
      <c r="O34" s="6">
        <v>0</v>
      </c>
      <c r="P34">
        <v>2</v>
      </c>
      <c r="Q34" s="12">
        <f t="shared" si="1"/>
        <v>4</v>
      </c>
      <c r="R34" s="13">
        <f t="shared" si="2"/>
        <v>0.121212121212121</v>
      </c>
      <c r="S34" s="13">
        <f>1/24</f>
        <v>0.0416666666666667</v>
      </c>
    </row>
    <row r="35" customFormat="1" spans="1:19">
      <c r="A35" s="6" t="s">
        <v>53</v>
      </c>
      <c r="B35" s="6">
        <v>31</v>
      </c>
      <c r="C35" s="6">
        <v>62</v>
      </c>
      <c r="D35" s="6">
        <v>75</v>
      </c>
      <c r="E35" s="7">
        <v>0.6452</v>
      </c>
      <c r="F35" s="6">
        <v>2</v>
      </c>
      <c r="G35" s="6">
        <v>1</v>
      </c>
      <c r="H35" s="6">
        <v>0</v>
      </c>
      <c r="I35" s="7">
        <v>0</v>
      </c>
      <c r="J35" s="6">
        <v>0</v>
      </c>
      <c r="K35" s="6">
        <v>0</v>
      </c>
      <c r="L35" s="6">
        <v>0</v>
      </c>
      <c r="M35" s="6">
        <v>18</v>
      </c>
      <c r="N35" s="6">
        <v>0</v>
      </c>
      <c r="O35" s="6">
        <v>2</v>
      </c>
      <c r="P35">
        <v>3</v>
      </c>
      <c r="Q35" s="12">
        <f t="shared" si="1"/>
        <v>3</v>
      </c>
      <c r="R35" s="13">
        <f t="shared" si="2"/>
        <v>0.0967741935483871</v>
      </c>
      <c r="S35" s="13">
        <f>1/18</f>
        <v>0.0555555555555556</v>
      </c>
    </row>
    <row r="36" customFormat="1" spans="1:19">
      <c r="A36" s="6" t="s">
        <v>54</v>
      </c>
      <c r="B36" s="23">
        <v>13</v>
      </c>
      <c r="C36" s="23">
        <v>31</v>
      </c>
      <c r="D36" s="23">
        <v>12</v>
      </c>
      <c r="E36" s="24">
        <v>0.3846</v>
      </c>
      <c r="F36" s="23">
        <v>0</v>
      </c>
      <c r="G36" s="23">
        <v>1</v>
      </c>
      <c r="H36" s="23">
        <v>0</v>
      </c>
      <c r="I36" s="24">
        <v>0</v>
      </c>
      <c r="J36" s="23">
        <v>0</v>
      </c>
      <c r="K36" s="23">
        <v>0</v>
      </c>
      <c r="L36" s="23">
        <v>0</v>
      </c>
      <c r="M36" s="6">
        <v>4</v>
      </c>
      <c r="N36" s="6">
        <v>1</v>
      </c>
      <c r="O36" s="6">
        <v>0</v>
      </c>
      <c r="P36">
        <v>4</v>
      </c>
      <c r="Q36" s="12">
        <f>F36+G36</f>
        <v>1</v>
      </c>
      <c r="R36" s="13">
        <f>Q36/B36</f>
        <v>0.0769230769230769</v>
      </c>
      <c r="S36" s="13">
        <v>0</v>
      </c>
    </row>
    <row r="37" customFormat="1" spans="1:19">
      <c r="A37" s="6" t="s">
        <v>55</v>
      </c>
      <c r="B37" s="6"/>
      <c r="C37" s="6"/>
      <c r="D37" s="6"/>
      <c r="E37" s="7"/>
      <c r="F37" s="6"/>
      <c r="G37" s="6"/>
      <c r="H37" s="6"/>
      <c r="I37" s="27"/>
      <c r="J37" s="6"/>
      <c r="K37" s="6"/>
      <c r="L37" s="6"/>
      <c r="M37" s="6"/>
      <c r="N37" s="6"/>
      <c r="O37" s="6"/>
      <c r="Q37" s="12"/>
      <c r="R37" s="13"/>
      <c r="S37" s="13"/>
    </row>
    <row r="38" spans="1:19">
      <c r="A38" s="6" t="s">
        <v>56</v>
      </c>
      <c r="S38" s="13"/>
    </row>
    <row r="39" spans="1:19">
      <c r="A39" s="6" t="s">
        <v>57</v>
      </c>
      <c r="S39" s="13"/>
    </row>
    <row r="40" spans="1:19">
      <c r="A40" s="6" t="s">
        <v>58</v>
      </c>
      <c r="S40" s="13"/>
    </row>
    <row r="41" spans="1:19">
      <c r="A41" s="6" t="s">
        <v>59</v>
      </c>
      <c r="S41" s="13"/>
    </row>
    <row r="42" spans="1:1">
      <c r="A42" s="6" t="s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abSelected="1" workbookViewId="0">
      <pane ySplit="1" topLeftCell="A23" activePane="bottomLeft" state="frozen"/>
      <selection/>
      <selection pane="bottomLeft" activeCell="W32" sqref="W32"/>
    </sheetView>
  </sheetViews>
  <sheetFormatPr defaultColWidth="7.125" defaultRowHeight="13.5"/>
  <cols>
    <col min="1" max="1" width="9" style="18" customWidth="1"/>
    <col min="2" max="8" width="7.125" customWidth="1"/>
    <col min="9" max="9" width="7.125" style="19" customWidth="1"/>
    <col min="10" max="16379" width="7.125" customWidth="1"/>
  </cols>
  <sheetData>
    <row r="1" s="16" customFormat="1" ht="40.5" spans="1:20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5" t="s">
        <v>8</v>
      </c>
      <c r="J1" s="20" t="s">
        <v>9</v>
      </c>
      <c r="K1" s="20" t="s">
        <v>10</v>
      </c>
      <c r="L1" s="20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9" t="s">
        <v>17</v>
      </c>
      <c r="S1" s="29" t="s">
        <v>18</v>
      </c>
      <c r="T1" s="29" t="s">
        <v>19</v>
      </c>
    </row>
    <row r="2" spans="1:19">
      <c r="A2" s="18" t="s">
        <v>20</v>
      </c>
      <c r="B2" s="6">
        <v>61</v>
      </c>
      <c r="C2" s="6">
        <v>136</v>
      </c>
      <c r="D2" s="6">
        <v>34</v>
      </c>
      <c r="E2" s="7">
        <v>0.6721</v>
      </c>
      <c r="F2" s="6">
        <v>3</v>
      </c>
      <c r="G2" s="6">
        <v>1</v>
      </c>
      <c r="H2" s="6">
        <v>0</v>
      </c>
      <c r="I2" s="27">
        <v>0</v>
      </c>
      <c r="J2" s="6">
        <v>0</v>
      </c>
      <c r="K2" s="6">
        <v>0</v>
      </c>
      <c r="L2" s="6">
        <v>0</v>
      </c>
      <c r="M2">
        <v>18</v>
      </c>
      <c r="N2">
        <v>5</v>
      </c>
      <c r="O2">
        <v>19</v>
      </c>
      <c r="P2">
        <v>24</v>
      </c>
      <c r="Q2" s="12">
        <v>4</v>
      </c>
      <c r="R2" s="13">
        <v>0.0655737704918033</v>
      </c>
      <c r="S2" s="13">
        <v>0.111111111111111</v>
      </c>
    </row>
    <row r="3" spans="1:19">
      <c r="A3" s="18" t="s">
        <v>21</v>
      </c>
      <c r="B3" s="6">
        <v>61</v>
      </c>
      <c r="C3" s="6">
        <v>77</v>
      </c>
      <c r="D3" s="6">
        <v>26</v>
      </c>
      <c r="E3" s="7">
        <v>0.7377</v>
      </c>
      <c r="F3" s="6">
        <v>1</v>
      </c>
      <c r="G3" s="6">
        <v>0</v>
      </c>
      <c r="H3" s="6">
        <v>0</v>
      </c>
      <c r="I3" s="27">
        <v>0</v>
      </c>
      <c r="J3" s="6">
        <v>0</v>
      </c>
      <c r="K3" s="6">
        <v>0</v>
      </c>
      <c r="L3" s="6">
        <v>0</v>
      </c>
      <c r="M3">
        <v>28</v>
      </c>
      <c r="N3">
        <v>5</v>
      </c>
      <c r="O3">
        <v>3</v>
      </c>
      <c r="P3">
        <v>8</v>
      </c>
      <c r="Q3" s="12">
        <v>1</v>
      </c>
      <c r="R3" s="13">
        <v>0.0163934426229508</v>
      </c>
      <c r="S3" s="13">
        <v>0</v>
      </c>
    </row>
    <row r="4" spans="1:19">
      <c r="A4" s="18" t="s">
        <v>22</v>
      </c>
      <c r="B4" s="6">
        <v>58</v>
      </c>
      <c r="C4" s="6">
        <v>97</v>
      </c>
      <c r="D4" s="6">
        <v>34</v>
      </c>
      <c r="E4" s="7">
        <v>0.6552</v>
      </c>
      <c r="F4" s="6">
        <v>2</v>
      </c>
      <c r="G4" s="6">
        <v>2</v>
      </c>
      <c r="H4" s="6">
        <v>0</v>
      </c>
      <c r="I4" s="27">
        <v>0</v>
      </c>
      <c r="J4" s="6">
        <v>0</v>
      </c>
      <c r="K4" s="6">
        <v>0</v>
      </c>
      <c r="L4" s="6">
        <v>0</v>
      </c>
      <c r="M4">
        <v>26</v>
      </c>
      <c r="N4">
        <v>3</v>
      </c>
      <c r="O4">
        <v>9</v>
      </c>
      <c r="P4">
        <v>12</v>
      </c>
      <c r="Q4" s="12">
        <v>4</v>
      </c>
      <c r="R4" s="13">
        <v>0.0689655172413793</v>
      </c>
      <c r="S4" s="13">
        <v>0.115384615384615</v>
      </c>
    </row>
    <row r="5" spans="1:19">
      <c r="A5" s="18" t="s">
        <v>23</v>
      </c>
      <c r="B5" s="6">
        <v>71</v>
      </c>
      <c r="C5" s="6">
        <v>244</v>
      </c>
      <c r="D5" s="6">
        <v>23</v>
      </c>
      <c r="E5" s="7">
        <v>0.6479</v>
      </c>
      <c r="F5" s="6">
        <v>2</v>
      </c>
      <c r="G5" s="6">
        <v>2</v>
      </c>
      <c r="H5" s="6">
        <v>0</v>
      </c>
      <c r="I5" s="27">
        <v>0</v>
      </c>
      <c r="J5" s="6">
        <v>0</v>
      </c>
      <c r="K5" s="6">
        <v>0</v>
      </c>
      <c r="L5" s="6">
        <v>0</v>
      </c>
      <c r="M5">
        <v>36</v>
      </c>
      <c r="N5">
        <v>3</v>
      </c>
      <c r="O5">
        <v>12</v>
      </c>
      <c r="P5">
        <v>15</v>
      </c>
      <c r="Q5" s="12">
        <v>4</v>
      </c>
      <c r="R5" s="13">
        <v>0.0563380281690141</v>
      </c>
      <c r="S5" s="13">
        <v>0.0277777777777778</v>
      </c>
    </row>
    <row r="6" spans="1:19">
      <c r="A6" s="18" t="s">
        <v>24</v>
      </c>
      <c r="B6" s="6">
        <v>56</v>
      </c>
      <c r="C6" s="6">
        <v>115</v>
      </c>
      <c r="D6" s="6">
        <v>24</v>
      </c>
      <c r="E6" s="7">
        <v>0.5714</v>
      </c>
      <c r="F6" s="6">
        <v>2</v>
      </c>
      <c r="G6" s="6">
        <v>2</v>
      </c>
      <c r="H6" s="6">
        <v>0</v>
      </c>
      <c r="I6" s="27">
        <v>0</v>
      </c>
      <c r="J6" s="6">
        <v>0</v>
      </c>
      <c r="K6" s="6">
        <v>0</v>
      </c>
      <c r="L6" s="6">
        <v>0</v>
      </c>
      <c r="M6">
        <v>26</v>
      </c>
      <c r="N6">
        <v>5</v>
      </c>
      <c r="O6">
        <v>10</v>
      </c>
      <c r="P6">
        <v>15</v>
      </c>
      <c r="Q6" s="12">
        <v>4</v>
      </c>
      <c r="R6" s="13">
        <v>0.0714285714285714</v>
      </c>
      <c r="S6" s="13">
        <v>0.0384615384615385</v>
      </c>
    </row>
    <row r="7" spans="1:19">
      <c r="A7" s="18" t="s">
        <v>25</v>
      </c>
      <c r="B7" s="6">
        <v>63</v>
      </c>
      <c r="C7" s="6">
        <v>109</v>
      </c>
      <c r="D7" s="6">
        <v>27</v>
      </c>
      <c r="E7" s="7">
        <v>0.6825</v>
      </c>
      <c r="F7" s="6">
        <v>0</v>
      </c>
      <c r="G7" s="6">
        <v>2</v>
      </c>
      <c r="H7" s="6">
        <v>0</v>
      </c>
      <c r="I7" s="27">
        <v>0</v>
      </c>
      <c r="J7" s="6">
        <v>0</v>
      </c>
      <c r="K7" s="6">
        <v>0</v>
      </c>
      <c r="L7" s="6">
        <v>0</v>
      </c>
      <c r="M7">
        <v>36</v>
      </c>
      <c r="N7">
        <v>3</v>
      </c>
      <c r="O7">
        <v>11</v>
      </c>
      <c r="P7">
        <v>14</v>
      </c>
      <c r="Q7" s="12">
        <v>2</v>
      </c>
      <c r="R7" s="13">
        <v>0.0317460317460317</v>
      </c>
      <c r="S7" s="13">
        <v>0.0555555555555556</v>
      </c>
    </row>
    <row r="8" spans="1:19">
      <c r="A8" s="18" t="s">
        <v>26</v>
      </c>
      <c r="B8" s="6">
        <v>44</v>
      </c>
      <c r="C8" s="6">
        <v>78</v>
      </c>
      <c r="D8" s="6">
        <v>60</v>
      </c>
      <c r="E8" s="7">
        <v>0.6364</v>
      </c>
      <c r="F8" s="6">
        <v>0</v>
      </c>
      <c r="G8" s="6">
        <v>1</v>
      </c>
      <c r="H8" s="6">
        <v>0</v>
      </c>
      <c r="I8" s="27">
        <v>0</v>
      </c>
      <c r="J8" s="6">
        <v>0</v>
      </c>
      <c r="K8" s="6">
        <v>0</v>
      </c>
      <c r="L8" s="6">
        <v>0</v>
      </c>
      <c r="M8">
        <v>24</v>
      </c>
      <c r="N8">
        <v>2</v>
      </c>
      <c r="O8">
        <v>7</v>
      </c>
      <c r="P8">
        <v>9</v>
      </c>
      <c r="Q8" s="12">
        <v>1</v>
      </c>
      <c r="R8" s="13">
        <v>0.0227272727272727</v>
      </c>
      <c r="S8" s="13">
        <v>0</v>
      </c>
    </row>
    <row r="9" spans="1:19">
      <c r="A9" s="18" t="s">
        <v>27</v>
      </c>
      <c r="B9" s="6">
        <v>49</v>
      </c>
      <c r="C9" s="6">
        <v>61</v>
      </c>
      <c r="D9" s="6">
        <v>25</v>
      </c>
      <c r="E9" s="7">
        <v>0.6735</v>
      </c>
      <c r="F9" s="6">
        <v>0</v>
      </c>
      <c r="G9" s="6">
        <v>0</v>
      </c>
      <c r="H9" s="6">
        <v>0</v>
      </c>
      <c r="I9" s="27">
        <v>0</v>
      </c>
      <c r="J9" s="6">
        <v>0</v>
      </c>
      <c r="K9" s="6">
        <v>0</v>
      </c>
      <c r="L9" s="6">
        <v>0</v>
      </c>
      <c r="M9">
        <v>23</v>
      </c>
      <c r="N9">
        <v>3</v>
      </c>
      <c r="O9">
        <v>8</v>
      </c>
      <c r="P9">
        <v>11</v>
      </c>
      <c r="Q9" s="12">
        <v>0</v>
      </c>
      <c r="R9" s="13">
        <v>0</v>
      </c>
      <c r="S9" s="13">
        <v>0</v>
      </c>
    </row>
    <row r="10" spans="1:19">
      <c r="A10" s="18" t="s">
        <v>28</v>
      </c>
      <c r="B10" s="6">
        <v>48</v>
      </c>
      <c r="C10" s="6">
        <v>78</v>
      </c>
      <c r="D10" s="6">
        <v>44</v>
      </c>
      <c r="E10" s="7">
        <v>0.5625</v>
      </c>
      <c r="F10" s="6">
        <v>1</v>
      </c>
      <c r="G10" s="6">
        <v>0</v>
      </c>
      <c r="H10" s="6">
        <v>0</v>
      </c>
      <c r="I10" s="27">
        <v>0</v>
      </c>
      <c r="J10" s="6">
        <v>0</v>
      </c>
      <c r="K10" s="6">
        <v>0</v>
      </c>
      <c r="L10" s="6">
        <v>0</v>
      </c>
      <c r="M10">
        <v>15</v>
      </c>
      <c r="N10">
        <v>2</v>
      </c>
      <c r="O10">
        <v>12</v>
      </c>
      <c r="P10">
        <v>14</v>
      </c>
      <c r="Q10" s="12">
        <v>1</v>
      </c>
      <c r="R10" s="13">
        <v>0.0208333333333333</v>
      </c>
      <c r="S10" s="13">
        <v>0</v>
      </c>
    </row>
    <row r="11" s="17" customFormat="1" ht="14.25" spans="1:19">
      <c r="A11" s="18" t="s">
        <v>29</v>
      </c>
      <c r="B11" s="21">
        <v>36</v>
      </c>
      <c r="C11" s="21">
        <v>57</v>
      </c>
      <c r="D11" s="21">
        <v>64</v>
      </c>
      <c r="E11" s="22">
        <v>0.5278</v>
      </c>
      <c r="F11" s="21">
        <v>0</v>
      </c>
      <c r="G11" s="21">
        <v>0</v>
      </c>
      <c r="H11" s="21">
        <v>0</v>
      </c>
      <c r="I11" s="28">
        <v>0</v>
      </c>
      <c r="J11" s="21">
        <v>0</v>
      </c>
      <c r="K11" s="21">
        <v>0</v>
      </c>
      <c r="L11" s="21">
        <v>0</v>
      </c>
      <c r="M11" s="17">
        <v>14</v>
      </c>
      <c r="N11" s="17">
        <v>5</v>
      </c>
      <c r="O11" s="17">
        <v>4</v>
      </c>
      <c r="P11" s="17">
        <v>9</v>
      </c>
      <c r="Q11" s="30">
        <v>0</v>
      </c>
      <c r="R11" s="31">
        <v>0</v>
      </c>
      <c r="S11" s="31">
        <v>0</v>
      </c>
    </row>
    <row r="12" spans="1:19">
      <c r="A12" s="18" t="s">
        <v>30</v>
      </c>
      <c r="B12" s="6">
        <v>56</v>
      </c>
      <c r="C12" s="6">
        <v>83</v>
      </c>
      <c r="D12" s="6">
        <v>17</v>
      </c>
      <c r="E12" s="7">
        <v>0.6786</v>
      </c>
      <c r="F12" s="6">
        <v>0</v>
      </c>
      <c r="G12" s="6">
        <v>0</v>
      </c>
      <c r="H12" s="6">
        <v>0</v>
      </c>
      <c r="I12" s="27">
        <v>0</v>
      </c>
      <c r="J12" s="6">
        <v>0</v>
      </c>
      <c r="K12" s="6">
        <v>0</v>
      </c>
      <c r="L12" s="6">
        <v>0</v>
      </c>
      <c r="M12">
        <v>29</v>
      </c>
      <c r="N12">
        <v>6</v>
      </c>
      <c r="O12">
        <v>7</v>
      </c>
      <c r="P12">
        <v>13</v>
      </c>
      <c r="Q12" s="12">
        <v>0</v>
      </c>
      <c r="R12" s="13">
        <v>0</v>
      </c>
      <c r="S12" s="13">
        <v>0</v>
      </c>
    </row>
    <row r="13" spans="1:19">
      <c r="A13" s="18" t="s">
        <v>31</v>
      </c>
      <c r="B13" s="6">
        <v>45</v>
      </c>
      <c r="C13" s="6">
        <v>89</v>
      </c>
      <c r="D13" s="6">
        <v>67</v>
      </c>
      <c r="E13" s="7">
        <v>0.6222</v>
      </c>
      <c r="F13" s="6">
        <v>1</v>
      </c>
      <c r="G13" s="6">
        <v>2</v>
      </c>
      <c r="H13" s="6">
        <v>0</v>
      </c>
      <c r="I13" s="27">
        <v>0</v>
      </c>
      <c r="J13" s="6">
        <v>0</v>
      </c>
      <c r="K13" s="6">
        <v>0</v>
      </c>
      <c r="L13" s="6">
        <v>0</v>
      </c>
      <c r="M13">
        <v>18</v>
      </c>
      <c r="N13">
        <v>3</v>
      </c>
      <c r="O13">
        <v>10</v>
      </c>
      <c r="P13">
        <v>13</v>
      </c>
      <c r="Q13" s="12">
        <v>3</v>
      </c>
      <c r="R13" s="13">
        <v>0.0666666666666667</v>
      </c>
      <c r="S13" s="13">
        <v>0.0555555555555556</v>
      </c>
    </row>
    <row r="14" spans="1:19">
      <c r="A14" s="18" t="s">
        <v>32</v>
      </c>
      <c r="B14" s="6">
        <v>47</v>
      </c>
      <c r="C14" s="6">
        <v>60</v>
      </c>
      <c r="D14" s="6">
        <v>94</v>
      </c>
      <c r="E14" s="7">
        <v>0.766</v>
      </c>
      <c r="F14" s="6">
        <v>1</v>
      </c>
      <c r="G14" s="6">
        <v>0</v>
      </c>
      <c r="H14" s="6">
        <v>0</v>
      </c>
      <c r="I14" s="27">
        <v>0</v>
      </c>
      <c r="J14" s="6">
        <v>0</v>
      </c>
      <c r="K14" s="6">
        <v>0</v>
      </c>
      <c r="L14" s="6">
        <v>0</v>
      </c>
      <c r="M14">
        <v>14</v>
      </c>
      <c r="N14">
        <v>1</v>
      </c>
      <c r="O14">
        <v>3</v>
      </c>
      <c r="P14">
        <v>4</v>
      </c>
      <c r="Q14" s="12">
        <v>1</v>
      </c>
      <c r="R14" s="13">
        <v>0.0212765957446809</v>
      </c>
      <c r="S14" s="13">
        <v>0</v>
      </c>
    </row>
    <row r="15" spans="1:19">
      <c r="A15" s="18" t="s">
        <v>33</v>
      </c>
      <c r="B15" s="6">
        <v>42</v>
      </c>
      <c r="C15" s="6">
        <v>64</v>
      </c>
      <c r="D15" s="6">
        <v>91</v>
      </c>
      <c r="E15" s="7">
        <v>0.6667</v>
      </c>
      <c r="F15" s="6">
        <v>2</v>
      </c>
      <c r="G15" s="6">
        <v>1</v>
      </c>
      <c r="H15" s="6">
        <v>0</v>
      </c>
      <c r="I15" s="27">
        <v>0</v>
      </c>
      <c r="J15" s="6">
        <v>0</v>
      </c>
      <c r="K15" s="6">
        <v>0</v>
      </c>
      <c r="L15" s="6">
        <v>0</v>
      </c>
      <c r="M15">
        <v>23</v>
      </c>
      <c r="N15">
        <v>1</v>
      </c>
      <c r="O15">
        <v>5</v>
      </c>
      <c r="P15">
        <v>6</v>
      </c>
      <c r="Q15" s="12">
        <v>3</v>
      </c>
      <c r="R15" s="13">
        <v>0.0714285714285714</v>
      </c>
      <c r="S15" s="13">
        <v>0</v>
      </c>
    </row>
    <row r="16" spans="1:19">
      <c r="A16" s="18" t="s">
        <v>34</v>
      </c>
      <c r="B16" s="6">
        <v>32</v>
      </c>
      <c r="C16" s="6">
        <v>86</v>
      </c>
      <c r="D16" s="6">
        <v>68</v>
      </c>
      <c r="E16" s="7">
        <v>0.4688</v>
      </c>
      <c r="F16" s="6">
        <v>1</v>
      </c>
      <c r="G16" s="6">
        <v>0</v>
      </c>
      <c r="H16" s="6">
        <v>1</v>
      </c>
      <c r="I16" s="27">
        <v>0.0312</v>
      </c>
      <c r="J16" s="6">
        <v>2</v>
      </c>
      <c r="K16" s="6">
        <v>6132</v>
      </c>
      <c r="L16" s="6">
        <v>2</v>
      </c>
      <c r="M16">
        <v>8</v>
      </c>
      <c r="N16">
        <v>4</v>
      </c>
      <c r="O16">
        <v>3</v>
      </c>
      <c r="P16">
        <v>7</v>
      </c>
      <c r="Q16" s="12">
        <v>1</v>
      </c>
      <c r="R16" s="13">
        <v>0.03125</v>
      </c>
      <c r="S16" s="13">
        <v>0</v>
      </c>
    </row>
    <row r="17" spans="1:19">
      <c r="A17" s="18" t="s">
        <v>35</v>
      </c>
      <c r="B17" s="6">
        <v>29</v>
      </c>
      <c r="C17" s="6">
        <v>39</v>
      </c>
      <c r="D17" s="6">
        <v>41</v>
      </c>
      <c r="E17" s="7">
        <v>0.7241</v>
      </c>
      <c r="F17" s="6">
        <v>2</v>
      </c>
      <c r="G17" s="6">
        <v>0</v>
      </c>
      <c r="H17" s="6">
        <v>0</v>
      </c>
      <c r="I17" s="27">
        <v>0</v>
      </c>
      <c r="J17" s="6">
        <v>0</v>
      </c>
      <c r="K17" s="6">
        <v>0</v>
      </c>
      <c r="L17" s="6">
        <v>0</v>
      </c>
      <c r="M17">
        <v>11</v>
      </c>
      <c r="N17">
        <v>4</v>
      </c>
      <c r="O17">
        <v>0</v>
      </c>
      <c r="P17">
        <v>4</v>
      </c>
      <c r="Q17" s="12">
        <v>2</v>
      </c>
      <c r="R17" s="13">
        <v>0.0689655172413793</v>
      </c>
      <c r="S17" s="13">
        <v>0</v>
      </c>
    </row>
    <row r="18" spans="1:19">
      <c r="A18" s="18" t="s">
        <v>36</v>
      </c>
      <c r="B18" s="6">
        <v>32</v>
      </c>
      <c r="C18" s="6">
        <v>74</v>
      </c>
      <c r="D18" s="6">
        <v>78</v>
      </c>
      <c r="E18" s="7">
        <v>0.5938</v>
      </c>
      <c r="F18" s="6">
        <v>0</v>
      </c>
      <c r="G18" s="6">
        <v>0</v>
      </c>
      <c r="H18" s="6">
        <v>0</v>
      </c>
      <c r="I18" s="27">
        <v>0</v>
      </c>
      <c r="J18" s="6">
        <v>0</v>
      </c>
      <c r="K18" s="6">
        <v>0</v>
      </c>
      <c r="L18" s="6">
        <v>0</v>
      </c>
      <c r="M18">
        <v>14</v>
      </c>
      <c r="N18">
        <v>3</v>
      </c>
      <c r="O18">
        <v>2</v>
      </c>
      <c r="P18">
        <v>5</v>
      </c>
      <c r="Q18" s="12">
        <v>0</v>
      </c>
      <c r="R18" s="13">
        <v>0</v>
      </c>
      <c r="S18" s="13">
        <v>0</v>
      </c>
    </row>
    <row r="19" spans="1:19">
      <c r="A19" s="18" t="s">
        <v>37</v>
      </c>
      <c r="B19" s="6">
        <v>29</v>
      </c>
      <c r="C19" s="6">
        <v>52</v>
      </c>
      <c r="D19" s="6">
        <v>26</v>
      </c>
      <c r="E19" s="7">
        <v>0.6552</v>
      </c>
      <c r="F19" s="6">
        <v>1</v>
      </c>
      <c r="G19" s="6">
        <v>1</v>
      </c>
      <c r="H19" s="6">
        <v>0</v>
      </c>
      <c r="I19" s="27">
        <v>0</v>
      </c>
      <c r="J19" s="6">
        <v>0</v>
      </c>
      <c r="K19" s="6">
        <v>0</v>
      </c>
      <c r="L19" s="6">
        <v>0</v>
      </c>
      <c r="M19">
        <v>14</v>
      </c>
      <c r="N19">
        <v>2</v>
      </c>
      <c r="O19">
        <v>0</v>
      </c>
      <c r="P19">
        <v>2</v>
      </c>
      <c r="Q19" s="12">
        <v>2</v>
      </c>
      <c r="R19" s="13">
        <v>0.0689655172413793</v>
      </c>
      <c r="S19" s="13">
        <v>0</v>
      </c>
    </row>
    <row r="20" spans="1:19">
      <c r="A20" s="18" t="s">
        <v>38</v>
      </c>
      <c r="B20" s="6">
        <v>32</v>
      </c>
      <c r="C20" s="6">
        <v>61</v>
      </c>
      <c r="D20" s="6">
        <v>36</v>
      </c>
      <c r="E20" s="7">
        <v>0.6875</v>
      </c>
      <c r="F20" s="6">
        <v>3</v>
      </c>
      <c r="G20" s="6">
        <v>1</v>
      </c>
      <c r="H20" s="6">
        <v>0</v>
      </c>
      <c r="I20" s="27">
        <v>0</v>
      </c>
      <c r="J20" s="6">
        <v>0</v>
      </c>
      <c r="K20" s="6">
        <v>0</v>
      </c>
      <c r="L20" s="6">
        <v>0</v>
      </c>
      <c r="M20">
        <v>15</v>
      </c>
      <c r="N20">
        <v>2</v>
      </c>
      <c r="O20">
        <v>1</v>
      </c>
      <c r="P20">
        <v>3</v>
      </c>
      <c r="Q20" s="12">
        <v>4</v>
      </c>
      <c r="R20" s="13">
        <v>0.125</v>
      </c>
      <c r="S20" s="13">
        <v>0</v>
      </c>
    </row>
    <row r="21" customFormat="1" spans="1:19">
      <c r="A21" s="18" t="s">
        <v>39</v>
      </c>
      <c r="B21" s="6">
        <v>29</v>
      </c>
      <c r="C21" s="6">
        <v>58</v>
      </c>
      <c r="D21" s="6">
        <v>83</v>
      </c>
      <c r="E21" s="7">
        <v>0.5517</v>
      </c>
      <c r="F21" s="6">
        <v>0</v>
      </c>
      <c r="G21" s="6">
        <v>1</v>
      </c>
      <c r="H21" s="6">
        <v>0</v>
      </c>
      <c r="I21" s="27">
        <v>0</v>
      </c>
      <c r="J21" s="6">
        <v>0</v>
      </c>
      <c r="K21" s="6">
        <v>0</v>
      </c>
      <c r="L21" s="6">
        <v>0</v>
      </c>
      <c r="M21">
        <v>11</v>
      </c>
      <c r="N21">
        <v>4</v>
      </c>
      <c r="O21">
        <v>1</v>
      </c>
      <c r="P21">
        <f t="shared" ref="P21:P35" si="0">N21+O21</f>
        <v>5</v>
      </c>
      <c r="Q21" s="12">
        <f t="shared" ref="Q21:Q35" si="1">F21+G21</f>
        <v>1</v>
      </c>
      <c r="R21" s="13">
        <f t="shared" ref="R21:R35" si="2">Q21/B21</f>
        <v>0.0344827586206897</v>
      </c>
      <c r="S21" s="13">
        <f>1/11</f>
        <v>0.0909090909090909</v>
      </c>
    </row>
    <row r="22" spans="1:19">
      <c r="A22" s="18" t="s">
        <v>40</v>
      </c>
      <c r="B22" s="6">
        <v>40</v>
      </c>
      <c r="C22" s="6">
        <v>117</v>
      </c>
      <c r="D22" s="6">
        <v>34</v>
      </c>
      <c r="E22" s="7">
        <v>0.5</v>
      </c>
      <c r="F22" s="6">
        <v>1</v>
      </c>
      <c r="G22" s="6">
        <v>0</v>
      </c>
      <c r="H22" s="6">
        <v>0</v>
      </c>
      <c r="I22" s="27">
        <v>0</v>
      </c>
      <c r="J22" s="6">
        <v>0</v>
      </c>
      <c r="K22" s="6">
        <v>0</v>
      </c>
      <c r="L22" s="6">
        <v>0</v>
      </c>
      <c r="M22" s="6">
        <v>21</v>
      </c>
      <c r="N22" s="6">
        <v>3</v>
      </c>
      <c r="O22" s="6">
        <v>1</v>
      </c>
      <c r="P22">
        <f t="shared" si="0"/>
        <v>4</v>
      </c>
      <c r="Q22" s="12">
        <f t="shared" si="1"/>
        <v>1</v>
      </c>
      <c r="R22" s="13">
        <f t="shared" si="2"/>
        <v>0.025</v>
      </c>
      <c r="S22" s="13">
        <f>1/21</f>
        <v>0.0476190476190476</v>
      </c>
    </row>
    <row r="23" spans="1:19">
      <c r="A23" s="18" t="s">
        <v>41</v>
      </c>
      <c r="B23" s="6">
        <v>28</v>
      </c>
      <c r="C23" s="6">
        <v>63</v>
      </c>
      <c r="D23" s="6">
        <v>35</v>
      </c>
      <c r="E23" s="7">
        <v>0.5357</v>
      </c>
      <c r="F23" s="6">
        <v>1</v>
      </c>
      <c r="G23" s="6">
        <v>0</v>
      </c>
      <c r="H23" s="6">
        <v>0</v>
      </c>
      <c r="I23" s="27">
        <v>0</v>
      </c>
      <c r="J23" s="6">
        <v>0</v>
      </c>
      <c r="K23" s="6">
        <v>0</v>
      </c>
      <c r="L23" s="6">
        <v>0</v>
      </c>
      <c r="M23" s="6">
        <v>15</v>
      </c>
      <c r="N23" s="6">
        <v>5</v>
      </c>
      <c r="O23" s="6">
        <v>0</v>
      </c>
      <c r="P23">
        <f t="shared" si="0"/>
        <v>5</v>
      </c>
      <c r="Q23" s="12">
        <f t="shared" si="1"/>
        <v>1</v>
      </c>
      <c r="R23" s="13">
        <f t="shared" si="2"/>
        <v>0.0357142857142857</v>
      </c>
      <c r="S23" s="13">
        <f>0</f>
        <v>0</v>
      </c>
    </row>
    <row r="24" spans="1:19">
      <c r="A24" s="18" t="s">
        <v>42</v>
      </c>
      <c r="B24" s="6">
        <v>27</v>
      </c>
      <c r="C24" s="6">
        <v>96</v>
      </c>
      <c r="D24" s="6">
        <v>138</v>
      </c>
      <c r="E24" s="7">
        <v>0.7037</v>
      </c>
      <c r="F24" s="6">
        <v>2</v>
      </c>
      <c r="G24" s="6">
        <v>0</v>
      </c>
      <c r="H24" s="6">
        <v>0</v>
      </c>
      <c r="I24" s="27">
        <v>0</v>
      </c>
      <c r="J24" s="6">
        <v>0</v>
      </c>
      <c r="K24" s="6">
        <v>0</v>
      </c>
      <c r="L24" s="6">
        <v>0</v>
      </c>
      <c r="M24" s="6">
        <v>9</v>
      </c>
      <c r="N24" s="6">
        <v>4</v>
      </c>
      <c r="O24" s="6">
        <v>0</v>
      </c>
      <c r="P24">
        <f t="shared" si="0"/>
        <v>4</v>
      </c>
      <c r="Q24" s="12">
        <f t="shared" si="1"/>
        <v>2</v>
      </c>
      <c r="R24" s="13">
        <f t="shared" si="2"/>
        <v>0.0740740740740741</v>
      </c>
      <c r="S24" s="13">
        <f>0</f>
        <v>0</v>
      </c>
    </row>
    <row r="25" spans="1:20">
      <c r="A25" s="18" t="s">
        <v>43</v>
      </c>
      <c r="B25" s="6">
        <v>17</v>
      </c>
      <c r="C25" s="6">
        <v>26</v>
      </c>
      <c r="D25" s="6">
        <v>47</v>
      </c>
      <c r="E25" s="7">
        <v>0.7059</v>
      </c>
      <c r="F25" s="6">
        <v>0</v>
      </c>
      <c r="G25" s="6">
        <v>0</v>
      </c>
      <c r="H25" s="6">
        <v>0</v>
      </c>
      <c r="I25" s="27">
        <v>0</v>
      </c>
      <c r="J25" s="6">
        <v>0</v>
      </c>
      <c r="K25" s="6">
        <v>0</v>
      </c>
      <c r="L25" s="6">
        <v>0</v>
      </c>
      <c r="M25" s="8">
        <v>3</v>
      </c>
      <c r="N25" s="8">
        <v>3</v>
      </c>
      <c r="O25" s="8">
        <v>0</v>
      </c>
      <c r="P25" s="6">
        <f t="shared" si="0"/>
        <v>3</v>
      </c>
      <c r="Q25" s="12">
        <f t="shared" si="1"/>
        <v>0</v>
      </c>
      <c r="R25" s="13">
        <f t="shared" si="2"/>
        <v>0</v>
      </c>
      <c r="S25" s="2">
        <v>0</v>
      </c>
      <c r="T25" s="2"/>
    </row>
    <row r="26" spans="1:19">
      <c r="A26" s="18" t="s">
        <v>44</v>
      </c>
      <c r="B26" s="6">
        <v>21</v>
      </c>
      <c r="C26" s="6">
        <v>39</v>
      </c>
      <c r="D26" s="6">
        <v>57</v>
      </c>
      <c r="E26" s="7">
        <v>0.4286</v>
      </c>
      <c r="F26" s="6">
        <v>2</v>
      </c>
      <c r="G26" s="6">
        <v>0</v>
      </c>
      <c r="H26" s="6">
        <v>0</v>
      </c>
      <c r="I26" s="27">
        <v>0</v>
      </c>
      <c r="J26" s="6">
        <v>0</v>
      </c>
      <c r="K26" s="6">
        <v>0</v>
      </c>
      <c r="L26" s="6">
        <v>0</v>
      </c>
      <c r="M26">
        <v>3</v>
      </c>
      <c r="N26">
        <v>1</v>
      </c>
      <c r="O26">
        <v>0</v>
      </c>
      <c r="P26" s="6">
        <f t="shared" si="0"/>
        <v>1</v>
      </c>
      <c r="Q26" s="12">
        <f t="shared" si="1"/>
        <v>2</v>
      </c>
      <c r="R26" s="13">
        <f t="shared" si="2"/>
        <v>0.0952380952380952</v>
      </c>
      <c r="S26" s="13">
        <v>0</v>
      </c>
    </row>
    <row r="27" spans="1:19">
      <c r="A27" s="18" t="s">
        <v>45</v>
      </c>
      <c r="B27" s="6">
        <v>30</v>
      </c>
      <c r="C27" s="6">
        <v>74</v>
      </c>
      <c r="D27" s="6">
        <v>53</v>
      </c>
      <c r="E27" s="7">
        <v>0.5</v>
      </c>
      <c r="F27" s="6">
        <v>0</v>
      </c>
      <c r="G27" s="6">
        <v>0</v>
      </c>
      <c r="H27" s="6">
        <v>0</v>
      </c>
      <c r="I27" s="27">
        <v>0</v>
      </c>
      <c r="J27" s="6">
        <v>0</v>
      </c>
      <c r="K27" s="6">
        <v>0</v>
      </c>
      <c r="L27" s="6">
        <v>0</v>
      </c>
      <c r="M27" s="6">
        <v>5</v>
      </c>
      <c r="N27" s="6">
        <v>6</v>
      </c>
      <c r="O27" s="6">
        <v>0</v>
      </c>
      <c r="P27" s="6">
        <f t="shared" si="0"/>
        <v>6</v>
      </c>
      <c r="Q27" s="12">
        <f t="shared" si="1"/>
        <v>0</v>
      </c>
      <c r="R27" s="13">
        <f t="shared" si="2"/>
        <v>0</v>
      </c>
      <c r="S27" s="13">
        <f>0</f>
        <v>0</v>
      </c>
    </row>
    <row r="28" spans="1:19">
      <c r="A28" s="18" t="s">
        <v>46</v>
      </c>
      <c r="B28" s="6">
        <v>12</v>
      </c>
      <c r="C28" s="6">
        <v>34</v>
      </c>
      <c r="D28" s="6">
        <v>48</v>
      </c>
      <c r="E28" s="7">
        <v>0.6667</v>
      </c>
      <c r="F28" s="6">
        <v>0</v>
      </c>
      <c r="G28" s="6">
        <v>0</v>
      </c>
      <c r="H28" s="6">
        <v>0</v>
      </c>
      <c r="I28" s="27">
        <v>0</v>
      </c>
      <c r="J28" s="6">
        <v>0</v>
      </c>
      <c r="K28" s="6">
        <v>0</v>
      </c>
      <c r="L28" s="6">
        <v>0</v>
      </c>
      <c r="M28" s="6">
        <v>3</v>
      </c>
      <c r="N28" s="6">
        <v>1</v>
      </c>
      <c r="O28" s="6">
        <v>0</v>
      </c>
      <c r="P28" s="6">
        <f t="shared" si="0"/>
        <v>1</v>
      </c>
      <c r="Q28" s="12">
        <f t="shared" si="1"/>
        <v>0</v>
      </c>
      <c r="R28" s="13">
        <f t="shared" si="2"/>
        <v>0</v>
      </c>
      <c r="S28" s="13">
        <v>0</v>
      </c>
    </row>
    <row r="29" spans="1:19">
      <c r="A29" s="18" t="s">
        <v>47</v>
      </c>
      <c r="B29" s="6">
        <v>19</v>
      </c>
      <c r="C29" s="6">
        <v>29</v>
      </c>
      <c r="D29" s="6">
        <v>18</v>
      </c>
      <c r="E29" s="7">
        <v>0.4737</v>
      </c>
      <c r="F29" s="6">
        <v>0</v>
      </c>
      <c r="G29" s="6">
        <v>0</v>
      </c>
      <c r="H29" s="6">
        <v>0</v>
      </c>
      <c r="I29" s="27">
        <v>0</v>
      </c>
      <c r="J29" s="6">
        <v>0</v>
      </c>
      <c r="K29" s="6">
        <v>0</v>
      </c>
      <c r="L29" s="6">
        <v>0</v>
      </c>
      <c r="M29" s="6">
        <v>3</v>
      </c>
      <c r="N29" s="6">
        <v>3</v>
      </c>
      <c r="O29" s="6">
        <v>0</v>
      </c>
      <c r="P29" s="6">
        <f t="shared" si="0"/>
        <v>3</v>
      </c>
      <c r="Q29" s="12">
        <f t="shared" si="1"/>
        <v>0</v>
      </c>
      <c r="R29" s="13">
        <f t="shared" si="2"/>
        <v>0</v>
      </c>
      <c r="S29" s="13">
        <v>0</v>
      </c>
    </row>
    <row r="30" spans="1:19">
      <c r="A30" s="18" t="s">
        <v>48</v>
      </c>
      <c r="B30" s="6">
        <v>25</v>
      </c>
      <c r="C30" s="6">
        <v>105</v>
      </c>
      <c r="D30" s="6">
        <v>15</v>
      </c>
      <c r="E30" s="7">
        <v>0.52</v>
      </c>
      <c r="F30" s="6">
        <v>2</v>
      </c>
      <c r="G30" s="6">
        <v>2</v>
      </c>
      <c r="H30" s="6">
        <v>0</v>
      </c>
      <c r="I30" s="27">
        <v>0</v>
      </c>
      <c r="J30" s="6">
        <v>1</v>
      </c>
      <c r="K30" s="6">
        <v>0</v>
      </c>
      <c r="L30" s="6">
        <v>0</v>
      </c>
      <c r="M30" s="6">
        <v>4</v>
      </c>
      <c r="N30" s="6">
        <v>5</v>
      </c>
      <c r="O30" s="6">
        <v>3</v>
      </c>
      <c r="P30" s="6">
        <f t="shared" si="0"/>
        <v>8</v>
      </c>
      <c r="Q30" s="12">
        <f t="shared" si="1"/>
        <v>4</v>
      </c>
      <c r="R30" s="13">
        <f t="shared" si="2"/>
        <v>0.16</v>
      </c>
      <c r="S30" s="13">
        <v>0</v>
      </c>
    </row>
    <row r="31" customFormat="1" spans="1:19">
      <c r="A31" s="18" t="s">
        <v>49</v>
      </c>
      <c r="B31" s="6">
        <v>27</v>
      </c>
      <c r="C31" s="6">
        <v>75</v>
      </c>
      <c r="D31" s="6">
        <v>32</v>
      </c>
      <c r="E31" s="7">
        <v>0.5556</v>
      </c>
      <c r="F31" s="6">
        <v>1</v>
      </c>
      <c r="G31" s="6">
        <v>1</v>
      </c>
      <c r="H31" s="6">
        <v>1</v>
      </c>
      <c r="I31" s="27">
        <v>0.037</v>
      </c>
      <c r="J31" s="6">
        <v>1</v>
      </c>
      <c r="K31" s="6">
        <v>3299</v>
      </c>
      <c r="L31" s="6">
        <v>1</v>
      </c>
      <c r="M31" s="6">
        <v>7</v>
      </c>
      <c r="N31" s="6">
        <v>3</v>
      </c>
      <c r="O31" s="6">
        <v>0</v>
      </c>
      <c r="P31" s="6">
        <f t="shared" si="0"/>
        <v>3</v>
      </c>
      <c r="Q31" s="12">
        <f t="shared" si="1"/>
        <v>2</v>
      </c>
      <c r="R31" s="13">
        <f t="shared" si="2"/>
        <v>0.0740740740740741</v>
      </c>
      <c r="S31" s="13">
        <v>0</v>
      </c>
    </row>
    <row r="32" spans="1:19">
      <c r="A32" s="18" t="s">
        <v>50</v>
      </c>
      <c r="B32" s="6">
        <v>25</v>
      </c>
      <c r="C32" s="6">
        <v>50</v>
      </c>
      <c r="D32" s="6">
        <v>49</v>
      </c>
      <c r="E32" s="7">
        <v>0.48</v>
      </c>
      <c r="F32" s="6">
        <v>0</v>
      </c>
      <c r="G32" s="6">
        <v>2</v>
      </c>
      <c r="H32" s="6">
        <v>0</v>
      </c>
      <c r="I32" s="7">
        <v>0</v>
      </c>
      <c r="J32" s="6">
        <v>0</v>
      </c>
      <c r="K32" s="6">
        <v>0</v>
      </c>
      <c r="L32" s="6">
        <v>0</v>
      </c>
      <c r="M32" s="6">
        <v>3</v>
      </c>
      <c r="N32" s="6">
        <v>1</v>
      </c>
      <c r="O32" s="6">
        <v>1</v>
      </c>
      <c r="P32" s="6">
        <f t="shared" si="0"/>
        <v>2</v>
      </c>
      <c r="Q32" s="12">
        <f t="shared" si="1"/>
        <v>2</v>
      </c>
      <c r="R32" s="13">
        <f t="shared" si="2"/>
        <v>0.08</v>
      </c>
      <c r="S32" s="13">
        <f>1/3</f>
        <v>0.333333333333333</v>
      </c>
    </row>
    <row r="33" spans="1:19">
      <c r="A33" s="18" t="s">
        <v>51</v>
      </c>
      <c r="B33" s="6">
        <v>20</v>
      </c>
      <c r="C33" s="6">
        <v>41</v>
      </c>
      <c r="D33" s="6">
        <v>37</v>
      </c>
      <c r="E33" s="7">
        <v>0.65</v>
      </c>
      <c r="F33" s="6">
        <v>1</v>
      </c>
      <c r="G33" s="6">
        <v>1</v>
      </c>
      <c r="H33" s="6">
        <v>0</v>
      </c>
      <c r="I33" s="7">
        <v>0</v>
      </c>
      <c r="J33" s="6">
        <v>0</v>
      </c>
      <c r="K33" s="6">
        <v>0</v>
      </c>
      <c r="L33" s="6">
        <v>0</v>
      </c>
      <c r="M33" s="6">
        <v>0</v>
      </c>
      <c r="N33" s="6">
        <v>5</v>
      </c>
      <c r="O33" s="6">
        <v>2</v>
      </c>
      <c r="P33" s="6">
        <f t="shared" si="0"/>
        <v>7</v>
      </c>
      <c r="Q33" s="12">
        <f t="shared" si="1"/>
        <v>2</v>
      </c>
      <c r="R33" s="13">
        <f t="shared" si="2"/>
        <v>0.1</v>
      </c>
      <c r="S33" s="13">
        <v>0</v>
      </c>
    </row>
    <row r="34" spans="1:19">
      <c r="A34" s="18" t="s">
        <v>52</v>
      </c>
      <c r="B34" s="6">
        <v>18</v>
      </c>
      <c r="C34" s="6">
        <v>40</v>
      </c>
      <c r="D34" s="6">
        <v>62</v>
      </c>
      <c r="E34" s="7">
        <v>0.4444</v>
      </c>
      <c r="F34" s="6">
        <v>0</v>
      </c>
      <c r="G34" s="6">
        <v>0</v>
      </c>
      <c r="H34" s="6">
        <v>0</v>
      </c>
      <c r="I34" s="7">
        <v>0</v>
      </c>
      <c r="J34" s="6">
        <v>0</v>
      </c>
      <c r="K34" s="6">
        <v>0</v>
      </c>
      <c r="L34" s="6">
        <v>0</v>
      </c>
      <c r="M34" s="6">
        <v>5</v>
      </c>
      <c r="N34" s="6">
        <v>6</v>
      </c>
      <c r="O34" s="6">
        <v>0</v>
      </c>
      <c r="P34" s="6">
        <f t="shared" si="0"/>
        <v>6</v>
      </c>
      <c r="Q34" s="12">
        <f t="shared" si="1"/>
        <v>0</v>
      </c>
      <c r="R34" s="13">
        <f t="shared" si="2"/>
        <v>0</v>
      </c>
      <c r="S34" s="13">
        <v>0</v>
      </c>
    </row>
    <row r="35" spans="1:19">
      <c r="A35" s="18" t="s">
        <v>53</v>
      </c>
      <c r="B35" s="6">
        <v>17</v>
      </c>
      <c r="C35" s="6">
        <v>28</v>
      </c>
      <c r="D35" s="6">
        <v>29</v>
      </c>
      <c r="E35" s="7">
        <v>0.6471</v>
      </c>
      <c r="F35" s="6">
        <v>1</v>
      </c>
      <c r="G35" s="6">
        <v>0</v>
      </c>
      <c r="H35" s="6">
        <v>0</v>
      </c>
      <c r="I35" s="7">
        <v>0</v>
      </c>
      <c r="J35" s="6">
        <v>0</v>
      </c>
      <c r="K35" s="6">
        <v>0</v>
      </c>
      <c r="L35" s="6">
        <v>0</v>
      </c>
      <c r="M35" s="6">
        <v>5</v>
      </c>
      <c r="N35" s="6">
        <v>1</v>
      </c>
      <c r="O35" s="6">
        <v>0</v>
      </c>
      <c r="P35" s="6">
        <f t="shared" si="0"/>
        <v>1</v>
      </c>
      <c r="Q35" s="12">
        <f t="shared" si="1"/>
        <v>1</v>
      </c>
      <c r="R35" s="13">
        <f t="shared" si="2"/>
        <v>0.0588235294117647</v>
      </c>
      <c r="S35" s="13">
        <v>0</v>
      </c>
    </row>
    <row r="36" spans="1:19">
      <c r="A36" s="18" t="s">
        <v>54</v>
      </c>
      <c r="B36" s="23">
        <v>10</v>
      </c>
      <c r="C36" s="23">
        <v>14</v>
      </c>
      <c r="D36" s="23">
        <v>47</v>
      </c>
      <c r="E36" s="24">
        <v>0.7</v>
      </c>
      <c r="F36" s="23">
        <v>1</v>
      </c>
      <c r="G36" s="23">
        <v>0</v>
      </c>
      <c r="H36" s="23">
        <v>0</v>
      </c>
      <c r="I36" s="24">
        <v>0</v>
      </c>
      <c r="J36" s="23">
        <v>0</v>
      </c>
      <c r="K36" s="23">
        <v>0</v>
      </c>
      <c r="L36" s="23">
        <v>0</v>
      </c>
      <c r="M36" s="6">
        <v>1</v>
      </c>
      <c r="N36" s="6">
        <v>1</v>
      </c>
      <c r="O36" s="6">
        <v>1</v>
      </c>
      <c r="P36">
        <v>0</v>
      </c>
      <c r="Q36" s="12">
        <v>0</v>
      </c>
      <c r="R36" s="13">
        <v>0</v>
      </c>
      <c r="S36" s="13">
        <v>0</v>
      </c>
    </row>
    <row r="37" spans="1:19">
      <c r="A37" s="18" t="s">
        <v>55</v>
      </c>
      <c r="B37" s="6"/>
      <c r="C37" s="6"/>
      <c r="D37" s="6"/>
      <c r="E37" s="7"/>
      <c r="F37" s="6"/>
      <c r="G37" s="6"/>
      <c r="H37" s="6"/>
      <c r="I37" s="27"/>
      <c r="J37" s="6"/>
      <c r="K37" s="6"/>
      <c r="L37" s="6"/>
      <c r="M37" s="6"/>
      <c r="N37" s="6"/>
      <c r="O37" s="6"/>
      <c r="Q37" s="12"/>
      <c r="R37" s="13"/>
      <c r="S37" s="13"/>
    </row>
    <row r="38" spans="1:19">
      <c r="A38" s="18" t="s">
        <v>56</v>
      </c>
      <c r="B38" s="6"/>
      <c r="C38" s="6"/>
      <c r="D38" s="6"/>
      <c r="E38" s="7"/>
      <c r="F38" s="6"/>
      <c r="G38" s="6"/>
      <c r="H38" s="6"/>
      <c r="I38" s="27"/>
      <c r="J38" s="6"/>
      <c r="K38" s="6"/>
      <c r="L38" s="6"/>
      <c r="M38" s="6"/>
      <c r="N38" s="6"/>
      <c r="O38" s="6"/>
      <c r="Q38" s="12"/>
      <c r="R38" s="13"/>
      <c r="S38" s="13"/>
    </row>
    <row r="39" spans="1:19">
      <c r="A39" s="18" t="s">
        <v>57</v>
      </c>
      <c r="B39" s="6"/>
      <c r="C39" s="6"/>
      <c r="D39" s="6"/>
      <c r="E39" s="7"/>
      <c r="F39" s="6"/>
      <c r="G39" s="6"/>
      <c r="H39" s="6"/>
      <c r="I39" s="27"/>
      <c r="J39" s="6"/>
      <c r="K39" s="6"/>
      <c r="L39" s="6"/>
      <c r="M39" s="6"/>
      <c r="N39" s="6"/>
      <c r="O39" s="6"/>
      <c r="Q39" s="12"/>
      <c r="R39" s="13"/>
      <c r="S39" s="13"/>
    </row>
    <row r="40" spans="1:19">
      <c r="A40" s="18" t="s">
        <v>58</v>
      </c>
      <c r="B40" s="6"/>
      <c r="C40" s="6"/>
      <c r="D40" s="6"/>
      <c r="E40" s="7"/>
      <c r="F40" s="6"/>
      <c r="G40" s="6"/>
      <c r="H40" s="6"/>
      <c r="I40" s="27"/>
      <c r="J40" s="6"/>
      <c r="K40" s="6"/>
      <c r="L40" s="6"/>
      <c r="M40" s="6"/>
      <c r="N40" s="6"/>
      <c r="O40" s="6"/>
      <c r="Q40" s="12"/>
      <c r="R40" s="13"/>
      <c r="S40" s="13"/>
    </row>
    <row r="41" spans="1:19">
      <c r="A41" s="18" t="s">
        <v>59</v>
      </c>
      <c r="B41" s="6"/>
      <c r="C41" s="6"/>
      <c r="D41" s="6"/>
      <c r="E41" s="7"/>
      <c r="F41" s="6"/>
      <c r="G41" s="6"/>
      <c r="H41" s="6"/>
      <c r="I41" s="27"/>
      <c r="J41" s="6"/>
      <c r="K41" s="6"/>
      <c r="L41" s="6"/>
      <c r="M41" s="6"/>
      <c r="N41" s="6"/>
      <c r="O41" s="6"/>
      <c r="Q41" s="12"/>
      <c r="R41" s="13"/>
      <c r="S41" s="13"/>
    </row>
    <row r="42" spans="1:19">
      <c r="A42" s="18" t="s">
        <v>60</v>
      </c>
      <c r="B42" s="6"/>
      <c r="C42" s="6"/>
      <c r="D42" s="6"/>
      <c r="E42" s="7"/>
      <c r="F42" s="6"/>
      <c r="G42" s="6"/>
      <c r="H42" s="6"/>
      <c r="I42" s="27"/>
      <c r="J42" s="6"/>
      <c r="K42" s="6"/>
      <c r="L42" s="6"/>
      <c r="M42" s="6"/>
      <c r="N42" s="6"/>
      <c r="O42" s="6"/>
      <c r="Q42" s="12"/>
      <c r="R42" s="13"/>
      <c r="S42" s="1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workbookViewId="0">
      <selection activeCell="O16" sqref="O16"/>
    </sheetView>
  </sheetViews>
  <sheetFormatPr defaultColWidth="7.125" defaultRowHeight="13.5"/>
  <cols>
    <col min="1" max="23" width="7.125" customWidth="1"/>
    <col min="24" max="24" width="7.125" style="2" customWidth="1"/>
    <col min="25" max="16383" width="7.125" customWidth="1"/>
  </cols>
  <sheetData>
    <row r="1" spans="2:20">
      <c r="B1" s="3" t="s">
        <v>61</v>
      </c>
      <c r="C1" s="3"/>
      <c r="D1" s="3"/>
      <c r="E1" s="3"/>
      <c r="F1" s="4" t="s">
        <v>62</v>
      </c>
      <c r="G1" s="4"/>
      <c r="H1" s="4"/>
      <c r="I1" s="4"/>
      <c r="J1" s="4"/>
      <c r="K1" s="4"/>
      <c r="L1" s="4"/>
      <c r="M1" s="8"/>
      <c r="N1" s="8"/>
      <c r="O1" s="8"/>
      <c r="P1" s="8"/>
      <c r="Q1" s="8"/>
      <c r="R1" s="2"/>
      <c r="S1" s="2"/>
      <c r="T1" s="2"/>
    </row>
    <row r="2" s="1" customFormat="1" ht="40.5" spans="1:24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10" t="s">
        <v>17</v>
      </c>
      <c r="S2" s="10" t="s">
        <v>18</v>
      </c>
      <c r="T2" s="10" t="s">
        <v>19</v>
      </c>
      <c r="U2" s="11" t="s">
        <v>63</v>
      </c>
      <c r="V2" s="11" t="s">
        <v>64</v>
      </c>
      <c r="W2" s="11" t="s">
        <v>65</v>
      </c>
      <c r="X2" s="10" t="s">
        <v>66</v>
      </c>
    </row>
    <row r="3" ht="15" spans="1:24">
      <c r="A3" s="6" t="s">
        <v>20</v>
      </c>
      <c r="B3" s="6">
        <v>30</v>
      </c>
      <c r="C3" s="6">
        <v>69</v>
      </c>
      <c r="D3" s="6">
        <v>55</v>
      </c>
      <c r="E3" s="7">
        <v>0.6</v>
      </c>
      <c r="F3" s="6">
        <v>3</v>
      </c>
      <c r="G3" s="6">
        <v>0</v>
      </c>
      <c r="H3" s="6">
        <v>2</v>
      </c>
      <c r="I3" s="7">
        <v>0.0667</v>
      </c>
      <c r="J3" s="6">
        <v>2</v>
      </c>
      <c r="K3" s="6">
        <v>1254</v>
      </c>
      <c r="L3" s="6">
        <v>2</v>
      </c>
      <c r="Q3" s="12">
        <f t="shared" ref="Q3:Q21" si="0">F3+G3</f>
        <v>3</v>
      </c>
      <c r="R3" s="13">
        <f t="shared" ref="R3:R21" si="1">Q3/B3</f>
        <v>0.1</v>
      </c>
      <c r="U3" s="14"/>
      <c r="V3" s="14"/>
      <c r="W3" s="14"/>
      <c r="X3" s="13"/>
    </row>
    <row r="4" ht="15" spans="1:24">
      <c r="A4" s="6" t="s">
        <v>21</v>
      </c>
      <c r="B4" s="6">
        <v>35</v>
      </c>
      <c r="C4" s="6">
        <v>94</v>
      </c>
      <c r="D4" s="6">
        <v>21</v>
      </c>
      <c r="E4" s="7">
        <v>0.5143</v>
      </c>
      <c r="F4" s="6">
        <v>2</v>
      </c>
      <c r="G4" s="6">
        <v>0</v>
      </c>
      <c r="H4" s="6">
        <v>0</v>
      </c>
      <c r="I4" s="7">
        <v>0</v>
      </c>
      <c r="J4" s="6">
        <v>0</v>
      </c>
      <c r="K4" s="6">
        <v>0</v>
      </c>
      <c r="L4" s="6">
        <v>0</v>
      </c>
      <c r="Q4" s="12">
        <f t="shared" si="0"/>
        <v>2</v>
      </c>
      <c r="R4" s="13">
        <f t="shared" si="1"/>
        <v>0.0571428571428571</v>
      </c>
      <c r="U4" s="14"/>
      <c r="V4" s="14"/>
      <c r="W4" s="14"/>
      <c r="X4" s="13"/>
    </row>
    <row r="5" ht="15" spans="1:24">
      <c r="A5" s="6" t="s">
        <v>22</v>
      </c>
      <c r="B5" s="6">
        <v>36</v>
      </c>
      <c r="C5" s="6">
        <v>53</v>
      </c>
      <c r="D5" s="6">
        <v>32</v>
      </c>
      <c r="E5" s="7">
        <v>0.6389</v>
      </c>
      <c r="F5" s="6">
        <v>1</v>
      </c>
      <c r="G5" s="6">
        <v>0</v>
      </c>
      <c r="H5" s="6">
        <v>0</v>
      </c>
      <c r="I5" s="7">
        <v>0</v>
      </c>
      <c r="J5" s="6">
        <v>0</v>
      </c>
      <c r="K5" s="6">
        <v>0</v>
      </c>
      <c r="L5" s="6">
        <v>0</v>
      </c>
      <c r="Q5" s="12">
        <f t="shared" si="0"/>
        <v>1</v>
      </c>
      <c r="R5" s="13">
        <f t="shared" si="1"/>
        <v>0.0277777777777778</v>
      </c>
      <c r="U5" s="14"/>
      <c r="V5" s="14"/>
      <c r="W5" s="14"/>
      <c r="X5" s="13"/>
    </row>
    <row r="6" ht="15" spans="1:24">
      <c r="A6" s="6" t="s">
        <v>23</v>
      </c>
      <c r="B6" s="6">
        <v>34</v>
      </c>
      <c r="C6" s="6">
        <v>56</v>
      </c>
      <c r="D6" s="6">
        <v>24</v>
      </c>
      <c r="E6" s="7">
        <v>0.5</v>
      </c>
      <c r="F6" s="6">
        <v>1</v>
      </c>
      <c r="G6" s="6">
        <v>1</v>
      </c>
      <c r="H6" s="6">
        <v>0</v>
      </c>
      <c r="I6" s="7">
        <v>0</v>
      </c>
      <c r="J6" s="6">
        <v>0</v>
      </c>
      <c r="K6" s="6">
        <v>0</v>
      </c>
      <c r="L6" s="6">
        <v>0</v>
      </c>
      <c r="Q6" s="12">
        <f t="shared" si="0"/>
        <v>2</v>
      </c>
      <c r="R6" s="13">
        <f t="shared" si="1"/>
        <v>0.0588235294117647</v>
      </c>
      <c r="U6" s="14"/>
      <c r="V6" s="14"/>
      <c r="W6" s="14"/>
      <c r="X6" s="13"/>
    </row>
    <row r="7" ht="15" spans="1:24">
      <c r="A7" s="6" t="s">
        <v>24</v>
      </c>
      <c r="B7" s="6">
        <v>28</v>
      </c>
      <c r="C7" s="6">
        <v>79</v>
      </c>
      <c r="D7" s="6">
        <v>26</v>
      </c>
      <c r="E7" s="7">
        <v>0.3929</v>
      </c>
      <c r="F7" s="6">
        <v>6</v>
      </c>
      <c r="G7" s="6">
        <v>0</v>
      </c>
      <c r="H7" s="6">
        <v>0</v>
      </c>
      <c r="I7" s="7">
        <v>0</v>
      </c>
      <c r="J7" s="6">
        <v>0</v>
      </c>
      <c r="K7" s="6">
        <v>0</v>
      </c>
      <c r="L7" s="6">
        <v>0</v>
      </c>
      <c r="Q7" s="12">
        <f t="shared" si="0"/>
        <v>6</v>
      </c>
      <c r="R7" s="13">
        <f t="shared" si="1"/>
        <v>0.214285714285714</v>
      </c>
      <c r="U7" s="14"/>
      <c r="V7" s="14"/>
      <c r="W7" s="14"/>
      <c r="X7" s="13"/>
    </row>
    <row r="8" ht="15" spans="1:24">
      <c r="A8" s="6" t="s">
        <v>25</v>
      </c>
      <c r="B8" s="6">
        <v>36</v>
      </c>
      <c r="C8" s="6">
        <v>54</v>
      </c>
      <c r="D8" s="6">
        <v>51</v>
      </c>
      <c r="E8" s="7">
        <v>0.5</v>
      </c>
      <c r="F8" s="6">
        <v>2</v>
      </c>
      <c r="G8" s="6">
        <v>0</v>
      </c>
      <c r="H8" s="6">
        <v>0</v>
      </c>
      <c r="I8" s="7">
        <v>0</v>
      </c>
      <c r="J8" s="6">
        <v>0</v>
      </c>
      <c r="K8" s="6">
        <v>0</v>
      </c>
      <c r="L8" s="6">
        <v>0</v>
      </c>
      <c r="Q8" s="12">
        <f t="shared" si="0"/>
        <v>2</v>
      </c>
      <c r="R8" s="13">
        <f t="shared" si="1"/>
        <v>0.0555555555555556</v>
      </c>
      <c r="U8" s="14"/>
      <c r="V8" s="14"/>
      <c r="W8" s="14"/>
      <c r="X8" s="13"/>
    </row>
    <row r="9" ht="15" spans="1:24">
      <c r="A9" s="6" t="s">
        <v>26</v>
      </c>
      <c r="B9" s="6">
        <v>27</v>
      </c>
      <c r="C9" s="6">
        <v>40</v>
      </c>
      <c r="D9" s="6">
        <v>18</v>
      </c>
      <c r="E9" s="7">
        <v>0.5185</v>
      </c>
      <c r="F9" s="6">
        <v>0</v>
      </c>
      <c r="G9" s="6">
        <v>0</v>
      </c>
      <c r="H9" s="6">
        <v>0</v>
      </c>
      <c r="I9" s="7">
        <v>0</v>
      </c>
      <c r="J9" s="6">
        <v>0</v>
      </c>
      <c r="K9" s="6">
        <v>0</v>
      </c>
      <c r="L9" s="6">
        <v>0</v>
      </c>
      <c r="Q9" s="12">
        <f t="shared" si="0"/>
        <v>0</v>
      </c>
      <c r="R9" s="13">
        <f t="shared" si="1"/>
        <v>0</v>
      </c>
      <c r="U9" s="14"/>
      <c r="V9" s="14"/>
      <c r="W9" s="14"/>
      <c r="X9" s="13"/>
    </row>
    <row r="10" ht="15" spans="1:24">
      <c r="A10" s="6" t="s">
        <v>27</v>
      </c>
      <c r="B10" s="6">
        <v>30</v>
      </c>
      <c r="C10" s="6">
        <v>44</v>
      </c>
      <c r="D10" s="6">
        <v>69</v>
      </c>
      <c r="E10" s="7">
        <v>0.6</v>
      </c>
      <c r="F10" s="6">
        <v>3</v>
      </c>
      <c r="G10" s="6">
        <v>0</v>
      </c>
      <c r="H10" s="6">
        <v>0</v>
      </c>
      <c r="I10" s="7">
        <v>0</v>
      </c>
      <c r="J10" s="6">
        <v>0</v>
      </c>
      <c r="K10" s="6">
        <v>0</v>
      </c>
      <c r="L10" s="6">
        <v>0</v>
      </c>
      <c r="Q10" s="12">
        <f t="shared" si="0"/>
        <v>3</v>
      </c>
      <c r="R10" s="13">
        <f t="shared" si="1"/>
        <v>0.1</v>
      </c>
      <c r="U10" s="14"/>
      <c r="V10" s="14"/>
      <c r="W10" s="14"/>
      <c r="X10" s="13"/>
    </row>
    <row r="11" ht="15" spans="1:24">
      <c r="A11" s="6" t="s">
        <v>28</v>
      </c>
      <c r="B11" s="6">
        <v>26</v>
      </c>
      <c r="C11" s="6">
        <v>48</v>
      </c>
      <c r="D11" s="6">
        <v>26</v>
      </c>
      <c r="E11" s="7">
        <v>0.3846</v>
      </c>
      <c r="F11" s="6">
        <v>1</v>
      </c>
      <c r="G11" s="6">
        <v>1</v>
      </c>
      <c r="H11" s="6">
        <v>0</v>
      </c>
      <c r="I11" s="7">
        <v>0</v>
      </c>
      <c r="J11" s="6">
        <v>0</v>
      </c>
      <c r="K11" s="6">
        <v>0</v>
      </c>
      <c r="L11" s="6">
        <v>0</v>
      </c>
      <c r="Q11" s="12">
        <f t="shared" si="0"/>
        <v>2</v>
      </c>
      <c r="R11" s="13">
        <f t="shared" si="1"/>
        <v>0.0769230769230769</v>
      </c>
      <c r="U11" s="14"/>
      <c r="V11" s="14"/>
      <c r="W11" s="14"/>
      <c r="X11" s="13"/>
    </row>
    <row r="12" ht="15" spans="1:24">
      <c r="A12" s="6" t="s">
        <v>29</v>
      </c>
      <c r="B12" s="6">
        <v>26</v>
      </c>
      <c r="C12" s="6">
        <v>67</v>
      </c>
      <c r="D12" s="6">
        <v>46</v>
      </c>
      <c r="E12" s="7">
        <v>0.4615</v>
      </c>
      <c r="F12" s="6">
        <v>3</v>
      </c>
      <c r="G12" s="6">
        <v>1</v>
      </c>
      <c r="H12" s="6">
        <v>0</v>
      </c>
      <c r="I12" s="7">
        <v>0</v>
      </c>
      <c r="J12" s="6">
        <v>0</v>
      </c>
      <c r="K12" s="6">
        <v>0</v>
      </c>
      <c r="L12" s="6">
        <v>0</v>
      </c>
      <c r="Q12" s="12">
        <f t="shared" si="0"/>
        <v>4</v>
      </c>
      <c r="R12" s="13">
        <f t="shared" si="1"/>
        <v>0.153846153846154</v>
      </c>
      <c r="U12" s="15"/>
      <c r="V12" s="15"/>
      <c r="W12" s="15"/>
      <c r="X12" s="13"/>
    </row>
    <row r="13" ht="15" spans="1:24">
      <c r="A13" s="6" t="s">
        <v>30</v>
      </c>
      <c r="B13" s="6">
        <v>26</v>
      </c>
      <c r="C13" s="6">
        <v>42</v>
      </c>
      <c r="D13" s="6">
        <v>61</v>
      </c>
      <c r="E13" s="7">
        <v>0.3846</v>
      </c>
      <c r="F13" s="6">
        <v>1</v>
      </c>
      <c r="G13" s="6">
        <v>0</v>
      </c>
      <c r="H13" s="6">
        <v>0</v>
      </c>
      <c r="I13" s="7">
        <v>0</v>
      </c>
      <c r="J13" s="6">
        <v>0</v>
      </c>
      <c r="K13" s="6">
        <v>0</v>
      </c>
      <c r="L13" s="6">
        <v>0</v>
      </c>
      <c r="Q13" s="12">
        <f t="shared" si="0"/>
        <v>1</v>
      </c>
      <c r="R13" s="13">
        <f t="shared" si="1"/>
        <v>0.0384615384615385</v>
      </c>
      <c r="U13" s="15"/>
      <c r="V13" s="15"/>
      <c r="W13" s="15"/>
      <c r="X13" s="13"/>
    </row>
    <row r="14" ht="15" spans="1:24">
      <c r="A14" s="6" t="s">
        <v>31</v>
      </c>
      <c r="B14" s="6">
        <v>31</v>
      </c>
      <c r="C14" s="6">
        <v>63</v>
      </c>
      <c r="D14" s="6">
        <v>49</v>
      </c>
      <c r="E14" s="7">
        <v>0.4194</v>
      </c>
      <c r="F14" s="6">
        <v>0</v>
      </c>
      <c r="G14" s="6">
        <v>1</v>
      </c>
      <c r="H14" s="6">
        <v>0</v>
      </c>
      <c r="I14" s="7">
        <v>0</v>
      </c>
      <c r="J14" s="6">
        <v>0</v>
      </c>
      <c r="K14" s="6">
        <v>0</v>
      </c>
      <c r="L14" s="6">
        <v>0</v>
      </c>
      <c r="Q14" s="12">
        <f t="shared" si="0"/>
        <v>1</v>
      </c>
      <c r="R14" s="13">
        <f t="shared" si="1"/>
        <v>0.032258064516129</v>
      </c>
      <c r="U14" s="15"/>
      <c r="V14" s="15"/>
      <c r="W14" s="15"/>
      <c r="X14" s="13"/>
    </row>
    <row r="15" ht="15" spans="1:24">
      <c r="A15" s="6" t="s">
        <v>32</v>
      </c>
      <c r="B15" s="6">
        <v>22</v>
      </c>
      <c r="C15" s="6">
        <v>45</v>
      </c>
      <c r="D15" s="6">
        <v>27</v>
      </c>
      <c r="E15" s="7">
        <v>0.4091</v>
      </c>
      <c r="F15" s="6">
        <v>1</v>
      </c>
      <c r="G15" s="6">
        <v>0</v>
      </c>
      <c r="H15" s="6">
        <v>0</v>
      </c>
      <c r="I15" s="7">
        <v>0</v>
      </c>
      <c r="J15" s="6">
        <v>0</v>
      </c>
      <c r="K15" s="6">
        <v>0</v>
      </c>
      <c r="L15" s="6">
        <v>0</v>
      </c>
      <c r="Q15" s="12">
        <f t="shared" si="0"/>
        <v>1</v>
      </c>
      <c r="R15" s="13">
        <f t="shared" si="1"/>
        <v>0.0454545454545455</v>
      </c>
      <c r="U15" s="15"/>
      <c r="V15" s="15"/>
      <c r="W15" s="15"/>
      <c r="X15" s="13"/>
    </row>
    <row r="16" ht="15" spans="1:24">
      <c r="A16" s="6" t="s">
        <v>33</v>
      </c>
      <c r="B16" s="6">
        <v>27</v>
      </c>
      <c r="C16" s="6">
        <v>45</v>
      </c>
      <c r="D16" s="6">
        <v>56</v>
      </c>
      <c r="E16" s="7">
        <v>0.4815</v>
      </c>
      <c r="F16" s="6">
        <v>1</v>
      </c>
      <c r="G16" s="6">
        <v>0</v>
      </c>
      <c r="H16" s="6">
        <v>0</v>
      </c>
      <c r="I16" s="7">
        <v>0</v>
      </c>
      <c r="J16" s="6">
        <v>0</v>
      </c>
      <c r="K16" s="6">
        <v>0</v>
      </c>
      <c r="L16" s="6">
        <v>0</v>
      </c>
      <c r="Q16" s="12">
        <f t="shared" si="0"/>
        <v>1</v>
      </c>
      <c r="R16" s="13">
        <f t="shared" si="1"/>
        <v>0.037037037037037</v>
      </c>
      <c r="U16" s="15"/>
      <c r="V16" s="15"/>
      <c r="W16" s="15"/>
      <c r="X16" s="13"/>
    </row>
    <row r="17" ht="15" spans="1:24">
      <c r="A17" s="6" t="s">
        <v>34</v>
      </c>
      <c r="B17" s="6">
        <v>30</v>
      </c>
      <c r="C17" s="6">
        <v>54</v>
      </c>
      <c r="D17" s="6">
        <v>50</v>
      </c>
      <c r="E17" s="7">
        <v>0.6</v>
      </c>
      <c r="F17" s="6">
        <v>4</v>
      </c>
      <c r="G17" s="6">
        <v>0</v>
      </c>
      <c r="H17" s="6">
        <v>0</v>
      </c>
      <c r="I17" s="7">
        <v>0</v>
      </c>
      <c r="J17" s="6">
        <v>0</v>
      </c>
      <c r="K17" s="6">
        <v>0</v>
      </c>
      <c r="L17" s="6">
        <v>0</v>
      </c>
      <c r="Q17" s="12">
        <f t="shared" si="0"/>
        <v>4</v>
      </c>
      <c r="R17" s="13">
        <f t="shared" si="1"/>
        <v>0.133333333333333</v>
      </c>
      <c r="U17" s="15"/>
      <c r="V17" s="15"/>
      <c r="W17" s="15"/>
      <c r="X17" s="13"/>
    </row>
    <row r="18" ht="15" spans="1:24">
      <c r="A18" s="6" t="s">
        <v>35</v>
      </c>
      <c r="B18" s="6">
        <v>27</v>
      </c>
      <c r="C18" s="6">
        <v>82</v>
      </c>
      <c r="D18" s="6">
        <v>61</v>
      </c>
      <c r="E18" s="7">
        <v>0.4074</v>
      </c>
      <c r="F18" s="6">
        <v>3</v>
      </c>
      <c r="G18" s="6">
        <v>3</v>
      </c>
      <c r="H18" s="6">
        <v>0</v>
      </c>
      <c r="I18" s="7">
        <v>0</v>
      </c>
      <c r="J18" s="6">
        <v>0</v>
      </c>
      <c r="K18" s="6">
        <v>0</v>
      </c>
      <c r="L18" s="6">
        <v>0</v>
      </c>
      <c r="Q18" s="12">
        <f t="shared" si="0"/>
        <v>6</v>
      </c>
      <c r="R18" s="13">
        <f t="shared" si="1"/>
        <v>0.222222222222222</v>
      </c>
      <c r="U18" s="15"/>
      <c r="V18" s="15"/>
      <c r="W18" s="15"/>
      <c r="X18" s="13"/>
    </row>
    <row r="19" ht="15" spans="1:24">
      <c r="A19" s="6" t="s">
        <v>36</v>
      </c>
      <c r="B19" s="6">
        <v>18</v>
      </c>
      <c r="C19" s="6">
        <v>93</v>
      </c>
      <c r="D19" s="6">
        <v>20</v>
      </c>
      <c r="E19" s="7">
        <v>0.3333</v>
      </c>
      <c r="F19" s="6">
        <v>0</v>
      </c>
      <c r="G19" s="6">
        <v>1</v>
      </c>
      <c r="H19" s="6">
        <v>0</v>
      </c>
      <c r="I19" s="7">
        <v>0</v>
      </c>
      <c r="J19" s="6">
        <v>0</v>
      </c>
      <c r="K19" s="6">
        <v>0</v>
      </c>
      <c r="L19" s="6">
        <v>0</v>
      </c>
      <c r="Q19" s="12">
        <f t="shared" si="0"/>
        <v>1</v>
      </c>
      <c r="R19" s="13">
        <f t="shared" si="1"/>
        <v>0.0555555555555556</v>
      </c>
      <c r="U19" s="15"/>
      <c r="V19" s="15"/>
      <c r="W19" s="15"/>
      <c r="X19" s="13"/>
    </row>
    <row r="20" ht="15" spans="1:24">
      <c r="A20" s="6" t="s">
        <v>37</v>
      </c>
      <c r="B20" s="6">
        <v>18</v>
      </c>
      <c r="C20" s="6">
        <v>28</v>
      </c>
      <c r="D20" s="6">
        <v>71</v>
      </c>
      <c r="E20" s="7">
        <v>0.7222</v>
      </c>
      <c r="F20" s="6">
        <v>1</v>
      </c>
      <c r="G20" s="6">
        <v>1</v>
      </c>
      <c r="H20" s="6">
        <v>0</v>
      </c>
      <c r="I20" s="7">
        <v>0</v>
      </c>
      <c r="J20" s="6">
        <v>0</v>
      </c>
      <c r="K20" s="6">
        <v>0</v>
      </c>
      <c r="L20" s="6">
        <v>0</v>
      </c>
      <c r="Q20" s="12">
        <f t="shared" si="0"/>
        <v>2</v>
      </c>
      <c r="R20" s="13">
        <f t="shared" si="1"/>
        <v>0.111111111111111</v>
      </c>
      <c r="U20" s="15"/>
      <c r="V20" s="15"/>
      <c r="W20" s="15"/>
      <c r="X20" s="13"/>
    </row>
    <row r="21" ht="15" spans="1:24">
      <c r="A21" s="6" t="s">
        <v>38</v>
      </c>
      <c r="B21" s="6">
        <v>20</v>
      </c>
      <c r="C21" s="6">
        <v>77</v>
      </c>
      <c r="D21" s="6">
        <v>37</v>
      </c>
      <c r="E21" s="7">
        <v>0.55</v>
      </c>
      <c r="F21" s="6">
        <v>0</v>
      </c>
      <c r="G21" s="6">
        <v>0</v>
      </c>
      <c r="H21" s="6">
        <v>0</v>
      </c>
      <c r="I21" s="7">
        <v>0</v>
      </c>
      <c r="J21" s="6">
        <v>0</v>
      </c>
      <c r="K21" s="6">
        <v>0</v>
      </c>
      <c r="L21" s="6">
        <v>0</v>
      </c>
      <c r="Q21" s="12">
        <f t="shared" si="0"/>
        <v>0</v>
      </c>
      <c r="R21" s="13">
        <f t="shared" si="1"/>
        <v>0</v>
      </c>
      <c r="U21" s="15"/>
      <c r="V21" s="15"/>
      <c r="W21" s="15"/>
      <c r="X21" s="13"/>
    </row>
  </sheetData>
  <mergeCells count="2">
    <mergeCell ref="B1:E1"/>
    <mergeCell ref="F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Q6</vt:lpstr>
      <vt:lpstr>F03</vt:lpstr>
      <vt:lpstr>901p</vt:lpstr>
      <vt:lpstr>50</vt:lpstr>
      <vt:lpstr>X2</vt:lpstr>
      <vt:lpstr>80</vt:lpstr>
      <vt:lpstr>M6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办公03</dc:creator>
  <cp:lastModifiedBy>0</cp:lastModifiedBy>
  <dcterms:created xsi:type="dcterms:W3CDTF">2006-09-13T11:21:00Z</dcterms:created>
  <dcterms:modified xsi:type="dcterms:W3CDTF">2019-01-26T09:08:55Z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