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280" windowHeight="10365" firstSheet="3" activeTab="3"/>
  </bookViews>
  <sheets>
    <sheet name="订单" sheetId="1" state="hidden" r:id="rId1"/>
    <sheet name="count" sheetId="2" state="hidden" r:id="rId2"/>
    <sheet name="所有" sheetId="4" state="hidden" r:id="rId3"/>
    <sheet name="4月SKU销售" sheetId="5" r:id="rId4"/>
    <sheet name="库存" sheetId="6" state="hidden" r:id="rId5"/>
    <sheet name="Sheet7" sheetId="7" state="hidden" r:id="rId6"/>
  </sheets>
  <definedNames>
    <definedName name="_xlnm._FilterDatabase" localSheetId="2" hidden="1">所有!$B$1:$B$222</definedName>
    <definedName name="_xlnm._FilterDatabase" localSheetId="3" hidden="1">'4月SKU销售'!$B$2:$B$71</definedName>
  </definedNames>
  <calcPr calcId="144525"/>
</workbook>
</file>

<file path=xl/sharedStrings.xml><?xml version="1.0" encoding="utf-8"?>
<sst xmlns="http://schemas.openxmlformats.org/spreadsheetml/2006/main" count="2864" uniqueCount="1522">
  <si>
    <t>订单编号</t>
  </si>
  <si>
    <t>买家会员名</t>
  </si>
  <si>
    <t>买家实际支付金额</t>
  </si>
  <si>
    <t>订单状态</t>
  </si>
  <si>
    <t>买家留言</t>
  </si>
  <si>
    <t>收货人姓名</t>
  </si>
  <si>
    <t xml:space="preserve">收货地址 </t>
  </si>
  <si>
    <t>联系手机</t>
  </si>
  <si>
    <t>订单创建时间</t>
  </si>
  <si>
    <t xml:space="preserve">宝贝标题 </t>
  </si>
  <si>
    <t xml:space="preserve">物流单号 </t>
  </si>
  <si>
    <t>物流公司</t>
  </si>
  <si>
    <t>订单备注</t>
  </si>
  <si>
    <t>宝贝总数量</t>
  </si>
  <si>
    <t>是否手机订单</t>
  </si>
  <si>
    <t>修改后的收货地址</t>
  </si>
  <si>
    <t>iceeee_z</t>
  </si>
  <si>
    <t>交易成功</t>
  </si>
  <si>
    <t>null</t>
  </si>
  <si>
    <t>何泽</t>
  </si>
  <si>
    <t>湖南省 娄底市 冷水江市  冷水江街道   湖南省 娄底市 冷水江市 冷水江街道煤机场内(林业局对门，请9号派送)</t>
  </si>
  <si>
    <t>'15173868002</t>
  </si>
  <si>
    <t>GAVEE强化护脊人体工学电脑椅家用老板书房办公椅护腰可躺座转椅</t>
  </si>
  <si>
    <t>No:9861629594</t>
  </si>
  <si>
    <t>德邦快递</t>
  </si>
  <si>
    <t>'5号发货时间 快递小哥9号派送联系客户</t>
  </si>
  <si>
    <t>手机订单</t>
  </si>
  <si>
    <t>luninghen</t>
  </si>
  <si>
    <t>鲁宁</t>
  </si>
  <si>
    <t>河南省 郑州市 金水区    文化路街道 农业路72号国际企业中心A座27楼东</t>
  </si>
  <si>
    <t>'18638211217</t>
  </si>
  <si>
    <t>GAVEE可躺电脑椅家用午休办公椅人体工学椅网椅书房休闲老板座椅</t>
  </si>
  <si>
    <t>No:9867925672</t>
  </si>
  <si>
    <t>'Aanlea:521黑网时尚花纹 检查好质量</t>
  </si>
  <si>
    <t>jinmingfei123</t>
  </si>
  <si>
    <t>卖家已发货，等待买家确认</t>
  </si>
  <si>
    <t>刘红焱</t>
  </si>
  <si>
    <t>广东省 深圳市 福田区    福田街道 福虹路9号世界贸易广场A座</t>
  </si>
  <si>
    <t>'18617105390</t>
  </si>
  <si>
    <t>No:369023170526</t>
  </si>
  <si>
    <t>顺丰速运</t>
  </si>
  <si>
    <t xml:space="preserve">'Aanlea:526A-L 黑色网 送头套 检查好质量   28号才发货  </t>
  </si>
  <si>
    <t>我心无眠0114</t>
  </si>
  <si>
    <t>阮万超</t>
  </si>
  <si>
    <t>湖北省 襄阳市 樊城区 米公街道长虹路世纪新城11栋502室(000000)</t>
  </si>
  <si>
    <t>'15971002266</t>
  </si>
  <si>
    <t>No:9867387703</t>
  </si>
  <si>
    <t>'Aanlea:526A-L带脚踏黑网 赠送座套 检查好质量</t>
  </si>
  <si>
    <t>2008大家都快乐</t>
  </si>
  <si>
    <t>王俊</t>
  </si>
  <si>
    <t>河南省 郑州市 管城回族区 城东路街道商城路塔湾路交叉口向北100米管城回族人民政府电专院7号楼3楼办公室(450000)</t>
  </si>
  <si>
    <t>'18603836451</t>
  </si>
  <si>
    <t>GAVEE 新品电脑椅家用现代简约人体工学办公椅护腰书房学生座椅子</t>
  </si>
  <si>
    <t>No:9864199267</t>
  </si>
  <si>
    <t xml:space="preserve">'Aanlea:6211 豪华版黑背红坐 检查好质量 </t>
  </si>
  <si>
    <t>贝贝lyy91</t>
  </si>
  <si>
    <t>买家已付款，等待卖家发货</t>
  </si>
  <si>
    <t>江笠宾</t>
  </si>
  <si>
    <t>江苏省 无锡市 滨湖区 雪浪街道锦溪路100号科教软件园8号楼401室(000000)</t>
  </si>
  <si>
    <t>'18921160111</t>
  </si>
  <si>
    <t>GAVEE人体工学休闲电脑椅家用现代简约办公椅北欧升降转椅子靠背</t>
  </si>
  <si>
    <t>'Aanlea:F03H  检查好质量 开专票 无锡玮氏建筑安装工程有限公司   五月3号才发货</t>
  </si>
  <si>
    <t>415246689881385281</t>
  </si>
  <si>
    <t>阿魔sh</t>
  </si>
  <si>
    <t>买家已经退货，等待卖家确认收货</t>
  </si>
  <si>
    <t>退货退款</t>
  </si>
  <si>
    <t>已寄回</t>
  </si>
  <si>
    <t>已签收</t>
  </si>
  <si>
    <t>2019-04-29 15:48:50</t>
  </si>
  <si>
    <t>2019-04-19 19:46:40</t>
  </si>
  <si>
    <t>售中退款</t>
  </si>
  <si>
    <t>7天无理由退换货</t>
  </si>
  <si>
    <t>已发货</t>
  </si>
  <si>
    <t>Aanlea:F03H 检查好质量</t>
  </si>
  <si>
    <t>全额退款</t>
  </si>
  <si>
    <t>同花更顺</t>
  </si>
  <si>
    <t>袁义珍</t>
  </si>
  <si>
    <t>天津 天津市 红桥区 咸阳北路街道丁字沽一号路八段大楼19门204号(300131)</t>
  </si>
  <si>
    <t>'15022459326</t>
  </si>
  <si>
    <t>No:9866088912</t>
  </si>
  <si>
    <t>'Aanlea:F03H 检查好质量</t>
  </si>
  <si>
    <t>小顾顾</t>
  </si>
  <si>
    <t>上海 上海市 普陀区 曹杨新村街道兰溪路10弄曹杨君悦苑3号2201室(000000)</t>
  </si>
  <si>
    <t>'13816598880</t>
  </si>
  <si>
    <t>No:9867392308</t>
  </si>
  <si>
    <t>我能555</t>
  </si>
  <si>
    <t>华能</t>
  </si>
  <si>
    <t>浙江省 宁波市 鄞州区 下应街道天宫庄园天宫城堡(000000)</t>
  </si>
  <si>
    <t>'13306688711</t>
  </si>
  <si>
    <t>No:9866120929</t>
  </si>
  <si>
    <t>'Aanlea:F03M 检查好质量</t>
  </si>
  <si>
    <t>guqijunguqijun</t>
  </si>
  <si>
    <t>梁小姐</t>
  </si>
  <si>
    <t>广东省 佛山市 南海区 大沥镇盐步穗盐路雅居乐雍景豪园泓景台速递易(000000)</t>
  </si>
  <si>
    <t>'15920159002</t>
  </si>
  <si>
    <t>GAVEE人体工学椅电脑椅家用 转椅老板椅护腰电竞椅游戏椅办公椅子</t>
  </si>
  <si>
    <t>No:9870406110</t>
  </si>
  <si>
    <t>'Aanlea:GAV- x2普通版绿色 检查好质量</t>
  </si>
  <si>
    <t>lycheelam</t>
  </si>
  <si>
    <t>麻烦给一下发票。</t>
  </si>
  <si>
    <t>林阿峰</t>
  </si>
  <si>
    <t>广东省 深圳市 罗湖区 莲塘街道国威路72号121栋1楼 西座 D座【WHOSETRAP】服饰(000000)</t>
  </si>
  <si>
    <t>'13631627998</t>
  </si>
  <si>
    <t>GAVEE家维依人体工学电脑椅家用书房护腰办公椅学生网椅转椅座椅</t>
  </si>
  <si>
    <t>No:9868851549</t>
  </si>
  <si>
    <t>'Aanlea:GAV-8216AM/黑框无头枕 检查好质量</t>
  </si>
  <si>
    <t>jessetong1980</t>
  </si>
  <si>
    <t>徐晓云</t>
  </si>
  <si>
    <t>上海 上海市 闸北区 原平路183弄8号402室(200436)</t>
  </si>
  <si>
    <t>'18017462629</t>
  </si>
  <si>
    <t>GAVEE人体工程学椅家用椅老板椅网布转椅 护腰办公椅电竞椅电脑椅</t>
  </si>
  <si>
    <t>No:9867878868</t>
  </si>
  <si>
    <t>'Aanlea:GAV-G12 灰框蓝色 赠送脚踏 头套 椅套   检查好质量</t>
  </si>
  <si>
    <t>tb47125931</t>
  </si>
  <si>
    <t>武永达</t>
  </si>
  <si>
    <t>广东省 广州市 南沙区 南沙街道登山路星河丹堤G10栋2单元1204(510000)</t>
  </si>
  <si>
    <t>'18578669901</t>
  </si>
  <si>
    <t>GAVEE护脊人体工学椅电脑椅家用老板书房办公椅护腰可躺座转网椅</t>
  </si>
  <si>
    <t>No:9868685464</t>
  </si>
  <si>
    <t>'Aanlea:GAV-G12V  纯净感性蓝  检查好质量</t>
  </si>
  <si>
    <t>womiao9</t>
  </si>
  <si>
    <t>王冲</t>
  </si>
  <si>
    <t>北京 北京市 朝阳区 大屯街道安慧北里逸园10号楼605(000000)</t>
  </si>
  <si>
    <t>'18515215373</t>
  </si>
  <si>
    <t>No:9868253792</t>
  </si>
  <si>
    <t>'Aanlea:GAV-G12v 黑框黑色 检查好质量</t>
  </si>
  <si>
    <t>恪一luck</t>
  </si>
  <si>
    <t>5月1日到5月4日放假没有人收货，5月5日后可收货</t>
  </si>
  <si>
    <t>张静</t>
  </si>
  <si>
    <t>浙江省 杭州市 余杭区 五常街道连胜路10号华立云立方1号楼203室(410000)</t>
  </si>
  <si>
    <t>'18989497841</t>
  </si>
  <si>
    <t>'Aanlea:GAV-G12V 黑框黑网 检查好质量 5.3号发货</t>
  </si>
  <si>
    <t>ayoyoyoyo691</t>
  </si>
  <si>
    <t>麻颖</t>
  </si>
  <si>
    <t>河南省 郑州市 中原区 棉纺路街道桐柏路棉纺路交叉口，锦艺濠庭（锦艺商业广场）3号楼2单元2101户(450007)</t>
  </si>
  <si>
    <t>'18538033008</t>
  </si>
  <si>
    <t>No:9870080106</t>
  </si>
  <si>
    <t xml:space="preserve">'Aanlea:GAV-G12V 黑色棉 赠送椅套 检查好质量 </t>
  </si>
  <si>
    <t>luocc99</t>
  </si>
  <si>
    <t>罗钦</t>
  </si>
  <si>
    <t>广西壮族自治区 南宁市 青秀区 青秀山管理委员会百花岭路10号百花苑6栋商品二楼(530022)</t>
  </si>
  <si>
    <t>'18577812533</t>
  </si>
  <si>
    <t>No:9869998684</t>
  </si>
  <si>
    <t>'Aanlea:GAV-G12v 黑色棉 赠送椅套跟头套 开发票：桂城工程造价咨询事务有限责任公司</t>
  </si>
  <si>
    <t>绿和绿</t>
  </si>
  <si>
    <t>李佳佳</t>
  </si>
  <si>
    <t>安徽省 安庆市 迎江区 龙狮桥乡华中路恒大绿洲小区16栋2单元2804室(000000)</t>
  </si>
  <si>
    <t>'13505567867</t>
  </si>
  <si>
    <t>No:9866977429</t>
  </si>
  <si>
    <t xml:space="preserve">'Aanlea:GAV-G12V 灰框灰 检查好质量 </t>
  </si>
  <si>
    <t>门门门朦</t>
  </si>
  <si>
    <t>刘朦萌</t>
  </si>
  <si>
    <t>安徽省 宣城市 宁国市    丰泰一品1单元14楼1404</t>
  </si>
  <si>
    <t>'15385331222</t>
  </si>
  <si>
    <t>No:9867360057</t>
  </si>
  <si>
    <t>'Aanlea:GAV-G12V 时尚黑 检查好质量 赠送枕套跟椅套</t>
  </si>
  <si>
    <t>tao214</t>
  </si>
  <si>
    <t>唐小姐</t>
  </si>
  <si>
    <t>广东省 深圳市 南山区 南头街道马家龙工业区大新路88号雅芳婷中心6楼608(510852)</t>
  </si>
  <si>
    <t>'13510710129</t>
  </si>
  <si>
    <t>No:9865789380</t>
  </si>
  <si>
    <t>'Aanlea:GAV-G12V 时尚黑舒适座棉  检查好质量</t>
  </si>
  <si>
    <t>hurengui690804</t>
  </si>
  <si>
    <t>胡仁贵</t>
  </si>
  <si>
    <t>广东省 深圳市 福田区    园岭街道 百花三路2号南天一花园2栋1710</t>
  </si>
  <si>
    <t>'13502816746</t>
  </si>
  <si>
    <t>GAVEE高端人体工学电脑椅新款大班真皮办公家用护腰老板转座椅靠</t>
  </si>
  <si>
    <t>No:9867873928</t>
  </si>
  <si>
    <t>'Aanlea:GAV-GT1WTY-C 灰白框黑网 检查好质量</t>
  </si>
  <si>
    <t>月夜之纹</t>
  </si>
  <si>
    <t>温剑豪</t>
  </si>
  <si>
    <t>广东省 梅州市 梅江区 江南街道梅州市梅江三路规划设计大楼701(514021)</t>
  </si>
  <si>
    <t>'15914907809</t>
  </si>
  <si>
    <t>GAVEE 人体工学椅电脑椅家用书房转椅护腰办公椅子老板座椅电竞椅</t>
  </si>
  <si>
    <t>No:9870824290</t>
  </si>
  <si>
    <t>'Aanlea:GAV-Q6 黑框/椅子+脚踏   检查好质量</t>
  </si>
  <si>
    <t>t_1515884956686_081</t>
  </si>
  <si>
    <t>颜生</t>
  </si>
  <si>
    <t>广东省 东莞市      常平镇白石岗工业区中森毛织厂</t>
  </si>
  <si>
    <t>'13802379388</t>
  </si>
  <si>
    <t>No:9868670067</t>
  </si>
  <si>
    <t>'Aanlea:GAV-ZY-Q6 灰白框橙色网 检查好质量 到货满意之后嗮图好评给到3000</t>
  </si>
  <si>
    <t>姚家波6222081606000982868</t>
  </si>
  <si>
    <t>唐女士</t>
  </si>
  <si>
    <t>山东省 烟台市 牟平区 宁海街道[速递易]新城福邸新城福邸小区物业办公室东侧(264100)</t>
  </si>
  <si>
    <t>'13675353777</t>
  </si>
  <si>
    <t>No:9868262203</t>
  </si>
  <si>
    <t>'Aanlea:GAV-ZY-Q6 灰白框龙纹灰白网 赠送椅套 检查好质量</t>
  </si>
  <si>
    <t>无厘头筱丫</t>
  </si>
  <si>
    <t>唐有理</t>
  </si>
  <si>
    <t>上海 上海市 徐汇区    漕河泾街道 龙漕路66弄16号新疆驻沪办事处</t>
  </si>
  <si>
    <t>'13032183288</t>
  </si>
  <si>
    <t>No:9867921632</t>
  </si>
  <si>
    <t>'Aanlea:GVA-G12V沉稳时尚黑舒适座棉 赠送椅套</t>
  </si>
  <si>
    <t>274968391483511397</t>
  </si>
  <si>
    <t>zyangll</t>
  </si>
  <si>
    <t>退款成功</t>
  </si>
  <si>
    <t>仅退款</t>
  </si>
  <si>
    <t>已收到货</t>
  </si>
  <si>
    <t/>
  </si>
  <si>
    <t>2019-04-22 23:11:38</t>
  </si>
  <si>
    <t>2019-04-19 20:48:04</t>
  </si>
  <si>
    <t>售后退款</t>
  </si>
  <si>
    <t>退运费</t>
  </si>
  <si>
    <t>已收货</t>
  </si>
  <si>
    <t>Aanlea:黑框龙纹灰白网 检查好质量</t>
  </si>
  <si>
    <t>部分退款</t>
  </si>
  <si>
    <t>张莉</t>
  </si>
  <si>
    <t>广东省 广州市 天河区 猎德街道临江大道33号碧海湾B座805(510510)</t>
  </si>
  <si>
    <t>'13922293675</t>
  </si>
  <si>
    <t>No:9867394766</t>
  </si>
  <si>
    <t>'Aanlea:黑框龙纹灰白网 检查好质量</t>
  </si>
  <si>
    <t>dulele6907</t>
  </si>
  <si>
    <t>方娜娜</t>
  </si>
  <si>
    <t>山东省 烟台市 莱州市 沙河镇金沙路228号东源工艺品厂(261400)</t>
  </si>
  <si>
    <t>'15054510753</t>
  </si>
  <si>
    <t>No:9866983815</t>
  </si>
  <si>
    <t>'Aanlea:黑框龙纹灰白网 赠送座套和头枕套</t>
  </si>
  <si>
    <t>akikozhu</t>
  </si>
  <si>
    <t>曾天丽</t>
  </si>
  <si>
    <t>广东省 深圳市 宝安区 西乡街道固戍泰华梧桐岛9a栋403(518101)</t>
  </si>
  <si>
    <t>'18688756944</t>
  </si>
  <si>
    <t>No:9871243549</t>
  </si>
  <si>
    <t xml:space="preserve">'Aanlea；F03M×2 检查好质量 </t>
  </si>
  <si>
    <t>浩少</t>
  </si>
  <si>
    <t>谭先生</t>
  </si>
  <si>
    <t>广东省 广州市 荔湾区    东漖街道 浣花路浣南街1号703室</t>
  </si>
  <si>
    <t>'18617386665</t>
  </si>
  <si>
    <t>家维依综合服务费补拍专用链接（运费安装费）具体费用咨询客服</t>
  </si>
  <si>
    <t>No:9869657974</t>
  </si>
  <si>
    <t>'Aileen: X2豪华版 黑色扶手面一个</t>
  </si>
  <si>
    <t>奇了船长</t>
  </si>
  <si>
    <t>何天奇</t>
  </si>
  <si>
    <t>上海 上海市 闵行区  颛桥镇   瓶北路 88号</t>
  </si>
  <si>
    <t>'13774447679</t>
  </si>
  <si>
    <t>No:9869235206</t>
  </si>
  <si>
    <t xml:space="preserve">'Alan: GAV-521  铝合金脚黑色  检查好质量 </t>
  </si>
  <si>
    <t>蔡春花87</t>
  </si>
  <si>
    <t>许先生</t>
  </si>
  <si>
    <t>广东省 深圳市 龙华区 观澜街道高尔夫大道5号观澜湖国际大厦12A(000000)</t>
  </si>
  <si>
    <t>'13925277095</t>
  </si>
  <si>
    <t>No:9870824286</t>
  </si>
  <si>
    <t>'Alan: GAV-F03H  检查好质量</t>
  </si>
  <si>
    <t>月冷忆轻寒2001</t>
  </si>
  <si>
    <t>周先生</t>
  </si>
  <si>
    <t>江苏省 盐城市 建湖县 高新技术经济区湖岸名居9号楼101(000000)</t>
  </si>
  <si>
    <t>'13761559568</t>
  </si>
  <si>
    <t>No:9871561661</t>
  </si>
  <si>
    <t>'Alan: GAV-G12 黑框黑色 检查好质量 脚踏 椅套 枕套</t>
  </si>
  <si>
    <t>jariclin</t>
  </si>
  <si>
    <t>林生</t>
  </si>
  <si>
    <t>广东省 江门市 新会区 会城街道今古州孖冲工业区13号(000000)</t>
  </si>
  <si>
    <t>'13828080885</t>
  </si>
  <si>
    <t>No:9869281563</t>
  </si>
  <si>
    <t>'Alan: GAV-G12V 黑框红色 赠椅套X2 枕套X2 检查好质量</t>
  </si>
  <si>
    <t>康小德</t>
  </si>
  <si>
    <t>孙玉灿</t>
  </si>
  <si>
    <t>天津 天津市 武清区 东蒲洼街道杨村街道雍阳西道701号嘉峰大厦优胜教育(301700)</t>
  </si>
  <si>
    <t>'13652055127</t>
  </si>
  <si>
    <t>'Alan: GAV-G12V 灰框蓝色 赠椅套*2  检查好质量 5月15号再发货</t>
  </si>
  <si>
    <t xml:space="preserve">'Alan: GAV-G12V 灰框绿色 赠椅套 检查好质量  开票 天津启帮培训交流有限公司   等5月8号发货 </t>
  </si>
  <si>
    <t>马马虎虎5525</t>
  </si>
  <si>
    <t>顾勇</t>
  </si>
  <si>
    <t>浙江省 宁波市 慈溪市 龙山镇农垦场靶场路18号慈溪市新型材料有限公司(000000)</t>
  </si>
  <si>
    <t>'13905745525</t>
  </si>
  <si>
    <t>No:9870822566</t>
  </si>
  <si>
    <t>'Alan: GAV-Q6  黑框黑网 蹭头套 检查好质量 开票  慈溪市晨阳新型建材有限公司</t>
  </si>
  <si>
    <t>arnoduan</t>
  </si>
  <si>
    <t>上海 上海市 闵行区 都市路2899弄165号502室</t>
  </si>
  <si>
    <t>'13818860875</t>
  </si>
  <si>
    <t>'Alan: GAV-X2  豪华版黑色X4 赠枕套 检查好质量  开票  铠启机械工程（上海）有限公司</t>
  </si>
  <si>
    <t>阿衰不脱节</t>
  </si>
  <si>
    <t>雷舒华</t>
  </si>
  <si>
    <t>湖北省 宜昌市 枝江市 马家店街道枝江市南岗路中央山水19栋（德旺超市代收）(443200)</t>
  </si>
  <si>
    <t>'13477170729</t>
  </si>
  <si>
    <t>No:9870395978</t>
  </si>
  <si>
    <t>'Alan: GAV-X2  普通版蓝色   检查好质量</t>
  </si>
  <si>
    <t>yzbgj1</t>
  </si>
  <si>
    <t>杨振邦</t>
  </si>
  <si>
    <t>广东省 深圳市 南山区 招商街道四海路27号紫竹园16栋702室(000000)</t>
  </si>
  <si>
    <t>'15959089393</t>
  </si>
  <si>
    <t>No:9869007472</t>
  </si>
  <si>
    <t>'Alan:GAV-8216AM  黑框无头枕   检查好质量</t>
  </si>
  <si>
    <t>tb751753</t>
  </si>
  <si>
    <t>发票 ：贵州岩溶山地资源环境信息乐基有限公司  91520900MA6E31E685</t>
  </si>
  <si>
    <t>李威</t>
  </si>
  <si>
    <t>贵州省 贵阳市 云岩区 贵乌社区服务中心贵州省贵阳市云岩区新添大道南段云岩区政府对面中建华府E2-1402(550001)</t>
  </si>
  <si>
    <t>'15185192198</t>
  </si>
  <si>
    <t>No:9868830128</t>
  </si>
  <si>
    <t>'Alan:GAV-M6   升级版黑色  检查好质量  开票  贵州岩溶山地资源环境信息乐基有限公司</t>
  </si>
  <si>
    <t>jael20</t>
  </si>
  <si>
    <t>开专票</t>
  </si>
  <si>
    <t>王洋</t>
  </si>
  <si>
    <t>上海 上海市 普陀区 宜川路街道中山北路1759号浦发广场d座1107(200062)</t>
  </si>
  <si>
    <t>'13564370016</t>
  </si>
  <si>
    <t>No:9869999536</t>
  </si>
  <si>
    <t xml:space="preserve">'Alan：GAV-M6  豪华版黑色  检查好质量 开票  上海璟磁实业发展有限公司 </t>
  </si>
  <si>
    <t>yih197751</t>
  </si>
  <si>
    <t>袁一恒</t>
  </si>
  <si>
    <t>新疆维吾尔自治区 乌鲁木齐市 沙依巴克区 红庙子街道中央郡小区18号楼1单元1202(830000)</t>
  </si>
  <si>
    <t>'18690269077</t>
  </si>
  <si>
    <t>No:9864242733</t>
  </si>
  <si>
    <t>Angela</t>
  </si>
  <si>
    <t>fk328820131021</t>
  </si>
  <si>
    <t>李志宁</t>
  </si>
  <si>
    <t>山西省 晋城市 高平市 北城街道山西省高平市 长平东街长平桥西路南附近都市广告(048400)</t>
  </si>
  <si>
    <t>'18935263288</t>
  </si>
  <si>
    <t>No:9869996227</t>
  </si>
  <si>
    <t>'Angela：GAV-502   橙色网 检查好质量</t>
  </si>
  <si>
    <t>黄玉娥5788</t>
  </si>
  <si>
    <t>合约中</t>
  </si>
  <si>
    <t>黄玉娥</t>
  </si>
  <si>
    <t>广东省 东莞市      塘厦镇 东莞市塘厦镇石鼓桥蛟中路178号B栋1楼C即正强达工业园</t>
  </si>
  <si>
    <t>'13763115788</t>
  </si>
  <si>
    <t>No:369023170192</t>
  </si>
  <si>
    <t>'Angela：GAV-502  黑框黑色  检查好质量</t>
  </si>
  <si>
    <t>fengyungs</t>
  </si>
  <si>
    <t>高山</t>
  </si>
  <si>
    <t>陕西省 西安市 雁塔区 丈八沟街道锦业二路与丈八四路交叉口逸翠园四期4-2-2901(710061)</t>
  </si>
  <si>
    <t>'13309244860</t>
  </si>
  <si>
    <t>No:254857800826</t>
  </si>
  <si>
    <t>'Angela：GAV-502  黑色网  检查好质量</t>
  </si>
  <si>
    <t>52qiuxia</t>
  </si>
  <si>
    <t>邱霞</t>
  </si>
  <si>
    <t>山东省 青岛市 李沧区 浮山路街道青山路718号鼎世华府C区4-1-102(266100)</t>
  </si>
  <si>
    <t>'18661973958</t>
  </si>
  <si>
    <t>No:9869998706</t>
  </si>
  <si>
    <t>'Angela：GAV-521  黑色铝合金脚，赠送专用座套+头枕套  检查好质量</t>
  </si>
  <si>
    <t>小米米200888</t>
  </si>
  <si>
    <t>王治刚</t>
  </si>
  <si>
    <t>云南省 昆明市 西山区 金碧街道东西寺塔步行街近日楼东厢付3号(000000)</t>
  </si>
  <si>
    <t>'13708877196</t>
  </si>
  <si>
    <t>No:9867360014</t>
  </si>
  <si>
    <t>'Angela：GAV-526  黑框黑色  检查好质量，赠送座套</t>
  </si>
  <si>
    <t>canmaster1226</t>
  </si>
  <si>
    <t>陈能</t>
  </si>
  <si>
    <t>广东省 珠海市 香洲区 拱北街道港昌路111号中铁大厦住宅楼704房(000000)</t>
  </si>
  <si>
    <t>'13560401783</t>
  </si>
  <si>
    <t>No:9868253778</t>
  </si>
  <si>
    <t>'Angela：GAV-8216A   黑框带头枕  检查好质量</t>
  </si>
  <si>
    <t>samwong169</t>
  </si>
  <si>
    <t>周贵平轉samwong169</t>
  </si>
  <si>
    <t>广东省 广州市 白云区 新市街道萧岗花园中街14巷5号仓(000000)</t>
  </si>
  <si>
    <t>'13794435467</t>
  </si>
  <si>
    <t>No:9871175599</t>
  </si>
  <si>
    <t>'Angela：GAV-8216B  白框黑色带头枕  赠送专用座套  检查好质量</t>
  </si>
  <si>
    <t>ye92618</t>
  </si>
  <si>
    <t>叶先生</t>
  </si>
  <si>
    <t>广东省 清远市 连山壮族瑶族自治县  吉田镇   上吉南路15号(伟业铝材所在栋)801</t>
  </si>
  <si>
    <t>'15724028680</t>
  </si>
  <si>
    <t>GAVEE人体工学 电脑椅 家用办公椅 升降座椅 网布转椅 可躺老板椅</t>
  </si>
  <si>
    <t>No:9864100963</t>
  </si>
  <si>
    <t>'Angela：GAV-901灰色网  赠送固定轮一套   检查好质量</t>
  </si>
  <si>
    <t>褚先生2099</t>
  </si>
  <si>
    <t>褚宝明</t>
  </si>
  <si>
    <t>河南省 信阳市 平桥区  前进街道   新三大道99号泰岩实业集团有限公司。</t>
  </si>
  <si>
    <t>'13526048668</t>
  </si>
  <si>
    <t>GAVEE 高端进口牛皮老板椅 人体工程学电脑椅 办公家用真皮大班椅</t>
  </si>
  <si>
    <t>No:9869285226</t>
  </si>
  <si>
    <t>'Angela：GAV-901皮   黑框咖啡皮   检查好质量  开发票</t>
  </si>
  <si>
    <t>sunwayyachts</t>
  </si>
  <si>
    <t>要黑色的椅，配黑色的脚托 开13%增值税专用发票，送货上门。</t>
  </si>
  <si>
    <t>何芳</t>
  </si>
  <si>
    <t>广东省 珠海市 金湾区 平沙镇珠海大道8238号（绅威游艇）(519000)</t>
  </si>
  <si>
    <t>'13702310628</t>
  </si>
  <si>
    <t>No:9864314347</t>
  </si>
  <si>
    <t>'Angela：GAV-901皮   黑色头层皮  赠送黑色脚踏  检查好质量  开票：广东绅威游艇有限公司</t>
  </si>
  <si>
    <t>wanyun6727</t>
  </si>
  <si>
    <t>万云</t>
  </si>
  <si>
    <t>上海 上海市 虹口区    嘉兴路街道 瑞虹路368号瑞虹新城悦庭5号楼2201室</t>
  </si>
  <si>
    <t>'13918656601</t>
  </si>
  <si>
    <t>No:367088043235</t>
  </si>
  <si>
    <t>'Angela：GAV-901皮   进口橙色皮   检查好质量</t>
  </si>
  <si>
    <t>sssronan</t>
  </si>
  <si>
    <t>李健敏</t>
  </si>
  <si>
    <t>广东省 深圳市 南山区 南山街道鼎太风华七期17栋308(518052)</t>
  </si>
  <si>
    <t>'18665805911</t>
  </si>
  <si>
    <t>No:9870395964</t>
  </si>
  <si>
    <t>'Angela：GAV-901网  黑色时尚花纹  检查好质量</t>
  </si>
  <si>
    <t>283805135972679629</t>
  </si>
  <si>
    <t>jantsui</t>
  </si>
  <si>
    <t>2019-04-01 19:18:35</t>
  </si>
  <si>
    <t>2019-03-25 23:14:50</t>
  </si>
  <si>
    <t>Angela：GAV-CM  棕色*2   检查好质量</t>
  </si>
  <si>
    <t>zyh赵雨涵95</t>
  </si>
  <si>
    <t>赵雨涵</t>
  </si>
  <si>
    <t>黑龙江省 齐齐哈尔市 建华区 建华区直辖地域凤凰金茂府27号楼3单元501(000000)</t>
  </si>
  <si>
    <t>'13613649037</t>
  </si>
  <si>
    <t>GAVEE新品人体工学红色座椅护腰塑臀时尚电脑椅家用办公女主播椅</t>
  </si>
  <si>
    <t>No:9861920510</t>
  </si>
  <si>
    <t>'Angela：GAV-F01    红色  检查好质量</t>
  </si>
  <si>
    <t>khanlee购</t>
  </si>
  <si>
    <t>阿祖</t>
  </si>
  <si>
    <t>浙江省 宁波市 鄞州区    福明街道 百丈东路1615号恒大城市之光2栋2012室</t>
  </si>
  <si>
    <t>'15968903720</t>
  </si>
  <si>
    <t>No:8322022805</t>
  </si>
  <si>
    <t>'Angela：GAV-F03H   检查好质量</t>
  </si>
  <si>
    <t>玩大规模</t>
  </si>
  <si>
    <t>关照其</t>
  </si>
  <si>
    <t>辽宁省 大连市 中山区    海军广场街道 大连市中山区海韵华府1单元8号楼401</t>
  </si>
  <si>
    <t>'13804263501</t>
  </si>
  <si>
    <t>No:8322026437</t>
  </si>
  <si>
    <t>randomdi</t>
  </si>
  <si>
    <t>杜先生</t>
  </si>
  <si>
    <t>青海省 西宁市 城北区 小桥大街街道青海省西宁市城北区西宁碧桂园（售楼处）(000000)</t>
  </si>
  <si>
    <t>'18152027611</t>
  </si>
  <si>
    <t>No:801170895197</t>
  </si>
  <si>
    <t>'Angela：GAV-F03H  检查好质量</t>
  </si>
  <si>
    <t>12355yy</t>
  </si>
  <si>
    <t>吴波</t>
  </si>
  <si>
    <t>重庆 重庆市 渝北区 鸳鸯街道湖云街12号保利高尔夫豪园4栋1单元201(401120)</t>
  </si>
  <si>
    <t>'13983893866</t>
  </si>
  <si>
    <t>No:9867362552</t>
  </si>
  <si>
    <t>kelvin0124</t>
  </si>
  <si>
    <t>岑小姐</t>
  </si>
  <si>
    <t>广东省 深圳市 龙华新区 观澜街道大富路新宏泽工业园顺丰仓储-淘宝集运澳门仓@6UTP18#F23RW6Z59KUQ#(518101)</t>
  </si>
  <si>
    <t>'075566858233</t>
  </si>
  <si>
    <t>GAVEE护脊人体工学椅电脑椅家用老板书房办公椅护腰可躺座转网椅，GAVEE家维依人体工学电脑椅家用书房护腰办公椅学生网椅转椅座椅</t>
  </si>
  <si>
    <t>No:7137144810</t>
  </si>
  <si>
    <t>其它快递</t>
  </si>
  <si>
    <t>'Angela：GAV-F03M  19张  检查好质量</t>
  </si>
  <si>
    <t>尹尚鸿</t>
  </si>
  <si>
    <t>湖南省 邵阳市 洞口县 文昌街道金牌广告正对面婷婷副食店4楼(422300)</t>
  </si>
  <si>
    <t>'13686281399</t>
  </si>
  <si>
    <t>No:9862998728</t>
  </si>
  <si>
    <t>'Angela：GAV-G12   黑框黑色舒适棉  检查好质量</t>
  </si>
  <si>
    <t>charlie0088</t>
  </si>
  <si>
    <t>朱成龙</t>
  </si>
  <si>
    <t>山东省 烟台市 莱山区    黄海路街道 烟台路祥隆中心B座2513室</t>
  </si>
  <si>
    <t>'15634355562</t>
  </si>
  <si>
    <t>No:8322024682</t>
  </si>
  <si>
    <t>'Angela：GAV-G12   黑框蓝色  检查好质量</t>
  </si>
  <si>
    <t>秋然秋然9192</t>
  </si>
  <si>
    <t>方泽彬</t>
  </si>
  <si>
    <t>广东省 深圳市 龙华新区 深圳龙华人民北路锦绣江南一期商铺172号(518131)</t>
  </si>
  <si>
    <t>'13691929808</t>
  </si>
  <si>
    <t>No:9869638439</t>
  </si>
  <si>
    <t>凤珊珊</t>
  </si>
  <si>
    <t>安徽省 宣城市 宁国市 西津街道河沥溪初级中学(242300)</t>
  </si>
  <si>
    <t>'13865363639</t>
  </si>
  <si>
    <t>No:9863741006</t>
  </si>
  <si>
    <t>'Angela：GAV-G12   灰框灰色  检查好质量</t>
  </si>
  <si>
    <t>kelusiliu</t>
  </si>
  <si>
    <t>刘栋</t>
  </si>
  <si>
    <t>江苏省 泰州市 靖江市 靖城街道西郊村委永固内，最北面西侧车间(214500)</t>
  </si>
  <si>
    <t>'15861008844</t>
  </si>
  <si>
    <t>No:9866551428</t>
  </si>
  <si>
    <t>'Angela：GAV-G12   灰框灰色 检查好质量  开票：靖江力驰环保设备有限公司</t>
  </si>
  <si>
    <t>生活家居连锁</t>
  </si>
  <si>
    <t>刘建包</t>
  </si>
  <si>
    <t>浙江省 温州市 瑞安市 飞云街道飞云云龙大街嘉诚大厦B幢3单元902(000000)</t>
  </si>
  <si>
    <t>'15958760498</t>
  </si>
  <si>
    <t>No:254867818497</t>
  </si>
  <si>
    <t>'Angela：GAV-G12   灰框灰色+脚踏+座套+头套  检查好质量</t>
  </si>
  <si>
    <t>糖醋茄子炒肉</t>
  </si>
  <si>
    <t>黄大贵</t>
  </si>
  <si>
    <t>贵州省 遵义市 汇川区 毛石镇中坝村芭蕉街上(000000)</t>
  </si>
  <si>
    <t>'15934665167</t>
  </si>
  <si>
    <t>No:9865785997</t>
  </si>
  <si>
    <t>'Angela：GAV-G12   灰框蓝色 检查好质量</t>
  </si>
  <si>
    <t>hqqhqq101</t>
  </si>
  <si>
    <t>胡启庆</t>
  </si>
  <si>
    <t>云南省 普洱市 宁洱哈尼族彝族自治县 宁洱镇茶乡路五十二号(000000)</t>
  </si>
  <si>
    <t>'13308797337</t>
  </si>
  <si>
    <t>No:9864607045</t>
  </si>
  <si>
    <t>'Angela：GAV-G12  黑框黑色  检查好质量</t>
  </si>
  <si>
    <t>jhriaeong</t>
  </si>
  <si>
    <t>李爽</t>
  </si>
  <si>
    <t>辽宁省 锦州市 黑山县 黑山街道宽广路110号金鼎桃园(121400)</t>
  </si>
  <si>
    <t>'13804162588</t>
  </si>
  <si>
    <t>No:9866111069</t>
  </si>
  <si>
    <t>因其言善山里应之</t>
  </si>
  <si>
    <t>戚迎明</t>
  </si>
  <si>
    <t>辽宁省 锦州市 太和区 凌南街道中央南街宝地铂宫27A121号(000000)</t>
  </si>
  <si>
    <t>'15311860966</t>
  </si>
  <si>
    <t>No:9867392137</t>
  </si>
  <si>
    <t>dul_216</t>
  </si>
  <si>
    <t>杜亮</t>
  </si>
  <si>
    <t>河北省 石家庄市 长安区    高营镇 体育北大街瀚唐三期21-1-2401</t>
  </si>
  <si>
    <t>'15100111955</t>
  </si>
  <si>
    <t>No:8967844287</t>
  </si>
  <si>
    <t>qq271625761</t>
  </si>
  <si>
    <t>谢旭之</t>
  </si>
  <si>
    <t>江西省 南昌市 青云谱区 青云谱镇城南大道阳光家园C区35栋1单元202(330001)</t>
  </si>
  <si>
    <t>'17770069997</t>
  </si>
  <si>
    <t>No:9866569554</t>
  </si>
  <si>
    <t>'Angela：GAV-G12  黑框黑色  检查好质量，收货满意的情况下，晒图给到1700</t>
  </si>
  <si>
    <t>谢苗娟</t>
  </si>
  <si>
    <t>请开发票</t>
  </si>
  <si>
    <t>浙江省 绍兴市 越城区 斗门街道袍江世纪广场世纪城1311号(312000)</t>
  </si>
  <si>
    <t>'13754339201</t>
  </si>
  <si>
    <t>No:9869011354</t>
  </si>
  <si>
    <t xml:space="preserve">'Angela：GAV-G12  黑框黑色  检查好质量，赠送专用座套+开票：绍兴韩胜进出口有限公司 </t>
  </si>
  <si>
    <t>李俞霆</t>
  </si>
  <si>
    <t>天津 天津市 北辰区 小淀镇天津天津市北辰区小淀镇北辰区洛河道2号天津职业大学(300400)</t>
  </si>
  <si>
    <t>'13116176020</t>
  </si>
  <si>
    <t>No:254828718987</t>
  </si>
  <si>
    <t>'Angela：GAV-G12  黑框黑色  赠送专用座套+头套 检查好质量</t>
  </si>
  <si>
    <t>t_1524930461040_0849</t>
  </si>
  <si>
    <t>蔡明</t>
  </si>
  <si>
    <t>海南省 澄迈县 null 金江镇金马大道四季春城一期北25号阳光之家(525200)</t>
  </si>
  <si>
    <t>'13637567555</t>
  </si>
  <si>
    <t>No:9869182948</t>
  </si>
  <si>
    <t>'Angela：GAV-G12  黑框黑色 检查好质量  赠送专用的座套+头枕套*2，收货退差价50元</t>
  </si>
  <si>
    <t>tvtvsn</t>
  </si>
  <si>
    <t>季云来</t>
  </si>
  <si>
    <t>广东省 珠海市 香洲区    吉大街道 园林路1号园林花园49栋速递易</t>
  </si>
  <si>
    <t>'13928000125</t>
  </si>
  <si>
    <t>No:8322026546</t>
  </si>
  <si>
    <t>'Angela：GAV-G12  黑框黑色舒适棉  检查好质量</t>
  </si>
  <si>
    <t>lover915</t>
  </si>
  <si>
    <t>请开增值税专用发票，开票信息已发给客服</t>
  </si>
  <si>
    <t>盛女士lily</t>
  </si>
  <si>
    <t>浙江省 杭州市 江干区    九堡街道 九堡镇 普盛巷9号 东谷创业中心1号楼8层</t>
  </si>
  <si>
    <t>'13186993283</t>
  </si>
  <si>
    <t>No:8322022732</t>
  </si>
  <si>
    <t>京阿妮万岁</t>
  </si>
  <si>
    <t>马玉山</t>
  </si>
  <si>
    <t>江苏省 南京市 浦口区 泰山街道泰来苑89栋2305室(211800)</t>
  </si>
  <si>
    <t>'13914705572</t>
  </si>
  <si>
    <t>No:9862981842</t>
  </si>
  <si>
    <t>tomrainbow0924</t>
  </si>
  <si>
    <t>许轶</t>
  </si>
  <si>
    <t>广东省 深圳市 福田区 梅林街道中康路卓越城二期A座1803室(000000)</t>
  </si>
  <si>
    <t>'13761898205</t>
  </si>
  <si>
    <t>No:9868253770</t>
  </si>
  <si>
    <t>'Angela：GAV-G12  黑框红色  检查好质量</t>
  </si>
  <si>
    <t>hazard_83</t>
  </si>
  <si>
    <t>侯振东</t>
  </si>
  <si>
    <t>北京 北京市 朝阳区 高碑店镇四惠东 通惠家园 惠民园 10号楼 1907(100022)</t>
  </si>
  <si>
    <t>'13810898238</t>
  </si>
  <si>
    <t>GAVEE新品人体工程力学老板真皮椅现代简约办公家用时尚电脑椅子</t>
  </si>
  <si>
    <t>No:9864624470</t>
  </si>
  <si>
    <t>'Angela：GAV-G12  黑框咖啡皮  检查好质量</t>
  </si>
  <si>
    <t>zwb179977682</t>
  </si>
  <si>
    <t>张文标</t>
  </si>
  <si>
    <t>江苏省 苏州市 昆山市    开发区 太湖南路588号25#101</t>
  </si>
  <si>
    <t>'13606265787</t>
  </si>
  <si>
    <t>No:8322026259</t>
  </si>
  <si>
    <t>'Angela：GAV-G12  黑框蓝色  检查好质量</t>
  </si>
  <si>
    <t>qimu15y4</t>
  </si>
  <si>
    <t>杨景博</t>
  </si>
  <si>
    <t>北京 北京市 丰台区 卢沟桥乡卢沟桥 靛厂路26号院12楼乙门601室(000000)</t>
  </si>
  <si>
    <t>'13683278836</t>
  </si>
  <si>
    <t>No:9866567141</t>
  </si>
  <si>
    <t>bambiniba</t>
  </si>
  <si>
    <t>魏超</t>
  </si>
  <si>
    <t>山东省 青岛市 崂山区 中韩街道苗岭路36号国际发展中心1608(000000)</t>
  </si>
  <si>
    <t>'18678916370</t>
  </si>
  <si>
    <t>GAVEE 工学椅子电脑椅家用旋转座椅自负重椅可躺老板椅座椅办公椅</t>
  </si>
  <si>
    <t>No:9870002713</t>
  </si>
  <si>
    <t>15033360715我</t>
  </si>
  <si>
    <t>赠品为座套和头套，别忘记发货啊</t>
  </si>
  <si>
    <t>李枝龙</t>
  </si>
  <si>
    <t>河北省 沧州市 东光县    东光镇 东光县交通运输局运管站办公室</t>
  </si>
  <si>
    <t>'15512882811</t>
  </si>
  <si>
    <t>No:8322141723</t>
  </si>
  <si>
    <t>'Angela：GAV-G12  黑框蓝色  检查好质量   赠送座套+头套</t>
  </si>
  <si>
    <t>No:9868866315</t>
  </si>
  <si>
    <t>'Angela：GAV-G12  黑框蓝色*2  检查好质量</t>
  </si>
  <si>
    <t>井等于横竖都是二</t>
  </si>
  <si>
    <t>傅春玮</t>
  </si>
  <si>
    <t>辽宁省 丹东市 宽甸满族自治县    灌水镇 寺院村7组</t>
  </si>
  <si>
    <t>'15842554222</t>
  </si>
  <si>
    <t>No:8322020809</t>
  </si>
  <si>
    <t>'Angela：GAV-G12  灰框红色  检查好质量</t>
  </si>
  <si>
    <t>lw18903729668</t>
  </si>
  <si>
    <t>卢伟</t>
  </si>
  <si>
    <t>河南省 安阳市 北关区 豆腐营街道河南省安阳市北关区永安东街向阳路向阳公寓南楼3单元一楼西户(455001)</t>
  </si>
  <si>
    <t>'18903729668</t>
  </si>
  <si>
    <t>No:9864975867</t>
  </si>
  <si>
    <t>'Angela：GAV-G12  灰框灰色  检查好质量  赠送专用的座套+枕套</t>
  </si>
  <si>
    <t>150r6</t>
  </si>
  <si>
    <t>徐洪飚</t>
  </si>
  <si>
    <t>江苏省 盐城市 建湖县 近湖镇建高路660号（杨家大院路口北侧）(224700)</t>
  </si>
  <si>
    <t>'18912536233</t>
  </si>
  <si>
    <t>No:9860221172</t>
  </si>
  <si>
    <t>'Angela：GAV-G12  灰框灰色  脚踏+座套+头套  检查好质量</t>
  </si>
  <si>
    <t>lan猫公</t>
  </si>
  <si>
    <t>梁锵</t>
  </si>
  <si>
    <t>广东省 中山市 null 古镇镇同兴路18号曹三五金灯饰城H区42卡2楼广东扬真律师事务所(000000)</t>
  </si>
  <si>
    <t>'13902599594</t>
  </si>
  <si>
    <t>No:9862296538</t>
  </si>
  <si>
    <t>'Angela：GAV-G12  灰框灰色 检查好质量</t>
  </si>
  <si>
    <t>alimeilong</t>
  </si>
  <si>
    <t>李权</t>
  </si>
  <si>
    <t>广东省 阳江市 阳春市 春城街道朝南路29号（人行大院）(529600)</t>
  </si>
  <si>
    <t>'15323248848</t>
  </si>
  <si>
    <t>No:9869996189</t>
  </si>
  <si>
    <t>'Angela：GAV-G12  灰框咖啡网 检查好质量  赠送专用座套+头套  检查好质量</t>
  </si>
  <si>
    <t>a241547305</t>
  </si>
  <si>
    <t>朱剑平</t>
  </si>
  <si>
    <t>广东省 东莞市 null 厚街镇东莞市厚街镇珊美社区南环路威朗智慧园C栋厂房三楼(000000)</t>
  </si>
  <si>
    <t>'13957779912</t>
  </si>
  <si>
    <t>No:9864100801</t>
  </si>
  <si>
    <t>'angela：GAV-G12 黑框红色 检查好质量 开专票：江西正博实业有限公司</t>
  </si>
  <si>
    <t>一个好面包</t>
  </si>
  <si>
    <t>徐朋</t>
  </si>
  <si>
    <t>北京 北京市 朝阳区 高碑店镇北花园2号院3号楼1单元2204(000000)</t>
  </si>
  <si>
    <t>'13324300702</t>
  </si>
  <si>
    <t>No:9871181430</t>
  </si>
  <si>
    <t>'Angela：GAV-G12V   黑框咖啡色 检查好质量</t>
  </si>
  <si>
    <t>cl6361816</t>
  </si>
  <si>
    <t>陈龙</t>
  </si>
  <si>
    <t>山西省 太原市 万柏林区 和平街道玉河街50号院16号楼1单元401(030027)</t>
  </si>
  <si>
    <t>'13934525424</t>
  </si>
  <si>
    <t>No:9865350365</t>
  </si>
  <si>
    <t>'Angela：GAV-G12V   黑框绿色  赠送专用座套  检查好质量</t>
  </si>
  <si>
    <t>syxiamen</t>
  </si>
  <si>
    <t>沈艳</t>
  </si>
  <si>
    <t>福建省 厦门市 湖里区 江头街道祥店里国贸阳光95#1802(361006)</t>
  </si>
  <si>
    <t>'13459206267</t>
  </si>
  <si>
    <t>No:9864085747</t>
  </si>
  <si>
    <t>'Angela：GAV-G12V   灰框灰色  检查好质量</t>
  </si>
  <si>
    <t>bigfatcat1977</t>
  </si>
  <si>
    <t>赵辉</t>
  </si>
  <si>
    <t>北京 北京市 昌平区 天通苑北街道天通苑西三区16号楼1010号(102218)</t>
  </si>
  <si>
    <t>'13661097709</t>
  </si>
  <si>
    <t>No:9862282975</t>
  </si>
  <si>
    <t>'Angela：GAV-G12V   灰框蓝色  检查好质量   开票：深圳市瑞彩电子技术有限公司北京分公司</t>
  </si>
  <si>
    <t>老鹰1230298</t>
  </si>
  <si>
    <t>唐江洪</t>
  </si>
  <si>
    <t>重庆 重庆市 巫溪县 柏杨街道重庆市巫溪县柏杨街道县委公室(000000)</t>
  </si>
  <si>
    <t>'13896380298</t>
  </si>
  <si>
    <t>No:254828839622</t>
  </si>
  <si>
    <t>'Angela：GAV-G12V  黑框黑色  检查好质量</t>
  </si>
  <si>
    <t>tb_3138523</t>
  </si>
  <si>
    <t>山东省烟台市</t>
  </si>
  <si>
    <t>山东省 烟台市 莱山区 滨海路街道橡树湾（华庭路）5号楼2220室(264600)</t>
  </si>
  <si>
    <t>'18954588283</t>
  </si>
  <si>
    <t>No:9870406075</t>
  </si>
  <si>
    <t>'Angela：GAV-G12V  黑框黑色棉坐垫     检查好质量</t>
  </si>
  <si>
    <t>tb09921539</t>
  </si>
  <si>
    <t>金明华</t>
  </si>
  <si>
    <t>吉林省 延边朝鲜族自治州 延吉市 新兴街道公园路28号延世整形医院8楼（原爱得百货8楼）(000000)</t>
  </si>
  <si>
    <t>'13704382416</t>
  </si>
  <si>
    <t>GAVEE新品人体工程力学老板真皮椅现代简约办公家用时尚电脑椅子，GAVEE新品人体工程力学老板真皮椅现代简约办公家用时尚电脑椅子</t>
  </si>
  <si>
    <t>No:9871241666</t>
  </si>
  <si>
    <t>'Angela：GAV-G12皮  黑框咖啡皮*1  GAV-G12皮   黑框橙色皮*1  检查好质量</t>
  </si>
  <si>
    <t>开13%增票</t>
  </si>
  <si>
    <t>No:9871218771</t>
  </si>
  <si>
    <t>'Angela：GAV-G12皮  黑框咖啡皮*2  检查好质量  开票：广东绅威游艇有限公司</t>
  </si>
  <si>
    <t>mahao1919</t>
  </si>
  <si>
    <t>马皓</t>
  </si>
  <si>
    <t>北京 北京市 昌平区 回龙观街道北清路 生命科学园区 生命园路4号院8号楼5层(100086)</t>
  </si>
  <si>
    <t>'18911165873</t>
  </si>
  <si>
    <t>GAVEE 经典办公椅皮转椅 电脑椅家用简约老板椅座椅 会议商务椅子</t>
  </si>
  <si>
    <t>No:254857807712</t>
  </si>
  <si>
    <t>'Angela：GAV-LM  黑色皮*2  检查好质量</t>
  </si>
  <si>
    <t>GAVEE护脊人体工学椅电脑椅家用老板书房办公椅护腰可躺座转网椅，GAVEE 经典办公椅皮转椅 电脑椅家用简约老板椅座椅 会议商务椅子</t>
  </si>
  <si>
    <t>No:9869000086</t>
  </si>
  <si>
    <t>'Angela：GAV-LM*24张，检查好质量</t>
  </si>
  <si>
    <t>转身后的</t>
  </si>
  <si>
    <t>周晓颖</t>
  </si>
  <si>
    <t>浙江省 嘉兴市 海宁市 斜桥镇新民路11号3楼。  海宁泰尚包装有限公司（原田公司内）(000000)</t>
  </si>
  <si>
    <t>'18368116777</t>
  </si>
  <si>
    <t>No:9869623864</t>
  </si>
  <si>
    <t>'Angela：GAV-M6   豪华版黑色  检查好质量</t>
  </si>
  <si>
    <t>容不下的如果</t>
  </si>
  <si>
    <t>李艳玲</t>
  </si>
  <si>
    <t>云南省 玉溪市 红塔区 凤凰路街道红塔大道53号世纪华庭2-403(000000)</t>
  </si>
  <si>
    <t>'13988442588</t>
  </si>
  <si>
    <t>GAVEE家维依人体工学 电脑椅家用护腰办公椅子电竞椅网椅转椅座椅</t>
  </si>
  <si>
    <t>No:9860251148</t>
  </si>
  <si>
    <t>'Angela：GAV-M6   黑色  检查好质量</t>
  </si>
  <si>
    <t>tb_9276520</t>
  </si>
  <si>
    <t>杨洁</t>
  </si>
  <si>
    <t>广东省 深圳市 福田区 福田保税区保税区槟榔道二号伟光联五楼转仓库三楼(518000)</t>
  </si>
  <si>
    <t>'15019276520</t>
  </si>
  <si>
    <t>No:9862974304</t>
  </si>
  <si>
    <t>westerncdq</t>
  </si>
  <si>
    <t>陈茂爽</t>
  </si>
  <si>
    <t>上海 上海市 浦东新区 潍坊新村街道东方路971号钱江大厦19Ｈ室(000000)</t>
  </si>
  <si>
    <t>'18321316618</t>
  </si>
  <si>
    <t>No:9864164693</t>
  </si>
  <si>
    <t>'Angela：GAV-M6   黑色普通版  检查好质量</t>
  </si>
  <si>
    <t>k成成成</t>
  </si>
  <si>
    <t>吕成</t>
  </si>
  <si>
    <t>湖北省 武汉市 江夏区 江夏区经济开发区藏龙岛街道瑞和华府2栋一单元1901(000000)</t>
  </si>
  <si>
    <t>'13026300792</t>
  </si>
  <si>
    <t>No:9863006200</t>
  </si>
  <si>
    <t>'Angela：GAV-M6   绿色  检查好质量</t>
  </si>
  <si>
    <t>'Angela：GAV-M6   普通版黑色 检查好质量</t>
  </si>
  <si>
    <t>茶葱武词酥仁</t>
  </si>
  <si>
    <t>任云祥</t>
  </si>
  <si>
    <t>浙江省 杭州市 萧山区 宁围镇利二花苑三棟2单元3002(000000)</t>
  </si>
  <si>
    <t>'13575749615</t>
  </si>
  <si>
    <t>No:9871575116</t>
  </si>
  <si>
    <t>'Angela：GAV-M6  豪华版黑色  检查好质量</t>
  </si>
  <si>
    <t>elian1994</t>
  </si>
  <si>
    <t>吴琼</t>
  </si>
  <si>
    <t>河南省 平顶山市 新华区 湖滨路街道新城区常绿大悦城(467000)</t>
  </si>
  <si>
    <t>'13693756766</t>
  </si>
  <si>
    <t>No:254828848366</t>
  </si>
  <si>
    <t>'Angela：GAV-M6  普通版黑色  检查好质量</t>
  </si>
  <si>
    <t>凤影清馨</t>
  </si>
  <si>
    <t>戴清香</t>
  </si>
  <si>
    <t>福建省 三明市 梅列区 列东街道高岩新村72幢405室(365000)</t>
  </si>
  <si>
    <t>'13960509579</t>
  </si>
  <si>
    <t>No:9869159648</t>
  </si>
  <si>
    <t>'Angela：GAV-M6  普通版黑色 检查好质量，赠送椅套</t>
  </si>
  <si>
    <t>supercamelss</t>
  </si>
  <si>
    <t>陈R</t>
  </si>
  <si>
    <t>广东省 广州市 荔湾区 冲口街道广州市荔湾区芳村下冲直街太湖园3-1(510145)</t>
  </si>
  <si>
    <t>'18617331002</t>
  </si>
  <si>
    <t>No:9871179116</t>
  </si>
  <si>
    <t>'Angela：GAV-M6  升级版黑色  检查好质量</t>
  </si>
  <si>
    <t>chenfang850929</t>
  </si>
  <si>
    <t>毛振兴</t>
  </si>
  <si>
    <t>广东省 深圳市 龙岗区 坂田街道佳兆业悦峰花园4栋B单元1301(518116)</t>
  </si>
  <si>
    <t>'15626563979</t>
  </si>
  <si>
    <t>No:9862291615</t>
  </si>
  <si>
    <t>'Angela：GAV-Q6   黑框龙纹灰白网   赠送脚踏    检查好质量</t>
  </si>
  <si>
    <t>406806753201125550</t>
  </si>
  <si>
    <t>tb86346158</t>
  </si>
  <si>
    <t>2019-04-15 13:02:05</t>
  </si>
  <si>
    <t>2019-04-12 13:25:40</t>
  </si>
  <si>
    <t>Angela：GAV-Q6  黑框黑色  赠送专用座套+专用头套  开发票：个人  检查好质量</t>
  </si>
  <si>
    <t>孙洪军</t>
  </si>
  <si>
    <t>山东省 德州市 德城区 新湖街道运河街道 商贸大道德兴运城A区七号楼(000000)</t>
  </si>
  <si>
    <t>'13455409555</t>
  </si>
  <si>
    <t>No:9864177024</t>
  </si>
  <si>
    <t>'Angela：GAV-Q6  黑框黑色  赠送专用座套+专用头套  开发票：个人  检查好质量</t>
  </si>
  <si>
    <t>tb349645886</t>
  </si>
  <si>
    <t>周人方</t>
  </si>
  <si>
    <t>四川省 宜宾市 翠屏区 南岸街道南岸莱茵河畔阳光半岛37幢(644000)</t>
  </si>
  <si>
    <t>'13568101286</t>
  </si>
  <si>
    <t>No:9866110009</t>
  </si>
  <si>
    <t>'Angela：GAV-Q6  黑框黑色+黑色脚踏  检查好质量</t>
  </si>
  <si>
    <t>奉化市康家乐</t>
  </si>
  <si>
    <t>邬绍琪</t>
  </si>
  <si>
    <t>浙江省 宁波市 奉化区 溪口镇永安路15号(315500)</t>
  </si>
  <si>
    <t>'18058250988</t>
  </si>
  <si>
    <t>No:9869616576</t>
  </si>
  <si>
    <t>'Angela：GAV-Q6  黑框黑网  赠送专用的座套和头枕套，检查好质量！  开票：宁波市康家乐医疗器械有限公司</t>
  </si>
  <si>
    <t>271043303579043994</t>
  </si>
  <si>
    <t>t_1497422362303_0417</t>
  </si>
  <si>
    <t>2019-04-02 18:42:57</t>
  </si>
  <si>
    <t>2019-03-25 18:37:26</t>
  </si>
  <si>
    <t>Angela：GAV-Q6  灰白框灰白网  检查好质量</t>
  </si>
  <si>
    <t>lillian172</t>
  </si>
  <si>
    <t>陈云</t>
  </si>
  <si>
    <t>上海 上海市 徐汇区 虹梅路街道钦州北路1018弄37号301室(200030)</t>
  </si>
  <si>
    <t>'13611805645</t>
  </si>
  <si>
    <t>No:9866966618</t>
  </si>
  <si>
    <t>'Angela：GAV-Q6  灰白框灰白网 赠送座套 检查好质量</t>
  </si>
  <si>
    <t>喵喵姚爷</t>
  </si>
  <si>
    <t>姚红</t>
  </si>
  <si>
    <t>山东省 潍坊市 青州市 王府街道富贵牡丹园17号楼1单元502(262500)</t>
  </si>
  <si>
    <t>'15964036006</t>
  </si>
  <si>
    <t>GAVEE 人体工学椅电脑椅 办公椅家用座椅升降椅 简约老板椅电竞椅</t>
  </si>
  <si>
    <t>No:9863008763</t>
  </si>
  <si>
    <t>'Angela：GAV-T05M   黑框黑色  检查好质量</t>
  </si>
  <si>
    <t>庄鹏飞66</t>
  </si>
  <si>
    <t>庄鹏飞</t>
  </si>
  <si>
    <t>广东省 深圳市 龙岗区 龙城街道深圳市龙岗区中心城怡翠路 保利上城 1栋1单元 1201(518000)</t>
  </si>
  <si>
    <t>'13823713693</t>
  </si>
  <si>
    <t>No:9866569500</t>
  </si>
  <si>
    <t>'Angela：GAV-X2  豪华版黑色   赠送专用椅套  检查好质量</t>
  </si>
  <si>
    <t>许fufulove林fufu</t>
  </si>
  <si>
    <t>淼先生</t>
  </si>
  <si>
    <t>福建省 福州市 闽侯县 上街镇高新大道1号中海寰宇天下6号楼1903(000000)</t>
  </si>
  <si>
    <t>'13509555579</t>
  </si>
  <si>
    <t>No:9860245277</t>
  </si>
  <si>
    <t>'Angela：GAV-X2  普通版黑色*3   检查好质量</t>
  </si>
  <si>
    <t>一诺生如夏花</t>
  </si>
  <si>
    <t>孙秀</t>
  </si>
  <si>
    <t>江苏省 南京市 鼓楼区 凤凰街道湛江路59号天启花园05栋2单元1101(210009)</t>
  </si>
  <si>
    <t>'13337729330</t>
  </si>
  <si>
    <t>No:254828827579</t>
  </si>
  <si>
    <t>'Angela：GAV-X2  升级版绿色  检查好质量</t>
  </si>
  <si>
    <t>adccb</t>
  </si>
  <si>
    <t>发票 单位名称：江苏华展环境艺术股份有限公司  纳税号91321311762835186J</t>
  </si>
  <si>
    <t>刘先生</t>
  </si>
  <si>
    <t>上海 上海市 静安区 大宁路街道彭江路602号大宁德必易园 猫先生(210004)</t>
  </si>
  <si>
    <t>'15151152690</t>
  </si>
  <si>
    <t>GAVEE 人体工程学电脑椅 升降座椅可躺老板椅 家用网椅办公书房椅</t>
  </si>
  <si>
    <t>No:9864271394</t>
  </si>
  <si>
    <t>'Angela：GAV-X4   普通版绿色  检查好质量   开票：江苏华展环境艺术股份有限公司</t>
  </si>
  <si>
    <t>GAVEE家维依人体工学电脑椅家用书房护腰办公椅学生网椅转椅座椅，GAVEE人体工学休闲电脑椅家用现代简约办公椅北欧升降转椅子靠背，GAVEE人体工学休闲电脑椅家用现代简约办公椅北欧升降转椅子靠背</t>
  </si>
  <si>
    <t>'Angela：M6豪华版黑色*16+F03H灰色*2+F03M灰色*2+X4红色*1（普通版）</t>
  </si>
  <si>
    <t>jest454489</t>
  </si>
  <si>
    <t>冯建堃</t>
  </si>
  <si>
    <t>北京 北京市 丰台区    花乡乡 花乡 纪通路55号院（纪家庙亿鹏苑三区）20号楼1单元1001</t>
  </si>
  <si>
    <t>'18611866338</t>
  </si>
  <si>
    <t>No:9867398970</t>
  </si>
  <si>
    <t xml:space="preserve">'Anna：G12 全皮 咖啡色 </t>
  </si>
  <si>
    <t>anyoneals</t>
  </si>
  <si>
    <t>王爱丽</t>
  </si>
  <si>
    <t>江苏省 镇江市 京口区    象山街道 学府路301号江苏大学</t>
  </si>
  <si>
    <t>'13914553191</t>
  </si>
  <si>
    <t>No:9861011454</t>
  </si>
  <si>
    <t xml:space="preserve">'F03E钢制脚 灰色  检查好质量 </t>
  </si>
  <si>
    <t>eesoosee</t>
  </si>
  <si>
    <t>喻威</t>
  </si>
  <si>
    <t>江西省 南昌市 南昌县    南昌县银三角管理委员会 莲塘镇莲塘南大道888号银河城水悦湾二区9栋1单元202室</t>
  </si>
  <si>
    <t>'13576100002</t>
  </si>
  <si>
    <t>No:9860587355</t>
  </si>
  <si>
    <t xml:space="preserve">'F03H  检查好质量发出 </t>
  </si>
  <si>
    <t>歪歪小傻</t>
  </si>
  <si>
    <t>麻烦检查质量，谢谢</t>
  </si>
  <si>
    <t>李媛媛</t>
  </si>
  <si>
    <t>湖南省 长沙市 天心区    裕南街街道 书院路中建江山壹号1栋1801号（东南角中建江山壹号）</t>
  </si>
  <si>
    <t>'18874701096</t>
  </si>
  <si>
    <t>No:9861046498</t>
  </si>
  <si>
    <t>'F03H 灰色 检查好质量发出</t>
  </si>
  <si>
    <t>广东省 深圳市 龙华新区 观澜街道大富路新宏泽工业园顺丰仓储-淘宝集运澳门仓@6UTP18#F1ATW1Y7Y5AR#(518101)</t>
  </si>
  <si>
    <t>No:9861389670</t>
  </si>
  <si>
    <t>'F03M 灰色无头枕 检查好质量</t>
  </si>
  <si>
    <t>不平凡的奢望</t>
  </si>
  <si>
    <t>楊瑞輝</t>
  </si>
  <si>
    <t>香港特别行政区 新界 元朗区    香港特别行政区新界元朗区錦繡花園L段二街十六號</t>
  </si>
  <si>
    <t>'59762978（旧：'13510019040）</t>
  </si>
  <si>
    <t>GAVEE电脑人体工学椅网布办公椅 现代简约家用办公椅转椅设计师椅</t>
  </si>
  <si>
    <t>No:254718066998</t>
  </si>
  <si>
    <t>'FM 黑色 检查好质量</t>
  </si>
  <si>
    <t>ruzhan2015</t>
  </si>
  <si>
    <t>茹战</t>
  </si>
  <si>
    <t>浙江省 杭州市 萧山区    萧山区望京c3 603</t>
  </si>
  <si>
    <t>'13106321535</t>
  </si>
  <si>
    <t>No:9861031966</t>
  </si>
  <si>
    <t xml:space="preserve">'G12V黑框黑色  检查好质量 </t>
  </si>
  <si>
    <t>王瞳瞳1006</t>
  </si>
  <si>
    <t>卢建悦</t>
  </si>
  <si>
    <t>北京 北京市 丰台区    南苑乡 槐房西路德鑫家园23号楼2单元1402</t>
  </si>
  <si>
    <t>'17610972197</t>
  </si>
  <si>
    <t>No:9861011453</t>
  </si>
  <si>
    <t xml:space="preserve">'G12V黑框黑色 检查好质量 </t>
  </si>
  <si>
    <t>王丹19910505</t>
  </si>
  <si>
    <t>付忠球</t>
  </si>
  <si>
    <t>广西壮族自治区 桂林市 永福县 永福镇东滨路48号菜鸟物流(YF001:91757888)请至村小二潘**处自提(000000)</t>
  </si>
  <si>
    <t>'13367532823</t>
  </si>
  <si>
    <t>No:9861635999</t>
  </si>
  <si>
    <t>'G12V灰框灰网 检查好质量</t>
  </si>
  <si>
    <t>robin2301</t>
  </si>
  <si>
    <t>杨彬</t>
  </si>
  <si>
    <t>河南省 许昌市 魏都区    半截河街道 瑞贝卡和天下小区</t>
  </si>
  <si>
    <t>'15537486076</t>
  </si>
  <si>
    <t>No:9861031036</t>
  </si>
  <si>
    <t>'G12黑框黑色  赠送头套+座套  检查好质量</t>
  </si>
  <si>
    <t>chinashenxiaoshu</t>
  </si>
  <si>
    <t>沈丽敏</t>
  </si>
  <si>
    <t>江苏省 无锡市 新吴区 新安街道新安镇新安花苑2区183栋201室(000000)</t>
  </si>
  <si>
    <t>'15601702439</t>
  </si>
  <si>
    <t>No:9861621072</t>
  </si>
  <si>
    <t>'M6 普通版黑色 固定扶手尼龙脚  检查好质量</t>
  </si>
  <si>
    <t>xcxcxc0531</t>
  </si>
  <si>
    <t>徐超</t>
  </si>
  <si>
    <t>山东省 日照市 东港区    秦楼街道 日照市香樟花园小区8号</t>
  </si>
  <si>
    <t>'13562352850</t>
  </si>
  <si>
    <t>No:9867878822</t>
  </si>
  <si>
    <t xml:space="preserve">'T05无头枕灰白框橙色 检查好质量发出 </t>
  </si>
  <si>
    <t>joan_yin_2008</t>
  </si>
  <si>
    <t>Celine尹</t>
  </si>
  <si>
    <t>江苏省 苏州市 苏州工业园区    唯亭街道 唯亭分区浦田路146号碧雯图拉精密部件有限公司</t>
  </si>
  <si>
    <t>'13862144151</t>
  </si>
  <si>
    <t>GAVEE弓形电脑椅子办公椅家用职员人体工学椅学习休闲会议椅</t>
  </si>
  <si>
    <t>No:9861031038</t>
  </si>
  <si>
    <t xml:space="preserve">'T11DE黑色弓形椅 检查好质量 开发票  </t>
  </si>
  <si>
    <t>huangjl98</t>
  </si>
  <si>
    <t>徐瑞金</t>
  </si>
  <si>
    <t>福建省 福州市 连江县    凤城镇 永得利花园7号</t>
  </si>
  <si>
    <t>'13600848030</t>
  </si>
  <si>
    <t>No:77933627</t>
  </si>
  <si>
    <t>'艾琳：GAV-JNS-901 寄出新的轮子一个</t>
  </si>
  <si>
    <t>niagara小青年</t>
  </si>
  <si>
    <t>江瑜</t>
  </si>
  <si>
    <t>广东省 深圳市 宝安区 新安街道花样年花郡H座8G(000000)</t>
  </si>
  <si>
    <t>'18098925293</t>
  </si>
  <si>
    <t>GAVEE家维依人体工学电脑椅家用书房护腰办公椅学生网椅转椅座椅，GAVEE护脊人体工学椅电脑椅家用老板书房办公椅护腰可躺座转网椅</t>
  </si>
  <si>
    <t>'客户寄出国外样品单，不发货。自提（另附发票）</t>
  </si>
  <si>
    <t>接骨散</t>
  </si>
  <si>
    <t>王旭峰</t>
  </si>
  <si>
    <t>山东省 济南市 槐荫区    西市场街道 保利中心华府三区4-1-1803</t>
  </si>
  <si>
    <t>'18653189580</t>
  </si>
  <si>
    <t>No:9861031037</t>
  </si>
  <si>
    <t>'配件 T05H黑框黑 右边扶手</t>
  </si>
  <si>
    <t>GAVEE 电脑椅 家用人体工学休闲办公椅 会议椅转椅 椅子座椅 黑色尼龙脚</t>
  </si>
  <si>
    <t>在线支付</t>
  </si>
  <si>
    <t xml:space="preserve">	2019-04-30 21:55:22</t>
  </si>
  <si>
    <t>等待出库</t>
  </si>
  <si>
    <t>jd_6f64def51bcde</t>
  </si>
  <si>
    <t>杨老师</t>
  </si>
  <si>
    <t>重庆渝北区回兴街道莲花半岛4栋27-1</t>
  </si>
  <si>
    <t xml:space="preserve">	2019-04-30 21:55:37</t>
  </si>
  <si>
    <t>GAV-T11DM</t>
  </si>
  <si>
    <t>移动端订单</t>
  </si>
  <si>
    <t>GAVEE 人体工学椅 电脑椅家用转椅网椅 升降办公椅子 可躺老板椅分段式承托舒适护腰舒脊工程学椅子 801黑框</t>
  </si>
  <si>
    <t xml:space="preserve">	2019-04-30 11:14:19</t>
  </si>
  <si>
    <t>等待确认收货</t>
  </si>
  <si>
    <t>wdeBfZdnqFLtDD</t>
  </si>
  <si>
    <t>夏强</t>
  </si>
  <si>
    <t>四川成都市武侯区城区武侯立交武兴一路2号“诺丁”</t>
  </si>
  <si>
    <t>Angela：GAV-801 黑框黑色 检查好质量</t>
  </si>
  <si>
    <t>个人</t>
  </si>
  <si>
    <t>明细</t>
  </si>
  <si>
    <t xml:space="preserve">	2019-04-30 11:14:27</t>
  </si>
  <si>
    <t>GAV-JNS-80系列</t>
  </si>
  <si>
    <t>暂无来源</t>
  </si>
  <si>
    <t>GAVEE 人体工学办公老板椅子 游戏直播电竞电脑椅 办公室家用网布可躺升降书房靠背转椅 黑框黑色 旋转升降扶</t>
  </si>
  <si>
    <t xml:space="preserve">	2019-04-25 09:47:58</t>
  </si>
  <si>
    <t>完成</t>
  </si>
  <si>
    <t>adajiang87</t>
  </si>
  <si>
    <t>陆美娇</t>
  </si>
  <si>
    <t>山东烟台市开发区长江路社区山东省烟台经济技术开发区衡山路10号 正海生物</t>
  </si>
  <si>
    <t>备注“ 股东赠送”</t>
  </si>
  <si>
    <t>Angela：GAV-G12    黑框黑色    检查好质量    包装上写：股东赠送</t>
  </si>
  <si>
    <t xml:space="preserve">	2019-04-25 09:48:04</t>
  </si>
  <si>
    <t>GAV-G12</t>
  </si>
  <si>
    <t>GAVEE 弓形电脑椅子办公椅家用职员人体工学椅学习休闲会议椅 黑色钢制脚</t>
  </si>
  <si>
    <t xml:space="preserve">	2019-04-23 14:39:03</t>
  </si>
  <si>
    <t>13862852388_p</t>
  </si>
  <si>
    <t>俞娟</t>
  </si>
  <si>
    <t>江苏南通市海门市海门镇东海中路与嘉陵江南路交汇处西南侧海亮悦榕墅15号楼1305室</t>
  </si>
  <si>
    <t>请不要有破损划痕，谢谢！</t>
  </si>
  <si>
    <t>Aanlea:GAV-T11DE 黑色弓形脚 检查好质量</t>
  </si>
  <si>
    <t xml:space="preserve">	2019-04-23 14:45:01</t>
  </si>
  <si>
    <t>GAV-T11DE</t>
  </si>
  <si>
    <t>GAVEE 高端进口牛皮老板椅 人体工程学电脑椅 办公家用真皮大班椅 进口黄牛皮红色【订制色】 铝合金脚</t>
  </si>
  <si>
    <t xml:space="preserve">	2019-04-23 11:31:19</t>
  </si>
  <si>
    <t>jd_7d1dcbde16edd</t>
  </si>
  <si>
    <t>王栋良</t>
  </si>
  <si>
    <t>北京大兴区亦庄地区四海路七号院金茂逸墅11号楼一单元401</t>
  </si>
  <si>
    <t>Aanlea:GAV-JNS-901全皮 黄牛皮红色 检查好质量</t>
  </si>
  <si>
    <t xml:space="preserve">	2019-04-23 12:10:13</t>
  </si>
  <si>
    <t>GAV-JNS-901全皮</t>
  </si>
  <si>
    <t>公司转帐</t>
  </si>
  <si>
    <t xml:space="preserve">	2019-04-18 16:01:17</t>
  </si>
  <si>
    <t>魏勒32513655</t>
  </si>
  <si>
    <t>于小平</t>
  </si>
  <si>
    <t>上海普陀区城区普陀区怒江北路449弄9号B11栋4楼最东侧</t>
  </si>
  <si>
    <t>Angela：GAV-T11DM   黑色 检查好质量</t>
  </si>
  <si>
    <t>上海魏勒自动化设备有限公司</t>
  </si>
  <si>
    <t xml:space="preserve">	2019-04-19 16:30:30</t>
  </si>
  <si>
    <t>PC端订单</t>
  </si>
  <si>
    <t>GAVEE 电脑椅办公椅家用 座椅 人体工学电脑椅   升降转椅网椅可躺时尚休闲椅子 普通版本黑色</t>
  </si>
  <si>
    <t xml:space="preserve">	2019-04-16 16:29:17</t>
  </si>
  <si>
    <t>WM19900519</t>
  </si>
  <si>
    <t>王振晓</t>
  </si>
  <si>
    <t>江苏苏州市昆山市锦溪镇江苏省昆山市锦裕路133号</t>
  </si>
  <si>
    <t>Angela：GAV-X2   普通版黑色*4 检查好质量</t>
  </si>
  <si>
    <t>深圳市极维度技术有限公司</t>
  </si>
  <si>
    <t xml:space="preserve">	2019-04-17 15:58:25</t>
  </si>
  <si>
    <t>GAV-X2</t>
  </si>
  <si>
    <t>GAVEE 电脑椅办公椅家用 座椅 人体工学电脑椅   升降转椅网椅可躺时尚休闲椅子 升级版本黑色</t>
  </si>
  <si>
    <t xml:space="preserve">	2019-04-13 13:11:39</t>
  </si>
  <si>
    <t>jd_70a64c1664686</t>
  </si>
  <si>
    <t>白江华</t>
  </si>
  <si>
    <t>陕西榆林市榆阳区城区开发区塞维利亚8A1502</t>
  </si>
  <si>
    <t>Angela：GAV-X2  升级版黑色  检查好质量</t>
  </si>
  <si>
    <t xml:space="preserve">	2019-04-13 13:12:07</t>
  </si>
  <si>
    <t>GAVEE 人体工学 电脑椅 家用办公椅 升降座椅 网布转椅 可躺老板椅 黑色网</t>
  </si>
  <si>
    <t xml:space="preserve">	2019-04-09 10:42:12</t>
  </si>
  <si>
    <t>韩军军5959</t>
  </si>
  <si>
    <t>韩建军</t>
  </si>
  <si>
    <t>浙江杭州市西湖区城区古墩路67号</t>
  </si>
  <si>
    <t>Angela：GAV-901网  黑框黑色  检查好质量</t>
  </si>
  <si>
    <t>杭州美中宜和妇儿医院有限公司</t>
  </si>
  <si>
    <t xml:space="preserve">	2019-04-09 14:51:52</t>
  </si>
  <si>
    <t>GAV-JNS-901</t>
  </si>
  <si>
    <t xml:space="preserve">	2019-04-05 12:46:23</t>
  </si>
  <si>
    <t>hanliang05_m</t>
  </si>
  <si>
    <t>李亮</t>
  </si>
  <si>
    <t>北京朝阳区望京街道慧谷阳光202号楼一单元303</t>
  </si>
  <si>
    <t>8号以后送货</t>
  </si>
  <si>
    <t>Angela：801黑框蓝色 检查好质量</t>
  </si>
  <si>
    <t xml:space="preserve">	2019-04-05 12:46:44</t>
  </si>
  <si>
    <t>tb666171_11</t>
  </si>
  <si>
    <t>邹洪</t>
  </si>
  <si>
    <t>山东省 菏泽市 牡丹区    丹阳街道 中华世纪城B座20楼2001室</t>
  </si>
  <si>
    <t>'17686500006</t>
  </si>
  <si>
    <t>GAVEE电脑椅家用简单书房网布升降椅可躺学生宿舍转椅办公职员椅</t>
  </si>
  <si>
    <t>No:7793304503</t>
  </si>
  <si>
    <t>'Angela：GAV-M6 豪华版黑色 检查好质量</t>
  </si>
  <si>
    <t>GAVEE家维依企业店</t>
  </si>
  <si>
    <t>订单未关闭</t>
  </si>
  <si>
    <t>0元</t>
  </si>
  <si>
    <t>qxk365</t>
  </si>
  <si>
    <t>邱女士</t>
  </si>
  <si>
    <t>山东省 济南市 历下区    姚家街道 解放东路58号齐鲁工业大学历下校区6号楼一单元401</t>
  </si>
  <si>
    <t>'15020005585</t>
  </si>
  <si>
    <t>GAVEE电脑椅家用 现代简约办公椅人体工学椅升降转椅时尚商务椅子</t>
  </si>
  <si>
    <t>No:7793305658</t>
  </si>
  <si>
    <t>'Angela：GAV-X2  升级版蓝色  检查好质量</t>
  </si>
  <si>
    <t>毛利姑娘</t>
  </si>
  <si>
    <t>孔嘉源</t>
  </si>
  <si>
    <t>天津 天津市 东丽区    服务滨海新区 中国民航大学南校区  易天驿站</t>
  </si>
  <si>
    <t>'15949907983</t>
  </si>
  <si>
    <t>No:8327525771</t>
  </si>
  <si>
    <t>'Alan: GAV-M6  普通版黑色  检查好质量</t>
  </si>
  <si>
    <t>黑珍珠2005</t>
  </si>
  <si>
    <t>张宝航</t>
  </si>
  <si>
    <t>广东省 深圳市 福田区    华强北街道 振华路富怡雅居B栋荟雅阁12A</t>
  </si>
  <si>
    <t>'18681581592</t>
  </si>
  <si>
    <t>No:8326590707</t>
  </si>
  <si>
    <t>AngelaM6普通版蓝色 检查好质量</t>
  </si>
  <si>
    <t>tb260436488</t>
  </si>
  <si>
    <t>俞建波</t>
  </si>
  <si>
    <t>上海 上海市 闵行区    江川路街道 华宁路191弄176号301室</t>
  </si>
  <si>
    <t>'13482525150</t>
  </si>
  <si>
    <t>No:8326590983</t>
  </si>
  <si>
    <t>'Aanlea:GAV-M6 普通版黑色 检查好质量</t>
  </si>
  <si>
    <t>立早happy</t>
  </si>
  <si>
    <t>店主本人</t>
  </si>
  <si>
    <t>宁夏回族自治区 石嘴山市 大武口区    锦林街道 南沙窝 丽日一区  广斌商行</t>
  </si>
  <si>
    <t>'18995265755</t>
  </si>
  <si>
    <t>No:7793305647</t>
  </si>
  <si>
    <t>Angela：GAV-M6   普通版黑色 检查好质量</t>
  </si>
  <si>
    <t>luoxiaotou</t>
  </si>
  <si>
    <t>葛方兴</t>
  </si>
  <si>
    <t>浙江省 金华市 义乌市    江东街道 浙江省义乌市山口小区115栋1单元202  000000</t>
  </si>
  <si>
    <t>'15958974622（旧：'18152388017）</t>
  </si>
  <si>
    <t>GAVEE可躺电脑椅 家用办公椅转椅 时尚人体工学网椅 休闲老板椅，GAVEE电脑椅家用简单书房网布升降椅可躺学生宿舍转椅办公职员椅</t>
  </si>
  <si>
    <t>No:7793306248</t>
  </si>
  <si>
    <t>AngelaGAV-521 *2黑色铝合金脚 检查好质量</t>
  </si>
  <si>
    <t>redleaves77749</t>
  </si>
  <si>
    <t>胡蝶</t>
  </si>
  <si>
    <t>北京 北京市 朝阳区    黑庄户镇 郎辛庄北路58号院怡景城花园（扬州水乡）怡福园1033-2号</t>
  </si>
  <si>
    <t>'15110269671</t>
  </si>
  <si>
    <t>No:7793306244</t>
  </si>
  <si>
    <t>jessiewang7777</t>
  </si>
  <si>
    <t>陈汉华</t>
  </si>
  <si>
    <t>北京 北京市 朝阳区    大屯街道 北苑路172号欧陆经典18号楼1503室</t>
  </si>
  <si>
    <t>'13501263295</t>
  </si>
  <si>
    <t>No:7793306246</t>
  </si>
  <si>
    <t>'Angela：GAV-X2  豪华版蓝色  检查好质量</t>
  </si>
  <si>
    <t>zy520myw</t>
  </si>
  <si>
    <t>温笑地</t>
  </si>
  <si>
    <t>上海 上海市 闵行区    新虹街道 虹翔三路80号吉祥航空业务楼554室</t>
  </si>
  <si>
    <t>'18964315217（旧：'17749792479）</t>
  </si>
  <si>
    <t>No:7793306245</t>
  </si>
  <si>
    <t>'Angela：GAV-X2   普通版红色  检查好质量</t>
  </si>
  <si>
    <t>t_1500916607297_0553</t>
  </si>
  <si>
    <t>万思敏</t>
  </si>
  <si>
    <t>江西省 九江市 共青城市    江益镇 江西财经大学现代经济管理学院</t>
  </si>
  <si>
    <t>'17779283368</t>
  </si>
  <si>
    <t>No:367088043253</t>
  </si>
  <si>
    <t>No:7793304709</t>
  </si>
  <si>
    <t>'Angela：GAV-M4   全黑色  检查好质量</t>
  </si>
  <si>
    <t>养猫咪的大叔</t>
  </si>
  <si>
    <t>周思遐</t>
  </si>
  <si>
    <t>上海 上海市 闵行区    梅陇镇 莲花南路155弄39号201室</t>
  </si>
  <si>
    <t>'18801602292</t>
  </si>
  <si>
    <t>No:367088043208</t>
  </si>
  <si>
    <t>'Angela：GAV-X2  普通版黑色  检查好质量</t>
  </si>
  <si>
    <t>damidami123</t>
  </si>
  <si>
    <t>金大壮</t>
  </si>
  <si>
    <t>辽宁省 营口市 西市区    五台子街道 青花大街西28号劳动局707</t>
  </si>
  <si>
    <t>'13841703703</t>
  </si>
  <si>
    <t>GAVEE企业采购电脑椅家用简单书房网布升降椅可躺学生转椅办公椅</t>
  </si>
  <si>
    <t>No:36708843217</t>
  </si>
  <si>
    <t>猪猪宁静</t>
  </si>
  <si>
    <t>吴秀静</t>
  </si>
  <si>
    <t>浙江省 杭州市 萧山区    闻堰镇 湘湖隧道湖畔公寓3幢501</t>
  </si>
  <si>
    <t>'13868171697</t>
  </si>
  <si>
    <t>No:8322410265</t>
  </si>
  <si>
    <t>'Angela：GAV-X2   升级版蓝色  检查好质量 上门安装</t>
  </si>
  <si>
    <t>扎多乙751910</t>
  </si>
  <si>
    <t>吴建梁</t>
  </si>
  <si>
    <t>广东省 广州市 越秀区    六榕街道 盘福大街1号广轻大厦B座348-1室</t>
  </si>
  <si>
    <t>'13503047021</t>
  </si>
  <si>
    <t>GAVEE可躺电脑椅 家用办公椅转椅 时尚人体工学网椅 休闲老板椅</t>
  </si>
  <si>
    <t>No:8321568468</t>
  </si>
  <si>
    <t>'Angela：GAV-521  黑色  检查好质量</t>
  </si>
  <si>
    <t xml:space="preserve">型号 </t>
  </si>
  <si>
    <t>销量</t>
  </si>
  <si>
    <t>G12</t>
  </si>
  <si>
    <t>Q6</t>
  </si>
  <si>
    <t>型号颜色</t>
  </si>
  <si>
    <t>月销量统计</t>
  </si>
  <si>
    <t>G12黑框黑网</t>
  </si>
  <si>
    <t>G12黑框蓝网</t>
  </si>
  <si>
    <t>G12黑框咖啡网</t>
  </si>
  <si>
    <t>4月份销量统计</t>
  </si>
  <si>
    <t>G12无头枕黑框黑网</t>
  </si>
  <si>
    <t>G12黑框红网</t>
  </si>
  <si>
    <t>G12黑框绿网</t>
  </si>
  <si>
    <t>G12黑框黑色棉坐垫</t>
  </si>
  <si>
    <t>G12黑框咖啡皮</t>
  </si>
  <si>
    <t>G12黑框橙色青皮</t>
  </si>
  <si>
    <t>G12黑框黑皮</t>
  </si>
  <si>
    <t>G12灰白框灰网</t>
  </si>
  <si>
    <t>G12灰白框红网</t>
  </si>
  <si>
    <t>G12灰白框绿网</t>
  </si>
  <si>
    <t>G12灰白框蓝网</t>
  </si>
  <si>
    <t>G12灰白框咖啡网</t>
  </si>
  <si>
    <t>G12灰白框橙色青皮</t>
  </si>
  <si>
    <t>G12灰白框黑皮</t>
  </si>
  <si>
    <t>X2普通版黑网</t>
  </si>
  <si>
    <t>X2普通版蓝网</t>
  </si>
  <si>
    <t>X2普通版红网</t>
  </si>
  <si>
    <t>X2普通版绿网</t>
  </si>
  <si>
    <t>X2升级版黑网</t>
  </si>
  <si>
    <t>X2升级版蓝网</t>
  </si>
  <si>
    <t>X2升级版红网</t>
  </si>
  <si>
    <t>X2升级版绿网</t>
  </si>
  <si>
    <t>X2升级版灰网订制</t>
  </si>
  <si>
    <t>X2豪华版黑网</t>
  </si>
  <si>
    <t>X2豪华版蓝网</t>
  </si>
  <si>
    <t>X2豪华版红网</t>
  </si>
  <si>
    <t>X2豪华版绿网</t>
  </si>
  <si>
    <t>Q6黑框龙纹白网</t>
  </si>
  <si>
    <t>Q6黑框龙纹黑网</t>
  </si>
  <si>
    <t>Q6白框龙纹白网</t>
  </si>
  <si>
    <t>Q6灰白框橙色网</t>
  </si>
  <si>
    <t>502黑普通网 小头 低脚</t>
  </si>
  <si>
    <t>501黑框红时尚网</t>
  </si>
  <si>
    <t>502黑框橙时尚网 小头 低脚</t>
  </si>
  <si>
    <t>502黑框绿时尚网 小头 低脚</t>
  </si>
  <si>
    <t>502黑框黑时尚网 小头 低脚</t>
  </si>
  <si>
    <t xml:space="preserve">502黑框灰时尚网
</t>
  </si>
  <si>
    <t>521铝合金脚黑 时尚花纹</t>
  </si>
  <si>
    <t>521尼龙脚黑 时尚花纹</t>
  </si>
  <si>
    <t>521尼龙脚黑背网 座海绵黑</t>
  </si>
  <si>
    <t xml:space="preserve">526带脚踏黑框黑时尚网
铝合金脚
</t>
  </si>
  <si>
    <t>901皮黑皮</t>
  </si>
  <si>
    <t>901皮咖啡色皮</t>
  </si>
  <si>
    <t>901皮橙皮</t>
  </si>
  <si>
    <t>901皮红全皮</t>
  </si>
  <si>
    <t>901网灰时尚花纹</t>
  </si>
  <si>
    <t>901网黑 时尚花纹</t>
  </si>
  <si>
    <t>M6豪华版升降扶手铝合金脚绿网</t>
  </si>
  <si>
    <t>M6豪华版升降扶手铝合金脚黑网</t>
  </si>
  <si>
    <t>M6豪华版升降扶手铝合金脚蓝网</t>
  </si>
  <si>
    <t>M6升级版升降扶手尼龙脚蓝网</t>
  </si>
  <si>
    <t>M6升级版升降扶手尼龙脚绿网</t>
  </si>
  <si>
    <t>M6升级版升降扶手尼龙脚黑网</t>
  </si>
  <si>
    <t>M6普通版固定扶手尼龙脚黑网</t>
  </si>
  <si>
    <t>M6普通版固定扶手尼龙脚绿网</t>
  </si>
  <si>
    <t>M6普通版固定扶手尼龙脚蓝网</t>
  </si>
  <si>
    <t>6211A普通版固定扶手尼龙脚黑框黑背红座</t>
  </si>
  <si>
    <t>6211A普通版固定扶手尼龙脚黑框黑网布</t>
  </si>
  <si>
    <t>6211A升级版
固定扶手
尼龙脚白框灰背红座</t>
  </si>
  <si>
    <t>6211A豪华版铝合金脚黑背红座</t>
  </si>
  <si>
    <t>6211A豪华版铝合金脚黑框黑网布</t>
  </si>
  <si>
    <t xml:space="preserve">M4全黑色 </t>
  </si>
  <si>
    <t>M4黑背绿座</t>
  </si>
  <si>
    <t>M4黑背红座</t>
  </si>
  <si>
    <t>F03H灰色</t>
  </si>
  <si>
    <t>F03M灰色</t>
  </si>
  <si>
    <t>F03E深灰色</t>
  </si>
  <si>
    <t>F03E-1深灰色</t>
  </si>
  <si>
    <t>GT黑框黑色皮</t>
  </si>
  <si>
    <t>GT白框黑皮</t>
  </si>
  <si>
    <t>GT灰白框橙色网</t>
  </si>
  <si>
    <t>GT灰白框黑网</t>
  </si>
  <si>
    <t>GT灰白框红网</t>
  </si>
  <si>
    <t>LM中背黑皮</t>
  </si>
  <si>
    <t>LH红皮</t>
  </si>
  <si>
    <t>LH高背黑皮</t>
  </si>
  <si>
    <t>CM中背黑皮</t>
  </si>
  <si>
    <t>CM中背白皮</t>
  </si>
  <si>
    <t>CM粽色皮</t>
  </si>
  <si>
    <t>CH黑皮</t>
  </si>
  <si>
    <t>FM中背白网</t>
  </si>
  <si>
    <t>FM 中背黑网</t>
  </si>
  <si>
    <t>FD中背白网</t>
  </si>
  <si>
    <t>FH黑网</t>
  </si>
  <si>
    <t>FH高背白网</t>
  </si>
  <si>
    <t>T01E黑</t>
  </si>
  <si>
    <t>T02DEH黑色</t>
  </si>
  <si>
    <t>T03D全黑</t>
  </si>
  <si>
    <t>T11DM全黑色</t>
  </si>
  <si>
    <t xml:space="preserve">T11DE全黑色 </t>
  </si>
  <si>
    <t>T05HW灰白框（带头枕）黑色</t>
  </si>
  <si>
    <t>T05HW灰白框（带头枕）绿背 黑座</t>
  </si>
  <si>
    <t xml:space="preserve">T05HW灰白框（带头枕）全橙色
</t>
  </si>
  <si>
    <t>T05H黑框（带头枕）全黑 尼龙脚</t>
  </si>
  <si>
    <t xml:space="preserve">T05H黑框（带头枕）全黑  铝合金脚
</t>
  </si>
  <si>
    <t>T05H黑框（带头枕）蓝背黑座（铝脚）</t>
  </si>
  <si>
    <t>T05H黑框（带头枕）全橙色尼龙脚</t>
  </si>
  <si>
    <t>T05M黑框(无头枕)全黑  尼龙脚</t>
  </si>
  <si>
    <t>T05M黑框(无头枕)全黑  铝合金脚</t>
  </si>
  <si>
    <t>T05M黑框(无头枕)红背黑座 铝合金脚</t>
  </si>
  <si>
    <t>T05M黑框(无头枕)蓝背黑座 铝合金脚</t>
  </si>
  <si>
    <t>T05M黑框(无头枕)全酒红 铝合金脚</t>
  </si>
  <si>
    <t>TO5MW灰白框(无头枕)全黑色</t>
  </si>
  <si>
    <t>TO5MW灰白框(无头枕)蓝背黑座尼龙脚</t>
  </si>
  <si>
    <t>TO5MW灰白框(无头枕)绿背黑座</t>
  </si>
  <si>
    <t>TO5MW灰白框(无头枕)全酒红 铝脚</t>
  </si>
  <si>
    <t>TO5MW灰白框(无头枕)全橙色 尼龙脚</t>
  </si>
  <si>
    <t>T05H黑框（带头枕）蓝背黑座尼龙脚</t>
  </si>
  <si>
    <t>TO5MW灰白框(无头枕)酒红尼龙脚</t>
  </si>
  <si>
    <t>T05M黑框(无头枕)绿背黑座铝合金脚</t>
  </si>
  <si>
    <t>T05M黑框(无头枕)蓝背黑座尼龙脚</t>
  </si>
  <si>
    <t>T14HW灰白框(无头枕)酒红色 普通版</t>
  </si>
  <si>
    <t>T14E（黑框弓形椅）蓝色</t>
  </si>
  <si>
    <t>T14EW（白框弓形椅）黑色</t>
  </si>
  <si>
    <t xml:space="preserve">T14EW（白框弓形椅）酒红色 </t>
  </si>
  <si>
    <t>T14M（黑框无头枕）黑色 升级版</t>
  </si>
  <si>
    <t>T14M（黑框无头枕）蓝色 升级版</t>
  </si>
  <si>
    <t>T14MW (灰白框无头枕)黑色 升级版</t>
  </si>
  <si>
    <t>Q10橙色网固定扶手</t>
  </si>
  <si>
    <t>GAV-ZY-816黑网</t>
  </si>
  <si>
    <t>Y-1-1黑框龙纹白网</t>
  </si>
  <si>
    <t>Y-1-2黑框灰网</t>
  </si>
  <si>
    <t>166带头枕
红网布</t>
  </si>
  <si>
    <t>166无头枕
黄网布</t>
  </si>
  <si>
    <t>F01H全酒红</t>
  </si>
  <si>
    <t>X4普通版红网</t>
  </si>
  <si>
    <t>X4普通版蓝网</t>
  </si>
  <si>
    <t>601紫色（咖啡色）</t>
  </si>
  <si>
    <t>B21红背黑座</t>
  </si>
  <si>
    <t>C29橙背黑座</t>
  </si>
  <si>
    <t>C30(T01D)图色有一件旧款</t>
  </si>
  <si>
    <t>GAV-X2-N11TC6黑色</t>
  </si>
  <si>
    <t>GAV-M2-K14TS3黑</t>
  </si>
  <si>
    <t>GAV-M2-K14TS3灰</t>
  </si>
  <si>
    <t>F118-5白框黑背黑座</t>
  </si>
  <si>
    <t>301红网</t>
  </si>
  <si>
    <t>301黑网</t>
  </si>
  <si>
    <t>D116-5红背黑座</t>
  </si>
  <si>
    <t>D116-7白框全黑</t>
  </si>
  <si>
    <t>D115-7绿背黑座</t>
  </si>
  <si>
    <t>D115-9白框蓝背黑座</t>
  </si>
  <si>
    <t>CH001B-W白橙橙</t>
  </si>
  <si>
    <t>CH001B-W白黑红</t>
  </si>
  <si>
    <t>CH001B-W白红红</t>
  </si>
  <si>
    <t>CH001B-W白黑黑</t>
  </si>
  <si>
    <t>CH001B-B黑红红</t>
  </si>
  <si>
    <t>CH001B-B黑黑红</t>
  </si>
  <si>
    <t>CH001B-B黑黑黑</t>
  </si>
  <si>
    <t>CH001B-B黑橙橙</t>
  </si>
  <si>
    <t>801
红普通网 小头 低脚</t>
  </si>
  <si>
    <t>801
绿普通网小头低脚</t>
  </si>
  <si>
    <t>801
蓝时尚网小头低脚</t>
  </si>
  <si>
    <t>801
橙时尚网小头低脚</t>
  </si>
  <si>
    <t>801
黑时尚网小头低脚</t>
  </si>
  <si>
    <t>801半皮黑网背黑座皮小头低脚</t>
  </si>
  <si>
    <t>801半皮红网背红座皮小头低脚</t>
  </si>
  <si>
    <t>801升级版
自带脚踏黑时尚网小头低脚</t>
  </si>
  <si>
    <t>801升级版
自带脚踏绿普通网大头低脚</t>
  </si>
  <si>
    <t>801白框白框绿普通网小头低脚</t>
  </si>
  <si>
    <t>802黑框灰时尚网 小头低脚</t>
  </si>
  <si>
    <t>802黑框蓝时尚网 小头低脚</t>
  </si>
  <si>
    <t>802黑框黑时尚网小头低脚</t>
  </si>
  <si>
    <t>802橙 时尚网大头 低脚</t>
  </si>
  <si>
    <t>802黑框红普通网小头低脚</t>
  </si>
  <si>
    <t>802黑框红普通网大头低脚</t>
  </si>
  <si>
    <t>802黑框绿普通网 大头 低脚</t>
  </si>
  <si>
    <t>802黑框蓝普通网大头低脚</t>
  </si>
  <si>
    <t>802黑框橙 普通网大头低脚</t>
  </si>
  <si>
    <t>802升级版      
时尚网黑框黑时尚网小头低脚</t>
  </si>
  <si>
    <t>6822黑</t>
  </si>
  <si>
    <t>6822灰</t>
  </si>
  <si>
    <t>6822红</t>
  </si>
  <si>
    <t>A1黑框红网</t>
  </si>
  <si>
    <t>A1黑框灰网</t>
  </si>
  <si>
    <t>A1黑框蓝网</t>
  </si>
  <si>
    <t>A1黑框咖啡网</t>
  </si>
  <si>
    <t xml:space="preserve">A1黑框黑皮  </t>
  </si>
  <si>
    <t>A1黑框白皮</t>
  </si>
  <si>
    <t>G32（老A1）黑框黑网尼龙脚</t>
  </si>
  <si>
    <t>黑框黑网铝合金脚</t>
  </si>
  <si>
    <t>G32（老A1）黑框黑背红座尼龙脚</t>
  </si>
  <si>
    <t>G32（老A1）白框灰背红座尼龙脚</t>
  </si>
  <si>
    <t>G32（老A1）黑框黑背红座铝合金脚</t>
  </si>
  <si>
    <t>2018B黑框黑网</t>
  </si>
  <si>
    <t>145带轮黑色</t>
  </si>
  <si>
    <t>179带轮黑色</t>
  </si>
  <si>
    <t>601黑背+白架</t>
  </si>
  <si>
    <t>Q6脚踏黑框黑网</t>
  </si>
  <si>
    <t>801脚踏黑网</t>
  </si>
  <si>
    <t>801脚踏绿网</t>
  </si>
  <si>
    <t>801脚踏蓝网</t>
  </si>
  <si>
    <t>801脚踏咖啡网（紫色网）</t>
  </si>
  <si>
    <t>Y-2白</t>
  </si>
  <si>
    <t>Y-2红</t>
  </si>
  <si>
    <t>Y-2橙</t>
  </si>
  <si>
    <t>Y-2绿</t>
  </si>
  <si>
    <t>椅套(坐套)椅坐套</t>
  </si>
  <si>
    <t>头套头套</t>
  </si>
  <si>
    <t>2018D（弓形椅）（弓形椅）</t>
  </si>
  <si>
    <t>2018A白框绿网</t>
  </si>
  <si>
    <t>2018A黑框黑网</t>
  </si>
  <si>
    <t>2018B白框绿网</t>
  </si>
  <si>
    <t>A1118黑胶黑网</t>
  </si>
  <si>
    <t>1118软背蓝背黑座</t>
  </si>
  <si>
    <t>1118软背黑框黑网</t>
  </si>
  <si>
    <t>1118软背橙背黑座</t>
  </si>
  <si>
    <t>1118软背绿背黑座</t>
  </si>
  <si>
    <t>1805A黑框黑网</t>
  </si>
  <si>
    <t>1805A白框绿网</t>
  </si>
  <si>
    <t>8216A黑框带头枕黑色</t>
  </si>
  <si>
    <t>8216AM黑框无头枕黑色</t>
  </si>
  <si>
    <t>8216B白框带头枕黑色</t>
  </si>
  <si>
    <t>8216BM白框无头枕黑色</t>
  </si>
  <si>
    <t>型号排序</t>
  </si>
  <si>
    <t>销量排序</t>
  </si>
  <si>
    <r>
      <rPr>
        <sz val="26"/>
        <color theme="1"/>
        <rFont val="宋体"/>
        <charset val="134"/>
        <scheme val="minor"/>
      </rPr>
      <t xml:space="preserve">4月份销量统计
</t>
    </r>
    <r>
      <rPr>
        <sz val="16"/>
        <color theme="1"/>
        <rFont val="宋体"/>
        <charset val="134"/>
        <scheme val="minor"/>
      </rPr>
      <t>PS:该数据为所有线上平台及线下的出货总数</t>
    </r>
  </si>
  <si>
    <t>Y-2</t>
  </si>
  <si>
    <t>产品出库数据表</t>
  </si>
  <si>
    <t>型号</t>
  </si>
  <si>
    <t>颜色</t>
  </si>
  <si>
    <t>数量</t>
  </si>
  <si>
    <t>黑框黑网</t>
  </si>
  <si>
    <t>黑框蓝网</t>
  </si>
  <si>
    <t>黑框咖啡网</t>
  </si>
  <si>
    <t>无头枕黑框黑网</t>
  </si>
  <si>
    <t>黑框红网</t>
  </si>
  <si>
    <t>黑框绿网</t>
  </si>
  <si>
    <t>黑框黑色棉坐垫</t>
  </si>
  <si>
    <t>黑框咖啡皮</t>
  </si>
  <si>
    <t>黑框橙色青皮</t>
  </si>
  <si>
    <t>黑框黑皮</t>
  </si>
  <si>
    <t>灰白框灰网</t>
  </si>
  <si>
    <t>灰白框红网</t>
  </si>
  <si>
    <t>灰白框绿网</t>
  </si>
  <si>
    <t>灰白框蓝网</t>
  </si>
  <si>
    <t>灰白框咖啡网</t>
  </si>
  <si>
    <t>灰白框橙色青皮</t>
  </si>
  <si>
    <t>灰白框黑皮</t>
  </si>
  <si>
    <t>X2普通版</t>
  </si>
  <si>
    <t>黑网</t>
  </si>
  <si>
    <t>蓝网</t>
  </si>
  <si>
    <t>红网</t>
  </si>
  <si>
    <t>绿网</t>
  </si>
  <si>
    <t>X2升级版</t>
  </si>
  <si>
    <t>灰网订制</t>
  </si>
  <si>
    <t>X2豪华版</t>
  </si>
  <si>
    <t>黑框龙纹白网</t>
  </si>
  <si>
    <t>黑框龙纹黑网</t>
  </si>
  <si>
    <t>白框龙纹白网</t>
  </si>
  <si>
    <t>灰白框橙色网</t>
  </si>
  <si>
    <t>黑普通网 小头 低脚</t>
  </si>
  <si>
    <t>黑框红时尚网</t>
  </si>
  <si>
    <t>黑框橙时尚网 小头 低脚</t>
  </si>
  <si>
    <t>黑框绿时尚网 小头 低脚</t>
  </si>
  <si>
    <t>黑框黑时尚网 小头 低脚</t>
  </si>
  <si>
    <t xml:space="preserve">黑框灰时尚网
</t>
  </si>
  <si>
    <t>521铝合金脚</t>
  </si>
  <si>
    <t>黑 时尚花纹</t>
  </si>
  <si>
    <t>521尼龙脚</t>
  </si>
  <si>
    <t>黑背网 座海绵黑</t>
  </si>
  <si>
    <t>526带脚踏</t>
  </si>
  <si>
    <t xml:space="preserve">黑框黑时尚网
铝合金脚
</t>
  </si>
  <si>
    <t>901皮</t>
  </si>
  <si>
    <t>黑皮</t>
  </si>
  <si>
    <t>咖啡色皮</t>
  </si>
  <si>
    <t>橙皮</t>
  </si>
  <si>
    <t>红全皮</t>
  </si>
  <si>
    <t>901网</t>
  </si>
  <si>
    <t>灰时尚花纹</t>
  </si>
  <si>
    <t>M6豪华版升降扶手铝合金脚</t>
  </si>
  <si>
    <t>M6升级版升降扶手尼龙脚</t>
  </si>
  <si>
    <t>M6普通版固定扶手尼龙脚</t>
  </si>
  <si>
    <t>6211A普通版固定扶手尼龙脚</t>
  </si>
  <si>
    <t>黑框黑背红座</t>
  </si>
  <si>
    <t>黑框黑网布</t>
  </si>
  <si>
    <t>6211A升级版
固定扶手
尼龙脚</t>
  </si>
  <si>
    <t>白框灰背红座</t>
  </si>
  <si>
    <t>6211A豪华版铝合金脚</t>
  </si>
  <si>
    <t>黑背红座</t>
  </si>
  <si>
    <t>M4</t>
  </si>
  <si>
    <t xml:space="preserve">全黑色 </t>
  </si>
  <si>
    <t>黑背绿座</t>
  </si>
  <si>
    <t>F03H</t>
  </si>
  <si>
    <t>灰色</t>
  </si>
  <si>
    <t>F03M</t>
  </si>
  <si>
    <t>F03E</t>
  </si>
  <si>
    <t>深灰色</t>
  </si>
  <si>
    <t>F03E-1</t>
  </si>
  <si>
    <t>GT</t>
  </si>
  <si>
    <t>黑框黑色皮</t>
  </si>
  <si>
    <t>白框黑皮</t>
  </si>
  <si>
    <t>灰白框黑网</t>
  </si>
  <si>
    <t>LM中背</t>
  </si>
  <si>
    <t>LH</t>
  </si>
  <si>
    <t>红皮</t>
  </si>
  <si>
    <t>LH高背</t>
  </si>
  <si>
    <t>CM中背</t>
  </si>
  <si>
    <t>白皮</t>
  </si>
  <si>
    <t>CM</t>
  </si>
  <si>
    <t>粽色皮</t>
  </si>
  <si>
    <t>CH</t>
  </si>
  <si>
    <t>FM中背</t>
  </si>
  <si>
    <t>白网</t>
  </si>
  <si>
    <t>FM 中背</t>
  </si>
  <si>
    <t>FD中背</t>
  </si>
  <si>
    <t>FH</t>
  </si>
  <si>
    <t>FH高背</t>
  </si>
  <si>
    <t>T01E</t>
  </si>
  <si>
    <t>黑</t>
  </si>
  <si>
    <t>T02DE</t>
  </si>
  <si>
    <t>H黑色</t>
  </si>
  <si>
    <t>T03D</t>
  </si>
  <si>
    <t>全黑</t>
  </si>
  <si>
    <t>T11DM</t>
  </si>
  <si>
    <t>全黑色</t>
  </si>
  <si>
    <t>T11DE</t>
  </si>
  <si>
    <t>T05HW灰白框（带头枕）</t>
  </si>
  <si>
    <t>黑色</t>
  </si>
  <si>
    <t>绿背 黑座</t>
  </si>
  <si>
    <t xml:space="preserve">全橙色
</t>
  </si>
  <si>
    <t>T05H黑框（带头枕）</t>
  </si>
  <si>
    <t>全黑 尼龙脚</t>
  </si>
  <si>
    <t xml:space="preserve">全黑  铝合金脚
</t>
  </si>
  <si>
    <t>蓝背黑座（铝脚）</t>
  </si>
  <si>
    <t>全橙色尼龙脚</t>
  </si>
  <si>
    <t>T05M黑框(无头枕)</t>
  </si>
  <si>
    <t>全黑  尼龙脚</t>
  </si>
  <si>
    <t>全黑  铝合金脚</t>
  </si>
  <si>
    <t>红背黑座 铝合金脚</t>
  </si>
  <si>
    <t>蓝背黑座 铝合金脚</t>
  </si>
  <si>
    <t>全酒红 铝合金脚</t>
  </si>
  <si>
    <t>TO5MW灰白框(无头枕)</t>
  </si>
  <si>
    <t>蓝背黑座尼龙脚</t>
  </si>
  <si>
    <t>绿背黑座</t>
  </si>
  <si>
    <t>全酒红 铝脚</t>
  </si>
  <si>
    <t>全橙色 尼龙脚</t>
  </si>
  <si>
    <t>酒红尼龙脚</t>
  </si>
  <si>
    <t>绿背黑座铝合金脚</t>
  </si>
  <si>
    <t>T14HW灰白框(无头枕)</t>
  </si>
  <si>
    <t>酒红色 普通版</t>
  </si>
  <si>
    <t>T14E（黑框弓形椅）</t>
  </si>
  <si>
    <t>蓝色</t>
  </si>
  <si>
    <t>T14EW（白框弓形椅）</t>
  </si>
  <si>
    <t xml:space="preserve">酒红色 </t>
  </si>
  <si>
    <t>T14M（黑框无头枕）</t>
  </si>
  <si>
    <t>黑色 升级版</t>
  </si>
  <si>
    <t>蓝色 升级版</t>
  </si>
  <si>
    <t>T14MW (灰白框无头枕)</t>
  </si>
  <si>
    <t>Q10</t>
  </si>
  <si>
    <t>橙色网固定扶手</t>
  </si>
  <si>
    <t>GAV-ZY-816</t>
  </si>
  <si>
    <t>Y-1-1</t>
  </si>
  <si>
    <t>Y-1-2</t>
  </si>
  <si>
    <t>黑框灰网</t>
  </si>
  <si>
    <t xml:space="preserve">166带头枕
</t>
  </si>
  <si>
    <t>红网布</t>
  </si>
  <si>
    <t xml:space="preserve">166无头枕
</t>
  </si>
  <si>
    <t>黄网布</t>
  </si>
  <si>
    <t>F01H</t>
  </si>
  <si>
    <t>全酒红</t>
  </si>
  <si>
    <t>X4普通版</t>
  </si>
  <si>
    <t>紫色（咖啡色）</t>
  </si>
  <si>
    <t>B21</t>
  </si>
  <si>
    <t>红背黑座</t>
  </si>
  <si>
    <t>C29</t>
  </si>
  <si>
    <t>橙背黑座</t>
  </si>
  <si>
    <t>C30(T01D)</t>
  </si>
  <si>
    <t>图色有一件旧款</t>
  </si>
  <si>
    <t>GAV-X2-N11TC6</t>
  </si>
  <si>
    <t>GAV-M2-K14TS3</t>
  </si>
  <si>
    <t>灰</t>
  </si>
  <si>
    <t>F118-5</t>
  </si>
  <si>
    <t>白框黑背黑座</t>
  </si>
  <si>
    <t>D116-5</t>
  </si>
  <si>
    <t>D116-7</t>
  </si>
  <si>
    <t>白框全黑</t>
  </si>
  <si>
    <t>D115-7</t>
  </si>
  <si>
    <t>D115-9</t>
  </si>
  <si>
    <t>白框蓝背黑座</t>
  </si>
  <si>
    <t>CH001B-W</t>
  </si>
  <si>
    <t>白橙橙</t>
  </si>
  <si>
    <t>白黑红</t>
  </si>
  <si>
    <t>白红红</t>
  </si>
  <si>
    <t>白黑黑</t>
  </si>
  <si>
    <t>CH001B-B</t>
  </si>
  <si>
    <t>黑红红</t>
  </si>
  <si>
    <t>黑黑红</t>
  </si>
  <si>
    <t>黑黑黑</t>
  </si>
  <si>
    <t>黑橙橙</t>
  </si>
  <si>
    <t xml:space="preserve">801
</t>
  </si>
  <si>
    <t>红普通网 小头 低脚</t>
  </si>
  <si>
    <t>绿普通网小头低脚</t>
  </si>
  <si>
    <t>蓝时尚网小头低脚</t>
  </si>
  <si>
    <t>橙时尚网小头低脚</t>
  </si>
  <si>
    <t>黑时尚网小头低脚</t>
  </si>
  <si>
    <t>801半皮</t>
  </si>
  <si>
    <t>黑网背黑座皮小头低脚</t>
  </si>
  <si>
    <t>红网背红座皮小头低脚</t>
  </si>
  <si>
    <t>801升级版
自带脚踏</t>
  </si>
  <si>
    <t>绿普通网大头低脚</t>
  </si>
  <si>
    <t>801白框</t>
  </si>
  <si>
    <t>白框绿普通网小头低脚</t>
  </si>
  <si>
    <t>黑框灰时尚网 小头低脚</t>
  </si>
  <si>
    <t>黑框蓝时尚网 小头低脚</t>
  </si>
  <si>
    <t>黑框黑时尚网小头低脚</t>
  </si>
  <si>
    <t>橙 时尚网大头 低脚</t>
  </si>
  <si>
    <t>黑框红普通网小头低脚</t>
  </si>
  <si>
    <t>黑框红普通网大头低脚</t>
  </si>
  <si>
    <t>黑框绿普通网 大头 低脚</t>
  </si>
  <si>
    <t>黑框蓝普通网大头低脚</t>
  </si>
  <si>
    <t>黑框橙 普通网大头低脚</t>
  </si>
  <si>
    <t>802升级版      
时尚网</t>
  </si>
  <si>
    <t>红</t>
  </si>
  <si>
    <t>A1黑框</t>
  </si>
  <si>
    <t>灰网</t>
  </si>
  <si>
    <t>咖啡网</t>
  </si>
  <si>
    <t xml:space="preserve">黑皮  </t>
  </si>
  <si>
    <t>G32（老A1）黑框黑网</t>
  </si>
  <si>
    <t>尼龙脚</t>
  </si>
  <si>
    <t>铝合金脚</t>
  </si>
  <si>
    <t>G32（老A1）黑框黑背红座</t>
  </si>
  <si>
    <t>G32（老A1）白框灰背红座</t>
  </si>
  <si>
    <t>2018B</t>
  </si>
  <si>
    <t>145带轮</t>
  </si>
  <si>
    <t>179带轮</t>
  </si>
  <si>
    <t>黑背+白架</t>
  </si>
  <si>
    <t>Q6脚踏</t>
  </si>
  <si>
    <t>801脚踏</t>
  </si>
  <si>
    <t>咖啡网（紫色网）</t>
  </si>
  <si>
    <t>白</t>
  </si>
  <si>
    <t>橙</t>
  </si>
  <si>
    <t>绿</t>
  </si>
  <si>
    <t>椅套(坐套)</t>
  </si>
  <si>
    <t>椅坐套</t>
  </si>
  <si>
    <t>头套</t>
  </si>
  <si>
    <t>2018D（弓形椅）</t>
  </si>
  <si>
    <t>（弓形椅）</t>
  </si>
  <si>
    <t>2018A</t>
  </si>
  <si>
    <t>白框绿网</t>
  </si>
  <si>
    <t>A1118</t>
  </si>
  <si>
    <t>黑胶黑网</t>
  </si>
  <si>
    <t>1118软背</t>
  </si>
  <si>
    <t>蓝背黑座</t>
  </si>
  <si>
    <t>1805A</t>
  </si>
  <si>
    <t>8216A黑框带头枕</t>
  </si>
  <si>
    <t>8216AM黑框无头枕</t>
  </si>
  <si>
    <t>8216B白框带头枕</t>
  </si>
  <si>
    <t>8216BM白框无头枕</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</si>
</sst>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29">
    <font>
      <sz val="11"/>
      <color theme="1"/>
      <name val="宋体"/>
      <charset val="134"/>
      <scheme val="minor"/>
    </font>
    <font>
      <sz val="8"/>
      <color theme="1"/>
      <name val="宋体"/>
      <charset val="134"/>
      <scheme val="minor"/>
    </font>
    <font>
      <sz val="26"/>
      <color theme="1"/>
      <name val="宋体"/>
      <charset val="134"/>
      <scheme val="minor"/>
    </font>
    <font>
      <sz val="10"/>
      <color indexed="8"/>
      <name val="宋体"/>
      <charset val="134"/>
      <scheme val="minor"/>
    </font>
    <font>
      <b/>
      <sz val="9"/>
      <name val="宋体"/>
      <charset val="134"/>
      <scheme val="minor"/>
    </font>
    <font>
      <sz val="10"/>
      <name val="宋体"/>
      <charset val="134"/>
      <scheme val="minor"/>
    </font>
    <font>
      <sz val="10"/>
      <name val="Arial"/>
      <charset val="0"/>
    </font>
    <font>
      <sz val="10"/>
      <name val="宋体"/>
      <charset val="0"/>
    </font>
    <font>
      <b/>
      <sz val="13"/>
      <color theme="3"/>
      <name val="宋体"/>
      <charset val="134"/>
      <scheme val="minor"/>
    </font>
    <font>
      <sz val="11"/>
      <color rgb="FFFF0000"/>
      <name val="宋体"/>
      <charset val="0"/>
      <scheme val="minor"/>
    </font>
    <font>
      <b/>
      <sz val="15"/>
      <color theme="3"/>
      <name val="宋体"/>
      <charset val="134"/>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theme="1"/>
      <name val="宋体"/>
      <charset val="0"/>
      <scheme val="minor"/>
    </font>
    <font>
      <sz val="11"/>
      <color rgb="FF9C0006"/>
      <name val="宋体"/>
      <charset val="0"/>
      <scheme val="minor"/>
    </font>
    <font>
      <b/>
      <sz val="11"/>
      <color rgb="FFFFFFFF"/>
      <name val="宋体"/>
      <charset val="0"/>
      <scheme val="minor"/>
    </font>
    <font>
      <sz val="11"/>
      <color theme="0"/>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i/>
      <sz val="11"/>
      <color rgb="FF7F7F7F"/>
      <name val="宋体"/>
      <charset val="0"/>
      <scheme val="minor"/>
    </font>
    <font>
      <u/>
      <sz val="11"/>
      <color rgb="FF800080"/>
      <name val="宋体"/>
      <charset val="0"/>
      <scheme val="minor"/>
    </font>
    <font>
      <sz val="12"/>
      <name val="宋体"/>
      <charset val="134"/>
    </font>
    <font>
      <b/>
      <sz val="11"/>
      <color rgb="FF3F3F3F"/>
      <name val="宋体"/>
      <charset val="0"/>
      <scheme val="minor"/>
    </font>
    <font>
      <sz val="11"/>
      <color rgb="FF006100"/>
      <name val="宋体"/>
      <charset val="0"/>
      <scheme val="minor"/>
    </font>
    <font>
      <b/>
      <sz val="11"/>
      <color theme="1"/>
      <name val="宋体"/>
      <charset val="0"/>
      <scheme val="minor"/>
    </font>
    <font>
      <sz val="16"/>
      <color theme="1"/>
      <name val="宋体"/>
      <charset val="134"/>
      <scheme val="minor"/>
    </font>
  </fonts>
  <fills count="35">
    <fill>
      <patternFill patternType="none"/>
    </fill>
    <fill>
      <patternFill patternType="gray125"/>
    </fill>
    <fill>
      <patternFill patternType="solid">
        <fgColor rgb="FFFFC000"/>
        <bgColor indexed="64"/>
      </patternFill>
    </fill>
    <fill>
      <patternFill patternType="solid">
        <fgColor theme="4" tint="0.6"/>
        <bgColor indexed="64"/>
      </patternFill>
    </fill>
    <fill>
      <patternFill patternType="solid">
        <fgColor rgb="FFFFFFCC"/>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s>
  <borders count="12">
    <border>
      <left/>
      <right/>
      <top/>
      <bottom/>
      <diagonal/>
    </border>
    <border>
      <left/>
      <right/>
      <top style="thin">
        <color auto="1"/>
      </top>
      <bottom style="thin">
        <color auto="1"/>
      </bottom>
      <diagonal/>
    </border>
    <border>
      <left/>
      <right/>
      <top style="thin">
        <color auto="1"/>
      </top>
      <bottom/>
      <diagonal/>
    </border>
    <border>
      <left style="thin">
        <color auto="1"/>
      </left>
      <right/>
      <top style="thin">
        <color auto="1"/>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0">
    <xf numFmtId="0" fontId="0" fillId="0" borderId="0">
      <alignment vertical="center"/>
    </xf>
    <xf numFmtId="42" fontId="0" fillId="0" borderId="0" applyFont="0" applyFill="0" applyBorder="0" applyAlignment="0" applyProtection="0">
      <alignment vertical="center"/>
    </xf>
    <xf numFmtId="0" fontId="14" fillId="21" borderId="0" applyNumberFormat="0" applyBorder="0" applyAlignment="0" applyProtection="0">
      <alignment vertical="center"/>
    </xf>
    <xf numFmtId="0" fontId="19" fillId="17"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12" borderId="0" applyNumberFormat="0" applyBorder="0" applyAlignment="0" applyProtection="0">
      <alignment vertical="center"/>
    </xf>
    <xf numFmtId="0" fontId="15" fillId="8" borderId="0" applyNumberFormat="0" applyBorder="0" applyAlignment="0" applyProtection="0">
      <alignment vertical="center"/>
    </xf>
    <xf numFmtId="43" fontId="0" fillId="0" borderId="0" applyFont="0" applyFill="0" applyBorder="0" applyAlignment="0" applyProtection="0">
      <alignment vertical="center"/>
    </xf>
    <xf numFmtId="0" fontId="17" fillId="24"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0" fillId="4" borderId="5" applyNumberFormat="0" applyFont="0" applyAlignment="0" applyProtection="0">
      <alignment vertical="center"/>
    </xf>
    <xf numFmtId="0" fontId="17" fillId="16" borderId="0" applyNumberFormat="0" applyBorder="0" applyAlignment="0" applyProtection="0">
      <alignment vertical="center"/>
    </xf>
    <xf numFmtId="0" fontId="11"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0" fillId="0" borderId="4" applyNumberFormat="0" applyFill="0" applyAlignment="0" applyProtection="0">
      <alignment vertical="center"/>
    </xf>
    <xf numFmtId="0" fontId="8" fillId="0" borderId="4" applyNumberFormat="0" applyFill="0" applyAlignment="0" applyProtection="0">
      <alignment vertical="center"/>
    </xf>
    <xf numFmtId="0" fontId="17" fillId="23" borderId="0" applyNumberFormat="0" applyBorder="0" applyAlignment="0" applyProtection="0">
      <alignment vertical="center"/>
    </xf>
    <xf numFmtId="0" fontId="11" fillId="0" borderId="6" applyNumberFormat="0" applyFill="0" applyAlignment="0" applyProtection="0">
      <alignment vertical="center"/>
    </xf>
    <xf numFmtId="0" fontId="17" fillId="15" borderId="0" applyNumberFormat="0" applyBorder="0" applyAlignment="0" applyProtection="0">
      <alignment vertical="center"/>
    </xf>
    <xf numFmtId="0" fontId="25" fillId="20" borderId="10" applyNumberFormat="0" applyAlignment="0" applyProtection="0">
      <alignment vertical="center"/>
    </xf>
    <xf numFmtId="0" fontId="20" fillId="20" borderId="8" applyNumberFormat="0" applyAlignment="0" applyProtection="0">
      <alignment vertical="center"/>
    </xf>
    <xf numFmtId="0" fontId="16" fillId="11" borderId="7" applyNumberFormat="0" applyAlignment="0" applyProtection="0">
      <alignment vertical="center"/>
    </xf>
    <xf numFmtId="0" fontId="14" fillId="31" borderId="0" applyNumberFormat="0" applyBorder="0" applyAlignment="0" applyProtection="0">
      <alignment vertical="center"/>
    </xf>
    <xf numFmtId="0" fontId="17" fillId="34" borderId="0" applyNumberFormat="0" applyBorder="0" applyAlignment="0" applyProtection="0">
      <alignment vertical="center"/>
    </xf>
    <xf numFmtId="0" fontId="21" fillId="0" borderId="9" applyNumberFormat="0" applyFill="0" applyAlignment="0" applyProtection="0">
      <alignment vertical="center"/>
    </xf>
    <xf numFmtId="0" fontId="27" fillId="0" borderId="11" applyNumberFormat="0" applyFill="0" applyAlignment="0" applyProtection="0">
      <alignment vertical="center"/>
    </xf>
    <xf numFmtId="0" fontId="26" fillId="30" borderId="0" applyNumberFormat="0" applyBorder="0" applyAlignment="0" applyProtection="0">
      <alignment vertical="center"/>
    </xf>
    <xf numFmtId="0" fontId="18" fillId="14" borderId="0" applyNumberFormat="0" applyBorder="0" applyAlignment="0" applyProtection="0">
      <alignment vertical="center"/>
    </xf>
    <xf numFmtId="0" fontId="14" fillId="19" borderId="0" applyNumberFormat="0" applyBorder="0" applyAlignment="0" applyProtection="0">
      <alignment vertical="center"/>
    </xf>
    <xf numFmtId="0" fontId="17" fillId="27" borderId="0" applyNumberFormat="0" applyBorder="0" applyAlignment="0" applyProtection="0">
      <alignment vertical="center"/>
    </xf>
    <xf numFmtId="0" fontId="14" fillId="18" borderId="0" applyNumberFormat="0" applyBorder="0" applyAlignment="0" applyProtection="0">
      <alignment vertical="center"/>
    </xf>
    <xf numFmtId="0" fontId="14" fillId="10" borderId="0" applyNumberFormat="0" applyBorder="0" applyAlignment="0" applyProtection="0">
      <alignment vertical="center"/>
    </xf>
    <xf numFmtId="0" fontId="14" fillId="29" borderId="0" applyNumberFormat="0" applyBorder="0" applyAlignment="0" applyProtection="0">
      <alignment vertical="center"/>
    </xf>
    <xf numFmtId="0" fontId="14" fillId="7" borderId="0" applyNumberFormat="0" applyBorder="0" applyAlignment="0" applyProtection="0">
      <alignment vertical="center"/>
    </xf>
    <xf numFmtId="0" fontId="17" fillId="26" borderId="0" applyNumberFormat="0" applyBorder="0" applyAlignment="0" applyProtection="0">
      <alignment vertical="center"/>
    </xf>
    <xf numFmtId="0" fontId="17" fillId="33" borderId="0" applyNumberFormat="0" applyBorder="0" applyAlignment="0" applyProtection="0">
      <alignment vertical="center"/>
    </xf>
    <xf numFmtId="0" fontId="14" fillId="28" borderId="0" applyNumberFormat="0" applyBorder="0" applyAlignment="0" applyProtection="0">
      <alignment vertical="center"/>
    </xf>
    <xf numFmtId="0" fontId="14" fillId="6" borderId="0" applyNumberFormat="0" applyBorder="0" applyAlignment="0" applyProtection="0">
      <alignment vertical="center"/>
    </xf>
    <xf numFmtId="0" fontId="17" fillId="25" borderId="0" applyNumberFormat="0" applyBorder="0" applyAlignment="0" applyProtection="0">
      <alignment vertical="center"/>
    </xf>
    <xf numFmtId="0" fontId="14" fillId="9" borderId="0" applyNumberFormat="0" applyBorder="0" applyAlignment="0" applyProtection="0">
      <alignment vertical="center"/>
    </xf>
    <xf numFmtId="0" fontId="17" fillId="22" borderId="0" applyNumberFormat="0" applyBorder="0" applyAlignment="0" applyProtection="0">
      <alignment vertical="center"/>
    </xf>
    <xf numFmtId="0" fontId="17" fillId="32" borderId="0" applyNumberFormat="0" applyBorder="0" applyAlignment="0" applyProtection="0">
      <alignment vertical="center"/>
    </xf>
    <xf numFmtId="0" fontId="14" fillId="5" borderId="0" applyNumberFormat="0" applyBorder="0" applyAlignment="0" applyProtection="0">
      <alignment vertical="center"/>
    </xf>
    <xf numFmtId="0" fontId="17" fillId="13" borderId="0" applyNumberFormat="0" applyBorder="0" applyAlignment="0" applyProtection="0">
      <alignment vertical="center"/>
    </xf>
    <xf numFmtId="0" fontId="24" fillId="0" borderId="0">
      <alignment vertical="center"/>
    </xf>
  </cellStyleXfs>
  <cellXfs count="35">
    <xf numFmtId="0" fontId="0" fillId="0" borderId="0" xfId="0">
      <alignment vertical="center"/>
    </xf>
    <xf numFmtId="0" fontId="0" fillId="0" borderId="0" xfId="0" applyFont="1" applyFill="1" applyAlignment="1">
      <alignment vertical="center"/>
    </xf>
    <xf numFmtId="0" fontId="1" fillId="0" borderId="0" xfId="0" applyFont="1" applyFill="1" applyAlignment="1">
      <alignment vertical="center"/>
    </xf>
    <xf numFmtId="58" fontId="1" fillId="0" borderId="0" xfId="0" applyNumberFormat="1" applyFont="1" applyFill="1" applyAlignment="1">
      <alignment vertical="center"/>
    </xf>
    <xf numFmtId="0" fontId="0" fillId="0" borderId="1" xfId="0" applyFont="1" applyFill="1" applyBorder="1" applyAlignment="1" applyProtection="1">
      <alignment vertical="center"/>
    </xf>
    <xf numFmtId="0" fontId="0" fillId="0" borderId="0" xfId="0" applyFont="1" applyFill="1" applyAlignment="1" applyProtection="1">
      <alignment horizontal="left" vertical="center"/>
    </xf>
    <xf numFmtId="0" fontId="0" fillId="0" borderId="0" xfId="0" applyFont="1" applyFill="1" applyAlignment="1" applyProtection="1">
      <alignment horizontal="center" vertical="center"/>
    </xf>
    <xf numFmtId="0" fontId="0" fillId="2" borderId="0" xfId="0" applyFont="1" applyFill="1" applyAlignment="1" applyProtection="1">
      <alignment horizontal="center" vertical="center"/>
    </xf>
    <xf numFmtId="0" fontId="0" fillId="2" borderId="0" xfId="0" applyFont="1" applyFill="1" applyAlignment="1" applyProtection="1">
      <alignment horizontal="left" vertical="center"/>
    </xf>
    <xf numFmtId="0" fontId="2" fillId="3" borderId="0" xfId="0" applyFont="1" applyFill="1" applyAlignment="1" applyProtection="1">
      <alignment horizontal="center" vertical="center" wrapText="1"/>
    </xf>
    <xf numFmtId="0" fontId="2" fillId="3" borderId="0" xfId="0" applyFont="1" applyFill="1" applyAlignment="1" applyProtection="1">
      <alignment horizontal="center" vertical="center"/>
    </xf>
    <xf numFmtId="0" fontId="0" fillId="0" borderId="1" xfId="0" applyFont="1" applyFill="1" applyBorder="1" applyAlignment="1">
      <alignment vertical="center"/>
    </xf>
    <xf numFmtId="0" fontId="0" fillId="0" borderId="1" xfId="0" applyFont="1" applyFill="1" applyBorder="1" applyAlignment="1">
      <alignment horizontal="left" vertical="center"/>
    </xf>
    <xf numFmtId="0" fontId="0" fillId="0" borderId="1" xfId="0" applyFont="1" applyFill="1" applyBorder="1" applyAlignment="1">
      <alignment vertical="center"/>
    </xf>
    <xf numFmtId="0" fontId="0" fillId="0" borderId="1" xfId="0" applyFont="1" applyFill="1" applyBorder="1" applyAlignment="1">
      <alignment horizontal="left" vertical="center"/>
    </xf>
    <xf numFmtId="0" fontId="0" fillId="0" borderId="1" xfId="0" applyFont="1" applyFill="1" applyBorder="1" applyAlignment="1" applyProtection="1">
      <alignment vertical="center"/>
    </xf>
    <xf numFmtId="0" fontId="3" fillId="0" borderId="1" xfId="49" applyFont="1" applyFill="1" applyBorder="1" applyAlignment="1">
      <alignment vertical="center"/>
    </xf>
    <xf numFmtId="0" fontId="0" fillId="0" borderId="2" xfId="0" applyFont="1" applyFill="1" applyBorder="1" applyAlignment="1">
      <alignment vertical="center"/>
    </xf>
    <xf numFmtId="0" fontId="0" fillId="0" borderId="2" xfId="0" applyFont="1" applyFill="1" applyBorder="1" applyAlignment="1">
      <alignment vertical="center"/>
    </xf>
    <xf numFmtId="0" fontId="4" fillId="0" borderId="1" xfId="49" applyFont="1" applyFill="1" applyBorder="1" applyAlignment="1">
      <alignment vertical="center"/>
    </xf>
    <xf numFmtId="0" fontId="3" fillId="0" borderId="3" xfId="49" applyFont="1" applyFill="1" applyBorder="1" applyAlignment="1">
      <alignment vertical="center"/>
    </xf>
    <xf numFmtId="0" fontId="0" fillId="0" borderId="3" xfId="0" applyFont="1" applyFill="1" applyBorder="1" applyAlignment="1">
      <alignment vertical="center"/>
    </xf>
    <xf numFmtId="0" fontId="4" fillId="0" borderId="1" xfId="49" applyFont="1" applyFill="1" applyBorder="1" applyAlignment="1">
      <alignment vertical="center"/>
    </xf>
    <xf numFmtId="0" fontId="0" fillId="0" borderId="1" xfId="0" applyFont="1" applyFill="1" applyBorder="1" applyAlignment="1" applyProtection="1">
      <alignment horizontal="left" vertical="center"/>
    </xf>
    <xf numFmtId="0" fontId="4" fillId="0" borderId="1" xfId="0" applyFont="1" applyFill="1" applyBorder="1" applyAlignment="1">
      <alignment vertical="center"/>
    </xf>
    <xf numFmtId="0" fontId="4" fillId="0" borderId="3" xfId="0" applyFont="1" applyFill="1" applyBorder="1" applyAlignment="1">
      <alignment vertical="center"/>
    </xf>
    <xf numFmtId="0" fontId="5" fillId="0" borderId="3" xfId="49" applyFont="1" applyFill="1" applyBorder="1" applyAlignment="1">
      <alignment vertical="center"/>
    </xf>
    <xf numFmtId="0" fontId="0" fillId="0" borderId="1" xfId="0" applyFont="1" applyFill="1" applyBorder="1" applyAlignment="1" applyProtection="1">
      <alignment horizontal="center" vertical="center"/>
    </xf>
    <xf numFmtId="0" fontId="0" fillId="0" borderId="0" xfId="0" applyAlignment="1">
      <alignment horizontal="center" vertical="center"/>
    </xf>
    <xf numFmtId="0" fontId="6" fillId="0" borderId="0" xfId="0" applyFont="1" applyFill="1" applyBorder="1" applyAlignment="1"/>
    <xf numFmtId="0" fontId="6" fillId="0" borderId="0" xfId="0" applyFont="1" applyFill="1" applyAlignment="1"/>
    <xf numFmtId="22" fontId="0" fillId="0" borderId="0" xfId="0" applyNumberFormat="1" applyFont="1" applyFill="1" applyAlignment="1">
      <alignment vertical="center"/>
    </xf>
    <xf numFmtId="0" fontId="7" fillId="0" borderId="0" xfId="0" applyFont="1" applyFill="1" applyAlignment="1"/>
    <xf numFmtId="0" fontId="0" fillId="0" borderId="0" xfId="0" applyFont="1" applyFill="1" applyBorder="1" applyAlignment="1">
      <alignment vertical="center"/>
    </xf>
    <xf numFmtId="22" fontId="0" fillId="0" borderId="0" xfId="0" applyNumberFormat="1" applyFont="1" applyFill="1" applyBorder="1" applyAlignment="1">
      <alignment vertical="center"/>
    </xf>
    <xf numFmtId="0" fontId="0" fillId="0" borderId="0" xfId="0" applyFont="1" applyFill="1" applyAlignment="1" quotePrefix="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73"/>
  <sheetViews>
    <sheetView topLeftCell="C1" workbookViewId="0">
      <selection activeCell="J53" sqref="A1:P144"/>
    </sheetView>
  </sheetViews>
  <sheetFormatPr defaultColWidth="9" defaultRowHeight="13.5"/>
  <cols>
    <col min="1" max="1" width="9" style="1"/>
    <col min="2" max="4" width="11.625" style="1"/>
    <col min="5" max="8" width="10.375" style="1"/>
    <col min="9" max="9" width="17.125" style="1" customWidth="1"/>
    <col min="10" max="10" width="11.625" style="1"/>
    <col min="11" max="12" width="10.375" style="1"/>
    <col min="13" max="13" width="46.25" style="1" customWidth="1"/>
    <col min="14" max="14" width="10.375" style="1"/>
    <col min="15" max="17" width="9" style="1"/>
    <col min="18" max="18" width="9.25" style="1"/>
    <col min="19" max="16384" width="9" style="1"/>
  </cols>
  <sheetData>
    <row r="1" s="1" customFormat="1" spans="1:1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1" customFormat="1" spans="1:16">
      <c r="A2" s="1" t="str">
        <f>"290326862384979511"</f>
        <v>290326862384979511</v>
      </c>
      <c r="B2" s="1" t="s">
        <v>16</v>
      </c>
      <c r="C2" s="1">
        <v>1590</v>
      </c>
      <c r="D2" s="1" t="s">
        <v>17</v>
      </c>
      <c r="E2" s="1" t="s">
        <v>18</v>
      </c>
      <c r="F2" s="1" t="s">
        <v>19</v>
      </c>
      <c r="G2" s="1" t="s">
        <v>20</v>
      </c>
      <c r="H2" s="1" t="s">
        <v>21</v>
      </c>
      <c r="I2" s="31">
        <v>43558.8752893519</v>
      </c>
      <c r="J2" s="1" t="s">
        <v>22</v>
      </c>
      <c r="K2" s="1" t="s">
        <v>23</v>
      </c>
      <c r="L2" s="1" t="s">
        <v>24</v>
      </c>
      <c r="M2" s="1" t="s">
        <v>25</v>
      </c>
      <c r="N2" s="1">
        <v>1</v>
      </c>
      <c r="O2" s="1" t="s">
        <v>26</v>
      </c>
      <c r="P2" s="1" t="s">
        <v>20</v>
      </c>
    </row>
    <row r="3" s="1" customFormat="1" spans="1:16">
      <c r="A3" s="1" t="str">
        <f>"275300839577703489"</f>
        <v>275300839577703489</v>
      </c>
      <c r="B3" s="1" t="s">
        <v>27</v>
      </c>
      <c r="C3" s="1">
        <v>1367</v>
      </c>
      <c r="D3" s="1" t="s">
        <v>17</v>
      </c>
      <c r="E3" s="1" t="s">
        <v>18</v>
      </c>
      <c r="F3" s="1" t="s">
        <v>28</v>
      </c>
      <c r="G3" s="1" t="s">
        <v>29</v>
      </c>
      <c r="H3" s="1" t="s">
        <v>30</v>
      </c>
      <c r="I3" s="31">
        <v>43576.7133101852</v>
      </c>
      <c r="J3" s="1" t="s">
        <v>31</v>
      </c>
      <c r="K3" s="1" t="s">
        <v>32</v>
      </c>
      <c r="L3" s="1" t="s">
        <v>24</v>
      </c>
      <c r="M3" s="1" t="s">
        <v>33</v>
      </c>
      <c r="N3" s="1">
        <v>1</v>
      </c>
      <c r="O3" s="1" t="s">
        <v>26</v>
      </c>
      <c r="P3" s="1" t="s">
        <v>29</v>
      </c>
    </row>
    <row r="4" s="1" customFormat="1" spans="1:16">
      <c r="A4" s="1" t="str">
        <f>"424158594793299422"</f>
        <v>424158594793299422</v>
      </c>
      <c r="B4" s="1" t="s">
        <v>34</v>
      </c>
      <c r="C4" s="1">
        <v>1794.96</v>
      </c>
      <c r="D4" s="1" t="s">
        <v>35</v>
      </c>
      <c r="E4" s="1" t="s">
        <v>18</v>
      </c>
      <c r="F4" s="1" t="s">
        <v>36</v>
      </c>
      <c r="G4" s="1" t="s">
        <v>37</v>
      </c>
      <c r="H4" s="1" t="s">
        <v>38</v>
      </c>
      <c r="I4" s="31">
        <v>43581.7550925926</v>
      </c>
      <c r="J4" s="1" t="s">
        <v>31</v>
      </c>
      <c r="K4" s="1" t="s">
        <v>39</v>
      </c>
      <c r="L4" s="1" t="s">
        <v>40</v>
      </c>
      <c r="M4" s="1" t="s">
        <v>41</v>
      </c>
      <c r="N4" s="1">
        <v>1</v>
      </c>
      <c r="P4" s="1" t="s">
        <v>37</v>
      </c>
    </row>
    <row r="5" s="1" customFormat="1" spans="1:16">
      <c r="A5" s="1" t="str">
        <f>"414997824874098222"</f>
        <v>414997824874098222</v>
      </c>
      <c r="B5" s="1" t="s">
        <v>42</v>
      </c>
      <c r="C5" s="1">
        <v>1767</v>
      </c>
      <c r="D5" s="1" t="s">
        <v>17</v>
      </c>
      <c r="E5" s="1" t="s">
        <v>18</v>
      </c>
      <c r="F5" s="1" t="s">
        <v>43</v>
      </c>
      <c r="G5" s="1" t="s">
        <v>44</v>
      </c>
      <c r="H5" s="1" t="s">
        <v>45</v>
      </c>
      <c r="I5" s="31">
        <v>43574.8601041667</v>
      </c>
      <c r="J5" s="1" t="s">
        <v>31</v>
      </c>
      <c r="K5" s="1" t="s">
        <v>46</v>
      </c>
      <c r="L5" s="1" t="s">
        <v>24</v>
      </c>
      <c r="M5" s="1" t="s">
        <v>47</v>
      </c>
      <c r="N5" s="1">
        <v>1</v>
      </c>
      <c r="O5" s="1" t="s">
        <v>26</v>
      </c>
      <c r="P5" s="1" t="s">
        <v>18</v>
      </c>
    </row>
    <row r="6" s="1" customFormat="1" spans="1:16">
      <c r="A6" s="1" t="str">
        <f>"292276623702988207"</f>
        <v>292276623702988207</v>
      </c>
      <c r="B6" s="1" t="s">
        <v>48</v>
      </c>
      <c r="C6" s="1">
        <v>999</v>
      </c>
      <c r="D6" s="1" t="s">
        <v>17</v>
      </c>
      <c r="E6" s="1" t="s">
        <v>18</v>
      </c>
      <c r="F6" s="1" t="s">
        <v>49</v>
      </c>
      <c r="G6" s="1" t="s">
        <v>50</v>
      </c>
      <c r="H6" s="1" t="s">
        <v>51</v>
      </c>
      <c r="I6" s="31">
        <v>43567.4865740741</v>
      </c>
      <c r="J6" s="1" t="s">
        <v>52</v>
      </c>
      <c r="K6" s="1" t="s">
        <v>53</v>
      </c>
      <c r="L6" s="1" t="s">
        <v>24</v>
      </c>
      <c r="M6" s="1" t="s">
        <v>54</v>
      </c>
      <c r="N6" s="1">
        <v>1</v>
      </c>
      <c r="O6" s="1" t="s">
        <v>26</v>
      </c>
      <c r="P6" s="1" t="s">
        <v>18</v>
      </c>
    </row>
    <row r="7" s="1" customFormat="1" spans="1:16">
      <c r="A7" s="1" t="str">
        <f>"427727587012401725"</f>
        <v>427727587012401725</v>
      </c>
      <c r="B7" s="1" t="s">
        <v>55</v>
      </c>
      <c r="C7" s="1">
        <v>945.44</v>
      </c>
      <c r="D7" s="1" t="s">
        <v>56</v>
      </c>
      <c r="E7" s="1" t="s">
        <v>18</v>
      </c>
      <c r="F7" s="1" t="s">
        <v>57</v>
      </c>
      <c r="G7" s="1" t="s">
        <v>58</v>
      </c>
      <c r="H7" s="1" t="s">
        <v>59</v>
      </c>
      <c r="I7" s="31">
        <v>43584.5344097222</v>
      </c>
      <c r="J7" s="1" t="s">
        <v>60</v>
      </c>
      <c r="L7" s="1" t="s">
        <v>18</v>
      </c>
      <c r="M7" s="1" t="s">
        <v>61</v>
      </c>
      <c r="N7" s="1">
        <v>1</v>
      </c>
      <c r="O7" s="1" t="s">
        <v>26</v>
      </c>
      <c r="P7" s="1" t="s">
        <v>18</v>
      </c>
    </row>
    <row r="8" s="1" customFormat="1" spans="1:16">
      <c r="A8" s="30" t="s">
        <v>62</v>
      </c>
      <c r="B8" s="30" t="s">
        <v>63</v>
      </c>
      <c r="C8" s="30">
        <v>-945.44</v>
      </c>
      <c r="D8" s="30" t="s">
        <v>64</v>
      </c>
      <c r="E8" s="30" t="s">
        <v>65</v>
      </c>
      <c r="F8" s="30" t="s">
        <v>66</v>
      </c>
      <c r="G8" s="30" t="s">
        <v>67</v>
      </c>
      <c r="H8" s="30" t="s">
        <v>68</v>
      </c>
      <c r="I8" s="30" t="s">
        <v>69</v>
      </c>
      <c r="J8" s="30" t="s">
        <v>70</v>
      </c>
      <c r="K8" s="30" t="s">
        <v>71</v>
      </c>
      <c r="L8" s="32" t="s">
        <v>72</v>
      </c>
      <c r="M8" s="30" t="s">
        <v>73</v>
      </c>
      <c r="N8" s="30"/>
      <c r="O8" s="30"/>
      <c r="P8" s="30" t="s">
        <v>74</v>
      </c>
    </row>
    <row r="9" s="1" customFormat="1" spans="1:16">
      <c r="A9" s="1" t="str">
        <f>"412285667068966068"</f>
        <v>412285667068966068</v>
      </c>
      <c r="B9" s="1" t="s">
        <v>75</v>
      </c>
      <c r="C9" s="1">
        <v>1045.44</v>
      </c>
      <c r="D9" s="1" t="s">
        <v>17</v>
      </c>
      <c r="E9" s="1" t="s">
        <v>18</v>
      </c>
      <c r="F9" s="1" t="s">
        <v>76</v>
      </c>
      <c r="G9" s="1" t="s">
        <v>77</v>
      </c>
      <c r="H9" s="1" t="s">
        <v>78</v>
      </c>
      <c r="I9" s="31">
        <v>43571.7433101852</v>
      </c>
      <c r="J9" s="1" t="s">
        <v>60</v>
      </c>
      <c r="K9" s="1" t="s">
        <v>79</v>
      </c>
      <c r="L9" s="1" t="s">
        <v>24</v>
      </c>
      <c r="M9" s="1" t="s">
        <v>80</v>
      </c>
      <c r="N9" s="1">
        <v>1</v>
      </c>
      <c r="O9" s="1" t="s">
        <v>26</v>
      </c>
      <c r="P9" s="1" t="s">
        <v>18</v>
      </c>
    </row>
    <row r="10" s="1" customFormat="1" spans="1:16">
      <c r="A10" s="1" t="str">
        <f>"415246689881385281"</f>
        <v>415246689881385281</v>
      </c>
      <c r="B10" s="1" t="s">
        <v>63</v>
      </c>
      <c r="C10" s="1">
        <v>945.44</v>
      </c>
      <c r="D10" s="1" t="s">
        <v>35</v>
      </c>
      <c r="E10" s="1" t="s">
        <v>18</v>
      </c>
      <c r="F10" s="1" t="s">
        <v>81</v>
      </c>
      <c r="G10" s="1" t="s">
        <v>82</v>
      </c>
      <c r="H10" s="1" t="s">
        <v>83</v>
      </c>
      <c r="I10" s="31">
        <v>43574.8239351852</v>
      </c>
      <c r="J10" s="1" t="s">
        <v>60</v>
      </c>
      <c r="K10" s="1" t="s">
        <v>84</v>
      </c>
      <c r="L10" s="1" t="s">
        <v>24</v>
      </c>
      <c r="M10" s="1" t="s">
        <v>80</v>
      </c>
      <c r="N10" s="1">
        <v>1</v>
      </c>
      <c r="P10" s="1" t="s">
        <v>18</v>
      </c>
    </row>
    <row r="11" s="1" customFormat="1" spans="1:16">
      <c r="A11" s="1" t="str">
        <f>"412315810266912739"</f>
        <v>412315810266912739</v>
      </c>
      <c r="B11" s="1" t="s">
        <v>85</v>
      </c>
      <c r="C11" s="1">
        <v>957.44</v>
      </c>
      <c r="D11" s="1" t="s">
        <v>17</v>
      </c>
      <c r="E11" s="1" t="s">
        <v>18</v>
      </c>
      <c r="F11" s="1" t="s">
        <v>86</v>
      </c>
      <c r="G11" s="1" t="s">
        <v>87</v>
      </c>
      <c r="H11" s="1" t="s">
        <v>88</v>
      </c>
      <c r="I11" s="31">
        <v>43571.9511921296</v>
      </c>
      <c r="J11" s="1" t="s">
        <v>60</v>
      </c>
      <c r="K11" s="1" t="s">
        <v>89</v>
      </c>
      <c r="L11" s="1" t="s">
        <v>24</v>
      </c>
      <c r="M11" s="1" t="s">
        <v>90</v>
      </c>
      <c r="N11" s="1">
        <v>1</v>
      </c>
      <c r="O11" s="1" t="s">
        <v>26</v>
      </c>
      <c r="P11" s="1" t="s">
        <v>18</v>
      </c>
    </row>
    <row r="12" s="1" customFormat="1" spans="1:16">
      <c r="A12" s="1" t="str">
        <f>"275814404611861293"</f>
        <v>275814404611861293</v>
      </c>
      <c r="B12" s="1" t="s">
        <v>91</v>
      </c>
      <c r="C12" s="1">
        <v>599.4</v>
      </c>
      <c r="D12" s="1" t="s">
        <v>35</v>
      </c>
      <c r="E12" s="1" t="s">
        <v>18</v>
      </c>
      <c r="F12" s="1" t="s">
        <v>92</v>
      </c>
      <c r="G12" s="1" t="s">
        <v>93</v>
      </c>
      <c r="H12" s="1" t="s">
        <v>94</v>
      </c>
      <c r="I12" s="31">
        <v>43581.7892939815</v>
      </c>
      <c r="J12" s="1" t="s">
        <v>95</v>
      </c>
      <c r="K12" s="1" t="s">
        <v>96</v>
      </c>
      <c r="L12" s="1" t="s">
        <v>24</v>
      </c>
      <c r="M12" s="1" t="s">
        <v>97</v>
      </c>
      <c r="N12" s="1">
        <v>1</v>
      </c>
      <c r="P12" s="1" t="s">
        <v>18</v>
      </c>
    </row>
    <row r="13" s="1" customFormat="1" spans="1:16">
      <c r="A13" s="1" t="str">
        <f>"420591075241006361"</f>
        <v>420591075241006361</v>
      </c>
      <c r="B13" s="1" t="s">
        <v>98</v>
      </c>
      <c r="C13" s="1">
        <v>418</v>
      </c>
      <c r="D13" s="1" t="s">
        <v>35</v>
      </c>
      <c r="E13" s="1" t="s">
        <v>99</v>
      </c>
      <c r="F13" s="1" t="s">
        <v>100</v>
      </c>
      <c r="G13" s="1" t="s">
        <v>101</v>
      </c>
      <c r="H13" s="1" t="s">
        <v>102</v>
      </c>
      <c r="I13" s="31">
        <v>43578.6577314815</v>
      </c>
      <c r="J13" s="1" t="s">
        <v>103</v>
      </c>
      <c r="K13" s="1" t="s">
        <v>104</v>
      </c>
      <c r="L13" s="1" t="s">
        <v>24</v>
      </c>
      <c r="M13" s="1" t="s">
        <v>105</v>
      </c>
      <c r="N13" s="1">
        <v>1</v>
      </c>
      <c r="P13" s="1" t="s">
        <v>18</v>
      </c>
    </row>
    <row r="14" s="1" customFormat="1" spans="1:16">
      <c r="A14" s="1" t="str">
        <f>"416231200401170559"</f>
        <v>416231200401170559</v>
      </c>
      <c r="B14" s="1" t="s">
        <v>106</v>
      </c>
      <c r="C14" s="1">
        <v>2488</v>
      </c>
      <c r="D14" s="1" t="s">
        <v>17</v>
      </c>
      <c r="E14" s="1" t="s">
        <v>18</v>
      </c>
      <c r="F14" s="1" t="s">
        <v>107</v>
      </c>
      <c r="G14" s="1" t="s">
        <v>108</v>
      </c>
      <c r="H14" s="1" t="s">
        <v>109</v>
      </c>
      <c r="I14" s="31">
        <v>43575.829224537</v>
      </c>
      <c r="J14" s="1" t="s">
        <v>110</v>
      </c>
      <c r="K14" s="1" t="s">
        <v>111</v>
      </c>
      <c r="L14" s="1" t="s">
        <v>24</v>
      </c>
      <c r="M14" s="1" t="s">
        <v>112</v>
      </c>
      <c r="N14" s="1">
        <v>1</v>
      </c>
      <c r="O14" s="1" t="s">
        <v>26</v>
      </c>
      <c r="P14" s="1" t="s">
        <v>18</v>
      </c>
    </row>
    <row r="15" s="1" customFormat="1" spans="1:16">
      <c r="A15" s="1" t="str">
        <f>"419147777990694150"</f>
        <v>419147777990694150</v>
      </c>
      <c r="B15" s="1" t="s">
        <v>113</v>
      </c>
      <c r="C15" s="1">
        <v>1823.12</v>
      </c>
      <c r="D15" s="1" t="s">
        <v>17</v>
      </c>
      <c r="E15" s="1" t="s">
        <v>18</v>
      </c>
      <c r="F15" s="1" t="s">
        <v>114</v>
      </c>
      <c r="G15" s="1" t="s">
        <v>115</v>
      </c>
      <c r="H15" s="1" t="s">
        <v>116</v>
      </c>
      <c r="I15" s="31">
        <v>43577.8847569444</v>
      </c>
      <c r="J15" s="1" t="s">
        <v>117</v>
      </c>
      <c r="K15" s="1" t="s">
        <v>118</v>
      </c>
      <c r="L15" s="1" t="s">
        <v>24</v>
      </c>
      <c r="M15" s="1" t="s">
        <v>119</v>
      </c>
      <c r="N15" s="1">
        <v>1</v>
      </c>
      <c r="O15" s="1" t="s">
        <v>26</v>
      </c>
      <c r="P15" s="1" t="s">
        <v>18</v>
      </c>
    </row>
    <row r="16" s="1" customFormat="1" spans="1:16">
      <c r="A16" s="1" t="str">
        <f>"417673825285730172"</f>
        <v>417673825285730172</v>
      </c>
      <c r="B16" s="1" t="s">
        <v>120</v>
      </c>
      <c r="C16" s="1">
        <v>1901.44</v>
      </c>
      <c r="D16" s="1" t="s">
        <v>17</v>
      </c>
      <c r="E16" s="1" t="s">
        <v>18</v>
      </c>
      <c r="F16" s="1" t="s">
        <v>121</v>
      </c>
      <c r="G16" s="1" t="s">
        <v>122</v>
      </c>
      <c r="H16" s="1" t="s">
        <v>123</v>
      </c>
      <c r="I16" s="31">
        <v>43576.7492824074</v>
      </c>
      <c r="J16" s="1" t="s">
        <v>117</v>
      </c>
      <c r="K16" s="1" t="s">
        <v>124</v>
      </c>
      <c r="L16" s="1" t="s">
        <v>24</v>
      </c>
      <c r="M16" s="1" t="s">
        <v>125</v>
      </c>
      <c r="N16" s="1">
        <v>1</v>
      </c>
      <c r="O16" s="1" t="s">
        <v>26</v>
      </c>
      <c r="P16" s="1" t="s">
        <v>18</v>
      </c>
    </row>
    <row r="17" s="1" customFormat="1" spans="1:16">
      <c r="A17" s="1" t="str">
        <f>"428727393137746386"</f>
        <v>428727393137746386</v>
      </c>
      <c r="B17" s="1" t="s">
        <v>126</v>
      </c>
      <c r="C17" s="1">
        <v>1823.12</v>
      </c>
      <c r="D17" s="1" t="s">
        <v>56</v>
      </c>
      <c r="E17" s="1" t="s">
        <v>127</v>
      </c>
      <c r="F17" s="1" t="s">
        <v>128</v>
      </c>
      <c r="G17" s="1" t="s">
        <v>129</v>
      </c>
      <c r="H17" s="1" t="s">
        <v>130</v>
      </c>
      <c r="I17" s="31">
        <v>43585.8396759259</v>
      </c>
      <c r="J17" s="1" t="s">
        <v>117</v>
      </c>
      <c r="L17" s="1" t="s">
        <v>18</v>
      </c>
      <c r="M17" s="1" t="s">
        <v>131</v>
      </c>
      <c r="N17" s="1">
        <v>1</v>
      </c>
      <c r="O17" s="1" t="s">
        <v>26</v>
      </c>
      <c r="P17" s="1" t="s">
        <v>18</v>
      </c>
    </row>
    <row r="18" s="1" customFormat="1" spans="1:16">
      <c r="A18" s="1" t="str">
        <f>"423734305344985753"</f>
        <v>423734305344985753</v>
      </c>
      <c r="B18" s="1" t="s">
        <v>132</v>
      </c>
      <c r="C18" s="1">
        <v>1823.12</v>
      </c>
      <c r="D18" s="1" t="s">
        <v>35</v>
      </c>
      <c r="E18" s="1" t="s">
        <v>18</v>
      </c>
      <c r="F18" s="1" t="s">
        <v>133</v>
      </c>
      <c r="G18" s="1" t="s">
        <v>134</v>
      </c>
      <c r="H18" s="1" t="s">
        <v>135</v>
      </c>
      <c r="I18" s="31">
        <v>43581.6707523148</v>
      </c>
      <c r="J18" s="1" t="s">
        <v>117</v>
      </c>
      <c r="K18" s="1" t="s">
        <v>136</v>
      </c>
      <c r="L18" s="1" t="s">
        <v>24</v>
      </c>
      <c r="M18" s="1" t="s">
        <v>137</v>
      </c>
      <c r="N18" s="1">
        <v>1</v>
      </c>
      <c r="O18" s="1" t="s">
        <v>26</v>
      </c>
      <c r="P18" s="1" t="s">
        <v>18</v>
      </c>
    </row>
    <row r="19" s="1" customFormat="1" spans="1:16">
      <c r="A19" s="1" t="str">
        <f>"423541537666852155"</f>
        <v>423541537666852155</v>
      </c>
      <c r="B19" s="1" t="s">
        <v>138</v>
      </c>
      <c r="C19" s="1">
        <v>1823.12</v>
      </c>
      <c r="D19" s="1" t="s">
        <v>35</v>
      </c>
      <c r="E19" s="1" t="s">
        <v>18</v>
      </c>
      <c r="F19" s="1" t="s">
        <v>139</v>
      </c>
      <c r="G19" s="1" t="s">
        <v>140</v>
      </c>
      <c r="H19" s="1" t="s">
        <v>141</v>
      </c>
      <c r="I19" s="31">
        <v>43581.5628125</v>
      </c>
      <c r="J19" s="1" t="s">
        <v>117</v>
      </c>
      <c r="K19" s="1" t="s">
        <v>142</v>
      </c>
      <c r="L19" s="1" t="s">
        <v>24</v>
      </c>
      <c r="M19" s="1" t="s">
        <v>143</v>
      </c>
      <c r="N19" s="1">
        <v>1</v>
      </c>
      <c r="O19" s="1" t="s">
        <v>26</v>
      </c>
      <c r="P19" s="1" t="s">
        <v>18</v>
      </c>
    </row>
    <row r="20" s="1" customFormat="1" spans="1:16">
      <c r="A20" s="1" t="str">
        <f>"413791808141629958"</f>
        <v>413791808141629958</v>
      </c>
      <c r="B20" s="1" t="s">
        <v>144</v>
      </c>
      <c r="C20" s="1">
        <v>1901.44</v>
      </c>
      <c r="D20" s="1" t="s">
        <v>17</v>
      </c>
      <c r="E20" s="1" t="s">
        <v>18</v>
      </c>
      <c r="F20" s="1" t="s">
        <v>145</v>
      </c>
      <c r="G20" s="1" t="s">
        <v>146</v>
      </c>
      <c r="H20" s="1" t="s">
        <v>147</v>
      </c>
      <c r="I20" s="31">
        <v>43573.7961805556</v>
      </c>
      <c r="J20" s="1" t="s">
        <v>117</v>
      </c>
      <c r="K20" s="1" t="s">
        <v>148</v>
      </c>
      <c r="L20" s="1" t="s">
        <v>24</v>
      </c>
      <c r="M20" s="1" t="s">
        <v>149</v>
      </c>
      <c r="N20" s="1">
        <v>1</v>
      </c>
      <c r="P20" s="1" t="s">
        <v>18</v>
      </c>
    </row>
    <row r="21" s="1" customFormat="1" spans="1:16">
      <c r="A21" s="1" t="str">
        <f>"274826022075083288"</f>
        <v>274826022075083288</v>
      </c>
      <c r="B21" s="1" t="s">
        <v>150</v>
      </c>
      <c r="C21" s="1">
        <v>1823.12</v>
      </c>
      <c r="D21" s="1" t="s">
        <v>17</v>
      </c>
      <c r="E21" s="1" t="s">
        <v>18</v>
      </c>
      <c r="F21" s="1" t="s">
        <v>151</v>
      </c>
      <c r="G21" s="1" t="s">
        <v>152</v>
      </c>
      <c r="H21" s="1" t="s">
        <v>153</v>
      </c>
      <c r="I21" s="31">
        <v>43574.9065393519</v>
      </c>
      <c r="J21" s="1" t="s">
        <v>117</v>
      </c>
      <c r="K21" s="1" t="s">
        <v>154</v>
      </c>
      <c r="L21" s="1" t="s">
        <v>24</v>
      </c>
      <c r="M21" s="1" t="s">
        <v>155</v>
      </c>
      <c r="N21" s="1">
        <v>1</v>
      </c>
      <c r="O21" s="1" t="s">
        <v>26</v>
      </c>
      <c r="P21" s="1" t="s">
        <v>152</v>
      </c>
    </row>
    <row r="22" s="1" customFormat="1" spans="1:16">
      <c r="A22" s="1" t="str">
        <f>"406513505726569040"</f>
        <v>406513505726569040</v>
      </c>
      <c r="B22" s="1" t="s">
        <v>156</v>
      </c>
      <c r="C22" s="1">
        <v>1815.2</v>
      </c>
      <c r="D22" s="1" t="s">
        <v>17</v>
      </c>
      <c r="E22" s="1" t="s">
        <v>18</v>
      </c>
      <c r="F22" s="1" t="s">
        <v>157</v>
      </c>
      <c r="G22" s="1" t="s">
        <v>158</v>
      </c>
      <c r="H22" s="1" t="s">
        <v>159</v>
      </c>
      <c r="I22" s="31">
        <v>43567.3841782407</v>
      </c>
      <c r="J22" s="1" t="s">
        <v>117</v>
      </c>
      <c r="K22" s="1" t="s">
        <v>160</v>
      </c>
      <c r="L22" s="1" t="s">
        <v>24</v>
      </c>
      <c r="M22" s="1" t="s">
        <v>161</v>
      </c>
      <c r="N22" s="1">
        <v>1</v>
      </c>
      <c r="O22" s="1" t="s">
        <v>26</v>
      </c>
      <c r="P22" s="1" t="s">
        <v>18</v>
      </c>
    </row>
    <row r="23" s="1" customFormat="1" spans="1:16">
      <c r="A23" s="1" t="str">
        <f>"416843682595633727"</f>
        <v>416843682595633727</v>
      </c>
      <c r="B23" s="1" t="s">
        <v>162</v>
      </c>
      <c r="C23" s="1">
        <v>2766</v>
      </c>
      <c r="D23" s="1" t="s">
        <v>17</v>
      </c>
      <c r="E23" s="1" t="s">
        <v>18</v>
      </c>
      <c r="F23" s="1" t="s">
        <v>163</v>
      </c>
      <c r="G23" s="1" t="s">
        <v>164</v>
      </c>
      <c r="H23" s="1" t="s">
        <v>165</v>
      </c>
      <c r="I23" s="31">
        <v>43575.8510416667</v>
      </c>
      <c r="J23" s="1" t="s">
        <v>166</v>
      </c>
      <c r="K23" s="1" t="s">
        <v>167</v>
      </c>
      <c r="L23" s="1" t="s">
        <v>24</v>
      </c>
      <c r="M23" s="1" t="s">
        <v>168</v>
      </c>
      <c r="N23" s="1">
        <v>1</v>
      </c>
      <c r="O23" s="1" t="s">
        <v>26</v>
      </c>
      <c r="P23" s="1" t="s">
        <v>164</v>
      </c>
    </row>
    <row r="24" s="1" customFormat="1" spans="1:16">
      <c r="A24" s="1" t="str">
        <f>"425211105407963376"</f>
        <v>425211105407963376</v>
      </c>
      <c r="B24" s="1" t="s">
        <v>169</v>
      </c>
      <c r="C24" s="1">
        <v>3082.7</v>
      </c>
      <c r="D24" s="1" t="s">
        <v>35</v>
      </c>
      <c r="E24" s="1" t="s">
        <v>18</v>
      </c>
      <c r="F24" s="1" t="s">
        <v>170</v>
      </c>
      <c r="G24" s="1" t="s">
        <v>171</v>
      </c>
      <c r="H24" s="1" t="s">
        <v>172</v>
      </c>
      <c r="I24" s="31">
        <v>43582.8150694444</v>
      </c>
      <c r="J24" s="1" t="s">
        <v>173</v>
      </c>
      <c r="K24" s="1" t="s">
        <v>174</v>
      </c>
      <c r="L24" s="1" t="s">
        <v>24</v>
      </c>
      <c r="M24" s="1" t="s">
        <v>175</v>
      </c>
      <c r="N24" s="1">
        <v>1</v>
      </c>
      <c r="O24" s="1" t="s">
        <v>26</v>
      </c>
      <c r="P24" s="1" t="s">
        <v>18</v>
      </c>
    </row>
    <row r="25" s="1" customFormat="1" spans="1:16">
      <c r="A25" s="1" t="str">
        <f>"275275877999471392"</f>
        <v>275275877999471392</v>
      </c>
      <c r="B25" s="1" t="s">
        <v>176</v>
      </c>
      <c r="C25" s="1">
        <v>3266</v>
      </c>
      <c r="D25" s="1" t="s">
        <v>17</v>
      </c>
      <c r="E25" s="1" t="s">
        <v>18</v>
      </c>
      <c r="F25" s="1" t="s">
        <v>177</v>
      </c>
      <c r="G25" s="1" t="s">
        <v>178</v>
      </c>
      <c r="H25" s="1" t="s">
        <v>179</v>
      </c>
      <c r="I25" s="31">
        <v>43578.4532060185</v>
      </c>
      <c r="J25" s="1" t="s">
        <v>173</v>
      </c>
      <c r="K25" s="1" t="s">
        <v>180</v>
      </c>
      <c r="L25" s="1" t="s">
        <v>24</v>
      </c>
      <c r="M25" s="1" t="s">
        <v>181</v>
      </c>
      <c r="N25" s="1">
        <v>1</v>
      </c>
      <c r="O25" s="1" t="s">
        <v>26</v>
      </c>
      <c r="P25" s="1" t="s">
        <v>178</v>
      </c>
    </row>
    <row r="26" s="1" customFormat="1" spans="1:16">
      <c r="A26" s="1" t="str">
        <f>"417948289992386957"</f>
        <v>417948289992386957</v>
      </c>
      <c r="B26" s="1" t="s">
        <v>182</v>
      </c>
      <c r="C26" s="1">
        <v>3099</v>
      </c>
      <c r="D26" s="1" t="s">
        <v>17</v>
      </c>
      <c r="E26" s="1" t="s">
        <v>18</v>
      </c>
      <c r="F26" s="1" t="s">
        <v>183</v>
      </c>
      <c r="G26" s="1" t="s">
        <v>184</v>
      </c>
      <c r="H26" s="1" t="s">
        <v>185</v>
      </c>
      <c r="I26" s="31">
        <v>43576.9082291667</v>
      </c>
      <c r="J26" s="1" t="s">
        <v>173</v>
      </c>
      <c r="K26" s="1" t="s">
        <v>186</v>
      </c>
      <c r="L26" s="1" t="s">
        <v>24</v>
      </c>
      <c r="M26" s="1" t="s">
        <v>187</v>
      </c>
      <c r="N26" s="1">
        <v>1</v>
      </c>
      <c r="O26" s="1" t="s">
        <v>26</v>
      </c>
      <c r="P26" s="1" t="s">
        <v>18</v>
      </c>
    </row>
    <row r="27" s="1" customFormat="1" spans="1:16">
      <c r="A27" s="1" t="str">
        <f>"293661134919531603"</f>
        <v>293661134919531603</v>
      </c>
      <c r="B27" s="1" t="s">
        <v>188</v>
      </c>
      <c r="C27" s="1">
        <v>1823.12</v>
      </c>
      <c r="D27" s="1" t="s">
        <v>17</v>
      </c>
      <c r="E27" s="1" t="s">
        <v>18</v>
      </c>
      <c r="F27" s="1" t="s">
        <v>189</v>
      </c>
      <c r="G27" s="1" t="s">
        <v>190</v>
      </c>
      <c r="H27" s="1" t="s">
        <v>191</v>
      </c>
      <c r="I27" s="31">
        <v>43576.7034606481</v>
      </c>
      <c r="J27" s="1" t="s">
        <v>117</v>
      </c>
      <c r="K27" s="1" t="s">
        <v>192</v>
      </c>
      <c r="L27" s="1" t="s">
        <v>24</v>
      </c>
      <c r="M27" s="1" t="s">
        <v>193</v>
      </c>
      <c r="N27" s="1">
        <v>1</v>
      </c>
      <c r="O27" s="1" t="s">
        <v>26</v>
      </c>
      <c r="P27" s="1" t="s">
        <v>190</v>
      </c>
    </row>
    <row r="28" s="1" customFormat="1" spans="1:16">
      <c r="A28" s="30" t="s">
        <v>194</v>
      </c>
      <c r="B28" s="30" t="s">
        <v>195</v>
      </c>
      <c r="C28" s="30">
        <v>-150</v>
      </c>
      <c r="D28" s="30" t="s">
        <v>196</v>
      </c>
      <c r="E28" s="30" t="s">
        <v>197</v>
      </c>
      <c r="F28" s="30" t="s">
        <v>198</v>
      </c>
      <c r="G28" s="30" t="s">
        <v>199</v>
      </c>
      <c r="H28" s="30" t="s">
        <v>200</v>
      </c>
      <c r="I28" s="30" t="s">
        <v>201</v>
      </c>
      <c r="J28" s="30" t="s">
        <v>202</v>
      </c>
      <c r="K28" s="30" t="s">
        <v>203</v>
      </c>
      <c r="L28" s="30" t="s">
        <v>204</v>
      </c>
      <c r="M28" s="30" t="s">
        <v>205</v>
      </c>
      <c r="N28" s="30"/>
      <c r="O28" s="30" t="s">
        <v>206</v>
      </c>
      <c r="P28" s="30"/>
    </row>
    <row r="29" s="1" customFormat="1" spans="1:16">
      <c r="A29" s="1" t="str">
        <f>"274968391483511397"</f>
        <v>274968391483511397</v>
      </c>
      <c r="B29" s="1" t="s">
        <v>195</v>
      </c>
      <c r="C29" s="1">
        <v>2888</v>
      </c>
      <c r="D29" s="1" t="s">
        <v>17</v>
      </c>
      <c r="E29" s="1" t="s">
        <v>18</v>
      </c>
      <c r="F29" s="1" t="s">
        <v>207</v>
      </c>
      <c r="G29" s="1" t="s">
        <v>208</v>
      </c>
      <c r="H29" s="1" t="s">
        <v>209</v>
      </c>
      <c r="I29" s="31">
        <v>43574.8666666667</v>
      </c>
      <c r="J29" s="1" t="s">
        <v>173</v>
      </c>
      <c r="K29" s="1" t="s">
        <v>210</v>
      </c>
      <c r="L29" s="1" t="s">
        <v>24</v>
      </c>
      <c r="M29" s="1" t="s">
        <v>211</v>
      </c>
      <c r="N29" s="1">
        <v>1</v>
      </c>
      <c r="O29" s="1" t="s">
        <v>26</v>
      </c>
      <c r="P29" s="1" t="s">
        <v>18</v>
      </c>
    </row>
    <row r="30" s="1" customFormat="1" spans="1:16">
      <c r="A30" s="1" t="str">
        <f>"274734726055744899"</f>
        <v>274734726055744899</v>
      </c>
      <c r="B30" s="1" t="s">
        <v>212</v>
      </c>
      <c r="C30" s="1">
        <v>2899</v>
      </c>
      <c r="D30" s="1" t="s">
        <v>35</v>
      </c>
      <c r="E30" s="1" t="s">
        <v>18</v>
      </c>
      <c r="F30" s="1" t="s">
        <v>213</v>
      </c>
      <c r="G30" s="1" t="s">
        <v>214</v>
      </c>
      <c r="H30" s="1" t="s">
        <v>215</v>
      </c>
      <c r="I30" s="31">
        <v>43574.5080092593</v>
      </c>
      <c r="J30" s="1" t="s">
        <v>173</v>
      </c>
      <c r="K30" s="1" t="s">
        <v>216</v>
      </c>
      <c r="L30" s="1" t="s">
        <v>24</v>
      </c>
      <c r="M30" s="1" t="s">
        <v>217</v>
      </c>
      <c r="N30" s="1">
        <v>1</v>
      </c>
      <c r="O30" s="1" t="s">
        <v>26</v>
      </c>
      <c r="P30" s="1" t="s">
        <v>18</v>
      </c>
    </row>
    <row r="31" s="1" customFormat="1" spans="1:16">
      <c r="A31" s="1" t="str">
        <f>"276399397398725194"</f>
        <v>276399397398725194</v>
      </c>
      <c r="B31" s="1" t="s">
        <v>218</v>
      </c>
      <c r="C31" s="1">
        <v>1714.88</v>
      </c>
      <c r="D31" s="1" t="s">
        <v>35</v>
      </c>
      <c r="E31" s="1" t="s">
        <v>18</v>
      </c>
      <c r="F31" s="1" t="s">
        <v>219</v>
      </c>
      <c r="G31" s="1" t="s">
        <v>220</v>
      </c>
      <c r="H31" s="1" t="s">
        <v>221</v>
      </c>
      <c r="I31" s="31">
        <v>43584.6185763889</v>
      </c>
      <c r="J31" s="1" t="s">
        <v>60</v>
      </c>
      <c r="K31" s="1" t="s">
        <v>222</v>
      </c>
      <c r="L31" s="1" t="s">
        <v>24</v>
      </c>
      <c r="M31" s="1" t="s">
        <v>223</v>
      </c>
      <c r="N31" s="1">
        <v>2</v>
      </c>
      <c r="O31" s="1" t="s">
        <v>26</v>
      </c>
      <c r="P31" s="1" t="s">
        <v>18</v>
      </c>
    </row>
    <row r="32" s="1" customFormat="1" spans="1:16">
      <c r="A32" s="1" t="str">
        <f>"421986977908555364"</f>
        <v>421986977908555364</v>
      </c>
      <c r="B32" s="1" t="s">
        <v>224</v>
      </c>
      <c r="C32" s="1">
        <v>15</v>
      </c>
      <c r="D32" s="1" t="s">
        <v>17</v>
      </c>
      <c r="E32" s="1" t="s">
        <v>18</v>
      </c>
      <c r="F32" s="1" t="s">
        <v>225</v>
      </c>
      <c r="G32" s="1" t="s">
        <v>226</v>
      </c>
      <c r="H32" s="1" t="s">
        <v>227</v>
      </c>
      <c r="I32" s="31">
        <v>43580.3854166667</v>
      </c>
      <c r="J32" s="1" t="s">
        <v>228</v>
      </c>
      <c r="K32" s="1" t="s">
        <v>229</v>
      </c>
      <c r="L32" s="1" t="s">
        <v>24</v>
      </c>
      <c r="M32" s="1" t="s">
        <v>230</v>
      </c>
      <c r="N32" s="1">
        <v>15</v>
      </c>
      <c r="O32" s="1" t="s">
        <v>26</v>
      </c>
      <c r="P32" s="1" t="s">
        <v>226</v>
      </c>
    </row>
    <row r="33" s="1" customFormat="1" spans="1:16">
      <c r="A33" s="1" t="str">
        <f>"421838179546101220"</f>
        <v>421838179546101220</v>
      </c>
      <c r="B33" s="1" t="s">
        <v>231</v>
      </c>
      <c r="C33" s="1">
        <v>1367</v>
      </c>
      <c r="D33" s="1" t="s">
        <v>17</v>
      </c>
      <c r="E33" s="1" t="s">
        <v>18</v>
      </c>
      <c r="F33" s="1" t="s">
        <v>232</v>
      </c>
      <c r="G33" s="1" t="s">
        <v>233</v>
      </c>
      <c r="H33" s="1" t="s">
        <v>234</v>
      </c>
      <c r="I33" s="31">
        <v>43579.6643055556</v>
      </c>
      <c r="J33" s="1" t="s">
        <v>31</v>
      </c>
      <c r="K33" s="1" t="s">
        <v>235</v>
      </c>
      <c r="L33" s="1" t="s">
        <v>24</v>
      </c>
      <c r="M33" s="1" t="s">
        <v>236</v>
      </c>
      <c r="N33" s="1">
        <v>1</v>
      </c>
      <c r="O33" s="1" t="s">
        <v>26</v>
      </c>
      <c r="P33" s="1" t="s">
        <v>233</v>
      </c>
    </row>
    <row r="34" s="1" customFormat="1" spans="1:16">
      <c r="A34" s="1" t="str">
        <f>"425932099490340887"</f>
        <v>425932099490340887</v>
      </c>
      <c r="B34" s="1" t="s">
        <v>237</v>
      </c>
      <c r="C34" s="1">
        <v>945.44</v>
      </c>
      <c r="D34" s="1" t="s">
        <v>35</v>
      </c>
      <c r="E34" s="1" t="s">
        <v>18</v>
      </c>
      <c r="F34" s="1" t="s">
        <v>238</v>
      </c>
      <c r="G34" s="1" t="s">
        <v>239</v>
      </c>
      <c r="H34" s="1" t="s">
        <v>240</v>
      </c>
      <c r="I34" s="31">
        <v>43582.890462963</v>
      </c>
      <c r="J34" s="1" t="s">
        <v>60</v>
      </c>
      <c r="K34" s="1" t="s">
        <v>241</v>
      </c>
      <c r="L34" s="1" t="s">
        <v>24</v>
      </c>
      <c r="M34" s="1" t="s">
        <v>242</v>
      </c>
      <c r="N34" s="1">
        <v>1</v>
      </c>
      <c r="O34" s="1" t="s">
        <v>26</v>
      </c>
      <c r="P34" s="1" t="s">
        <v>18</v>
      </c>
    </row>
    <row r="35" s="1" customFormat="1" spans="1:16">
      <c r="A35" s="1" t="str">
        <f>"428284611894394138"</f>
        <v>428284611894394138</v>
      </c>
      <c r="B35" s="1" t="s">
        <v>243</v>
      </c>
      <c r="C35" s="1">
        <v>2139.1</v>
      </c>
      <c r="D35" s="1" t="s">
        <v>35</v>
      </c>
      <c r="E35" s="1" t="s">
        <v>18</v>
      </c>
      <c r="F35" s="1" t="s">
        <v>244</v>
      </c>
      <c r="G35" s="1" t="s">
        <v>245</v>
      </c>
      <c r="H35" s="1" t="s">
        <v>246</v>
      </c>
      <c r="I35" s="31">
        <v>43584.8839699074</v>
      </c>
      <c r="J35" s="1" t="s">
        <v>110</v>
      </c>
      <c r="K35" s="1" t="s">
        <v>247</v>
      </c>
      <c r="L35" s="1" t="s">
        <v>24</v>
      </c>
      <c r="M35" s="1" t="s">
        <v>248</v>
      </c>
      <c r="N35" s="1">
        <v>1</v>
      </c>
      <c r="O35" s="1" t="s">
        <v>26</v>
      </c>
      <c r="P35" s="1" t="s">
        <v>18</v>
      </c>
    </row>
    <row r="36" s="1" customFormat="1" spans="1:16">
      <c r="A36" s="1" t="str">
        <f>"421354113226531425"</f>
        <v>421354113226531425</v>
      </c>
      <c r="B36" s="1" t="s">
        <v>249</v>
      </c>
      <c r="C36" s="1">
        <v>1823.12</v>
      </c>
      <c r="D36" s="1" t="s">
        <v>35</v>
      </c>
      <c r="E36" s="1" t="s">
        <v>18</v>
      </c>
      <c r="F36" s="1" t="s">
        <v>250</v>
      </c>
      <c r="G36" s="1" t="s">
        <v>251</v>
      </c>
      <c r="H36" s="1" t="s">
        <v>252</v>
      </c>
      <c r="I36" s="31">
        <v>43579.7102199074</v>
      </c>
      <c r="J36" s="1" t="s">
        <v>117</v>
      </c>
      <c r="K36" s="1" t="s">
        <v>253</v>
      </c>
      <c r="L36" s="1" t="s">
        <v>24</v>
      </c>
      <c r="M36" s="1" t="s">
        <v>254</v>
      </c>
      <c r="N36" s="1">
        <v>1</v>
      </c>
      <c r="P36" s="1" t="s">
        <v>18</v>
      </c>
    </row>
    <row r="37" s="1" customFormat="1" spans="1:16">
      <c r="A37" s="1" t="str">
        <f>"276342052372583988"</f>
        <v>276342052372583988</v>
      </c>
      <c r="B37" s="1" t="s">
        <v>255</v>
      </c>
      <c r="C37" s="1">
        <v>1696.56</v>
      </c>
      <c r="D37" s="1" t="s">
        <v>56</v>
      </c>
      <c r="E37" s="1" t="s">
        <v>18</v>
      </c>
      <c r="F37" s="1" t="s">
        <v>256</v>
      </c>
      <c r="G37" s="1" t="s">
        <v>257</v>
      </c>
      <c r="H37" s="1" t="s">
        <v>258</v>
      </c>
      <c r="I37" s="31">
        <v>43584.9362384259</v>
      </c>
      <c r="J37" s="1" t="s">
        <v>117</v>
      </c>
      <c r="L37" s="1" t="s">
        <v>18</v>
      </c>
      <c r="M37" s="1" t="s">
        <v>259</v>
      </c>
      <c r="N37" s="1">
        <v>1</v>
      </c>
      <c r="O37" s="1" t="s">
        <v>26</v>
      </c>
      <c r="P37" s="1" t="s">
        <v>18</v>
      </c>
    </row>
    <row r="38" s="1" customFormat="1" spans="1:16">
      <c r="A38" s="1" t="str">
        <f>"276632774261583988"</f>
        <v>276632774261583988</v>
      </c>
      <c r="B38" s="1" t="s">
        <v>255</v>
      </c>
      <c r="C38" s="1">
        <v>1696.56</v>
      </c>
      <c r="D38" s="1" t="s">
        <v>56</v>
      </c>
      <c r="E38" s="1" t="s">
        <v>18</v>
      </c>
      <c r="F38" s="1" t="s">
        <v>256</v>
      </c>
      <c r="G38" s="1" t="s">
        <v>257</v>
      </c>
      <c r="H38" s="1" t="s">
        <v>258</v>
      </c>
      <c r="I38" s="31">
        <v>43584.9178009259</v>
      </c>
      <c r="J38" s="1" t="s">
        <v>117</v>
      </c>
      <c r="L38" s="1" t="s">
        <v>18</v>
      </c>
      <c r="M38" s="1" t="s">
        <v>260</v>
      </c>
      <c r="N38" s="1">
        <v>1</v>
      </c>
      <c r="O38" s="1" t="s">
        <v>26</v>
      </c>
      <c r="P38" s="1" t="s">
        <v>18</v>
      </c>
    </row>
    <row r="39" s="1" customFormat="1" spans="1:16">
      <c r="A39" s="1" t="str">
        <f>"425504226792432813"</f>
        <v>425504226792432813</v>
      </c>
      <c r="B39" s="1" t="s">
        <v>261</v>
      </c>
      <c r="C39" s="1">
        <v>2924.05</v>
      </c>
      <c r="D39" s="1" t="s">
        <v>35</v>
      </c>
      <c r="E39" s="1" t="s">
        <v>18</v>
      </c>
      <c r="F39" s="1" t="s">
        <v>262</v>
      </c>
      <c r="G39" s="1" t="s">
        <v>263</v>
      </c>
      <c r="H39" s="1" t="s">
        <v>264</v>
      </c>
      <c r="I39" s="31">
        <v>43582.8127777778</v>
      </c>
      <c r="J39" s="1" t="s">
        <v>173</v>
      </c>
      <c r="K39" s="1" t="s">
        <v>265</v>
      </c>
      <c r="L39" s="1" t="s">
        <v>24</v>
      </c>
      <c r="M39" s="1" t="s">
        <v>266</v>
      </c>
      <c r="N39" s="1">
        <v>1</v>
      </c>
      <c r="O39" s="1" t="s">
        <v>26</v>
      </c>
      <c r="P39" s="1" t="s">
        <v>18</v>
      </c>
    </row>
    <row r="40" s="1" customFormat="1" spans="1:16">
      <c r="A40" s="1" t="str">
        <f>"428670657444745256"</f>
        <v>428670657444745256</v>
      </c>
      <c r="B40" s="1" t="s">
        <v>267</v>
      </c>
      <c r="C40" s="1">
        <v>2717.6</v>
      </c>
      <c r="D40" s="1" t="s">
        <v>56</v>
      </c>
      <c r="E40" s="1" t="s">
        <v>18</v>
      </c>
      <c r="F40" s="1" t="s">
        <v>267</v>
      </c>
      <c r="G40" s="1" t="s">
        <v>268</v>
      </c>
      <c r="H40" s="1" t="s">
        <v>269</v>
      </c>
      <c r="I40" s="31">
        <v>43585.802974537</v>
      </c>
      <c r="J40" s="1" t="s">
        <v>95</v>
      </c>
      <c r="L40" s="1" t="s">
        <v>18</v>
      </c>
      <c r="M40" s="1" t="s">
        <v>270</v>
      </c>
      <c r="N40" s="1">
        <v>4</v>
      </c>
      <c r="O40" s="1" t="s">
        <v>26</v>
      </c>
      <c r="P40" s="1" t="s">
        <v>268</v>
      </c>
    </row>
    <row r="41" s="1" customFormat="1" spans="1:16">
      <c r="A41" s="1" t="str">
        <f>"294397740244464812"</f>
        <v>294397740244464812</v>
      </c>
      <c r="B41" s="1" t="s">
        <v>271</v>
      </c>
      <c r="C41" s="1">
        <v>549.4</v>
      </c>
      <c r="D41" s="1" t="s">
        <v>35</v>
      </c>
      <c r="E41" s="1" t="s">
        <v>18</v>
      </c>
      <c r="F41" s="1" t="s">
        <v>272</v>
      </c>
      <c r="G41" s="1" t="s">
        <v>273</v>
      </c>
      <c r="H41" s="1" t="s">
        <v>274</v>
      </c>
      <c r="I41" s="31">
        <v>43581.8873032407</v>
      </c>
      <c r="J41" s="1" t="s">
        <v>95</v>
      </c>
      <c r="K41" s="1" t="s">
        <v>275</v>
      </c>
      <c r="L41" s="1" t="s">
        <v>24</v>
      </c>
      <c r="M41" s="1" t="s">
        <v>276</v>
      </c>
      <c r="N41" s="1">
        <v>1</v>
      </c>
      <c r="P41" s="1" t="s">
        <v>18</v>
      </c>
    </row>
    <row r="42" s="1" customFormat="1" spans="1:16">
      <c r="A42" s="1" t="str">
        <f>"420741698303828937"</f>
        <v>420741698303828937</v>
      </c>
      <c r="B42" s="1" t="s">
        <v>277</v>
      </c>
      <c r="C42" s="1">
        <v>418</v>
      </c>
      <c r="D42" s="1" t="s">
        <v>17</v>
      </c>
      <c r="E42" s="1" t="s">
        <v>18</v>
      </c>
      <c r="F42" s="1" t="s">
        <v>278</v>
      </c>
      <c r="G42" s="1" t="s">
        <v>279</v>
      </c>
      <c r="H42" s="1" t="s">
        <v>280</v>
      </c>
      <c r="I42" s="31">
        <v>43578.9337268519</v>
      </c>
      <c r="J42" s="1" t="s">
        <v>103</v>
      </c>
      <c r="K42" s="1" t="s">
        <v>281</v>
      </c>
      <c r="L42" s="1" t="s">
        <v>24</v>
      </c>
      <c r="M42" s="1" t="s">
        <v>282</v>
      </c>
      <c r="N42" s="1">
        <v>1</v>
      </c>
      <c r="O42" s="1" t="s">
        <v>26</v>
      </c>
      <c r="P42" s="1" t="s">
        <v>18</v>
      </c>
    </row>
    <row r="43" s="1" customFormat="1" spans="1:16">
      <c r="A43" s="1" t="str">
        <f>"420252738007532738"</f>
        <v>420252738007532738</v>
      </c>
      <c r="B43" s="1" t="s">
        <v>283</v>
      </c>
      <c r="C43" s="1">
        <v>568</v>
      </c>
      <c r="D43" s="1" t="s">
        <v>35</v>
      </c>
      <c r="E43" s="1" t="s">
        <v>284</v>
      </c>
      <c r="F43" s="1" t="s">
        <v>285</v>
      </c>
      <c r="G43" s="1" t="s">
        <v>286</v>
      </c>
      <c r="H43" s="1" t="s">
        <v>287</v>
      </c>
      <c r="I43" s="31">
        <v>43578.6420023148</v>
      </c>
      <c r="J43" s="1" t="s">
        <v>103</v>
      </c>
      <c r="K43" s="1" t="s">
        <v>288</v>
      </c>
      <c r="L43" s="1" t="s">
        <v>24</v>
      </c>
      <c r="M43" s="1" t="s">
        <v>289</v>
      </c>
      <c r="N43" s="1">
        <v>1</v>
      </c>
      <c r="P43" s="1" t="s">
        <v>18</v>
      </c>
    </row>
    <row r="44" s="1" customFormat="1" spans="1:16">
      <c r="A44" s="1" t="str">
        <f>"423285187662567263"</f>
        <v>423285187662567263</v>
      </c>
      <c r="B44" s="1" t="s">
        <v>290</v>
      </c>
      <c r="C44" s="1">
        <v>669.84</v>
      </c>
      <c r="D44" s="1" t="s">
        <v>35</v>
      </c>
      <c r="E44" s="1" t="s">
        <v>291</v>
      </c>
      <c r="F44" s="1" t="s">
        <v>292</v>
      </c>
      <c r="G44" s="1" t="s">
        <v>293</v>
      </c>
      <c r="H44" s="1" t="s">
        <v>294</v>
      </c>
      <c r="I44" s="31">
        <v>43580.7834375</v>
      </c>
      <c r="J44" s="1" t="s">
        <v>103</v>
      </c>
      <c r="K44" s="1" t="s">
        <v>295</v>
      </c>
      <c r="L44" s="1" t="s">
        <v>24</v>
      </c>
      <c r="M44" s="1" t="s">
        <v>296</v>
      </c>
      <c r="N44" s="1">
        <v>1</v>
      </c>
      <c r="O44" s="1" t="s">
        <v>26</v>
      </c>
      <c r="P44" s="1" t="s">
        <v>18</v>
      </c>
    </row>
    <row r="45" s="1" customFormat="1" spans="1:16">
      <c r="A45" s="1" t="str">
        <f>"407507299043753151"</f>
        <v>407507299043753151</v>
      </c>
      <c r="B45" s="1" t="s">
        <v>297</v>
      </c>
      <c r="C45" s="1">
        <v>1944</v>
      </c>
      <c r="D45" s="1" t="s">
        <v>17</v>
      </c>
      <c r="E45" s="1" t="s">
        <v>18</v>
      </c>
      <c r="F45" s="1" t="s">
        <v>298</v>
      </c>
      <c r="G45" s="1" t="s">
        <v>299</v>
      </c>
      <c r="H45" s="1" t="s">
        <v>300</v>
      </c>
      <c r="I45" s="31">
        <v>43567.6454513889</v>
      </c>
      <c r="J45" s="1" t="s">
        <v>228</v>
      </c>
      <c r="K45" s="1" t="s">
        <v>301</v>
      </c>
      <c r="L45" s="1" t="s">
        <v>24</v>
      </c>
      <c r="M45" s="1" t="s">
        <v>302</v>
      </c>
      <c r="N45" s="1">
        <v>1944</v>
      </c>
      <c r="O45" s="1" t="s">
        <v>26</v>
      </c>
      <c r="P45" s="1" t="s">
        <v>18</v>
      </c>
    </row>
    <row r="46" s="1" customFormat="1" spans="1:16">
      <c r="A46" s="1" t="str">
        <f>"423105857656895912"</f>
        <v>423105857656895912</v>
      </c>
      <c r="B46" s="1" t="s">
        <v>303</v>
      </c>
      <c r="C46" s="1">
        <v>1638.32</v>
      </c>
      <c r="D46" s="1" t="s">
        <v>35</v>
      </c>
      <c r="E46" s="1" t="s">
        <v>18</v>
      </c>
      <c r="F46" s="1" t="s">
        <v>304</v>
      </c>
      <c r="G46" s="1" t="s">
        <v>305</v>
      </c>
      <c r="H46" s="1" t="s">
        <v>306</v>
      </c>
      <c r="I46" s="31">
        <v>43581.1120486111</v>
      </c>
      <c r="J46" s="1" t="s">
        <v>31</v>
      </c>
      <c r="K46" s="1" t="s">
        <v>307</v>
      </c>
      <c r="L46" s="1" t="s">
        <v>24</v>
      </c>
      <c r="M46" s="1" t="s">
        <v>308</v>
      </c>
      <c r="N46" s="1">
        <v>1</v>
      </c>
      <c r="O46" s="1" t="s">
        <v>26</v>
      </c>
      <c r="P46" s="1" t="s">
        <v>18</v>
      </c>
    </row>
    <row r="47" s="1" customFormat="1" spans="1:16">
      <c r="A47" s="1" t="str">
        <f>"416041730548022856"</f>
        <v>416041730548022856</v>
      </c>
      <c r="B47" s="1" t="s">
        <v>309</v>
      </c>
      <c r="C47" s="1">
        <v>1589</v>
      </c>
      <c r="D47" s="1" t="s">
        <v>310</v>
      </c>
      <c r="E47" s="1" t="s">
        <v>18</v>
      </c>
      <c r="F47" s="1" t="s">
        <v>311</v>
      </c>
      <c r="G47" s="1" t="s">
        <v>312</v>
      </c>
      <c r="H47" s="1" t="s">
        <v>313</v>
      </c>
      <c r="I47" s="31">
        <v>43575.4063425926</v>
      </c>
      <c r="J47" s="1" t="s">
        <v>31</v>
      </c>
      <c r="K47" s="1" t="s">
        <v>314</v>
      </c>
      <c r="L47" s="1" t="s">
        <v>40</v>
      </c>
      <c r="M47" s="1" t="s">
        <v>315</v>
      </c>
      <c r="N47" s="1">
        <v>1</v>
      </c>
      <c r="P47" s="1" t="s">
        <v>312</v>
      </c>
    </row>
    <row r="48" s="1" customFormat="1" spans="1:16">
      <c r="A48" s="1" t="str">
        <f>"405956129859142617"</f>
        <v>405956129859142617</v>
      </c>
      <c r="B48" s="1" t="s">
        <v>316</v>
      </c>
      <c r="C48" s="1">
        <v>1589</v>
      </c>
      <c r="D48" s="1" t="s">
        <v>17</v>
      </c>
      <c r="E48" s="1" t="s">
        <v>18</v>
      </c>
      <c r="F48" s="1" t="s">
        <v>317</v>
      </c>
      <c r="G48" s="1" t="s">
        <v>318</v>
      </c>
      <c r="H48" s="1" t="s">
        <v>319</v>
      </c>
      <c r="I48" s="31">
        <v>43566.7019097222</v>
      </c>
      <c r="J48" s="1" t="s">
        <v>31</v>
      </c>
      <c r="K48" s="1" t="s">
        <v>320</v>
      </c>
      <c r="L48" s="1" t="s">
        <v>40</v>
      </c>
      <c r="M48" s="1" t="s">
        <v>321</v>
      </c>
      <c r="N48" s="1">
        <v>1</v>
      </c>
      <c r="O48" s="1" t="s">
        <v>26</v>
      </c>
      <c r="P48" s="1" t="s">
        <v>18</v>
      </c>
    </row>
    <row r="49" s="1" customFormat="1" spans="1:16">
      <c r="A49" s="1" t="str">
        <f>"423388673920711247"</f>
        <v>423388673920711247</v>
      </c>
      <c r="B49" s="1" t="s">
        <v>322</v>
      </c>
      <c r="C49" s="1">
        <v>1190.96</v>
      </c>
      <c r="D49" s="1" t="s">
        <v>17</v>
      </c>
      <c r="E49" s="1" t="s">
        <v>18</v>
      </c>
      <c r="F49" s="1" t="s">
        <v>323</v>
      </c>
      <c r="G49" s="1" t="s">
        <v>324</v>
      </c>
      <c r="H49" s="1" t="s">
        <v>325</v>
      </c>
      <c r="I49" s="31">
        <v>43581.4737152778</v>
      </c>
      <c r="J49" s="1" t="s">
        <v>31</v>
      </c>
      <c r="K49" s="1" t="s">
        <v>326</v>
      </c>
      <c r="L49" s="1" t="s">
        <v>24</v>
      </c>
      <c r="M49" s="1" t="s">
        <v>327</v>
      </c>
      <c r="N49" s="1">
        <v>1</v>
      </c>
      <c r="O49" s="1" t="s">
        <v>26</v>
      </c>
      <c r="P49" s="1" t="s">
        <v>18</v>
      </c>
    </row>
    <row r="50" s="1" customFormat="1" spans="1:16">
      <c r="A50" s="1" t="str">
        <f>"416482211859467033"</f>
        <v>416482211859467033</v>
      </c>
      <c r="B50" s="1" t="s">
        <v>328</v>
      </c>
      <c r="C50" s="1">
        <v>1717</v>
      </c>
      <c r="D50" s="1" t="s">
        <v>17</v>
      </c>
      <c r="E50" s="1" t="s">
        <v>18</v>
      </c>
      <c r="F50" s="1" t="s">
        <v>329</v>
      </c>
      <c r="G50" s="1" t="s">
        <v>330</v>
      </c>
      <c r="H50" s="1" t="s">
        <v>331</v>
      </c>
      <c r="I50" s="31">
        <v>43575.4728935185</v>
      </c>
      <c r="J50" s="1" t="s">
        <v>31</v>
      </c>
      <c r="K50" s="1" t="s">
        <v>332</v>
      </c>
      <c r="L50" s="1" t="s">
        <v>24</v>
      </c>
      <c r="M50" s="1" t="s">
        <v>333</v>
      </c>
      <c r="N50" s="1">
        <v>1</v>
      </c>
      <c r="O50" s="1" t="s">
        <v>26</v>
      </c>
      <c r="P50" s="1" t="s">
        <v>18</v>
      </c>
    </row>
    <row r="51" s="1" customFormat="1" spans="1:16">
      <c r="A51" s="1" t="str">
        <f>"418370530621236926"</f>
        <v>418370530621236926</v>
      </c>
      <c r="B51" s="1" t="s">
        <v>334</v>
      </c>
      <c r="C51" s="1">
        <v>468</v>
      </c>
      <c r="D51" s="1" t="s">
        <v>17</v>
      </c>
      <c r="E51" s="1" t="s">
        <v>18</v>
      </c>
      <c r="F51" s="1" t="s">
        <v>335</v>
      </c>
      <c r="G51" s="1" t="s">
        <v>336</v>
      </c>
      <c r="H51" s="1" t="s">
        <v>337</v>
      </c>
      <c r="I51" s="31">
        <v>43577.0034259259</v>
      </c>
      <c r="J51" s="1" t="s">
        <v>103</v>
      </c>
      <c r="K51" s="1" t="s">
        <v>338</v>
      </c>
      <c r="L51" s="1" t="s">
        <v>24</v>
      </c>
      <c r="M51" s="1" t="s">
        <v>339</v>
      </c>
      <c r="N51" s="1">
        <v>1</v>
      </c>
      <c r="O51" s="1" t="s">
        <v>26</v>
      </c>
      <c r="P51" s="1" t="s">
        <v>18</v>
      </c>
    </row>
    <row r="52" s="1" customFormat="1" spans="1:16">
      <c r="A52" s="1" t="str">
        <f>"276344486763712188"</f>
        <v>276344486763712188</v>
      </c>
      <c r="B52" s="1" t="s">
        <v>340</v>
      </c>
      <c r="C52" s="1">
        <v>555.44</v>
      </c>
      <c r="D52" s="1" t="s">
        <v>35</v>
      </c>
      <c r="E52" s="1" t="s">
        <v>18</v>
      </c>
      <c r="F52" s="1" t="s">
        <v>341</v>
      </c>
      <c r="G52" s="1" t="s">
        <v>342</v>
      </c>
      <c r="H52" s="1" t="s">
        <v>343</v>
      </c>
      <c r="I52" s="31">
        <v>43583.4013541667</v>
      </c>
      <c r="J52" s="1" t="s">
        <v>103</v>
      </c>
      <c r="K52" s="1" t="s">
        <v>344</v>
      </c>
      <c r="L52" s="1" t="s">
        <v>24</v>
      </c>
      <c r="M52" s="1" t="s">
        <v>345</v>
      </c>
      <c r="N52" s="1">
        <v>1</v>
      </c>
      <c r="O52" s="1" t="s">
        <v>26</v>
      </c>
      <c r="P52" s="1" t="s">
        <v>18</v>
      </c>
    </row>
    <row r="53" s="1" customFormat="1" spans="1:16">
      <c r="A53" s="1" t="str">
        <f>"400135457767719431"</f>
        <v>400135457767719431</v>
      </c>
      <c r="B53" s="1" t="s">
        <v>346</v>
      </c>
      <c r="C53" s="1">
        <v>3890</v>
      </c>
      <c r="D53" s="1" t="s">
        <v>17</v>
      </c>
      <c r="E53" s="1" t="s">
        <v>18</v>
      </c>
      <c r="F53" s="1" t="s">
        <v>347</v>
      </c>
      <c r="G53" s="1" t="s">
        <v>348</v>
      </c>
      <c r="H53" s="1" t="s">
        <v>349</v>
      </c>
      <c r="I53" s="31">
        <v>43561.7450347222</v>
      </c>
      <c r="J53" s="1" t="s">
        <v>350</v>
      </c>
      <c r="K53" s="1" t="s">
        <v>351</v>
      </c>
      <c r="L53" s="1" t="s">
        <v>24</v>
      </c>
      <c r="M53" s="1" t="s">
        <v>352</v>
      </c>
      <c r="N53" s="1">
        <v>1</v>
      </c>
      <c r="O53" s="1" t="s">
        <v>26</v>
      </c>
      <c r="P53" s="1" t="s">
        <v>348</v>
      </c>
    </row>
    <row r="54" s="1" customFormat="1" spans="1:16">
      <c r="A54" s="1" t="str">
        <f>"421002848293201943"</f>
        <v>421002848293201943</v>
      </c>
      <c r="B54" s="1" t="s">
        <v>353</v>
      </c>
      <c r="C54" s="1">
        <v>6199</v>
      </c>
      <c r="D54" s="1" t="s">
        <v>17</v>
      </c>
      <c r="E54" s="1" t="s">
        <v>18</v>
      </c>
      <c r="F54" s="1" t="s">
        <v>354</v>
      </c>
      <c r="G54" s="1" t="s">
        <v>355</v>
      </c>
      <c r="H54" s="1" t="s">
        <v>356</v>
      </c>
      <c r="I54" s="31">
        <v>43579.7156597222</v>
      </c>
      <c r="J54" s="1" t="s">
        <v>357</v>
      </c>
      <c r="K54" s="1" t="s">
        <v>358</v>
      </c>
      <c r="L54" s="1" t="s">
        <v>24</v>
      </c>
      <c r="M54" s="1" t="s">
        <v>359</v>
      </c>
      <c r="N54" s="1">
        <v>1</v>
      </c>
      <c r="O54" s="1" t="s">
        <v>26</v>
      </c>
      <c r="P54" s="1" t="s">
        <v>355</v>
      </c>
    </row>
    <row r="55" s="1" customFormat="1" spans="1:16">
      <c r="A55" s="1" t="str">
        <f>"406555265158537163"</f>
        <v>406555265158537163</v>
      </c>
      <c r="B55" s="1" t="s">
        <v>360</v>
      </c>
      <c r="C55" s="1">
        <v>6199</v>
      </c>
      <c r="D55" s="1" t="s">
        <v>17</v>
      </c>
      <c r="E55" s="1" t="s">
        <v>361</v>
      </c>
      <c r="F55" s="1" t="s">
        <v>362</v>
      </c>
      <c r="G55" s="1" t="s">
        <v>363</v>
      </c>
      <c r="H55" s="1" t="s">
        <v>364</v>
      </c>
      <c r="I55" s="31">
        <v>43567.4130092593</v>
      </c>
      <c r="J55" s="1" t="s">
        <v>357</v>
      </c>
      <c r="K55" s="1" t="s">
        <v>365</v>
      </c>
      <c r="L55" s="1" t="s">
        <v>24</v>
      </c>
      <c r="M55" s="1" t="s">
        <v>366</v>
      </c>
      <c r="N55" s="1">
        <v>1</v>
      </c>
      <c r="P55" s="1" t="s">
        <v>18</v>
      </c>
    </row>
    <row r="56" s="1" customFormat="1" spans="1:16">
      <c r="A56" s="1" t="str">
        <f>"403996962307554576"</f>
        <v>403996962307554576</v>
      </c>
      <c r="B56" s="1" t="s">
        <v>367</v>
      </c>
      <c r="C56" s="1">
        <v>6488</v>
      </c>
      <c r="D56" s="1" t="s">
        <v>310</v>
      </c>
      <c r="E56" s="1" t="s">
        <v>18</v>
      </c>
      <c r="F56" s="1" t="s">
        <v>368</v>
      </c>
      <c r="G56" s="1" t="s">
        <v>369</v>
      </c>
      <c r="H56" s="1" t="s">
        <v>370</v>
      </c>
      <c r="I56" s="31">
        <v>43564.7787268519</v>
      </c>
      <c r="J56" s="1" t="s">
        <v>357</v>
      </c>
      <c r="K56" s="1" t="s">
        <v>371</v>
      </c>
      <c r="L56" s="1" t="s">
        <v>40</v>
      </c>
      <c r="M56" s="1" t="s">
        <v>372</v>
      </c>
      <c r="N56" s="1">
        <v>1</v>
      </c>
      <c r="O56" s="1" t="s">
        <v>26</v>
      </c>
      <c r="P56" s="1" t="s">
        <v>369</v>
      </c>
    </row>
    <row r="57" s="1" customFormat="1" spans="1:16">
      <c r="A57" s="1" t="str">
        <f>"425121987706948752"</f>
        <v>425121987706948752</v>
      </c>
      <c r="B57" s="1" t="s">
        <v>373</v>
      </c>
      <c r="C57" s="1">
        <v>3559.1</v>
      </c>
      <c r="D57" s="1" t="s">
        <v>17</v>
      </c>
      <c r="E57" s="1" t="s">
        <v>18</v>
      </c>
      <c r="F57" s="1" t="s">
        <v>374</v>
      </c>
      <c r="G57" s="1" t="s">
        <v>375</v>
      </c>
      <c r="H57" s="1" t="s">
        <v>376</v>
      </c>
      <c r="I57" s="31">
        <v>43582.4382986111</v>
      </c>
      <c r="J57" s="1" t="s">
        <v>350</v>
      </c>
      <c r="K57" s="1" t="s">
        <v>377</v>
      </c>
      <c r="L57" s="1" t="s">
        <v>24</v>
      </c>
      <c r="M57" s="1" t="s">
        <v>378</v>
      </c>
      <c r="N57" s="1">
        <v>1</v>
      </c>
      <c r="O57" s="1" t="s">
        <v>26</v>
      </c>
      <c r="P57" s="1" t="s">
        <v>18</v>
      </c>
    </row>
    <row r="58" s="1" customFormat="1" spans="1:16">
      <c r="A58" s="30" t="s">
        <v>379</v>
      </c>
      <c r="B58" s="30" t="s">
        <v>380</v>
      </c>
      <c r="C58" s="30">
        <v>-730</v>
      </c>
      <c r="D58" s="30" t="s">
        <v>196</v>
      </c>
      <c r="E58" s="30" t="s">
        <v>197</v>
      </c>
      <c r="F58" s="30" t="s">
        <v>198</v>
      </c>
      <c r="G58" s="30" t="s">
        <v>199</v>
      </c>
      <c r="H58" s="30" t="s">
        <v>381</v>
      </c>
      <c r="I58" s="30" t="s">
        <v>382</v>
      </c>
      <c r="J58" s="30" t="s">
        <v>202</v>
      </c>
      <c r="K58" s="30" t="s">
        <v>203</v>
      </c>
      <c r="L58" s="30" t="s">
        <v>204</v>
      </c>
      <c r="M58" s="30" t="s">
        <v>383</v>
      </c>
      <c r="N58" s="30"/>
      <c r="O58" s="30" t="s">
        <v>206</v>
      </c>
      <c r="P58" s="30"/>
    </row>
    <row r="59" s="1" customFormat="1" spans="1:16">
      <c r="A59" s="1" t="str">
        <f>"291075023051779110"</f>
        <v>291075023051779110</v>
      </c>
      <c r="B59" s="1" t="s">
        <v>384</v>
      </c>
      <c r="C59" s="1">
        <v>1088</v>
      </c>
      <c r="D59" s="1" t="s">
        <v>17</v>
      </c>
      <c r="E59" s="1" t="s">
        <v>18</v>
      </c>
      <c r="F59" s="1" t="s">
        <v>385</v>
      </c>
      <c r="G59" s="1" t="s">
        <v>386</v>
      </c>
      <c r="H59" s="1" t="s">
        <v>387</v>
      </c>
      <c r="I59" s="31">
        <v>43560.7773611111</v>
      </c>
      <c r="J59" s="1" t="s">
        <v>388</v>
      </c>
      <c r="K59" s="1" t="s">
        <v>389</v>
      </c>
      <c r="L59" s="1" t="s">
        <v>24</v>
      </c>
      <c r="M59" s="1" t="s">
        <v>390</v>
      </c>
      <c r="N59" s="1">
        <v>1</v>
      </c>
      <c r="O59" s="1" t="s">
        <v>26</v>
      </c>
      <c r="P59" s="1" t="s">
        <v>18</v>
      </c>
    </row>
    <row r="60" s="1" customFormat="1" spans="1:16">
      <c r="A60" s="1" t="str">
        <f>"291028973643624304"</f>
        <v>291028973643624304</v>
      </c>
      <c r="B60" s="1" t="s">
        <v>391</v>
      </c>
      <c r="C60" s="1">
        <v>1045.44</v>
      </c>
      <c r="D60" s="1" t="s">
        <v>17</v>
      </c>
      <c r="E60" s="1" t="s">
        <v>18</v>
      </c>
      <c r="F60" s="1" t="s">
        <v>392</v>
      </c>
      <c r="G60" s="1" t="s">
        <v>393</v>
      </c>
      <c r="H60" s="1" t="s">
        <v>394</v>
      </c>
      <c r="I60" s="31">
        <v>43563.3313425926</v>
      </c>
      <c r="J60" s="1" t="s">
        <v>60</v>
      </c>
      <c r="K60" s="1" t="s">
        <v>395</v>
      </c>
      <c r="L60" s="1" t="s">
        <v>24</v>
      </c>
      <c r="M60" s="1" t="s">
        <v>396</v>
      </c>
      <c r="N60" s="1">
        <v>1</v>
      </c>
      <c r="O60" s="1" t="s">
        <v>26</v>
      </c>
      <c r="P60" s="1" t="s">
        <v>393</v>
      </c>
    </row>
    <row r="61" s="1" customFormat="1" spans="1:16">
      <c r="A61" s="1" t="str">
        <f>"272526692557342690"</f>
        <v>272526692557342690</v>
      </c>
      <c r="B61" s="1" t="s">
        <v>397</v>
      </c>
      <c r="C61" s="1">
        <v>1101.44</v>
      </c>
      <c r="D61" s="1" t="s">
        <v>17</v>
      </c>
      <c r="E61" s="1" t="s">
        <v>18</v>
      </c>
      <c r="F61" s="1" t="s">
        <v>398</v>
      </c>
      <c r="G61" s="1" t="s">
        <v>399</v>
      </c>
      <c r="H61" s="1" t="s">
        <v>400</v>
      </c>
      <c r="I61" s="31">
        <v>43563.4186342593</v>
      </c>
      <c r="J61" s="1" t="s">
        <v>60</v>
      </c>
      <c r="K61" s="1" t="s">
        <v>401</v>
      </c>
      <c r="L61" s="1" t="s">
        <v>24</v>
      </c>
      <c r="M61" s="1" t="s">
        <v>396</v>
      </c>
      <c r="N61" s="1">
        <v>1</v>
      </c>
      <c r="O61" s="1" t="s">
        <v>26</v>
      </c>
      <c r="P61" s="1" t="s">
        <v>399</v>
      </c>
    </row>
    <row r="62" s="1" customFormat="1" spans="1:16">
      <c r="A62" s="1" t="str">
        <f>"414132034035566155"</f>
        <v>414132034035566155</v>
      </c>
      <c r="B62" s="1" t="s">
        <v>402</v>
      </c>
      <c r="C62" s="1">
        <v>1141.44</v>
      </c>
      <c r="D62" s="1" t="s">
        <v>17</v>
      </c>
      <c r="E62" s="1" t="s">
        <v>18</v>
      </c>
      <c r="F62" s="1" t="s">
        <v>403</v>
      </c>
      <c r="G62" s="1" t="s">
        <v>404</v>
      </c>
      <c r="H62" s="1" t="s">
        <v>405</v>
      </c>
      <c r="I62" s="31">
        <v>43573.6367708333</v>
      </c>
      <c r="J62" s="1" t="s">
        <v>60</v>
      </c>
      <c r="K62" s="1" t="s">
        <v>406</v>
      </c>
      <c r="L62" s="1" t="s">
        <v>40</v>
      </c>
      <c r="M62" s="1" t="s">
        <v>407</v>
      </c>
      <c r="N62" s="1">
        <v>1</v>
      </c>
      <c r="O62" s="1" t="s">
        <v>26</v>
      </c>
      <c r="P62" s="1" t="s">
        <v>18</v>
      </c>
    </row>
    <row r="63" s="1" customFormat="1" spans="1:16">
      <c r="A63" s="1" t="str">
        <f>"416058882653417554"</f>
        <v>416058882653417554</v>
      </c>
      <c r="B63" s="1" t="s">
        <v>408</v>
      </c>
      <c r="C63" s="1">
        <v>945.44</v>
      </c>
      <c r="D63" s="1" t="s">
        <v>17</v>
      </c>
      <c r="E63" s="1" t="s">
        <v>18</v>
      </c>
      <c r="F63" s="1" t="s">
        <v>409</v>
      </c>
      <c r="G63" s="1" t="s">
        <v>410</v>
      </c>
      <c r="H63" s="1" t="s">
        <v>411</v>
      </c>
      <c r="I63" s="31">
        <v>43575.4159375</v>
      </c>
      <c r="J63" s="1" t="s">
        <v>60</v>
      </c>
      <c r="K63" s="1" t="s">
        <v>412</v>
      </c>
      <c r="L63" s="1" t="s">
        <v>24</v>
      </c>
      <c r="M63" s="1" t="s">
        <v>407</v>
      </c>
      <c r="N63" s="1">
        <v>1</v>
      </c>
      <c r="O63" s="1" t="s">
        <v>26</v>
      </c>
      <c r="P63" s="1" t="s">
        <v>18</v>
      </c>
    </row>
    <row r="64" s="1" customFormat="1" spans="1:16">
      <c r="A64" s="1" t="str">
        <f>"273573381127773990"</f>
        <v>273573381127773990</v>
      </c>
      <c r="B64" s="1" t="s">
        <v>413</v>
      </c>
      <c r="C64" s="1">
        <v>15732</v>
      </c>
      <c r="D64" s="1" t="s">
        <v>35</v>
      </c>
      <c r="E64" s="1" t="s">
        <v>18</v>
      </c>
      <c r="F64" s="1" t="s">
        <v>414</v>
      </c>
      <c r="G64" s="1" t="s">
        <v>415</v>
      </c>
      <c r="H64" s="1" t="s">
        <v>416</v>
      </c>
      <c r="I64" s="31">
        <v>43568.7201157407</v>
      </c>
      <c r="J64" s="1" t="s">
        <v>417</v>
      </c>
      <c r="K64" s="1" t="s">
        <v>418</v>
      </c>
      <c r="L64" s="1" t="s">
        <v>419</v>
      </c>
      <c r="M64" s="1" t="s">
        <v>420</v>
      </c>
      <c r="N64" s="1">
        <v>12</v>
      </c>
      <c r="O64" s="1" t="s">
        <v>26</v>
      </c>
      <c r="P64" s="1" t="s">
        <v>18</v>
      </c>
    </row>
    <row r="65" s="1" customFormat="1" spans="1:16">
      <c r="A65" s="1" t="str">
        <f>"403736259824904764"</f>
        <v>403736259824904764</v>
      </c>
      <c r="B65" s="1" t="s">
        <v>421</v>
      </c>
      <c r="C65" s="1">
        <v>1823.12</v>
      </c>
      <c r="D65" s="1" t="s">
        <v>17</v>
      </c>
      <c r="E65" s="1" t="s">
        <v>18</v>
      </c>
      <c r="F65" s="1" t="s">
        <v>421</v>
      </c>
      <c r="G65" s="1" t="s">
        <v>422</v>
      </c>
      <c r="H65" s="1" t="s">
        <v>423</v>
      </c>
      <c r="I65" s="31">
        <v>43564.4669328704</v>
      </c>
      <c r="J65" s="1" t="s">
        <v>117</v>
      </c>
      <c r="K65" s="1" t="s">
        <v>424</v>
      </c>
      <c r="L65" s="1" t="s">
        <v>24</v>
      </c>
      <c r="M65" s="1" t="s">
        <v>425</v>
      </c>
      <c r="N65" s="1">
        <v>1</v>
      </c>
      <c r="O65" s="1" t="s">
        <v>26</v>
      </c>
      <c r="P65" s="1" t="s">
        <v>18</v>
      </c>
    </row>
    <row r="66" s="1" customFormat="1" spans="1:16">
      <c r="A66" s="1" t="str">
        <f>"401409024052195925"</f>
        <v>401409024052195925</v>
      </c>
      <c r="B66" s="1" t="s">
        <v>426</v>
      </c>
      <c r="C66" s="1">
        <v>1799</v>
      </c>
      <c r="D66" s="1" t="s">
        <v>17</v>
      </c>
      <c r="E66" s="1" t="s">
        <v>18</v>
      </c>
      <c r="F66" s="1" t="s">
        <v>427</v>
      </c>
      <c r="G66" s="1" t="s">
        <v>428</v>
      </c>
      <c r="H66" s="1" t="s">
        <v>429</v>
      </c>
      <c r="I66" s="31">
        <v>43563.250474537</v>
      </c>
      <c r="J66" s="1" t="s">
        <v>117</v>
      </c>
      <c r="K66" s="1" t="s">
        <v>430</v>
      </c>
      <c r="L66" s="1" t="s">
        <v>24</v>
      </c>
      <c r="M66" s="1" t="s">
        <v>431</v>
      </c>
      <c r="N66" s="1">
        <v>1</v>
      </c>
      <c r="O66" s="1" t="s">
        <v>26</v>
      </c>
      <c r="P66" s="1" t="s">
        <v>428</v>
      </c>
    </row>
    <row r="67" s="1" customFormat="1" spans="1:16">
      <c r="A67" s="1" t="str">
        <f>"294336590907834012"</f>
        <v>294336590907834012</v>
      </c>
      <c r="B67" s="1" t="s">
        <v>432</v>
      </c>
      <c r="C67" s="1">
        <v>1823.12</v>
      </c>
      <c r="D67" s="1" t="s">
        <v>35</v>
      </c>
      <c r="E67" s="1" t="s">
        <v>18</v>
      </c>
      <c r="F67" s="1" t="s">
        <v>433</v>
      </c>
      <c r="G67" s="1" t="s">
        <v>434</v>
      </c>
      <c r="H67" s="1" t="s">
        <v>435</v>
      </c>
      <c r="I67" s="31">
        <v>43580.2844675926</v>
      </c>
      <c r="J67" s="1" t="s">
        <v>117</v>
      </c>
      <c r="K67" s="1" t="s">
        <v>436</v>
      </c>
      <c r="L67" s="1" t="s">
        <v>24</v>
      </c>
      <c r="M67" s="1" t="s">
        <v>431</v>
      </c>
      <c r="N67" s="1">
        <v>1</v>
      </c>
      <c r="O67" s="1" t="s">
        <v>26</v>
      </c>
      <c r="P67" s="1" t="s">
        <v>18</v>
      </c>
    </row>
    <row r="68" s="1" customFormat="1" spans="1:16">
      <c r="A68" s="1" t="str">
        <f>"403530561804997284"</f>
        <v>403530561804997284</v>
      </c>
      <c r="B68" s="1" t="s">
        <v>437</v>
      </c>
      <c r="C68" s="1">
        <v>1901.44</v>
      </c>
      <c r="D68" s="1" t="s">
        <v>17</v>
      </c>
      <c r="E68" s="1" t="s">
        <v>18</v>
      </c>
      <c r="F68" s="1" t="s">
        <v>437</v>
      </c>
      <c r="G68" s="1" t="s">
        <v>438</v>
      </c>
      <c r="H68" s="1" t="s">
        <v>439</v>
      </c>
      <c r="I68" s="31">
        <v>43564.6453703704</v>
      </c>
      <c r="J68" s="1" t="s">
        <v>117</v>
      </c>
      <c r="K68" s="1" t="s">
        <v>440</v>
      </c>
      <c r="L68" s="1" t="s">
        <v>24</v>
      </c>
      <c r="M68" s="1" t="s">
        <v>441</v>
      </c>
      <c r="N68" s="1">
        <v>1</v>
      </c>
      <c r="O68" s="1" t="s">
        <v>26</v>
      </c>
      <c r="P68" s="1" t="s">
        <v>18</v>
      </c>
    </row>
    <row r="69" s="1" customFormat="1" spans="1:16">
      <c r="A69" s="1" t="str">
        <f>"413499873261418449"</f>
        <v>413499873261418449</v>
      </c>
      <c r="B69" s="1" t="s">
        <v>442</v>
      </c>
      <c r="C69" s="1">
        <v>1901.44</v>
      </c>
      <c r="D69" s="1" t="s">
        <v>17</v>
      </c>
      <c r="E69" s="1" t="s">
        <v>18</v>
      </c>
      <c r="F69" s="1" t="s">
        <v>443</v>
      </c>
      <c r="G69" s="1" t="s">
        <v>444</v>
      </c>
      <c r="H69" s="1" t="s">
        <v>445</v>
      </c>
      <c r="I69" s="31">
        <v>43573.4349305556</v>
      </c>
      <c r="J69" s="1" t="s">
        <v>117</v>
      </c>
      <c r="K69" s="1" t="s">
        <v>446</v>
      </c>
      <c r="L69" s="1" t="s">
        <v>24</v>
      </c>
      <c r="M69" s="1" t="s">
        <v>447</v>
      </c>
      <c r="N69" s="1">
        <v>1</v>
      </c>
      <c r="O69" s="1" t="s">
        <v>26</v>
      </c>
      <c r="P69" s="1" t="s">
        <v>18</v>
      </c>
    </row>
    <row r="70" s="1" customFormat="1" spans="1:16">
      <c r="A70" s="1" t="str">
        <f>"272621924357367687"</f>
        <v>272621924357367687</v>
      </c>
      <c r="B70" s="1" t="s">
        <v>448</v>
      </c>
      <c r="C70" s="1">
        <v>2388</v>
      </c>
      <c r="D70" s="1" t="s">
        <v>17</v>
      </c>
      <c r="E70" s="1" t="s">
        <v>18</v>
      </c>
      <c r="F70" s="1" t="s">
        <v>449</v>
      </c>
      <c r="G70" s="1" t="s">
        <v>450</v>
      </c>
      <c r="H70" s="1" t="s">
        <v>451</v>
      </c>
      <c r="I70" s="31">
        <v>43563.750787037</v>
      </c>
      <c r="J70" s="1" t="s">
        <v>110</v>
      </c>
      <c r="K70" s="1" t="s">
        <v>452</v>
      </c>
      <c r="L70" s="1" t="s">
        <v>40</v>
      </c>
      <c r="M70" s="1" t="s">
        <v>453</v>
      </c>
      <c r="N70" s="1">
        <v>1</v>
      </c>
      <c r="O70" s="1" t="s">
        <v>26</v>
      </c>
      <c r="P70" s="1" t="s">
        <v>18</v>
      </c>
    </row>
    <row r="71" s="1" customFormat="1" spans="1:16">
      <c r="A71" s="1" t="str">
        <f>"411463138395945927"</f>
        <v>411463138395945927</v>
      </c>
      <c r="B71" s="1" t="s">
        <v>454</v>
      </c>
      <c r="C71" s="1">
        <v>1894.4</v>
      </c>
      <c r="D71" s="1" t="s">
        <v>17</v>
      </c>
      <c r="E71" s="1" t="s">
        <v>18</v>
      </c>
      <c r="F71" s="1" t="s">
        <v>455</v>
      </c>
      <c r="G71" s="1" t="s">
        <v>456</v>
      </c>
      <c r="H71" s="1" t="s">
        <v>457</v>
      </c>
      <c r="I71" s="31">
        <v>43571.4496527778</v>
      </c>
      <c r="J71" s="1" t="s">
        <v>117</v>
      </c>
      <c r="K71" s="1" t="s">
        <v>458</v>
      </c>
      <c r="L71" s="1" t="s">
        <v>24</v>
      </c>
      <c r="M71" s="1" t="s">
        <v>459</v>
      </c>
      <c r="N71" s="1">
        <v>1</v>
      </c>
      <c r="O71" s="1" t="s">
        <v>26</v>
      </c>
      <c r="P71" s="1" t="s">
        <v>18</v>
      </c>
    </row>
    <row r="72" s="1" customFormat="1" spans="1:16">
      <c r="A72" s="1" t="str">
        <f>"407373122058370558"</f>
        <v>407373122058370558</v>
      </c>
      <c r="B72" s="1" t="s">
        <v>460</v>
      </c>
      <c r="C72" s="1">
        <v>1823.12</v>
      </c>
      <c r="D72" s="1" t="s">
        <v>17</v>
      </c>
      <c r="E72" s="1" t="s">
        <v>18</v>
      </c>
      <c r="F72" s="1" t="s">
        <v>461</v>
      </c>
      <c r="G72" s="1" t="s">
        <v>462</v>
      </c>
      <c r="H72" s="1" t="s">
        <v>463</v>
      </c>
      <c r="I72" s="31">
        <v>43567.7546412037</v>
      </c>
      <c r="J72" s="1" t="s">
        <v>117</v>
      </c>
      <c r="K72" s="1" t="s">
        <v>464</v>
      </c>
      <c r="L72" s="1" t="s">
        <v>24</v>
      </c>
      <c r="M72" s="1" t="s">
        <v>465</v>
      </c>
      <c r="N72" s="1">
        <v>1</v>
      </c>
      <c r="O72" s="1" t="s">
        <v>26</v>
      </c>
      <c r="P72" s="1" t="s">
        <v>18</v>
      </c>
    </row>
    <row r="73" s="1" customFormat="1" spans="1:16">
      <c r="A73" s="1" t="str">
        <f>"292699981183746809"</f>
        <v>292699981183746809</v>
      </c>
      <c r="B73" s="1" t="s">
        <v>466</v>
      </c>
      <c r="C73" s="1">
        <v>1963.12</v>
      </c>
      <c r="D73" s="1" t="s">
        <v>17</v>
      </c>
      <c r="E73" s="1" t="s">
        <v>18</v>
      </c>
      <c r="F73" s="1" t="s">
        <v>467</v>
      </c>
      <c r="G73" s="1" t="s">
        <v>468</v>
      </c>
      <c r="H73" s="1" t="s">
        <v>469</v>
      </c>
      <c r="I73" s="31">
        <v>43572.4689583333</v>
      </c>
      <c r="J73" s="1" t="s">
        <v>117</v>
      </c>
      <c r="K73" s="1" t="s">
        <v>470</v>
      </c>
      <c r="L73" s="1" t="s">
        <v>24</v>
      </c>
      <c r="M73" s="1" t="s">
        <v>465</v>
      </c>
      <c r="N73" s="1">
        <v>1</v>
      </c>
      <c r="P73" s="1" t="s">
        <v>18</v>
      </c>
    </row>
    <row r="74" s="1" customFormat="1" spans="1:16">
      <c r="A74" s="1" t="str">
        <f>"274912774023545689"</f>
        <v>274912774023545689</v>
      </c>
      <c r="B74" s="1" t="s">
        <v>471</v>
      </c>
      <c r="C74" s="1">
        <v>1963.12</v>
      </c>
      <c r="D74" s="1" t="s">
        <v>17</v>
      </c>
      <c r="E74" s="1" t="s">
        <v>18</v>
      </c>
      <c r="F74" s="1" t="s">
        <v>472</v>
      </c>
      <c r="G74" s="1" t="s">
        <v>473</v>
      </c>
      <c r="H74" s="1" t="s">
        <v>474</v>
      </c>
      <c r="I74" s="31">
        <v>43575.4986342593</v>
      </c>
      <c r="J74" s="1" t="s">
        <v>117</v>
      </c>
      <c r="K74" s="1" t="s">
        <v>475</v>
      </c>
      <c r="L74" s="1" t="s">
        <v>24</v>
      </c>
      <c r="M74" s="1" t="s">
        <v>465</v>
      </c>
      <c r="N74" s="1">
        <v>1</v>
      </c>
      <c r="O74" s="1" t="s">
        <v>26</v>
      </c>
      <c r="P74" s="1" t="s">
        <v>18</v>
      </c>
    </row>
    <row r="75" s="1" customFormat="1" spans="1:16">
      <c r="A75" s="1" t="str">
        <f>"417355553838390719"</f>
        <v>417355553838390719</v>
      </c>
      <c r="B75" s="1" t="s">
        <v>476</v>
      </c>
      <c r="C75" s="1">
        <v>1823.12</v>
      </c>
      <c r="D75" s="1" t="s">
        <v>17</v>
      </c>
      <c r="E75" s="1" t="s">
        <v>18</v>
      </c>
      <c r="F75" s="1" t="s">
        <v>477</v>
      </c>
      <c r="G75" s="1" t="s">
        <v>478</v>
      </c>
      <c r="H75" s="1" t="s">
        <v>479</v>
      </c>
      <c r="I75" s="31">
        <v>43576.5841898148</v>
      </c>
      <c r="J75" s="1" t="s">
        <v>117</v>
      </c>
      <c r="K75" s="1" t="s">
        <v>480</v>
      </c>
      <c r="L75" s="1" t="s">
        <v>24</v>
      </c>
      <c r="M75" s="1" t="s">
        <v>465</v>
      </c>
      <c r="N75" s="1">
        <v>1</v>
      </c>
      <c r="O75" s="1" t="s">
        <v>26</v>
      </c>
      <c r="P75" s="1" t="s">
        <v>478</v>
      </c>
    </row>
    <row r="76" s="1" customFormat="1" spans="1:16">
      <c r="A76" s="1" t="str">
        <f>"413311233077376584"</f>
        <v>413311233077376584</v>
      </c>
      <c r="B76" s="1" t="s">
        <v>481</v>
      </c>
      <c r="C76" s="1">
        <v>1823.12</v>
      </c>
      <c r="D76" s="1" t="s">
        <v>17</v>
      </c>
      <c r="E76" s="1" t="s">
        <v>18</v>
      </c>
      <c r="F76" s="1" t="s">
        <v>482</v>
      </c>
      <c r="G76" s="1" t="s">
        <v>483</v>
      </c>
      <c r="H76" s="1" t="s">
        <v>484</v>
      </c>
      <c r="I76" s="31">
        <v>43573.0997800926</v>
      </c>
      <c r="J76" s="1" t="s">
        <v>117</v>
      </c>
      <c r="K76" s="1" t="s">
        <v>485</v>
      </c>
      <c r="L76" s="1" t="s">
        <v>24</v>
      </c>
      <c r="M76" s="1" t="s">
        <v>486</v>
      </c>
      <c r="N76" s="1">
        <v>1</v>
      </c>
      <c r="O76" s="1" t="s">
        <v>26</v>
      </c>
      <c r="P76" s="1" t="s">
        <v>18</v>
      </c>
    </row>
    <row r="77" s="1" customFormat="1" spans="1:16">
      <c r="A77" s="1" t="str">
        <f>"294022574283852410"</f>
        <v>294022574283852410</v>
      </c>
      <c r="B77" s="1" t="s">
        <v>487</v>
      </c>
      <c r="C77" s="1">
        <v>1823.12</v>
      </c>
      <c r="D77" s="1" t="s">
        <v>35</v>
      </c>
      <c r="E77" s="1" t="s">
        <v>488</v>
      </c>
      <c r="F77" s="1" t="s">
        <v>487</v>
      </c>
      <c r="G77" s="1" t="s">
        <v>489</v>
      </c>
      <c r="H77" s="1" t="s">
        <v>490</v>
      </c>
      <c r="I77" s="31">
        <v>43578.5815740741</v>
      </c>
      <c r="J77" s="1" t="s">
        <v>117</v>
      </c>
      <c r="K77" s="1" t="s">
        <v>491</v>
      </c>
      <c r="L77" s="1" t="s">
        <v>24</v>
      </c>
      <c r="M77" s="1" t="s">
        <v>492</v>
      </c>
      <c r="N77" s="1">
        <v>1</v>
      </c>
      <c r="O77" s="1" t="s">
        <v>26</v>
      </c>
      <c r="P77" s="1" t="s">
        <v>18</v>
      </c>
    </row>
    <row r="78" s="1" customFormat="1" spans="1:16">
      <c r="A78" s="1" t="str">
        <f>"404343168067851722"</f>
        <v>404343168067851722</v>
      </c>
      <c r="B78" s="1" t="s">
        <v>493</v>
      </c>
      <c r="C78" s="1">
        <v>1823.12</v>
      </c>
      <c r="D78" s="1" t="s">
        <v>17</v>
      </c>
      <c r="E78" s="1" t="s">
        <v>18</v>
      </c>
      <c r="F78" s="1" t="s">
        <v>493</v>
      </c>
      <c r="G78" s="1" t="s">
        <v>494</v>
      </c>
      <c r="H78" s="1" t="s">
        <v>495</v>
      </c>
      <c r="I78" s="31">
        <v>43565.6149884259</v>
      </c>
      <c r="J78" s="1" t="s">
        <v>117</v>
      </c>
      <c r="K78" s="1" t="s">
        <v>496</v>
      </c>
      <c r="L78" s="1" t="s">
        <v>40</v>
      </c>
      <c r="M78" s="1" t="s">
        <v>497</v>
      </c>
      <c r="N78" s="1">
        <v>1</v>
      </c>
      <c r="O78" s="1" t="s">
        <v>26</v>
      </c>
      <c r="P78" s="1" t="s">
        <v>18</v>
      </c>
    </row>
    <row r="79" s="1" customFormat="1" spans="1:16">
      <c r="A79" s="1" t="str">
        <f>"421211106411552717"</f>
        <v>421211106411552717</v>
      </c>
      <c r="B79" s="1" t="s">
        <v>498</v>
      </c>
      <c r="C79" s="1">
        <v>1823.12</v>
      </c>
      <c r="D79" s="1" t="s">
        <v>17</v>
      </c>
      <c r="E79" s="1" t="s">
        <v>18</v>
      </c>
      <c r="F79" s="1" t="s">
        <v>499</v>
      </c>
      <c r="G79" s="1" t="s">
        <v>500</v>
      </c>
      <c r="H79" s="1" t="s">
        <v>501</v>
      </c>
      <c r="I79" s="31">
        <v>43579.4925694444</v>
      </c>
      <c r="J79" s="1" t="s">
        <v>117</v>
      </c>
      <c r="K79" s="1" t="s">
        <v>502</v>
      </c>
      <c r="L79" s="1" t="s">
        <v>24</v>
      </c>
      <c r="M79" s="1" t="s">
        <v>503</v>
      </c>
      <c r="N79" s="1">
        <v>1</v>
      </c>
      <c r="O79" s="1" t="s">
        <v>26</v>
      </c>
      <c r="P79" s="1" t="s">
        <v>18</v>
      </c>
    </row>
    <row r="80" s="1" customFormat="1" spans="1:16">
      <c r="A80" s="1" t="str">
        <f>"401643873813804042"</f>
        <v>401643873813804042</v>
      </c>
      <c r="B80" s="1" t="s">
        <v>504</v>
      </c>
      <c r="C80" s="1">
        <v>1799</v>
      </c>
      <c r="D80" s="1" t="s">
        <v>17</v>
      </c>
      <c r="E80" s="1" t="s">
        <v>18</v>
      </c>
      <c r="F80" s="1" t="s">
        <v>505</v>
      </c>
      <c r="G80" s="1" t="s">
        <v>506</v>
      </c>
      <c r="H80" s="1" t="s">
        <v>507</v>
      </c>
      <c r="I80" s="31">
        <v>43562.9803935185</v>
      </c>
      <c r="J80" s="1" t="s">
        <v>117</v>
      </c>
      <c r="K80" s="1" t="s">
        <v>508</v>
      </c>
      <c r="L80" s="1" t="s">
        <v>24</v>
      </c>
      <c r="M80" s="1" t="s">
        <v>509</v>
      </c>
      <c r="N80" s="1">
        <v>1</v>
      </c>
      <c r="O80" s="1" t="s">
        <v>26</v>
      </c>
      <c r="P80" s="1" t="s">
        <v>506</v>
      </c>
    </row>
    <row r="81" s="1" customFormat="1" spans="1:16">
      <c r="A81" s="1" t="str">
        <f>"401955649103613686"</f>
        <v>401955649103613686</v>
      </c>
      <c r="B81" s="1" t="s">
        <v>510</v>
      </c>
      <c r="C81" s="1">
        <v>1799</v>
      </c>
      <c r="D81" s="1" t="s">
        <v>17</v>
      </c>
      <c r="E81" s="1" t="s">
        <v>511</v>
      </c>
      <c r="F81" s="1" t="s">
        <v>512</v>
      </c>
      <c r="G81" s="1" t="s">
        <v>513</v>
      </c>
      <c r="H81" s="1" t="s">
        <v>514</v>
      </c>
      <c r="I81" s="31">
        <v>43563.4549421296</v>
      </c>
      <c r="J81" s="1" t="s">
        <v>117</v>
      </c>
      <c r="K81" s="1" t="s">
        <v>515</v>
      </c>
      <c r="L81" s="1" t="s">
        <v>24</v>
      </c>
      <c r="M81" s="1" t="s">
        <v>509</v>
      </c>
      <c r="N81" s="1">
        <v>1</v>
      </c>
      <c r="P81" s="1" t="s">
        <v>513</v>
      </c>
    </row>
    <row r="82" s="1" customFormat="1" spans="1:16">
      <c r="A82" s="1" t="str">
        <f>"402793280180916244"</f>
        <v>402793280180916244</v>
      </c>
      <c r="B82" s="1" t="s">
        <v>516</v>
      </c>
      <c r="C82" s="1">
        <v>2023.12</v>
      </c>
      <c r="D82" s="1" t="s">
        <v>17</v>
      </c>
      <c r="E82" s="1" t="s">
        <v>18</v>
      </c>
      <c r="F82" s="1" t="s">
        <v>517</v>
      </c>
      <c r="G82" s="1" t="s">
        <v>518</v>
      </c>
      <c r="H82" s="1" t="s">
        <v>519</v>
      </c>
      <c r="I82" s="31">
        <v>43564.418587963</v>
      </c>
      <c r="J82" s="1" t="s">
        <v>117</v>
      </c>
      <c r="K82" s="1" t="s">
        <v>520</v>
      </c>
      <c r="L82" s="1" t="s">
        <v>24</v>
      </c>
      <c r="M82" s="1" t="s">
        <v>509</v>
      </c>
      <c r="N82" s="1">
        <v>1</v>
      </c>
      <c r="O82" s="1" t="s">
        <v>26</v>
      </c>
      <c r="P82" s="1" t="s">
        <v>18</v>
      </c>
    </row>
    <row r="83" s="1" customFormat="1" spans="1:16">
      <c r="A83" s="1" t="str">
        <f>"418274785479173155"</f>
        <v>418274785479173155</v>
      </c>
      <c r="B83" s="1" t="s">
        <v>521</v>
      </c>
      <c r="C83" s="1">
        <v>1815.2</v>
      </c>
      <c r="D83" s="1" t="s">
        <v>17</v>
      </c>
      <c r="E83" s="1" t="s">
        <v>18</v>
      </c>
      <c r="F83" s="1" t="s">
        <v>522</v>
      </c>
      <c r="G83" s="1" t="s">
        <v>523</v>
      </c>
      <c r="H83" s="1" t="s">
        <v>524</v>
      </c>
      <c r="I83" s="31">
        <v>43577.3979976852</v>
      </c>
      <c r="J83" s="1" t="s">
        <v>117</v>
      </c>
      <c r="K83" s="1" t="s">
        <v>525</v>
      </c>
      <c r="L83" s="1" t="s">
        <v>24</v>
      </c>
      <c r="M83" s="1" t="s">
        <v>526</v>
      </c>
      <c r="N83" s="1">
        <v>1</v>
      </c>
      <c r="O83" s="1" t="s">
        <v>26</v>
      </c>
      <c r="P83" s="1" t="s">
        <v>18</v>
      </c>
    </row>
    <row r="84" s="1" customFormat="1" spans="1:16">
      <c r="A84" s="1" t="str">
        <f>"408371779203529673"</f>
        <v>408371779203529673</v>
      </c>
      <c r="B84" s="1" t="s">
        <v>527</v>
      </c>
      <c r="C84" s="1">
        <v>3670</v>
      </c>
      <c r="D84" s="1" t="s">
        <v>35</v>
      </c>
      <c r="E84" s="1" t="s">
        <v>18</v>
      </c>
      <c r="F84" s="1" t="s">
        <v>528</v>
      </c>
      <c r="G84" s="1" t="s">
        <v>529</v>
      </c>
      <c r="H84" s="1" t="s">
        <v>530</v>
      </c>
      <c r="I84" s="31">
        <v>43568.5180439815</v>
      </c>
      <c r="J84" s="1" t="s">
        <v>531</v>
      </c>
      <c r="K84" s="1" t="s">
        <v>532</v>
      </c>
      <c r="L84" s="1" t="s">
        <v>24</v>
      </c>
      <c r="M84" s="1" t="s">
        <v>533</v>
      </c>
      <c r="N84" s="1">
        <v>1</v>
      </c>
      <c r="O84" s="1" t="s">
        <v>26</v>
      </c>
      <c r="P84" s="1" t="s">
        <v>18</v>
      </c>
    </row>
    <row r="85" s="1" customFormat="1" spans="1:16">
      <c r="A85" s="1" t="str">
        <f>"402662947968400820"</f>
        <v>402662947968400820</v>
      </c>
      <c r="B85" s="1" t="s">
        <v>534</v>
      </c>
      <c r="C85" s="1">
        <v>2099</v>
      </c>
      <c r="D85" s="1" t="s">
        <v>17</v>
      </c>
      <c r="E85" s="1" t="s">
        <v>18</v>
      </c>
      <c r="F85" s="1" t="s">
        <v>535</v>
      </c>
      <c r="G85" s="1" t="s">
        <v>536</v>
      </c>
      <c r="H85" s="1" t="s">
        <v>537</v>
      </c>
      <c r="I85" s="31">
        <v>43563.5543518519</v>
      </c>
      <c r="J85" s="1" t="s">
        <v>117</v>
      </c>
      <c r="K85" s="1" t="s">
        <v>538</v>
      </c>
      <c r="L85" s="1" t="s">
        <v>24</v>
      </c>
      <c r="M85" s="1" t="s">
        <v>539</v>
      </c>
      <c r="N85" s="1">
        <v>1</v>
      </c>
      <c r="O85" s="1" t="s">
        <v>26</v>
      </c>
      <c r="P85" s="1" t="s">
        <v>536</v>
      </c>
    </row>
    <row r="86" s="1" customFormat="1" spans="1:16">
      <c r="A86" s="1" t="str">
        <f>"413542016866965756"</f>
        <v>413542016866965756</v>
      </c>
      <c r="B86" s="1" t="s">
        <v>540</v>
      </c>
      <c r="C86" s="1">
        <v>1823.12</v>
      </c>
      <c r="D86" s="1" t="s">
        <v>17</v>
      </c>
      <c r="E86" s="1" t="s">
        <v>18</v>
      </c>
      <c r="F86" s="1" t="s">
        <v>541</v>
      </c>
      <c r="G86" s="1" t="s">
        <v>542</v>
      </c>
      <c r="H86" s="1" t="s">
        <v>543</v>
      </c>
      <c r="I86" s="31">
        <v>43573.6340740741</v>
      </c>
      <c r="J86" s="1" t="s">
        <v>117</v>
      </c>
      <c r="K86" s="1" t="s">
        <v>544</v>
      </c>
      <c r="L86" s="1" t="s">
        <v>24</v>
      </c>
      <c r="M86" s="1" t="s">
        <v>539</v>
      </c>
      <c r="N86" s="1">
        <v>1</v>
      </c>
      <c r="P86" s="1" t="s">
        <v>18</v>
      </c>
    </row>
    <row r="87" s="1" customFormat="1" spans="1:16">
      <c r="A87" s="1" t="str">
        <f>"276159399540998190"</f>
        <v>276159399540998190</v>
      </c>
      <c r="B87" s="1" t="s">
        <v>545</v>
      </c>
      <c r="C87" s="1">
        <v>1750</v>
      </c>
      <c r="D87" s="1" t="s">
        <v>35</v>
      </c>
      <c r="E87" s="1" t="s">
        <v>18</v>
      </c>
      <c r="F87" s="1" t="s">
        <v>546</v>
      </c>
      <c r="G87" s="1" t="s">
        <v>547</v>
      </c>
      <c r="H87" s="1" t="s">
        <v>548</v>
      </c>
      <c r="I87" s="31">
        <v>43581.3754513889</v>
      </c>
      <c r="J87" s="1" t="s">
        <v>549</v>
      </c>
      <c r="K87" s="1" t="s">
        <v>550</v>
      </c>
      <c r="L87" s="1" t="s">
        <v>24</v>
      </c>
      <c r="M87" s="1" t="s">
        <v>539</v>
      </c>
      <c r="N87" s="1">
        <v>1</v>
      </c>
      <c r="O87" s="1" t="s">
        <v>26</v>
      </c>
      <c r="P87" s="1" t="s">
        <v>18</v>
      </c>
    </row>
    <row r="88" s="1" customFormat="1" spans="1:16">
      <c r="A88" s="1" t="str">
        <f>"402383969389613259"</f>
        <v>402383969389613259</v>
      </c>
      <c r="B88" s="1" t="s">
        <v>551</v>
      </c>
      <c r="C88" s="1">
        <v>1799</v>
      </c>
      <c r="D88" s="1" t="s">
        <v>17</v>
      </c>
      <c r="E88" s="1" t="s">
        <v>552</v>
      </c>
      <c r="F88" s="1" t="s">
        <v>553</v>
      </c>
      <c r="G88" s="1" t="s">
        <v>554</v>
      </c>
      <c r="H88" s="1" t="s">
        <v>555</v>
      </c>
      <c r="I88" s="31">
        <v>43563.6813773148</v>
      </c>
      <c r="J88" s="1" t="s">
        <v>117</v>
      </c>
      <c r="K88" s="1" t="s">
        <v>556</v>
      </c>
      <c r="L88" s="1" t="s">
        <v>24</v>
      </c>
      <c r="M88" s="1" t="s">
        <v>557</v>
      </c>
      <c r="N88" s="1">
        <v>1</v>
      </c>
      <c r="P88" s="1" t="s">
        <v>554</v>
      </c>
    </row>
    <row r="89" s="1" customFormat="1" spans="1:16">
      <c r="A89" s="1" t="str">
        <f>"275523910062998190"</f>
        <v>275523910062998190</v>
      </c>
      <c r="B89" s="1" t="s">
        <v>545</v>
      </c>
      <c r="C89" s="1">
        <v>3500</v>
      </c>
      <c r="D89" s="1" t="s">
        <v>35</v>
      </c>
      <c r="E89" s="1" t="s">
        <v>18</v>
      </c>
      <c r="F89" s="1" t="s">
        <v>546</v>
      </c>
      <c r="G89" s="1" t="s">
        <v>547</v>
      </c>
      <c r="H89" s="1" t="s">
        <v>548</v>
      </c>
      <c r="I89" s="31">
        <v>43578.7040972222</v>
      </c>
      <c r="J89" s="1" t="s">
        <v>110</v>
      </c>
      <c r="K89" s="1" t="s">
        <v>558</v>
      </c>
      <c r="L89" s="1" t="s">
        <v>24</v>
      </c>
      <c r="M89" s="1" t="s">
        <v>559</v>
      </c>
      <c r="N89" s="1">
        <v>1</v>
      </c>
      <c r="P89" s="1" t="s">
        <v>18</v>
      </c>
    </row>
    <row r="90" s="1" customFormat="1" spans="1:16">
      <c r="A90" s="1" t="str">
        <f>"401656608781273941"</f>
        <v>401656608781273941</v>
      </c>
      <c r="B90" s="1" t="s">
        <v>560</v>
      </c>
      <c r="C90" s="1">
        <v>1888</v>
      </c>
      <c r="D90" s="1" t="s">
        <v>17</v>
      </c>
      <c r="E90" s="1" t="s">
        <v>18</v>
      </c>
      <c r="F90" s="1" t="s">
        <v>561</v>
      </c>
      <c r="G90" s="1" t="s">
        <v>562</v>
      </c>
      <c r="H90" s="1" t="s">
        <v>563</v>
      </c>
      <c r="I90" s="31">
        <v>43563.4686111111</v>
      </c>
      <c r="J90" s="1" t="s">
        <v>117</v>
      </c>
      <c r="K90" s="1" t="s">
        <v>564</v>
      </c>
      <c r="L90" s="1" t="s">
        <v>24</v>
      </c>
      <c r="M90" s="1" t="s">
        <v>565</v>
      </c>
      <c r="N90" s="1">
        <v>1</v>
      </c>
      <c r="O90" s="1" t="s">
        <v>26</v>
      </c>
      <c r="P90" s="1" t="s">
        <v>562</v>
      </c>
    </row>
    <row r="91" s="1" customFormat="1" spans="1:16">
      <c r="A91" s="1" t="str">
        <f>"409423586419934622"</f>
        <v>409423586419934622</v>
      </c>
      <c r="B91" s="1" t="s">
        <v>566</v>
      </c>
      <c r="C91" s="1">
        <v>1901.44</v>
      </c>
      <c r="D91" s="1" t="s">
        <v>17</v>
      </c>
      <c r="E91" s="1" t="s">
        <v>18</v>
      </c>
      <c r="F91" s="1" t="s">
        <v>567</v>
      </c>
      <c r="G91" s="1" t="s">
        <v>568</v>
      </c>
      <c r="H91" s="1" t="s">
        <v>569</v>
      </c>
      <c r="I91" s="31">
        <v>43569.6494675926</v>
      </c>
      <c r="J91" s="1" t="s">
        <v>117</v>
      </c>
      <c r="K91" s="1" t="s">
        <v>570</v>
      </c>
      <c r="L91" s="1" t="s">
        <v>24</v>
      </c>
      <c r="M91" s="1" t="s">
        <v>571</v>
      </c>
      <c r="N91" s="1">
        <v>1</v>
      </c>
      <c r="O91" s="1" t="s">
        <v>26</v>
      </c>
      <c r="P91" s="1" t="s">
        <v>18</v>
      </c>
    </row>
    <row r="92" s="1" customFormat="1" spans="1:16">
      <c r="A92" s="1" t="str">
        <f>"394578112888603242"</f>
        <v>394578112888603242</v>
      </c>
      <c r="B92" s="1" t="s">
        <v>572</v>
      </c>
      <c r="C92" s="1">
        <v>2388</v>
      </c>
      <c r="D92" s="1" t="s">
        <v>17</v>
      </c>
      <c r="E92" s="1" t="s">
        <v>18</v>
      </c>
      <c r="F92" s="1" t="s">
        <v>573</v>
      </c>
      <c r="G92" s="1" t="s">
        <v>574</v>
      </c>
      <c r="H92" s="1" t="s">
        <v>575</v>
      </c>
      <c r="I92" s="31">
        <v>43556.5698958333</v>
      </c>
      <c r="J92" s="1" t="s">
        <v>110</v>
      </c>
      <c r="K92" s="1" t="s">
        <v>576</v>
      </c>
      <c r="L92" s="1" t="s">
        <v>24</v>
      </c>
      <c r="M92" s="1" t="s">
        <v>577</v>
      </c>
      <c r="N92" s="1">
        <v>1</v>
      </c>
      <c r="P92" s="1" t="s">
        <v>18</v>
      </c>
    </row>
    <row r="93" s="1" customFormat="1" spans="1:16">
      <c r="A93" s="1" t="str">
        <f>"400271104536269668"</f>
        <v>400271104536269668</v>
      </c>
      <c r="B93" s="1" t="s">
        <v>578</v>
      </c>
      <c r="C93" s="1">
        <v>1888</v>
      </c>
      <c r="D93" s="1" t="s">
        <v>17</v>
      </c>
      <c r="E93" s="1" t="s">
        <v>18</v>
      </c>
      <c r="F93" s="1" t="s">
        <v>579</v>
      </c>
      <c r="G93" s="1" t="s">
        <v>580</v>
      </c>
      <c r="H93" s="1" t="s">
        <v>581</v>
      </c>
      <c r="I93" s="31">
        <v>43562.325162037</v>
      </c>
      <c r="J93" s="1" t="s">
        <v>117</v>
      </c>
      <c r="K93" s="1" t="s">
        <v>582</v>
      </c>
      <c r="L93" s="1" t="s">
        <v>24</v>
      </c>
      <c r="M93" s="1" t="s">
        <v>583</v>
      </c>
      <c r="N93" s="1">
        <v>1</v>
      </c>
      <c r="O93" s="1" t="s">
        <v>26</v>
      </c>
      <c r="P93" s="1" t="s">
        <v>18</v>
      </c>
    </row>
    <row r="94" s="1" customFormat="1" spans="1:16">
      <c r="A94" s="1" t="str">
        <f>"423443265359993576"</f>
        <v>423443265359993576</v>
      </c>
      <c r="B94" s="1" t="s">
        <v>584</v>
      </c>
      <c r="C94" s="1">
        <v>1901.44</v>
      </c>
      <c r="D94" s="1" t="s">
        <v>17</v>
      </c>
      <c r="E94" s="1" t="s">
        <v>18</v>
      </c>
      <c r="F94" s="1" t="s">
        <v>585</v>
      </c>
      <c r="G94" s="1" t="s">
        <v>586</v>
      </c>
      <c r="H94" s="1" t="s">
        <v>587</v>
      </c>
      <c r="I94" s="31">
        <v>43581.504224537</v>
      </c>
      <c r="J94" s="1" t="s">
        <v>117</v>
      </c>
      <c r="K94" s="1" t="s">
        <v>588</v>
      </c>
      <c r="L94" s="1" t="s">
        <v>24</v>
      </c>
      <c r="M94" s="1" t="s">
        <v>589</v>
      </c>
      <c r="N94" s="1">
        <v>1</v>
      </c>
      <c r="O94" s="1" t="s">
        <v>26</v>
      </c>
      <c r="P94" s="1" t="s">
        <v>18</v>
      </c>
    </row>
    <row r="95" s="1" customFormat="1" spans="1:16">
      <c r="A95" s="1" t="str">
        <f>"406391810104572254"</f>
        <v>406391810104572254</v>
      </c>
      <c r="B95" s="1" t="s">
        <v>590</v>
      </c>
      <c r="C95" s="1">
        <v>1823.12</v>
      </c>
      <c r="D95" s="1" t="s">
        <v>17</v>
      </c>
      <c r="E95" s="1" t="s">
        <v>291</v>
      </c>
      <c r="F95" s="1" t="s">
        <v>591</v>
      </c>
      <c r="G95" s="1" t="s">
        <v>592</v>
      </c>
      <c r="H95" s="1" t="s">
        <v>593</v>
      </c>
      <c r="I95" s="31">
        <v>43566.8358796296</v>
      </c>
      <c r="J95" s="1" t="s">
        <v>117</v>
      </c>
      <c r="K95" s="1" t="s">
        <v>594</v>
      </c>
      <c r="L95" s="1" t="s">
        <v>24</v>
      </c>
      <c r="M95" s="1" t="s">
        <v>595</v>
      </c>
      <c r="N95" s="1">
        <v>1</v>
      </c>
      <c r="O95" s="1" t="s">
        <v>26</v>
      </c>
      <c r="P95" s="1" t="s">
        <v>18</v>
      </c>
    </row>
    <row r="96" s="1" customFormat="1" spans="1:16">
      <c r="A96" s="1" t="str">
        <f>"427004257883635672"</f>
        <v>427004257883635672</v>
      </c>
      <c r="B96" s="1" t="s">
        <v>596</v>
      </c>
      <c r="C96" s="1">
        <v>2023.12</v>
      </c>
      <c r="D96" s="1" t="s">
        <v>35</v>
      </c>
      <c r="E96" s="1" t="s">
        <v>18</v>
      </c>
      <c r="F96" s="1" t="s">
        <v>597</v>
      </c>
      <c r="G96" s="1" t="s">
        <v>598</v>
      </c>
      <c r="H96" s="1" t="s">
        <v>599</v>
      </c>
      <c r="I96" s="31">
        <v>43584.4691319444</v>
      </c>
      <c r="J96" s="1" t="s">
        <v>117</v>
      </c>
      <c r="K96" s="1" t="s">
        <v>600</v>
      </c>
      <c r="L96" s="1" t="s">
        <v>24</v>
      </c>
      <c r="M96" s="1" t="s">
        <v>601</v>
      </c>
      <c r="N96" s="1">
        <v>1</v>
      </c>
      <c r="P96" s="1" t="s">
        <v>18</v>
      </c>
    </row>
    <row r="97" s="1" customFormat="1" spans="1:16">
      <c r="A97" s="1" t="str">
        <f>"410097058652119629"</f>
        <v>410097058652119629</v>
      </c>
      <c r="B97" s="1" t="s">
        <v>602</v>
      </c>
      <c r="C97" s="1">
        <v>1823.12</v>
      </c>
      <c r="D97" s="1" t="s">
        <v>17</v>
      </c>
      <c r="E97" s="1" t="s">
        <v>18</v>
      </c>
      <c r="F97" s="1" t="s">
        <v>603</v>
      </c>
      <c r="G97" s="1" t="s">
        <v>604</v>
      </c>
      <c r="H97" s="1" t="s">
        <v>605</v>
      </c>
      <c r="I97" s="31">
        <v>43570.3450925926</v>
      </c>
      <c r="J97" s="1" t="s">
        <v>117</v>
      </c>
      <c r="K97" s="1" t="s">
        <v>606</v>
      </c>
      <c r="L97" s="1" t="s">
        <v>24</v>
      </c>
      <c r="M97" s="1" t="s">
        <v>607</v>
      </c>
      <c r="N97" s="1">
        <v>1</v>
      </c>
      <c r="O97" s="1" t="s">
        <v>26</v>
      </c>
      <c r="P97" s="1" t="s">
        <v>18</v>
      </c>
    </row>
    <row r="98" s="1" customFormat="1" spans="1:16">
      <c r="A98" s="1" t="str">
        <f>"406650339383390352"</f>
        <v>406650339383390352</v>
      </c>
      <c r="B98" s="1" t="s">
        <v>608</v>
      </c>
      <c r="C98" s="1">
        <v>1901.44</v>
      </c>
      <c r="D98" s="1" t="s">
        <v>17</v>
      </c>
      <c r="E98" s="1" t="s">
        <v>18</v>
      </c>
      <c r="F98" s="1" t="s">
        <v>609</v>
      </c>
      <c r="G98" s="1" t="s">
        <v>610</v>
      </c>
      <c r="H98" s="1" t="s">
        <v>611</v>
      </c>
      <c r="I98" s="31">
        <v>43566.8035532407</v>
      </c>
      <c r="J98" s="1" t="s">
        <v>117</v>
      </c>
      <c r="K98" s="1" t="s">
        <v>612</v>
      </c>
      <c r="L98" s="1" t="s">
        <v>24</v>
      </c>
      <c r="M98" s="1" t="s">
        <v>613</v>
      </c>
      <c r="N98" s="1">
        <v>1</v>
      </c>
      <c r="O98" s="1" t="s">
        <v>26</v>
      </c>
      <c r="P98" s="1" t="s">
        <v>18</v>
      </c>
    </row>
    <row r="99" s="1" customFormat="1" spans="1:16">
      <c r="A99" s="1" t="str">
        <f>"400656448189073352"</f>
        <v>400656448189073352</v>
      </c>
      <c r="B99" s="1" t="s">
        <v>614</v>
      </c>
      <c r="C99" s="1">
        <v>1888</v>
      </c>
      <c r="D99" s="1" t="s">
        <v>17</v>
      </c>
      <c r="E99" s="1" t="s">
        <v>18</v>
      </c>
      <c r="F99" s="1" t="s">
        <v>615</v>
      </c>
      <c r="G99" s="1" t="s">
        <v>616</v>
      </c>
      <c r="H99" s="1" t="s">
        <v>617</v>
      </c>
      <c r="I99" s="31">
        <v>43562.577962963</v>
      </c>
      <c r="J99" s="1" t="s">
        <v>117</v>
      </c>
      <c r="K99" s="1" t="s">
        <v>618</v>
      </c>
      <c r="L99" s="1" t="s">
        <v>24</v>
      </c>
      <c r="M99" s="1" t="s">
        <v>619</v>
      </c>
      <c r="N99" s="1">
        <v>1</v>
      </c>
      <c r="O99" s="1" t="s">
        <v>26</v>
      </c>
      <c r="P99" s="1" t="s">
        <v>18</v>
      </c>
    </row>
    <row r="100" s="1" customFormat="1" spans="1:16">
      <c r="A100" s="1" t="str">
        <f>"404724290627796417"</f>
        <v>404724290627796417</v>
      </c>
      <c r="B100" s="1" t="s">
        <v>620</v>
      </c>
      <c r="C100" s="1">
        <v>2023.12</v>
      </c>
      <c r="D100" s="1" t="s">
        <v>17</v>
      </c>
      <c r="E100" s="1" t="s">
        <v>18</v>
      </c>
      <c r="F100" s="1" t="s">
        <v>621</v>
      </c>
      <c r="G100" s="1" t="s">
        <v>622</v>
      </c>
      <c r="H100" s="1" t="s">
        <v>623</v>
      </c>
      <c r="I100" s="31">
        <v>43565.5150925926</v>
      </c>
      <c r="J100" s="1" t="s">
        <v>117</v>
      </c>
      <c r="K100" s="1" t="s">
        <v>624</v>
      </c>
      <c r="L100" s="1" t="s">
        <v>40</v>
      </c>
      <c r="M100" s="1" t="s">
        <v>625</v>
      </c>
      <c r="N100" s="1">
        <v>1</v>
      </c>
      <c r="O100" s="1" t="s">
        <v>26</v>
      </c>
      <c r="P100" s="1" t="s">
        <v>18</v>
      </c>
    </row>
    <row r="101" s="1" customFormat="1" spans="1:16">
      <c r="A101" s="1" t="str">
        <f>"424827587292681977"</f>
        <v>424827587292681977</v>
      </c>
      <c r="B101" s="1" t="s">
        <v>626</v>
      </c>
      <c r="C101" s="1">
        <v>1923.12</v>
      </c>
      <c r="D101" s="1" t="s">
        <v>35</v>
      </c>
      <c r="E101" s="1" t="s">
        <v>18</v>
      </c>
      <c r="F101" s="1" t="s">
        <v>627</v>
      </c>
      <c r="G101" s="1" t="s">
        <v>628</v>
      </c>
      <c r="H101" s="1" t="s">
        <v>629</v>
      </c>
      <c r="I101" s="31">
        <v>43581.9672106481</v>
      </c>
      <c r="J101" s="1" t="s">
        <v>117</v>
      </c>
      <c r="K101" s="1" t="s">
        <v>630</v>
      </c>
      <c r="L101" s="1" t="s">
        <v>24</v>
      </c>
      <c r="M101" s="1" t="s">
        <v>631</v>
      </c>
      <c r="N101" s="1">
        <v>1</v>
      </c>
      <c r="O101" s="1" t="s">
        <v>26</v>
      </c>
      <c r="P101" s="1" t="s">
        <v>18</v>
      </c>
    </row>
    <row r="102" s="1" customFormat="1" spans="1:16">
      <c r="A102" s="1" t="str">
        <f>"426857984128812579"</f>
        <v>426857984128812579</v>
      </c>
      <c r="B102" s="1" t="s">
        <v>632</v>
      </c>
      <c r="C102" s="1">
        <v>6296</v>
      </c>
      <c r="D102" s="1" t="s">
        <v>35</v>
      </c>
      <c r="E102" s="1" t="s">
        <v>18</v>
      </c>
      <c r="F102" s="1" t="s">
        <v>633</v>
      </c>
      <c r="G102" s="1" t="s">
        <v>634</v>
      </c>
      <c r="H102" s="1" t="s">
        <v>635</v>
      </c>
      <c r="I102" s="31">
        <v>43584.5788773148</v>
      </c>
      <c r="J102" s="1" t="s">
        <v>636</v>
      </c>
      <c r="K102" s="1" t="s">
        <v>637</v>
      </c>
      <c r="L102" s="1" t="s">
        <v>24</v>
      </c>
      <c r="M102" s="1" t="s">
        <v>638</v>
      </c>
      <c r="N102" s="1">
        <v>2</v>
      </c>
      <c r="O102" s="1" t="s">
        <v>26</v>
      </c>
      <c r="P102" s="1" t="s">
        <v>18</v>
      </c>
    </row>
    <row r="103" s="1" customFormat="1" spans="1:16">
      <c r="A103" s="1" t="str">
        <f>"426908736491537163"</f>
        <v>426908736491537163</v>
      </c>
      <c r="B103" s="1" t="s">
        <v>360</v>
      </c>
      <c r="C103" s="1">
        <v>6200</v>
      </c>
      <c r="D103" s="1" t="s">
        <v>17</v>
      </c>
      <c r="E103" s="1" t="s">
        <v>639</v>
      </c>
      <c r="F103" s="1" t="s">
        <v>362</v>
      </c>
      <c r="G103" s="1" t="s">
        <v>363</v>
      </c>
      <c r="H103" s="1" t="s">
        <v>364</v>
      </c>
      <c r="I103" s="31">
        <v>43584.6103472222</v>
      </c>
      <c r="J103" s="1" t="s">
        <v>531</v>
      </c>
      <c r="K103" s="1" t="s">
        <v>640</v>
      </c>
      <c r="L103" s="1" t="s">
        <v>24</v>
      </c>
      <c r="M103" s="1" t="s">
        <v>641</v>
      </c>
      <c r="N103" s="1">
        <v>2</v>
      </c>
      <c r="P103" s="1" t="s">
        <v>18</v>
      </c>
    </row>
    <row r="104" s="1" customFormat="1" spans="1:16">
      <c r="A104" s="1" t="str">
        <f>"406190210080155630"</f>
        <v>406190210080155630</v>
      </c>
      <c r="B104" s="1" t="s">
        <v>642</v>
      </c>
      <c r="C104" s="1">
        <v>2598</v>
      </c>
      <c r="D104" s="1" t="s">
        <v>17</v>
      </c>
      <c r="E104" s="1" t="s">
        <v>18</v>
      </c>
      <c r="F104" s="1" t="s">
        <v>643</v>
      </c>
      <c r="G104" s="1" t="s">
        <v>644</v>
      </c>
      <c r="H104" s="1" t="s">
        <v>645</v>
      </c>
      <c r="I104" s="31">
        <v>43566.6984259259</v>
      </c>
      <c r="J104" s="1" t="s">
        <v>646</v>
      </c>
      <c r="K104" s="1" t="s">
        <v>647</v>
      </c>
      <c r="L104" s="1" t="s">
        <v>40</v>
      </c>
      <c r="M104" s="1" t="s">
        <v>648</v>
      </c>
      <c r="N104" s="1">
        <v>1</v>
      </c>
      <c r="P104" s="1" t="s">
        <v>18</v>
      </c>
    </row>
    <row r="105" s="1" customFormat="1" spans="1:16">
      <c r="A105" s="1" t="str">
        <f>"412207203525155630"</f>
        <v>412207203525155630</v>
      </c>
      <c r="B105" s="1" t="s">
        <v>642</v>
      </c>
      <c r="C105" s="1">
        <v>33576</v>
      </c>
      <c r="D105" s="1" t="s">
        <v>17</v>
      </c>
      <c r="E105" s="1" t="s">
        <v>18</v>
      </c>
      <c r="F105" s="1" t="s">
        <v>643</v>
      </c>
      <c r="G105" s="1" t="s">
        <v>644</v>
      </c>
      <c r="H105" s="1" t="s">
        <v>645</v>
      </c>
      <c r="I105" s="31">
        <v>43571.6950694444</v>
      </c>
      <c r="J105" s="1" t="s">
        <v>649</v>
      </c>
      <c r="K105" s="1" t="s">
        <v>650</v>
      </c>
      <c r="L105" s="1" t="s">
        <v>24</v>
      </c>
      <c r="M105" s="1" t="s">
        <v>651</v>
      </c>
      <c r="N105" s="1">
        <v>18</v>
      </c>
      <c r="P105" s="1" t="s">
        <v>18</v>
      </c>
    </row>
    <row r="106" s="1" customFormat="1" spans="1:16">
      <c r="A106" s="1" t="str">
        <f>"422520387839458220"</f>
        <v>422520387839458220</v>
      </c>
      <c r="B106" s="1" t="s">
        <v>652</v>
      </c>
      <c r="C106" s="1">
        <v>669.84</v>
      </c>
      <c r="D106" s="1" t="s">
        <v>35</v>
      </c>
      <c r="E106" s="1" t="s">
        <v>18</v>
      </c>
      <c r="F106" s="1" t="s">
        <v>653</v>
      </c>
      <c r="G106" s="1" t="s">
        <v>654</v>
      </c>
      <c r="H106" s="1" t="s">
        <v>655</v>
      </c>
      <c r="I106" s="31">
        <v>43580.3476273148</v>
      </c>
      <c r="J106" s="1" t="s">
        <v>103</v>
      </c>
      <c r="K106" s="1" t="s">
        <v>656</v>
      </c>
      <c r="L106" s="1" t="s">
        <v>24</v>
      </c>
      <c r="M106" s="1" t="s">
        <v>657</v>
      </c>
      <c r="N106" s="1">
        <v>1</v>
      </c>
      <c r="O106" s="1" t="s">
        <v>26</v>
      </c>
      <c r="P106" s="1" t="s">
        <v>18</v>
      </c>
    </row>
    <row r="107" s="1" customFormat="1" spans="1:16">
      <c r="A107" s="1" t="str">
        <f>"394377440453278877"</f>
        <v>394377440453278877</v>
      </c>
      <c r="B107" s="1" t="s">
        <v>658</v>
      </c>
      <c r="C107" s="1">
        <v>597</v>
      </c>
      <c r="D107" s="1" t="s">
        <v>17</v>
      </c>
      <c r="E107" s="1" t="s">
        <v>18</v>
      </c>
      <c r="F107" s="1" t="s">
        <v>659</v>
      </c>
      <c r="G107" s="1" t="s">
        <v>660</v>
      </c>
      <c r="H107" s="1" t="s">
        <v>661</v>
      </c>
      <c r="I107" s="31">
        <v>43556.4357407407</v>
      </c>
      <c r="J107" s="1" t="s">
        <v>662</v>
      </c>
      <c r="K107" s="1" t="s">
        <v>663</v>
      </c>
      <c r="L107" s="1" t="s">
        <v>24</v>
      </c>
      <c r="M107" s="1" t="s">
        <v>664</v>
      </c>
      <c r="N107" s="1">
        <v>1</v>
      </c>
      <c r="O107" s="1" t="s">
        <v>26</v>
      </c>
      <c r="P107" s="1" t="s">
        <v>18</v>
      </c>
    </row>
    <row r="108" s="1" customFormat="1" spans="1:16">
      <c r="A108" s="1" t="str">
        <f>"403303906181791431"</f>
        <v>403303906181791431</v>
      </c>
      <c r="B108" s="1" t="s">
        <v>665</v>
      </c>
      <c r="C108" s="1">
        <v>449</v>
      </c>
      <c r="D108" s="1" t="s">
        <v>17</v>
      </c>
      <c r="E108" s="1" t="s">
        <v>18</v>
      </c>
      <c r="F108" s="1" t="s">
        <v>666</v>
      </c>
      <c r="G108" s="1" t="s">
        <v>667</v>
      </c>
      <c r="H108" s="1" t="s">
        <v>668</v>
      </c>
      <c r="I108" s="31">
        <v>43564.3978125</v>
      </c>
      <c r="J108" s="1" t="s">
        <v>103</v>
      </c>
      <c r="K108" s="1" t="s">
        <v>669</v>
      </c>
      <c r="L108" s="1" t="s">
        <v>24</v>
      </c>
      <c r="M108" s="1" t="s">
        <v>664</v>
      </c>
      <c r="N108" s="1">
        <v>1</v>
      </c>
      <c r="O108" s="1" t="s">
        <v>26</v>
      </c>
      <c r="P108" s="1" t="s">
        <v>18</v>
      </c>
    </row>
    <row r="109" s="1" customFormat="1" spans="1:16">
      <c r="A109" s="1" t="str">
        <f>"406419040949398623"</f>
        <v>406419040949398623</v>
      </c>
      <c r="B109" s="1" t="s">
        <v>670</v>
      </c>
      <c r="C109" s="1">
        <v>449</v>
      </c>
      <c r="D109" s="1" t="s">
        <v>17</v>
      </c>
      <c r="E109" s="1" t="s">
        <v>18</v>
      </c>
      <c r="F109" s="1" t="s">
        <v>671</v>
      </c>
      <c r="G109" s="1" t="s">
        <v>672</v>
      </c>
      <c r="H109" s="1" t="s">
        <v>673</v>
      </c>
      <c r="I109" s="31">
        <v>43567.512025463</v>
      </c>
      <c r="J109" s="1" t="s">
        <v>103</v>
      </c>
      <c r="K109" s="1" t="s">
        <v>674</v>
      </c>
      <c r="L109" s="1" t="s">
        <v>24</v>
      </c>
      <c r="M109" s="1" t="s">
        <v>675</v>
      </c>
      <c r="N109" s="1">
        <v>1</v>
      </c>
      <c r="O109" s="1" t="s">
        <v>26</v>
      </c>
      <c r="P109" s="1" t="s">
        <v>18</v>
      </c>
    </row>
    <row r="110" s="1" customFormat="1" spans="1:16">
      <c r="A110" s="1" t="str">
        <f>"402935904356730033"</f>
        <v>402935904356730033</v>
      </c>
      <c r="B110" s="1" t="s">
        <v>676</v>
      </c>
      <c r="C110" s="1">
        <v>618</v>
      </c>
      <c r="D110" s="1" t="s">
        <v>17</v>
      </c>
      <c r="E110" s="1" t="s">
        <v>18</v>
      </c>
      <c r="F110" s="1" t="s">
        <v>677</v>
      </c>
      <c r="G110" s="1" t="s">
        <v>678</v>
      </c>
      <c r="H110" s="1" t="s">
        <v>679</v>
      </c>
      <c r="I110" s="31">
        <v>43564.4894560185</v>
      </c>
      <c r="J110" s="1" t="s">
        <v>103</v>
      </c>
      <c r="K110" s="1" t="s">
        <v>680</v>
      </c>
      <c r="L110" s="1" t="s">
        <v>24</v>
      </c>
      <c r="M110" s="1" t="s">
        <v>681</v>
      </c>
      <c r="N110" s="1">
        <v>1</v>
      </c>
      <c r="P110" s="1" t="s">
        <v>18</v>
      </c>
    </row>
    <row r="111" s="1" customFormat="1" spans="1:16">
      <c r="A111" s="1" t="str">
        <f>"402751520896791431"</f>
        <v>402751520896791431</v>
      </c>
      <c r="B111" s="1" t="s">
        <v>665</v>
      </c>
      <c r="C111" s="1">
        <v>449</v>
      </c>
      <c r="D111" s="1" t="s">
        <v>17</v>
      </c>
      <c r="E111" s="1" t="s">
        <v>18</v>
      </c>
      <c r="F111" s="1" t="s">
        <v>666</v>
      </c>
      <c r="G111" s="1" t="s">
        <v>667</v>
      </c>
      <c r="H111" s="1" t="s">
        <v>668</v>
      </c>
      <c r="I111" s="31">
        <v>43564.3991087963</v>
      </c>
      <c r="J111" s="1" t="s">
        <v>103</v>
      </c>
      <c r="K111" s="1" t="s">
        <v>669</v>
      </c>
      <c r="L111" s="1" t="s">
        <v>24</v>
      </c>
      <c r="M111" s="1" t="s">
        <v>682</v>
      </c>
      <c r="N111" s="1">
        <v>1</v>
      </c>
      <c r="O111" s="1" t="s">
        <v>26</v>
      </c>
      <c r="P111" s="1" t="s">
        <v>18</v>
      </c>
    </row>
    <row r="112" s="1" customFormat="1" spans="1:16">
      <c r="A112" s="1" t="str">
        <f>"295142221930191207"</f>
        <v>295142221930191207</v>
      </c>
      <c r="B112" s="1" t="s">
        <v>683</v>
      </c>
      <c r="C112" s="1">
        <v>669.84</v>
      </c>
      <c r="D112" s="1" t="s">
        <v>35</v>
      </c>
      <c r="E112" s="1" t="s">
        <v>18</v>
      </c>
      <c r="F112" s="1" t="s">
        <v>684</v>
      </c>
      <c r="G112" s="1" t="s">
        <v>685</v>
      </c>
      <c r="H112" s="1" t="s">
        <v>686</v>
      </c>
      <c r="I112" s="31">
        <v>43585.5431365741</v>
      </c>
      <c r="J112" s="1" t="s">
        <v>103</v>
      </c>
      <c r="K112" s="1" t="s">
        <v>687</v>
      </c>
      <c r="L112" s="1" t="s">
        <v>24</v>
      </c>
      <c r="M112" s="1" t="s">
        <v>688</v>
      </c>
      <c r="N112" s="1">
        <v>1</v>
      </c>
      <c r="O112" s="1" t="s">
        <v>26</v>
      </c>
      <c r="P112" s="1" t="s">
        <v>18</v>
      </c>
    </row>
    <row r="113" s="1" customFormat="1" spans="1:16">
      <c r="A113" s="1" t="str">
        <f>"404807363363928420"</f>
        <v>404807363363928420</v>
      </c>
      <c r="B113" s="1" t="s">
        <v>689</v>
      </c>
      <c r="C113" s="1">
        <v>449</v>
      </c>
      <c r="D113" s="1" t="s">
        <v>17</v>
      </c>
      <c r="E113" s="1" t="s">
        <v>18</v>
      </c>
      <c r="F113" s="1" t="s">
        <v>690</v>
      </c>
      <c r="G113" s="1" t="s">
        <v>691</v>
      </c>
      <c r="H113" s="1" t="s">
        <v>692</v>
      </c>
      <c r="I113" s="31">
        <v>43565.4011111111</v>
      </c>
      <c r="J113" s="1" t="s">
        <v>103</v>
      </c>
      <c r="K113" s="1" t="s">
        <v>693</v>
      </c>
      <c r="L113" s="1" t="s">
        <v>40</v>
      </c>
      <c r="M113" s="1" t="s">
        <v>694</v>
      </c>
      <c r="N113" s="1">
        <v>1</v>
      </c>
      <c r="O113" s="1" t="s">
        <v>26</v>
      </c>
      <c r="P113" s="1" t="s">
        <v>18</v>
      </c>
    </row>
    <row r="114" s="1" customFormat="1" spans="1:16">
      <c r="A114" s="1" t="str">
        <f>"421642691746361130"</f>
        <v>421642691746361130</v>
      </c>
      <c r="B114" s="1" t="s">
        <v>695</v>
      </c>
      <c r="C114" s="1">
        <v>449</v>
      </c>
      <c r="D114" s="1" t="s">
        <v>35</v>
      </c>
      <c r="E114" s="1" t="s">
        <v>18</v>
      </c>
      <c r="F114" s="1" t="s">
        <v>696</v>
      </c>
      <c r="G114" s="1" t="s">
        <v>697</v>
      </c>
      <c r="H114" s="1" t="s">
        <v>698</v>
      </c>
      <c r="I114" s="31">
        <v>43579.56125</v>
      </c>
      <c r="J114" s="1" t="s">
        <v>103</v>
      </c>
      <c r="K114" s="1" t="s">
        <v>699</v>
      </c>
      <c r="L114" s="1" t="s">
        <v>24</v>
      </c>
      <c r="M114" s="1" t="s">
        <v>700</v>
      </c>
      <c r="N114" s="1">
        <v>1</v>
      </c>
      <c r="O114" s="1" t="s">
        <v>26</v>
      </c>
      <c r="P114" s="1" t="s">
        <v>18</v>
      </c>
    </row>
    <row r="115" s="1" customFormat="1" spans="1:16">
      <c r="A115" s="1" t="str">
        <f>"276382661609977396"</f>
        <v>276382661609977396</v>
      </c>
      <c r="B115" s="1" t="s">
        <v>701</v>
      </c>
      <c r="C115" s="1">
        <v>581.84</v>
      </c>
      <c r="D115" s="1" t="s">
        <v>35</v>
      </c>
      <c r="E115" s="1" t="s">
        <v>18</v>
      </c>
      <c r="F115" s="1" t="s">
        <v>702</v>
      </c>
      <c r="G115" s="1" t="s">
        <v>703</v>
      </c>
      <c r="H115" s="1" t="s">
        <v>704</v>
      </c>
      <c r="I115" s="31">
        <v>43584.551087963</v>
      </c>
      <c r="J115" s="1" t="s">
        <v>103</v>
      </c>
      <c r="K115" s="1" t="s">
        <v>705</v>
      </c>
      <c r="L115" s="1" t="s">
        <v>24</v>
      </c>
      <c r="M115" s="1" t="s">
        <v>706</v>
      </c>
      <c r="N115" s="1">
        <v>1</v>
      </c>
      <c r="O115" s="1" t="s">
        <v>26</v>
      </c>
      <c r="P115" s="1" t="s">
        <v>18</v>
      </c>
    </row>
    <row r="116" s="1" customFormat="1" spans="1:16">
      <c r="A116" s="1" t="str">
        <f>"399516194978097953"</f>
        <v>399516194978097953</v>
      </c>
      <c r="B116" s="1" t="s">
        <v>707</v>
      </c>
      <c r="C116" s="1">
        <v>2788</v>
      </c>
      <c r="D116" s="1" t="s">
        <v>17</v>
      </c>
      <c r="E116" s="1" t="s">
        <v>18</v>
      </c>
      <c r="F116" s="1" t="s">
        <v>708</v>
      </c>
      <c r="G116" s="1" t="s">
        <v>709</v>
      </c>
      <c r="H116" s="1" t="s">
        <v>710</v>
      </c>
      <c r="I116" s="31">
        <v>43560.8969212963</v>
      </c>
      <c r="J116" s="1" t="s">
        <v>173</v>
      </c>
      <c r="K116" s="1" t="s">
        <v>711</v>
      </c>
      <c r="L116" s="1" t="s">
        <v>24</v>
      </c>
      <c r="M116" s="1" t="s">
        <v>712</v>
      </c>
      <c r="N116" s="1">
        <v>1</v>
      </c>
      <c r="O116" s="1" t="s">
        <v>26</v>
      </c>
      <c r="P116" s="1" t="s">
        <v>18</v>
      </c>
    </row>
    <row r="117" s="1" customFormat="1" spans="1:16">
      <c r="A117" s="30" t="s">
        <v>713</v>
      </c>
      <c r="B117" s="30" t="s">
        <v>714</v>
      </c>
      <c r="C117" s="30">
        <v>-311</v>
      </c>
      <c r="D117" s="30" t="s">
        <v>196</v>
      </c>
      <c r="E117" s="30" t="s">
        <v>197</v>
      </c>
      <c r="F117" s="30" t="s">
        <v>198</v>
      </c>
      <c r="G117" s="30" t="s">
        <v>199</v>
      </c>
      <c r="H117" s="30" t="s">
        <v>715</v>
      </c>
      <c r="I117" s="30" t="s">
        <v>716</v>
      </c>
      <c r="J117" s="30" t="s">
        <v>202</v>
      </c>
      <c r="K117" s="30" t="s">
        <v>203</v>
      </c>
      <c r="L117" s="30" t="s">
        <v>204</v>
      </c>
      <c r="M117" s="30" t="s">
        <v>717</v>
      </c>
      <c r="N117" s="30"/>
      <c r="O117" s="30" t="s">
        <v>206</v>
      </c>
      <c r="P117" s="30"/>
    </row>
    <row r="118" s="1" customFormat="1" spans="1:16">
      <c r="A118" s="1" t="str">
        <f>"406806753201125550"</f>
        <v>406806753201125550</v>
      </c>
      <c r="B118" s="1" t="s">
        <v>714</v>
      </c>
      <c r="C118" s="1">
        <v>3099</v>
      </c>
      <c r="D118" s="1" t="s">
        <v>17</v>
      </c>
      <c r="E118" s="1" t="s">
        <v>18</v>
      </c>
      <c r="F118" s="1" t="s">
        <v>718</v>
      </c>
      <c r="G118" s="1" t="s">
        <v>719</v>
      </c>
      <c r="H118" s="1" t="s">
        <v>720</v>
      </c>
      <c r="I118" s="31">
        <v>43567.5594212963</v>
      </c>
      <c r="J118" s="1" t="s">
        <v>173</v>
      </c>
      <c r="K118" s="1" t="s">
        <v>721</v>
      </c>
      <c r="L118" s="1" t="s">
        <v>24</v>
      </c>
      <c r="M118" s="1" t="s">
        <v>722</v>
      </c>
      <c r="N118" s="1">
        <v>1</v>
      </c>
      <c r="O118" s="1" t="s">
        <v>26</v>
      </c>
      <c r="P118" s="1" t="s">
        <v>18</v>
      </c>
    </row>
    <row r="119" s="1" customFormat="1" spans="1:16">
      <c r="A119" s="1" t="str">
        <f>"412312609037701138"</f>
        <v>412312609037701138</v>
      </c>
      <c r="B119" s="1" t="s">
        <v>723</v>
      </c>
      <c r="C119" s="1">
        <v>3266</v>
      </c>
      <c r="D119" s="1" t="s">
        <v>17</v>
      </c>
      <c r="E119" s="1" t="s">
        <v>18</v>
      </c>
      <c r="F119" s="1" t="s">
        <v>724</v>
      </c>
      <c r="G119" s="1" t="s">
        <v>725</v>
      </c>
      <c r="H119" s="1" t="s">
        <v>726</v>
      </c>
      <c r="I119" s="31">
        <v>43572.4164467593</v>
      </c>
      <c r="J119" s="1" t="s">
        <v>173</v>
      </c>
      <c r="K119" s="1" t="s">
        <v>727</v>
      </c>
      <c r="L119" s="1" t="s">
        <v>24</v>
      </c>
      <c r="M119" s="1" t="s">
        <v>728</v>
      </c>
      <c r="N119" s="1">
        <v>1</v>
      </c>
      <c r="O119" s="1" t="s">
        <v>26</v>
      </c>
      <c r="P119" s="1" t="s">
        <v>18</v>
      </c>
    </row>
    <row r="120" s="1" customFormat="1" spans="1:16">
      <c r="A120" s="1" t="str">
        <f>"276039367284355690"</f>
        <v>276039367284355690</v>
      </c>
      <c r="B120" s="1" t="s">
        <v>729</v>
      </c>
      <c r="C120" s="1">
        <v>2999</v>
      </c>
      <c r="D120" s="1" t="s">
        <v>35</v>
      </c>
      <c r="E120" s="1" t="s">
        <v>18</v>
      </c>
      <c r="F120" s="1" t="s">
        <v>730</v>
      </c>
      <c r="G120" s="1" t="s">
        <v>731</v>
      </c>
      <c r="H120" s="1" t="s">
        <v>732</v>
      </c>
      <c r="I120" s="31">
        <v>43580.6135648148</v>
      </c>
      <c r="J120" s="1" t="s">
        <v>173</v>
      </c>
      <c r="K120" s="1" t="s">
        <v>733</v>
      </c>
      <c r="L120" s="1" t="s">
        <v>24</v>
      </c>
      <c r="M120" s="1" t="s">
        <v>734</v>
      </c>
      <c r="N120" s="1">
        <v>1</v>
      </c>
      <c r="P120" s="1" t="s">
        <v>18</v>
      </c>
    </row>
    <row r="121" s="1" customFormat="1" spans="1:16">
      <c r="A121" s="30" t="s">
        <v>735</v>
      </c>
      <c r="B121" s="30" t="s">
        <v>736</v>
      </c>
      <c r="C121" s="30">
        <v>-325</v>
      </c>
      <c r="D121" s="30" t="s">
        <v>196</v>
      </c>
      <c r="E121" s="30" t="s">
        <v>197</v>
      </c>
      <c r="F121" s="30" t="s">
        <v>198</v>
      </c>
      <c r="G121" s="30" t="s">
        <v>199</v>
      </c>
      <c r="H121" s="30" t="s">
        <v>737</v>
      </c>
      <c r="I121" s="30" t="s">
        <v>738</v>
      </c>
      <c r="J121" s="30" t="s">
        <v>70</v>
      </c>
      <c r="K121" s="30" t="s">
        <v>203</v>
      </c>
      <c r="L121" s="30" t="s">
        <v>204</v>
      </c>
      <c r="M121" s="30" t="s">
        <v>739</v>
      </c>
      <c r="N121" s="30"/>
      <c r="O121" s="30" t="s">
        <v>206</v>
      </c>
      <c r="P121" s="30"/>
    </row>
    <row r="122" s="1" customFormat="1" spans="1:16">
      <c r="A122" s="1" t="str">
        <f>"415480995991492323"</f>
        <v>415480995991492323</v>
      </c>
      <c r="B122" s="1" t="s">
        <v>740</v>
      </c>
      <c r="C122" s="1">
        <v>3099</v>
      </c>
      <c r="D122" s="1" t="s">
        <v>17</v>
      </c>
      <c r="E122" s="1" t="s">
        <v>18</v>
      </c>
      <c r="F122" s="1" t="s">
        <v>741</v>
      </c>
      <c r="G122" s="1" t="s">
        <v>742</v>
      </c>
      <c r="H122" s="1" t="s">
        <v>743</v>
      </c>
      <c r="I122" s="31">
        <v>43574.6011574074</v>
      </c>
      <c r="J122" s="1" t="s">
        <v>173</v>
      </c>
      <c r="K122" s="1" t="s">
        <v>744</v>
      </c>
      <c r="L122" s="1" t="s">
        <v>24</v>
      </c>
      <c r="M122" s="1" t="s">
        <v>745</v>
      </c>
      <c r="N122" s="1">
        <v>1</v>
      </c>
      <c r="P122" s="1" t="s">
        <v>18</v>
      </c>
    </row>
    <row r="123" s="1" customFormat="1" spans="1:16">
      <c r="A123" s="1" t="str">
        <f>"291157933381828203"</f>
        <v>291157933381828203</v>
      </c>
      <c r="B123" s="1" t="s">
        <v>746</v>
      </c>
      <c r="C123" s="1">
        <v>988</v>
      </c>
      <c r="D123" s="1" t="s">
        <v>17</v>
      </c>
      <c r="E123" s="1" t="s">
        <v>18</v>
      </c>
      <c r="F123" s="1" t="s">
        <v>747</v>
      </c>
      <c r="G123" s="1" t="s">
        <v>748</v>
      </c>
      <c r="H123" s="1" t="s">
        <v>749</v>
      </c>
      <c r="I123" s="31">
        <v>43563.797974537</v>
      </c>
      <c r="J123" s="1" t="s">
        <v>750</v>
      </c>
      <c r="K123" s="1" t="s">
        <v>751</v>
      </c>
      <c r="L123" s="1" t="s">
        <v>24</v>
      </c>
      <c r="M123" s="1" t="s">
        <v>752</v>
      </c>
      <c r="N123" s="1">
        <v>1</v>
      </c>
      <c r="O123" s="1" t="s">
        <v>26</v>
      </c>
      <c r="P123" s="1" t="s">
        <v>18</v>
      </c>
    </row>
    <row r="124" s="1" customFormat="1" spans="1:16">
      <c r="A124" s="1" t="str">
        <f>"413478592793472561"</f>
        <v>413478592793472561</v>
      </c>
      <c r="B124" s="1" t="s">
        <v>753</v>
      </c>
      <c r="C124" s="1">
        <v>699</v>
      </c>
      <c r="D124" s="1" t="s">
        <v>17</v>
      </c>
      <c r="E124" s="1" t="s">
        <v>18</v>
      </c>
      <c r="F124" s="1" t="s">
        <v>754</v>
      </c>
      <c r="G124" s="1" t="s">
        <v>755</v>
      </c>
      <c r="H124" s="1" t="s">
        <v>756</v>
      </c>
      <c r="I124" s="31">
        <v>43573.5950115741</v>
      </c>
      <c r="J124" s="1" t="s">
        <v>95</v>
      </c>
      <c r="K124" s="1" t="s">
        <v>757</v>
      </c>
      <c r="L124" s="1" t="s">
        <v>24</v>
      </c>
      <c r="M124" s="1" t="s">
        <v>758</v>
      </c>
      <c r="N124" s="1">
        <v>1</v>
      </c>
      <c r="O124" s="1" t="s">
        <v>26</v>
      </c>
      <c r="P124" s="1" t="s">
        <v>18</v>
      </c>
    </row>
    <row r="125" s="29" customFormat="1" ht="15" customHeight="1" spans="1:16">
      <c r="A125" s="33" t="str">
        <f>"394367872998834051"</f>
        <v>394367872998834051</v>
      </c>
      <c r="B125" s="33" t="s">
        <v>759</v>
      </c>
      <c r="C125" s="33">
        <v>1898</v>
      </c>
      <c r="D125" s="33" t="s">
        <v>17</v>
      </c>
      <c r="E125" s="33" t="s">
        <v>18</v>
      </c>
      <c r="F125" s="33" t="s">
        <v>760</v>
      </c>
      <c r="G125" s="33" t="s">
        <v>761</v>
      </c>
      <c r="H125" s="33" t="s">
        <v>762</v>
      </c>
      <c r="I125" s="34">
        <v>43556.4317013889</v>
      </c>
      <c r="J125" s="33" t="s">
        <v>95</v>
      </c>
      <c r="K125" s="33" t="s">
        <v>763</v>
      </c>
      <c r="L125" s="33" t="s">
        <v>24</v>
      </c>
      <c r="M125" s="33" t="s">
        <v>764</v>
      </c>
      <c r="N125" s="33">
        <v>3</v>
      </c>
      <c r="O125" s="33" t="s">
        <v>26</v>
      </c>
      <c r="P125" s="33" t="s">
        <v>18</v>
      </c>
    </row>
    <row r="126" s="1" customFormat="1" spans="1:16">
      <c r="A126" s="1" t="str">
        <f>"404239328303340358"</f>
        <v>404239328303340358</v>
      </c>
      <c r="B126" s="1" t="s">
        <v>765</v>
      </c>
      <c r="C126" s="1">
        <v>699</v>
      </c>
      <c r="D126" s="1" t="s">
        <v>17</v>
      </c>
      <c r="E126" s="1" t="s">
        <v>18</v>
      </c>
      <c r="F126" s="1" t="s">
        <v>766</v>
      </c>
      <c r="G126" s="1" t="s">
        <v>767</v>
      </c>
      <c r="H126" s="1" t="s">
        <v>768</v>
      </c>
      <c r="I126" s="31">
        <v>43565.5546180556</v>
      </c>
      <c r="J126" s="1" t="s">
        <v>95</v>
      </c>
      <c r="K126" s="1" t="s">
        <v>769</v>
      </c>
      <c r="L126" s="1" t="s">
        <v>40</v>
      </c>
      <c r="M126" s="1" t="s">
        <v>770</v>
      </c>
      <c r="N126" s="1">
        <v>1</v>
      </c>
      <c r="O126" s="1" t="s">
        <v>26</v>
      </c>
      <c r="P126" s="1" t="s">
        <v>18</v>
      </c>
    </row>
    <row r="127" s="1" customFormat="1" spans="1:16">
      <c r="A127" s="1" t="str">
        <f>"407507171767474975"</f>
        <v>407507171767474975</v>
      </c>
      <c r="B127" s="1" t="s">
        <v>771</v>
      </c>
      <c r="C127" s="1">
        <v>1299</v>
      </c>
      <c r="D127" s="1" t="s">
        <v>17</v>
      </c>
      <c r="E127" s="1" t="s">
        <v>772</v>
      </c>
      <c r="F127" s="1" t="s">
        <v>773</v>
      </c>
      <c r="G127" s="1" t="s">
        <v>774</v>
      </c>
      <c r="H127" s="1" t="s">
        <v>775</v>
      </c>
      <c r="I127" s="31">
        <v>43567.648125</v>
      </c>
      <c r="J127" s="1" t="s">
        <v>776</v>
      </c>
      <c r="K127" s="1" t="s">
        <v>777</v>
      </c>
      <c r="L127" s="1" t="s">
        <v>24</v>
      </c>
      <c r="M127" s="1" t="s">
        <v>778</v>
      </c>
      <c r="N127" s="1">
        <v>1</v>
      </c>
      <c r="O127" s="1" t="s">
        <v>26</v>
      </c>
      <c r="P127" s="1" t="s">
        <v>18</v>
      </c>
    </row>
    <row r="128" s="1" customFormat="1" spans="1:16">
      <c r="A128" s="1" t="str">
        <f>"407482403266753151"</f>
        <v>407482403266753151</v>
      </c>
      <c r="B128" s="1" t="s">
        <v>297</v>
      </c>
      <c r="C128" s="1">
        <v>13585</v>
      </c>
      <c r="D128" s="1" t="s">
        <v>17</v>
      </c>
      <c r="E128" s="1" t="s">
        <v>18</v>
      </c>
      <c r="F128" s="1" t="s">
        <v>298</v>
      </c>
      <c r="G128" s="1" t="s">
        <v>299</v>
      </c>
      <c r="H128" s="1" t="s">
        <v>300</v>
      </c>
      <c r="I128" s="31">
        <v>43567.6330902778</v>
      </c>
      <c r="J128" s="1" t="s">
        <v>779</v>
      </c>
      <c r="K128" s="1" t="s">
        <v>301</v>
      </c>
      <c r="L128" s="1" t="s">
        <v>24</v>
      </c>
      <c r="M128" s="1" t="s">
        <v>780</v>
      </c>
      <c r="N128" s="1">
        <v>14</v>
      </c>
      <c r="O128" s="1" t="s">
        <v>26</v>
      </c>
      <c r="P128" s="1" t="s">
        <v>18</v>
      </c>
    </row>
    <row r="129" s="1" customFormat="1" spans="1:16">
      <c r="A129" s="1" t="str">
        <f>"291437868821927204"</f>
        <v>291437868821927204</v>
      </c>
      <c r="B129" s="1" t="s">
        <v>781</v>
      </c>
      <c r="C129" s="1">
        <v>3270</v>
      </c>
      <c r="D129" s="1" t="s">
        <v>17</v>
      </c>
      <c r="E129" s="1" t="s">
        <v>18</v>
      </c>
      <c r="F129" s="1" t="s">
        <v>782</v>
      </c>
      <c r="G129" s="1" t="s">
        <v>783</v>
      </c>
      <c r="H129" s="1" t="s">
        <v>784</v>
      </c>
      <c r="I129" s="31">
        <v>43565.8748842593</v>
      </c>
      <c r="J129" s="1" t="s">
        <v>531</v>
      </c>
      <c r="K129" s="1" t="s">
        <v>785</v>
      </c>
      <c r="L129" s="1" t="s">
        <v>24</v>
      </c>
      <c r="M129" s="1" t="s">
        <v>786</v>
      </c>
      <c r="N129" s="1">
        <v>1</v>
      </c>
      <c r="P129" s="1" t="s">
        <v>783</v>
      </c>
    </row>
    <row r="130" s="1" customFormat="1" spans="1:16">
      <c r="A130" s="1" t="str">
        <f>"272012774673619298"</f>
        <v>272012774673619298</v>
      </c>
      <c r="B130" s="1" t="s">
        <v>787</v>
      </c>
      <c r="C130" s="1">
        <v>800.08</v>
      </c>
      <c r="D130" s="1" t="s">
        <v>17</v>
      </c>
      <c r="E130" s="1" t="s">
        <v>18</v>
      </c>
      <c r="F130" s="1" t="s">
        <v>788</v>
      </c>
      <c r="G130" s="1" t="s">
        <v>789</v>
      </c>
      <c r="H130" s="1" t="s">
        <v>790</v>
      </c>
      <c r="I130" s="31">
        <v>43558.0046296296</v>
      </c>
      <c r="J130" s="1" t="s">
        <v>60</v>
      </c>
      <c r="K130" s="1" t="s">
        <v>791</v>
      </c>
      <c r="L130" s="1" t="s">
        <v>24</v>
      </c>
      <c r="M130" s="1" t="s">
        <v>792</v>
      </c>
      <c r="N130" s="1">
        <v>1</v>
      </c>
      <c r="O130" s="1" t="s">
        <v>26</v>
      </c>
      <c r="P130" s="1" t="s">
        <v>789</v>
      </c>
    </row>
    <row r="131" s="1" customFormat="1" spans="1:16">
      <c r="A131" s="1" t="str">
        <f>"394896448305086265"</f>
        <v>394896448305086265</v>
      </c>
      <c r="B131" s="1" t="s">
        <v>793</v>
      </c>
      <c r="C131" s="1">
        <v>945.44</v>
      </c>
      <c r="D131" s="1" t="s">
        <v>17</v>
      </c>
      <c r="E131" s="1" t="s">
        <v>18</v>
      </c>
      <c r="F131" s="1" t="s">
        <v>794</v>
      </c>
      <c r="G131" s="1" t="s">
        <v>795</v>
      </c>
      <c r="H131" s="1" t="s">
        <v>796</v>
      </c>
      <c r="I131" s="31">
        <v>43556.79875</v>
      </c>
      <c r="J131" s="1" t="s">
        <v>60</v>
      </c>
      <c r="K131" s="1" t="s">
        <v>797</v>
      </c>
      <c r="L131" s="1" t="s">
        <v>24</v>
      </c>
      <c r="M131" s="1" t="s">
        <v>798</v>
      </c>
      <c r="N131" s="1">
        <v>1</v>
      </c>
      <c r="O131" s="1" t="s">
        <v>26</v>
      </c>
      <c r="P131" s="1" t="s">
        <v>795</v>
      </c>
    </row>
    <row r="132" s="1" customFormat="1" spans="1:16">
      <c r="A132" s="1" t="str">
        <f>"290177230908291820"</f>
        <v>290177230908291820</v>
      </c>
      <c r="B132" s="1" t="s">
        <v>799</v>
      </c>
      <c r="C132" s="1">
        <v>945.44</v>
      </c>
      <c r="D132" s="1" t="s">
        <v>17</v>
      </c>
      <c r="E132" s="1" t="s">
        <v>800</v>
      </c>
      <c r="F132" s="1" t="s">
        <v>801</v>
      </c>
      <c r="G132" s="1" t="s">
        <v>802</v>
      </c>
      <c r="H132" s="1" t="s">
        <v>803</v>
      </c>
      <c r="I132" s="31">
        <v>43558.6130902778</v>
      </c>
      <c r="J132" s="1" t="s">
        <v>60</v>
      </c>
      <c r="K132" s="1" t="s">
        <v>804</v>
      </c>
      <c r="L132" s="1" t="s">
        <v>24</v>
      </c>
      <c r="M132" s="1" t="s">
        <v>805</v>
      </c>
      <c r="N132" s="1">
        <v>1</v>
      </c>
      <c r="O132" s="1" t="s">
        <v>26</v>
      </c>
      <c r="P132" s="1" t="s">
        <v>802</v>
      </c>
    </row>
    <row r="133" s="1" customFormat="1" spans="1:16">
      <c r="A133" s="1" t="str">
        <f>"272305127403773990"</f>
        <v>272305127403773990</v>
      </c>
      <c r="B133" s="1" t="s">
        <v>413</v>
      </c>
      <c r="C133" s="1">
        <v>857.44</v>
      </c>
      <c r="D133" s="1" t="s">
        <v>17</v>
      </c>
      <c r="E133" s="1" t="s">
        <v>18</v>
      </c>
      <c r="F133" s="1" t="s">
        <v>414</v>
      </c>
      <c r="G133" s="1" t="s">
        <v>806</v>
      </c>
      <c r="H133" s="1" t="s">
        <v>416</v>
      </c>
      <c r="I133" s="31">
        <v>43559.0252314815</v>
      </c>
      <c r="J133" s="1" t="s">
        <v>60</v>
      </c>
      <c r="K133" s="1" t="s">
        <v>807</v>
      </c>
      <c r="L133" s="1" t="s">
        <v>24</v>
      </c>
      <c r="M133" s="1" t="s">
        <v>808</v>
      </c>
      <c r="N133" s="1">
        <v>1</v>
      </c>
      <c r="O133" s="1" t="s">
        <v>26</v>
      </c>
      <c r="P133" s="1" t="s">
        <v>18</v>
      </c>
    </row>
    <row r="134" s="1" customFormat="1" spans="1:16">
      <c r="A134" s="1" t="str">
        <f>"290382286681318004"</f>
        <v>290382286681318004</v>
      </c>
      <c r="B134" s="1" t="s">
        <v>809</v>
      </c>
      <c r="C134" s="1">
        <v>899.44</v>
      </c>
      <c r="D134" s="1" t="s">
        <v>17</v>
      </c>
      <c r="E134" s="1" t="s">
        <v>18</v>
      </c>
      <c r="F134" s="1" t="s">
        <v>810</v>
      </c>
      <c r="G134" s="1" t="s">
        <v>811</v>
      </c>
      <c r="H134" s="1" t="s">
        <v>812</v>
      </c>
      <c r="I134" s="31">
        <v>43558.9725810185</v>
      </c>
      <c r="J134" s="1" t="s">
        <v>813</v>
      </c>
      <c r="K134" s="1" t="s">
        <v>814</v>
      </c>
      <c r="L134" s="1" t="s">
        <v>40</v>
      </c>
      <c r="M134" s="1" t="s">
        <v>815</v>
      </c>
      <c r="N134" s="1">
        <v>1</v>
      </c>
      <c r="O134" s="1" t="s">
        <v>26</v>
      </c>
      <c r="P134" s="1" t="s">
        <v>811</v>
      </c>
    </row>
    <row r="135" s="1" customFormat="1" spans="1:16">
      <c r="A135" s="1" t="str">
        <f>"396499456650037447"</f>
        <v>396499456650037447</v>
      </c>
      <c r="B135" s="1" t="s">
        <v>816</v>
      </c>
      <c r="C135" s="1">
        <v>1799</v>
      </c>
      <c r="D135" s="1" t="s">
        <v>17</v>
      </c>
      <c r="E135" s="1" t="s">
        <v>18</v>
      </c>
      <c r="F135" s="1" t="s">
        <v>817</v>
      </c>
      <c r="G135" s="1" t="s">
        <v>818</v>
      </c>
      <c r="H135" s="1" t="s">
        <v>819</v>
      </c>
      <c r="I135" s="31">
        <v>43558.5454976852</v>
      </c>
      <c r="J135" s="1" t="s">
        <v>22</v>
      </c>
      <c r="K135" s="1" t="s">
        <v>820</v>
      </c>
      <c r="L135" s="1" t="s">
        <v>24</v>
      </c>
      <c r="M135" s="1" t="s">
        <v>821</v>
      </c>
      <c r="N135" s="1">
        <v>1</v>
      </c>
      <c r="O135" s="1" t="s">
        <v>26</v>
      </c>
      <c r="P135" s="1" t="s">
        <v>818</v>
      </c>
    </row>
    <row r="136" s="1" customFormat="1" spans="1:16">
      <c r="A136" s="1" t="str">
        <f>"396803777360024586"</f>
        <v>396803777360024586</v>
      </c>
      <c r="B136" s="1" t="s">
        <v>822</v>
      </c>
      <c r="C136" s="1">
        <v>1799</v>
      </c>
      <c r="D136" s="1" t="s">
        <v>17</v>
      </c>
      <c r="E136" s="1" t="s">
        <v>18</v>
      </c>
      <c r="F136" s="1" t="s">
        <v>823</v>
      </c>
      <c r="G136" s="1" t="s">
        <v>824</v>
      </c>
      <c r="H136" s="1" t="s">
        <v>825</v>
      </c>
      <c r="I136" s="31">
        <v>43558.5338078704</v>
      </c>
      <c r="J136" s="1" t="s">
        <v>22</v>
      </c>
      <c r="K136" s="1" t="s">
        <v>826</v>
      </c>
      <c r="L136" s="1" t="s">
        <v>24</v>
      </c>
      <c r="M136" s="1" t="s">
        <v>827</v>
      </c>
      <c r="N136" s="1">
        <v>1</v>
      </c>
      <c r="O136" s="1" t="s">
        <v>26</v>
      </c>
      <c r="P136" s="1" t="s">
        <v>824</v>
      </c>
    </row>
    <row r="137" s="1" customFormat="1" spans="1:16">
      <c r="A137" s="1" t="str">
        <f>"398769251142585977"</f>
        <v>398769251142585977</v>
      </c>
      <c r="B137" s="1" t="s">
        <v>828</v>
      </c>
      <c r="C137" s="1">
        <v>2188</v>
      </c>
      <c r="D137" s="1" t="s">
        <v>17</v>
      </c>
      <c r="E137" s="1" t="s">
        <v>18</v>
      </c>
      <c r="F137" s="1" t="s">
        <v>829</v>
      </c>
      <c r="G137" s="1" t="s">
        <v>830</v>
      </c>
      <c r="H137" s="1" t="s">
        <v>831</v>
      </c>
      <c r="I137" s="31">
        <v>43559.8968518519</v>
      </c>
      <c r="J137" s="1" t="s">
        <v>22</v>
      </c>
      <c r="K137" s="1" t="s">
        <v>832</v>
      </c>
      <c r="L137" s="1" t="s">
        <v>24</v>
      </c>
      <c r="M137" s="1" t="s">
        <v>833</v>
      </c>
      <c r="N137" s="1">
        <v>1</v>
      </c>
      <c r="O137" s="1" t="s">
        <v>26</v>
      </c>
      <c r="P137" s="1" t="s">
        <v>18</v>
      </c>
    </row>
    <row r="138" s="1" customFormat="1" spans="1:16">
      <c r="A138" s="1" t="str">
        <f>"394934496644291777"</f>
        <v>394934496644291777</v>
      </c>
      <c r="B138" s="1" t="s">
        <v>834</v>
      </c>
      <c r="C138" s="1">
        <v>1799</v>
      </c>
      <c r="D138" s="1" t="s">
        <v>17</v>
      </c>
      <c r="E138" s="1" t="s">
        <v>18</v>
      </c>
      <c r="F138" s="1" t="s">
        <v>835</v>
      </c>
      <c r="G138" s="1" t="s">
        <v>836</v>
      </c>
      <c r="H138" s="1" t="s">
        <v>837</v>
      </c>
      <c r="I138" s="31">
        <v>43556.8288194444</v>
      </c>
      <c r="J138" s="1" t="s">
        <v>22</v>
      </c>
      <c r="K138" s="1" t="s">
        <v>838</v>
      </c>
      <c r="L138" s="1" t="s">
        <v>24</v>
      </c>
      <c r="M138" s="1" t="s">
        <v>839</v>
      </c>
      <c r="N138" s="1">
        <v>1</v>
      </c>
      <c r="O138" s="1" t="s">
        <v>26</v>
      </c>
      <c r="P138" s="1" t="s">
        <v>836</v>
      </c>
    </row>
    <row r="139" s="1" customFormat="1" spans="1:16">
      <c r="A139" s="1" t="str">
        <f>"398472483855548313"</f>
        <v>398472483855548313</v>
      </c>
      <c r="B139" s="1" t="s">
        <v>840</v>
      </c>
      <c r="C139" s="1">
        <v>549</v>
      </c>
      <c r="D139" s="1" t="s">
        <v>17</v>
      </c>
      <c r="E139" s="1" t="s">
        <v>18</v>
      </c>
      <c r="F139" s="1" t="s">
        <v>841</v>
      </c>
      <c r="G139" s="1" t="s">
        <v>842</v>
      </c>
      <c r="H139" s="1" t="s">
        <v>843</v>
      </c>
      <c r="I139" s="31">
        <v>43559.7055787037</v>
      </c>
      <c r="J139" s="1" t="s">
        <v>662</v>
      </c>
      <c r="K139" s="1" t="s">
        <v>844</v>
      </c>
      <c r="L139" s="1" t="s">
        <v>24</v>
      </c>
      <c r="M139" s="1" t="s">
        <v>845</v>
      </c>
      <c r="N139" s="1">
        <v>1</v>
      </c>
      <c r="P139" s="1" t="s">
        <v>18</v>
      </c>
    </row>
    <row r="140" s="1" customFormat="1" spans="1:16">
      <c r="A140" s="1" t="str">
        <f>"417898371001836567"</f>
        <v>417898371001836567</v>
      </c>
      <c r="B140" s="1" t="s">
        <v>846</v>
      </c>
      <c r="C140" s="1">
        <v>988</v>
      </c>
      <c r="D140" s="1" t="s">
        <v>17</v>
      </c>
      <c r="E140" s="1" t="s">
        <v>18</v>
      </c>
      <c r="F140" s="1" t="s">
        <v>847</v>
      </c>
      <c r="G140" s="1" t="s">
        <v>848</v>
      </c>
      <c r="H140" s="1" t="s">
        <v>849</v>
      </c>
      <c r="I140" s="31">
        <v>43576.5676273148</v>
      </c>
      <c r="J140" s="1" t="s">
        <v>750</v>
      </c>
      <c r="K140" s="1" t="s">
        <v>850</v>
      </c>
      <c r="L140" s="1" t="s">
        <v>24</v>
      </c>
      <c r="M140" s="1" t="s">
        <v>851</v>
      </c>
      <c r="N140" s="1">
        <v>1</v>
      </c>
      <c r="O140" s="1" t="s">
        <v>26</v>
      </c>
      <c r="P140" s="1" t="s">
        <v>848</v>
      </c>
    </row>
    <row r="141" s="1" customFormat="1" spans="1:16">
      <c r="A141" s="1" t="str">
        <f>"290119119134412911"</f>
        <v>290119119134412911</v>
      </c>
      <c r="B141" s="1" t="s">
        <v>852</v>
      </c>
      <c r="C141" s="1">
        <v>616</v>
      </c>
      <c r="D141" s="1" t="s">
        <v>17</v>
      </c>
      <c r="E141" s="1" t="s">
        <v>18</v>
      </c>
      <c r="F141" s="1" t="s">
        <v>853</v>
      </c>
      <c r="G141" s="1" t="s">
        <v>854</v>
      </c>
      <c r="H141" s="1" t="s">
        <v>855</v>
      </c>
      <c r="I141" s="31">
        <v>43557.7465625</v>
      </c>
      <c r="J141" s="1" t="s">
        <v>856</v>
      </c>
      <c r="K141" s="1" t="s">
        <v>857</v>
      </c>
      <c r="L141" s="1" t="s">
        <v>24</v>
      </c>
      <c r="M141" s="1" t="s">
        <v>858</v>
      </c>
      <c r="N141" s="1">
        <v>1</v>
      </c>
      <c r="O141" s="1" t="s">
        <v>26</v>
      </c>
      <c r="P141" s="1" t="s">
        <v>854</v>
      </c>
    </row>
    <row r="142" s="1" customFormat="1" spans="1:16">
      <c r="A142" s="1" t="str">
        <f>"402273441910613848"</f>
        <v>402273441910613848</v>
      </c>
      <c r="B142" s="1" t="s">
        <v>859</v>
      </c>
      <c r="C142" s="1">
        <v>8</v>
      </c>
      <c r="D142" s="1" t="s">
        <v>17</v>
      </c>
      <c r="E142" s="1" t="s">
        <v>18</v>
      </c>
      <c r="F142" s="1" t="s">
        <v>860</v>
      </c>
      <c r="G142" s="1" t="s">
        <v>861</v>
      </c>
      <c r="H142" s="1" t="s">
        <v>862</v>
      </c>
      <c r="I142" s="31">
        <v>43563.6268981481</v>
      </c>
      <c r="J142" s="1" t="s">
        <v>228</v>
      </c>
      <c r="K142" s="1" t="s">
        <v>863</v>
      </c>
      <c r="L142" s="1" t="s">
        <v>40</v>
      </c>
      <c r="M142" s="1" t="s">
        <v>864</v>
      </c>
      <c r="N142" s="1">
        <v>8</v>
      </c>
      <c r="O142" s="1" t="s">
        <v>26</v>
      </c>
      <c r="P142" s="1" t="s">
        <v>861</v>
      </c>
    </row>
    <row r="143" s="1" customFormat="1" spans="1:16">
      <c r="A143" s="1" t="str">
        <f>"413383299124523983"</f>
        <v>413383299124523983</v>
      </c>
      <c r="B143" s="1" t="s">
        <v>865</v>
      </c>
      <c r="C143" s="1">
        <v>2322.12</v>
      </c>
      <c r="D143" s="1" t="s">
        <v>17</v>
      </c>
      <c r="E143" s="1" t="s">
        <v>18</v>
      </c>
      <c r="F143" s="1" t="s">
        <v>866</v>
      </c>
      <c r="G143" s="1" t="s">
        <v>867</v>
      </c>
      <c r="H143" s="1" t="s">
        <v>868</v>
      </c>
      <c r="I143" s="31">
        <v>43572.7044097222</v>
      </c>
      <c r="J143" s="1" t="s">
        <v>869</v>
      </c>
      <c r="L143" s="1" t="s">
        <v>18</v>
      </c>
      <c r="M143" s="1" t="s">
        <v>870</v>
      </c>
      <c r="N143" s="1">
        <v>2</v>
      </c>
      <c r="P143" s="1" t="s">
        <v>18</v>
      </c>
    </row>
    <row r="144" s="1" customFormat="1" spans="1:16">
      <c r="A144" s="1" t="str">
        <f>"396377794475582755"</f>
        <v>396377794475582755</v>
      </c>
      <c r="B144" s="1" t="s">
        <v>871</v>
      </c>
      <c r="C144" s="1">
        <v>88</v>
      </c>
      <c r="D144" s="1" t="s">
        <v>17</v>
      </c>
      <c r="E144" s="1" t="s">
        <v>18</v>
      </c>
      <c r="F144" s="1" t="s">
        <v>872</v>
      </c>
      <c r="G144" s="1" t="s">
        <v>873</v>
      </c>
      <c r="H144" s="1" t="s">
        <v>874</v>
      </c>
      <c r="I144" s="31">
        <v>43557.765150463</v>
      </c>
      <c r="J144" s="1" t="s">
        <v>228</v>
      </c>
      <c r="K144" s="1" t="s">
        <v>875</v>
      </c>
      <c r="L144" s="1" t="s">
        <v>24</v>
      </c>
      <c r="M144" s="1" t="s">
        <v>876</v>
      </c>
      <c r="N144" s="1">
        <v>88</v>
      </c>
      <c r="O144" s="1" t="s">
        <v>26</v>
      </c>
      <c r="P144" s="1" t="s">
        <v>873</v>
      </c>
    </row>
    <row r="146" s="1" customFormat="1" spans="1:21">
      <c r="A146" s="1">
        <v>94565342204</v>
      </c>
      <c r="B146" s="1">
        <v>1731441750</v>
      </c>
      <c r="C146" s="1" t="s">
        <v>877</v>
      </c>
      <c r="D146" s="1">
        <v>1</v>
      </c>
      <c r="E146" s="1" t="s">
        <v>878</v>
      </c>
      <c r="F146" s="1" t="s">
        <v>879</v>
      </c>
      <c r="G146" s="1">
        <v>709</v>
      </c>
      <c r="H146" s="1" t="s">
        <v>880</v>
      </c>
      <c r="I146" s="1" t="s">
        <v>881</v>
      </c>
      <c r="J146" s="1" t="s">
        <v>882</v>
      </c>
      <c r="K146" s="1" t="s">
        <v>883</v>
      </c>
      <c r="M146" s="1" t="s">
        <v>302</v>
      </c>
      <c r="Q146" s="1">
        <v>32</v>
      </c>
      <c r="R146" s="1" t="s">
        <v>884</v>
      </c>
      <c r="T146" s="1" t="s">
        <v>885</v>
      </c>
      <c r="U146" s="1" t="s">
        <v>886</v>
      </c>
    </row>
    <row r="147" s="1" customFormat="1" spans="1:21">
      <c r="A147" s="1">
        <v>94541769427</v>
      </c>
      <c r="B147" s="1">
        <v>30394569996</v>
      </c>
      <c r="C147" s="1" t="s">
        <v>887</v>
      </c>
      <c r="D147" s="1">
        <v>1</v>
      </c>
      <c r="E147" s="1" t="s">
        <v>878</v>
      </c>
      <c r="F147" s="1" t="s">
        <v>888</v>
      </c>
      <c r="G147" s="1">
        <v>2603</v>
      </c>
      <c r="H147" s="1" t="s">
        <v>889</v>
      </c>
      <c r="I147" s="1" t="s">
        <v>890</v>
      </c>
      <c r="J147" s="1" t="s">
        <v>891</v>
      </c>
      <c r="K147" s="1" t="s">
        <v>892</v>
      </c>
      <c r="M147" s="1" t="s">
        <v>893</v>
      </c>
      <c r="N147" s="1" t="s">
        <v>894</v>
      </c>
      <c r="O147" s="1" t="s">
        <v>895</v>
      </c>
      <c r="P147" s="1" t="s">
        <v>895</v>
      </c>
      <c r="Q147" s="1">
        <v>15</v>
      </c>
      <c r="R147" s="1" t="s">
        <v>896</v>
      </c>
      <c r="T147" s="1" t="s">
        <v>897</v>
      </c>
      <c r="U147" s="1" t="s">
        <v>898</v>
      </c>
    </row>
    <row r="148" s="1" customFormat="1" spans="1:21">
      <c r="A148" s="1">
        <v>94255494061</v>
      </c>
      <c r="B148" s="1">
        <v>10404034618</v>
      </c>
      <c r="C148" s="1" t="s">
        <v>899</v>
      </c>
      <c r="D148" s="1">
        <v>1</v>
      </c>
      <c r="E148" s="1" t="s">
        <v>878</v>
      </c>
      <c r="F148" s="1" t="s">
        <v>900</v>
      </c>
      <c r="G148" s="1">
        <v>2448</v>
      </c>
      <c r="H148" s="1" t="s">
        <v>901</v>
      </c>
      <c r="I148" s="1" t="s">
        <v>902</v>
      </c>
      <c r="J148" s="1" t="s">
        <v>903</v>
      </c>
      <c r="K148" s="1" t="s">
        <v>904</v>
      </c>
      <c r="L148" s="1" t="s">
        <v>905</v>
      </c>
      <c r="M148" s="1" t="s">
        <v>906</v>
      </c>
      <c r="N148" s="1" t="s">
        <v>894</v>
      </c>
      <c r="O148" s="1" t="s">
        <v>895</v>
      </c>
      <c r="P148" s="1" t="s">
        <v>895</v>
      </c>
      <c r="Q148" s="1">
        <v>0</v>
      </c>
      <c r="R148" s="1" t="s">
        <v>907</v>
      </c>
      <c r="T148" s="1" t="s">
        <v>908</v>
      </c>
      <c r="U148" s="1" t="s">
        <v>898</v>
      </c>
    </row>
    <row r="149" s="1" customFormat="1" spans="1:21">
      <c r="A149" s="1">
        <v>86807421849</v>
      </c>
      <c r="B149" s="1">
        <v>1719605215</v>
      </c>
      <c r="C149" s="1" t="s">
        <v>909</v>
      </c>
      <c r="D149" s="1">
        <v>1</v>
      </c>
      <c r="E149" s="1" t="s">
        <v>878</v>
      </c>
      <c r="F149" s="1" t="s">
        <v>910</v>
      </c>
      <c r="G149" s="1">
        <v>619</v>
      </c>
      <c r="H149" s="1" t="s">
        <v>901</v>
      </c>
      <c r="I149" s="1" t="s">
        <v>911</v>
      </c>
      <c r="J149" s="1" t="s">
        <v>912</v>
      </c>
      <c r="K149" s="1" t="s">
        <v>913</v>
      </c>
      <c r="L149" s="1" t="s">
        <v>914</v>
      </c>
      <c r="M149" s="1" t="s">
        <v>915</v>
      </c>
      <c r="O149" s="1" t="s">
        <v>895</v>
      </c>
      <c r="P149" s="1" t="s">
        <v>895</v>
      </c>
      <c r="Q149" s="1">
        <v>0</v>
      </c>
      <c r="R149" s="1" t="s">
        <v>916</v>
      </c>
      <c r="T149" s="1" t="s">
        <v>917</v>
      </c>
      <c r="U149" s="1" t="s">
        <v>886</v>
      </c>
    </row>
    <row r="150" s="1" customFormat="1" spans="1:21">
      <c r="A150" s="1">
        <v>86789099131</v>
      </c>
      <c r="B150" s="1">
        <v>17213485449</v>
      </c>
      <c r="C150" s="1" t="s">
        <v>918</v>
      </c>
      <c r="D150" s="1">
        <v>1</v>
      </c>
      <c r="E150" s="1" t="s">
        <v>878</v>
      </c>
      <c r="F150" s="1" t="s">
        <v>919</v>
      </c>
      <c r="G150" s="1">
        <v>6209</v>
      </c>
      <c r="H150" s="1" t="s">
        <v>901</v>
      </c>
      <c r="I150" s="1" t="s">
        <v>920</v>
      </c>
      <c r="J150" s="1" t="s">
        <v>921</v>
      </c>
      <c r="K150" s="1" t="s">
        <v>922</v>
      </c>
      <c r="M150" s="1" t="s">
        <v>923</v>
      </c>
      <c r="O150" s="1" t="s">
        <v>895</v>
      </c>
      <c r="P150" s="1" t="s">
        <v>895</v>
      </c>
      <c r="Q150" s="1">
        <v>0</v>
      </c>
      <c r="R150" s="1" t="s">
        <v>924</v>
      </c>
      <c r="T150" s="1" t="s">
        <v>925</v>
      </c>
      <c r="U150" s="1" t="s">
        <v>886</v>
      </c>
    </row>
    <row r="151" s="1" customFormat="1" spans="1:21">
      <c r="A151" s="1">
        <v>86380054783</v>
      </c>
      <c r="B151" s="1">
        <v>1731441750</v>
      </c>
      <c r="C151" s="1" t="s">
        <v>877</v>
      </c>
      <c r="D151" s="1">
        <v>1</v>
      </c>
      <c r="E151" s="1" t="s">
        <v>926</v>
      </c>
      <c r="F151" s="1" t="s">
        <v>927</v>
      </c>
      <c r="G151" s="1">
        <v>727</v>
      </c>
      <c r="H151" s="1" t="s">
        <v>901</v>
      </c>
      <c r="I151" s="1" t="s">
        <v>928</v>
      </c>
      <c r="J151" s="1" t="s">
        <v>929</v>
      </c>
      <c r="K151" s="1" t="s">
        <v>930</v>
      </c>
      <c r="M151" s="1" t="s">
        <v>931</v>
      </c>
      <c r="N151" s="1" t="s">
        <v>932</v>
      </c>
      <c r="O151" s="1" t="s">
        <v>895</v>
      </c>
      <c r="P151" s="1" t="s">
        <v>895</v>
      </c>
      <c r="Q151" s="1">
        <v>0</v>
      </c>
      <c r="R151" s="1" t="s">
        <v>933</v>
      </c>
      <c r="T151" s="1" t="s">
        <v>885</v>
      </c>
      <c r="U151" s="1" t="s">
        <v>934</v>
      </c>
    </row>
    <row r="152" s="1" customFormat="1" spans="1:21">
      <c r="A152" s="1">
        <v>86216454961</v>
      </c>
      <c r="B152" s="1">
        <v>1721606902</v>
      </c>
      <c r="C152" s="1" t="s">
        <v>935</v>
      </c>
      <c r="D152" s="1">
        <v>4</v>
      </c>
      <c r="E152" s="1" t="s">
        <v>926</v>
      </c>
      <c r="F152" s="1" t="s">
        <v>936</v>
      </c>
      <c r="G152" s="1">
        <v>2522</v>
      </c>
      <c r="H152" s="1" t="s">
        <v>901</v>
      </c>
      <c r="I152" s="1" t="s">
        <v>937</v>
      </c>
      <c r="J152" s="1" t="s">
        <v>938</v>
      </c>
      <c r="K152" s="1" t="s">
        <v>939</v>
      </c>
      <c r="M152" s="1" t="s">
        <v>940</v>
      </c>
      <c r="N152" s="1" t="s">
        <v>941</v>
      </c>
      <c r="O152" s="1" t="s">
        <v>895</v>
      </c>
      <c r="P152" s="1" t="s">
        <v>895</v>
      </c>
      <c r="Q152" s="1">
        <v>0</v>
      </c>
      <c r="R152" s="1" t="s">
        <v>942</v>
      </c>
      <c r="T152" s="1" t="s">
        <v>943</v>
      </c>
      <c r="U152" s="1" t="s">
        <v>886</v>
      </c>
    </row>
    <row r="153" s="1" customFormat="1" spans="1:21">
      <c r="A153" s="1">
        <v>85952454010</v>
      </c>
      <c r="B153" s="1">
        <v>1721606903</v>
      </c>
      <c r="C153" s="1" t="s">
        <v>944</v>
      </c>
      <c r="D153" s="1">
        <v>1</v>
      </c>
      <c r="E153" s="1" t="s">
        <v>878</v>
      </c>
      <c r="F153" s="1" t="s">
        <v>945</v>
      </c>
      <c r="G153" s="1">
        <v>744.55</v>
      </c>
      <c r="H153" s="1" t="s">
        <v>901</v>
      </c>
      <c r="I153" s="1" t="s">
        <v>946</v>
      </c>
      <c r="J153" s="1" t="s">
        <v>947</v>
      </c>
      <c r="K153" s="1" t="s">
        <v>948</v>
      </c>
      <c r="M153" s="1" t="s">
        <v>949</v>
      </c>
      <c r="O153" s="1" t="s">
        <v>895</v>
      </c>
      <c r="P153" s="1" t="s">
        <v>895</v>
      </c>
      <c r="Q153" s="1">
        <v>34</v>
      </c>
      <c r="R153" s="1" t="s">
        <v>950</v>
      </c>
      <c r="T153" s="1" t="s">
        <v>943</v>
      </c>
      <c r="U153" s="1" t="s">
        <v>886</v>
      </c>
    </row>
    <row r="154" s="1" customFormat="1" spans="1:21">
      <c r="A154" s="1">
        <v>85619242456</v>
      </c>
      <c r="B154" s="1">
        <v>1367976587</v>
      </c>
      <c r="C154" s="1" t="s">
        <v>951</v>
      </c>
      <c r="D154" s="1">
        <v>1</v>
      </c>
      <c r="E154" s="1" t="s">
        <v>878</v>
      </c>
      <c r="F154" s="1" t="s">
        <v>952</v>
      </c>
      <c r="G154" s="1">
        <v>4068</v>
      </c>
      <c r="H154" s="1" t="s">
        <v>901</v>
      </c>
      <c r="I154" s="1" t="s">
        <v>953</v>
      </c>
      <c r="J154" s="1" t="s">
        <v>954</v>
      </c>
      <c r="K154" s="1" t="s">
        <v>955</v>
      </c>
      <c r="M154" s="1" t="s">
        <v>956</v>
      </c>
      <c r="N154" s="1" t="s">
        <v>957</v>
      </c>
      <c r="O154" s="1" t="s">
        <v>895</v>
      </c>
      <c r="P154" s="1" t="s">
        <v>895</v>
      </c>
      <c r="Q154" s="1">
        <v>0</v>
      </c>
      <c r="R154" s="1" t="s">
        <v>958</v>
      </c>
      <c r="T154" s="1" t="s">
        <v>959</v>
      </c>
      <c r="U154" s="1" t="s">
        <v>886</v>
      </c>
    </row>
    <row r="155" s="1" customFormat="1" spans="1:21">
      <c r="A155" s="1">
        <v>91607440901</v>
      </c>
      <c r="B155" s="1">
        <v>30394579412</v>
      </c>
      <c r="C155" s="1" t="s">
        <v>887</v>
      </c>
      <c r="D155" s="1">
        <v>1</v>
      </c>
      <c r="E155" s="1" t="s">
        <v>878</v>
      </c>
      <c r="F155" s="1" t="s">
        <v>960</v>
      </c>
      <c r="G155" s="1">
        <v>3023.6</v>
      </c>
      <c r="H155" s="1" t="s">
        <v>901</v>
      </c>
      <c r="I155" s="1" t="s">
        <v>961</v>
      </c>
      <c r="J155" s="1" t="s">
        <v>962</v>
      </c>
      <c r="K155" s="1" t="s">
        <v>963</v>
      </c>
      <c r="L155" s="1" t="s">
        <v>964</v>
      </c>
      <c r="M155" s="1" t="s">
        <v>965</v>
      </c>
      <c r="O155" s="1" t="s">
        <v>895</v>
      </c>
      <c r="P155" s="1" t="s">
        <v>895</v>
      </c>
      <c r="Q155" s="1">
        <v>15</v>
      </c>
      <c r="R155" s="1" t="s">
        <v>966</v>
      </c>
      <c r="T155" s="1" t="s">
        <v>897</v>
      </c>
      <c r="U155" s="1" t="s">
        <v>886</v>
      </c>
    </row>
    <row r="158" s="1" customFormat="1" spans="1:22">
      <c r="A158" s="1" t="str">
        <f>"421334593665808431"</f>
        <v>421334593665808431</v>
      </c>
      <c r="B158" s="1" t="s">
        <v>967</v>
      </c>
      <c r="C158" s="1">
        <v>490.8</v>
      </c>
      <c r="D158" s="1" t="s">
        <v>17</v>
      </c>
      <c r="E158" s="1" t="s">
        <v>18</v>
      </c>
      <c r="F158" s="1" t="s">
        <v>968</v>
      </c>
      <c r="G158" s="1" t="s">
        <v>969</v>
      </c>
      <c r="H158" s="1" t="s">
        <v>970</v>
      </c>
      <c r="I158" s="31">
        <v>43579.7002893519</v>
      </c>
      <c r="J158" s="1" t="s">
        <v>971</v>
      </c>
      <c r="K158" s="1" t="s">
        <v>972</v>
      </c>
      <c r="L158" s="1" t="s">
        <v>24</v>
      </c>
      <c r="M158" s="1" t="s">
        <v>973</v>
      </c>
      <c r="N158" s="1">
        <v>1</v>
      </c>
      <c r="O158" s="1">
        <v>0</v>
      </c>
      <c r="P158" s="1" t="s">
        <v>974</v>
      </c>
      <c r="Q158" s="1" t="s">
        <v>975</v>
      </c>
      <c r="R158" s="1">
        <v>0</v>
      </c>
      <c r="S158" s="1" t="s">
        <v>976</v>
      </c>
      <c r="U158" s="1" t="s">
        <v>26</v>
      </c>
      <c r="V158" s="1" t="s">
        <v>969</v>
      </c>
    </row>
    <row r="159" s="1" customFormat="1" spans="1:22">
      <c r="A159" s="1" t="str">
        <f>"420811264969735474"</f>
        <v>420811264969735474</v>
      </c>
      <c r="B159" s="1" t="s">
        <v>977</v>
      </c>
      <c r="C159" s="1">
        <v>699</v>
      </c>
      <c r="D159" s="1" t="s">
        <v>35</v>
      </c>
      <c r="E159" s="1" t="s">
        <v>18</v>
      </c>
      <c r="F159" s="1" t="s">
        <v>978</v>
      </c>
      <c r="G159" s="1" t="s">
        <v>979</v>
      </c>
      <c r="H159" s="1" t="s">
        <v>980</v>
      </c>
      <c r="I159" s="31">
        <v>43579.6173611111</v>
      </c>
      <c r="J159" s="1" t="s">
        <v>981</v>
      </c>
      <c r="K159" s="1" t="s">
        <v>982</v>
      </c>
      <c r="L159" s="1" t="s">
        <v>24</v>
      </c>
      <c r="M159" s="1" t="s">
        <v>983</v>
      </c>
      <c r="N159" s="1">
        <v>1</v>
      </c>
      <c r="O159" s="1">
        <v>0</v>
      </c>
      <c r="P159" s="1" t="s">
        <v>974</v>
      </c>
      <c r="Q159" s="1" t="s">
        <v>975</v>
      </c>
      <c r="R159" s="1">
        <v>0</v>
      </c>
      <c r="S159" s="1" t="s">
        <v>976</v>
      </c>
      <c r="U159" s="1" t="s">
        <v>26</v>
      </c>
      <c r="V159" s="1" t="s">
        <v>979</v>
      </c>
    </row>
    <row r="160" s="1" customFormat="1" spans="1:22">
      <c r="A160" s="1" t="str">
        <f>"275579110805293889"</f>
        <v>275579110805293889</v>
      </c>
      <c r="B160" s="1" t="s">
        <v>984</v>
      </c>
      <c r="C160" s="1">
        <v>359.4</v>
      </c>
      <c r="D160" s="1" t="s">
        <v>35</v>
      </c>
      <c r="E160" s="1" t="s">
        <v>18</v>
      </c>
      <c r="F160" s="1" t="s">
        <v>985</v>
      </c>
      <c r="G160" s="1" t="s">
        <v>986</v>
      </c>
      <c r="H160" s="1" t="s">
        <v>987</v>
      </c>
      <c r="I160" s="31">
        <v>43578.9508564815</v>
      </c>
      <c r="J160" s="1" t="s">
        <v>971</v>
      </c>
      <c r="K160" s="1" t="s">
        <v>988</v>
      </c>
      <c r="L160" s="1" t="s">
        <v>24</v>
      </c>
      <c r="M160" s="1" t="s">
        <v>989</v>
      </c>
      <c r="N160" s="1">
        <v>1</v>
      </c>
      <c r="O160" s="1">
        <v>0</v>
      </c>
      <c r="P160" s="1" t="s">
        <v>974</v>
      </c>
      <c r="Q160" s="1" t="s">
        <v>975</v>
      </c>
      <c r="R160" s="1">
        <v>0</v>
      </c>
      <c r="S160" s="1" t="s">
        <v>976</v>
      </c>
      <c r="U160" s="1" t="s">
        <v>26</v>
      </c>
      <c r="V160" s="1" t="s">
        <v>986</v>
      </c>
    </row>
    <row r="161" s="1" customFormat="1" spans="1:22">
      <c r="A161" s="1" t="str">
        <f>"274868805598581990"</f>
        <v>274868805598581990</v>
      </c>
      <c r="B161" s="1" t="s">
        <v>990</v>
      </c>
      <c r="C161" s="1">
        <v>359.4</v>
      </c>
      <c r="D161" s="1" t="s">
        <v>35</v>
      </c>
      <c r="E161" s="1" t="s">
        <v>18</v>
      </c>
      <c r="F161" s="1" t="s">
        <v>991</v>
      </c>
      <c r="G161" s="1" t="s">
        <v>992</v>
      </c>
      <c r="H161" s="1" t="s">
        <v>993</v>
      </c>
      <c r="I161" s="31">
        <v>43576.1431018518</v>
      </c>
      <c r="J161" s="1" t="s">
        <v>971</v>
      </c>
      <c r="K161" s="1" t="s">
        <v>994</v>
      </c>
      <c r="L161" s="1" t="s">
        <v>24</v>
      </c>
      <c r="M161" s="35" t="s">
        <v>995</v>
      </c>
      <c r="N161" s="1">
        <v>1</v>
      </c>
      <c r="O161" s="1">
        <v>0</v>
      </c>
      <c r="P161" s="1" t="s">
        <v>974</v>
      </c>
      <c r="Q161" s="1" t="s">
        <v>975</v>
      </c>
      <c r="R161" s="1">
        <v>0</v>
      </c>
      <c r="S161" s="1" t="s">
        <v>976</v>
      </c>
      <c r="U161" s="1" t="s">
        <v>26</v>
      </c>
      <c r="V161" s="1" t="s">
        <v>992</v>
      </c>
    </row>
    <row r="162" s="1" customFormat="1" spans="1:22">
      <c r="A162" s="1" t="str">
        <f>"417023362642270960"</f>
        <v>417023362642270960</v>
      </c>
      <c r="B162" s="1" t="s">
        <v>996</v>
      </c>
      <c r="C162" s="1">
        <v>329.4</v>
      </c>
      <c r="D162" s="1" t="s">
        <v>17</v>
      </c>
      <c r="E162" s="1" t="s">
        <v>18</v>
      </c>
      <c r="F162" s="1" t="s">
        <v>997</v>
      </c>
      <c r="G162" s="1" t="s">
        <v>998</v>
      </c>
      <c r="H162" s="1" t="s">
        <v>999</v>
      </c>
      <c r="I162" s="31">
        <v>43575.9509375</v>
      </c>
      <c r="J162" s="1" t="s">
        <v>971</v>
      </c>
      <c r="K162" s="1" t="s">
        <v>1000</v>
      </c>
      <c r="L162" s="1" t="s">
        <v>24</v>
      </c>
      <c r="M162" s="1" t="s">
        <v>1001</v>
      </c>
      <c r="N162" s="1">
        <v>1</v>
      </c>
      <c r="O162" s="1">
        <v>0</v>
      </c>
      <c r="P162" s="1" t="s">
        <v>974</v>
      </c>
      <c r="Q162" s="1" t="s">
        <v>975</v>
      </c>
      <c r="R162" s="1">
        <v>0</v>
      </c>
      <c r="S162" s="1" t="s">
        <v>976</v>
      </c>
      <c r="U162" s="1" t="s">
        <v>26</v>
      </c>
      <c r="V162" s="1" t="s">
        <v>998</v>
      </c>
    </row>
    <row r="163" s="1" customFormat="1" spans="1:22">
      <c r="A163" s="1" t="str">
        <f>"412694561318673814"</f>
        <v>412694561318673814</v>
      </c>
      <c r="B163" s="1" t="s">
        <v>1002</v>
      </c>
      <c r="C163" s="1">
        <v>451.4</v>
      </c>
      <c r="D163" s="1" t="s">
        <v>17</v>
      </c>
      <c r="E163" s="1" t="s">
        <v>18</v>
      </c>
      <c r="F163" s="1" t="s">
        <v>1003</v>
      </c>
      <c r="G163" s="1" t="s">
        <v>1004</v>
      </c>
      <c r="H163" s="1" t="s">
        <v>1005</v>
      </c>
      <c r="I163" s="31">
        <v>43572.6337847222</v>
      </c>
      <c r="J163" s="1" t="s">
        <v>971</v>
      </c>
      <c r="K163" s="1" t="s">
        <v>1006</v>
      </c>
      <c r="L163" s="1" t="s">
        <v>24</v>
      </c>
      <c r="M163" s="35" t="s">
        <v>1007</v>
      </c>
      <c r="N163" s="1">
        <v>1</v>
      </c>
      <c r="O163" s="1">
        <v>0</v>
      </c>
      <c r="P163" s="1" t="s">
        <v>974</v>
      </c>
      <c r="Q163" s="1" t="s">
        <v>975</v>
      </c>
      <c r="R163" s="1">
        <v>0</v>
      </c>
      <c r="S163" s="1" t="s">
        <v>976</v>
      </c>
      <c r="U163" s="1" t="s">
        <v>26</v>
      </c>
      <c r="V163" s="1" t="s">
        <v>1004</v>
      </c>
    </row>
    <row r="164" s="1" customFormat="1" spans="1:22">
      <c r="A164" s="1" t="str">
        <f>"409236960459690851"</f>
        <v>409236960459690851</v>
      </c>
      <c r="B164" s="1" t="s">
        <v>1008</v>
      </c>
      <c r="C164" s="1">
        <v>2400</v>
      </c>
      <c r="D164" s="1" t="s">
        <v>17</v>
      </c>
      <c r="E164" s="1" t="s">
        <v>18</v>
      </c>
      <c r="F164" s="1" t="s">
        <v>1009</v>
      </c>
      <c r="G164" s="1" t="s">
        <v>1010</v>
      </c>
      <c r="H164" s="1" t="s">
        <v>1011</v>
      </c>
      <c r="I164" s="31">
        <v>43569.8718634259</v>
      </c>
      <c r="J164" s="1" t="s">
        <v>1012</v>
      </c>
      <c r="K164" s="1" t="s">
        <v>1013</v>
      </c>
      <c r="L164" s="1" t="s">
        <v>24</v>
      </c>
      <c r="M164" s="35" t="s">
        <v>1014</v>
      </c>
      <c r="N164" s="1">
        <v>4</v>
      </c>
      <c r="O164" s="1">
        <v>0</v>
      </c>
      <c r="P164" s="1" t="s">
        <v>974</v>
      </c>
      <c r="Q164" s="1" t="s">
        <v>975</v>
      </c>
      <c r="R164" s="1">
        <v>0</v>
      </c>
      <c r="S164" s="1" t="s">
        <v>976</v>
      </c>
      <c r="U164" s="1" t="s">
        <v>26</v>
      </c>
      <c r="V164" s="1" t="s">
        <v>1010</v>
      </c>
    </row>
    <row r="165" s="1" customFormat="1" spans="1:22">
      <c r="A165" s="1" t="str">
        <f>"273604900165319898"</f>
        <v>273604900165319898</v>
      </c>
      <c r="B165" s="1" t="s">
        <v>1015</v>
      </c>
      <c r="C165" s="1">
        <v>490.8</v>
      </c>
      <c r="D165" s="1" t="s">
        <v>17</v>
      </c>
      <c r="E165" s="1" t="s">
        <v>18</v>
      </c>
      <c r="F165" s="1" t="s">
        <v>1016</v>
      </c>
      <c r="G165" s="1" t="s">
        <v>1017</v>
      </c>
      <c r="H165" s="1" t="s">
        <v>1018</v>
      </c>
      <c r="I165" s="31">
        <v>43569.6029398148</v>
      </c>
      <c r="J165" s="1" t="s">
        <v>971</v>
      </c>
      <c r="K165" s="1" t="s">
        <v>1019</v>
      </c>
      <c r="L165" s="1" t="s">
        <v>24</v>
      </c>
      <c r="M165" s="1" t="s">
        <v>688</v>
      </c>
      <c r="N165" s="1">
        <v>1</v>
      </c>
      <c r="O165" s="1">
        <v>0</v>
      </c>
      <c r="P165" s="1" t="s">
        <v>974</v>
      </c>
      <c r="Q165" s="1" t="s">
        <v>975</v>
      </c>
      <c r="R165" s="1">
        <v>0</v>
      </c>
      <c r="S165" s="1" t="s">
        <v>976</v>
      </c>
      <c r="U165" s="1" t="s">
        <v>26</v>
      </c>
      <c r="V165" s="1" t="s">
        <v>1017</v>
      </c>
    </row>
    <row r="166" s="1" customFormat="1" spans="1:22">
      <c r="A166" s="1" t="str">
        <f>"408616576516810986"</f>
        <v>408616576516810986</v>
      </c>
      <c r="B166" s="1" t="s">
        <v>1020</v>
      </c>
      <c r="C166" s="1">
        <v>816</v>
      </c>
      <c r="D166" s="1" t="s">
        <v>17</v>
      </c>
      <c r="E166" s="1" t="s">
        <v>18</v>
      </c>
      <c r="F166" s="1" t="s">
        <v>1021</v>
      </c>
      <c r="G166" s="1" t="s">
        <v>1022</v>
      </c>
      <c r="H166" s="1" t="s">
        <v>1023</v>
      </c>
      <c r="I166" s="31">
        <v>43569.5022569444</v>
      </c>
      <c r="J166" s="1" t="s">
        <v>981</v>
      </c>
      <c r="K166" s="1" t="s">
        <v>1024</v>
      </c>
      <c r="L166" s="1" t="s">
        <v>24</v>
      </c>
      <c r="M166" s="1" t="s">
        <v>1025</v>
      </c>
      <c r="N166" s="1">
        <v>1</v>
      </c>
      <c r="O166" s="1">
        <v>0</v>
      </c>
      <c r="P166" s="1" t="s">
        <v>974</v>
      </c>
      <c r="Q166" s="1" t="s">
        <v>975</v>
      </c>
      <c r="R166" s="1">
        <v>0</v>
      </c>
      <c r="S166" s="1" t="s">
        <v>976</v>
      </c>
      <c r="U166" s="1" t="s">
        <v>26</v>
      </c>
      <c r="V166" s="1" t="s">
        <v>1022</v>
      </c>
    </row>
    <row r="167" s="1" customFormat="1" spans="1:22">
      <c r="A167" s="1" t="str">
        <f>"409134274164191126"</f>
        <v>409134274164191126</v>
      </c>
      <c r="B167" s="1" t="s">
        <v>1026</v>
      </c>
      <c r="C167" s="1">
        <v>616</v>
      </c>
      <c r="D167" s="1" t="s">
        <v>17</v>
      </c>
      <c r="E167" s="1" t="s">
        <v>18</v>
      </c>
      <c r="F167" s="1" t="s">
        <v>1027</v>
      </c>
      <c r="G167" s="1" t="s">
        <v>1028</v>
      </c>
      <c r="H167" s="1" t="s">
        <v>1029</v>
      </c>
      <c r="I167" s="31">
        <v>43569.4775</v>
      </c>
      <c r="J167" s="1" t="s">
        <v>981</v>
      </c>
      <c r="K167" s="1" t="s">
        <v>1030</v>
      </c>
      <c r="L167" s="1" t="s">
        <v>24</v>
      </c>
      <c r="M167" s="1" t="s">
        <v>1031</v>
      </c>
      <c r="N167" s="1">
        <v>1</v>
      </c>
      <c r="O167" s="1">
        <v>0</v>
      </c>
      <c r="P167" s="1" t="s">
        <v>974</v>
      </c>
      <c r="Q167" s="1" t="s">
        <v>975</v>
      </c>
      <c r="R167" s="1">
        <v>0</v>
      </c>
      <c r="S167" s="1" t="s">
        <v>976</v>
      </c>
      <c r="U167" s="1" t="s">
        <v>26</v>
      </c>
      <c r="V167" s="1" t="s">
        <v>1028</v>
      </c>
    </row>
    <row r="168" s="1" customFormat="1" spans="1:22">
      <c r="A168" s="1" t="str">
        <f>"407742656925157435"</f>
        <v>407742656925157435</v>
      </c>
      <c r="B168" s="1" t="s">
        <v>1032</v>
      </c>
      <c r="C168" s="1">
        <v>359.4</v>
      </c>
      <c r="D168" s="1" t="s">
        <v>17</v>
      </c>
      <c r="E168" s="1" t="s">
        <v>18</v>
      </c>
      <c r="F168" s="1" t="s">
        <v>1033</v>
      </c>
      <c r="G168" s="1" t="s">
        <v>1034</v>
      </c>
      <c r="H168" s="1" t="s">
        <v>1035</v>
      </c>
      <c r="I168" s="31">
        <v>43568.6572453704</v>
      </c>
      <c r="J168" s="1" t="s">
        <v>971</v>
      </c>
      <c r="K168" s="1" t="s">
        <v>1036</v>
      </c>
      <c r="L168" s="1" t="s">
        <v>40</v>
      </c>
      <c r="M168" s="1" t="s">
        <v>694</v>
      </c>
      <c r="N168" s="1">
        <v>1</v>
      </c>
      <c r="O168" s="1">
        <v>0</v>
      </c>
      <c r="P168" s="1" t="s">
        <v>974</v>
      </c>
      <c r="Q168" s="1" t="s">
        <v>975</v>
      </c>
      <c r="R168" s="1">
        <v>0</v>
      </c>
      <c r="S168" s="1" t="s">
        <v>976</v>
      </c>
      <c r="U168" s="1" t="s">
        <v>26</v>
      </c>
      <c r="V168" s="1" t="s">
        <v>1034</v>
      </c>
    </row>
    <row r="169" s="1" customFormat="1" spans="1:22">
      <c r="A169" s="1" t="str">
        <f>"408029155585673814"</f>
        <v>408029155585673814</v>
      </c>
      <c r="B169" s="1" t="s">
        <v>1002</v>
      </c>
      <c r="C169" s="1">
        <v>391.4</v>
      </c>
      <c r="D169" s="1" t="s">
        <v>17</v>
      </c>
      <c r="E169" s="1" t="s">
        <v>18</v>
      </c>
      <c r="F169" s="1" t="s">
        <v>1003</v>
      </c>
      <c r="G169" s="1" t="s">
        <v>1004</v>
      </c>
      <c r="H169" s="1" t="s">
        <v>1005</v>
      </c>
      <c r="I169" s="31">
        <v>43568.0023611111</v>
      </c>
      <c r="J169" s="1" t="s">
        <v>971</v>
      </c>
      <c r="K169" s="1" t="s">
        <v>1037</v>
      </c>
      <c r="L169" s="1" t="s">
        <v>24</v>
      </c>
      <c r="M169" s="1" t="s">
        <v>1038</v>
      </c>
      <c r="N169" s="1">
        <v>1</v>
      </c>
      <c r="O169" s="1">
        <v>0</v>
      </c>
      <c r="P169" s="1" t="s">
        <v>974</v>
      </c>
      <c r="Q169" s="1" t="s">
        <v>975</v>
      </c>
      <c r="R169" s="1">
        <v>0</v>
      </c>
      <c r="S169" s="1" t="s">
        <v>976</v>
      </c>
      <c r="U169" s="1" t="s">
        <v>26</v>
      </c>
      <c r="V169" s="1" t="s">
        <v>1004</v>
      </c>
    </row>
    <row r="170" s="1" customFormat="1" spans="1:22">
      <c r="A170" s="1" t="str">
        <f>"403268960331912039"</f>
        <v>403268960331912039</v>
      </c>
      <c r="B170" s="1" t="s">
        <v>1039</v>
      </c>
      <c r="C170" s="1">
        <v>616</v>
      </c>
      <c r="D170" s="1" t="s">
        <v>17</v>
      </c>
      <c r="E170" s="1" t="s">
        <v>18</v>
      </c>
      <c r="F170" s="1" t="s">
        <v>1040</v>
      </c>
      <c r="G170" s="1" t="s">
        <v>1041</v>
      </c>
      <c r="H170" s="1" t="s">
        <v>1042</v>
      </c>
      <c r="I170" s="31">
        <v>43564.6733796296</v>
      </c>
      <c r="J170" s="1" t="s">
        <v>981</v>
      </c>
      <c r="K170" s="1" t="s">
        <v>1043</v>
      </c>
      <c r="L170" s="1" t="s">
        <v>40</v>
      </c>
      <c r="M170" s="1" t="s">
        <v>1044</v>
      </c>
      <c r="N170" s="1">
        <v>1</v>
      </c>
      <c r="O170" s="1">
        <v>0</v>
      </c>
      <c r="P170" s="1" t="s">
        <v>974</v>
      </c>
      <c r="Q170" s="1" t="s">
        <v>975</v>
      </c>
      <c r="R170" s="1">
        <v>0</v>
      </c>
      <c r="S170" s="1" t="s">
        <v>976</v>
      </c>
      <c r="U170" s="1" t="s">
        <v>26</v>
      </c>
      <c r="V170" s="1" t="s">
        <v>1041</v>
      </c>
    </row>
    <row r="171" s="1" customFormat="1" spans="1:22">
      <c r="A171" s="1" t="str">
        <f>"272774148287888787"</f>
        <v>272774148287888787</v>
      </c>
      <c r="B171" s="1" t="s">
        <v>1045</v>
      </c>
      <c r="C171" s="1">
        <v>546.8</v>
      </c>
      <c r="D171" s="1" t="s">
        <v>17</v>
      </c>
      <c r="E171" s="1" t="s">
        <v>18</v>
      </c>
      <c r="F171" s="1" t="s">
        <v>1046</v>
      </c>
      <c r="G171" s="1" t="s">
        <v>1047</v>
      </c>
      <c r="H171" s="1" t="s">
        <v>1048</v>
      </c>
      <c r="I171" s="31">
        <v>43564.610775463</v>
      </c>
      <c r="J171" s="1" t="s">
        <v>1049</v>
      </c>
      <c r="K171" s="1" t="s">
        <v>1050</v>
      </c>
      <c r="L171" s="1" t="s">
        <v>40</v>
      </c>
      <c r="M171" s="1" t="s">
        <v>657</v>
      </c>
      <c r="N171" s="1">
        <v>1</v>
      </c>
      <c r="O171" s="1">
        <v>0</v>
      </c>
      <c r="P171" s="1" t="s">
        <v>974</v>
      </c>
      <c r="Q171" s="1" t="s">
        <v>975</v>
      </c>
      <c r="R171" s="1">
        <v>0</v>
      </c>
      <c r="S171" s="1" t="s">
        <v>976</v>
      </c>
      <c r="U171" s="1" t="s">
        <v>26</v>
      </c>
      <c r="V171" s="1" t="s">
        <v>1047</v>
      </c>
    </row>
    <row r="172" s="1" customFormat="1" spans="1:22">
      <c r="A172" s="1" t="str">
        <f>"402314432474868552"</f>
        <v>402314432474868552</v>
      </c>
      <c r="B172" s="1" t="s">
        <v>1051</v>
      </c>
      <c r="C172" s="1">
        <v>699</v>
      </c>
      <c r="D172" s="1" t="s">
        <v>17</v>
      </c>
      <c r="E172" s="1" t="s">
        <v>18</v>
      </c>
      <c r="F172" s="1" t="s">
        <v>1052</v>
      </c>
      <c r="G172" s="1" t="s">
        <v>1053</v>
      </c>
      <c r="H172" s="1" t="s">
        <v>1054</v>
      </c>
      <c r="I172" s="31">
        <v>43563.8415625</v>
      </c>
      <c r="J172" s="1" t="s">
        <v>981</v>
      </c>
      <c r="K172" s="1" t="s">
        <v>1055</v>
      </c>
      <c r="L172" s="1" t="s">
        <v>24</v>
      </c>
      <c r="M172" s="1" t="s">
        <v>1056</v>
      </c>
      <c r="N172" s="1">
        <v>1</v>
      </c>
      <c r="O172" s="1">
        <v>0</v>
      </c>
      <c r="P172" s="1" t="s">
        <v>974</v>
      </c>
      <c r="Q172" s="1" t="s">
        <v>975</v>
      </c>
      <c r="R172" s="1">
        <v>0</v>
      </c>
      <c r="S172" s="1" t="s">
        <v>976</v>
      </c>
      <c r="U172" s="1" t="s">
        <v>26</v>
      </c>
      <c r="V172" s="1" t="s">
        <v>1053</v>
      </c>
    </row>
    <row r="173" s="1" customFormat="1" spans="1:22">
      <c r="A173" s="1" t="str">
        <f>"400112482260677652"</f>
        <v>400112482260677652</v>
      </c>
      <c r="B173" s="1" t="s">
        <v>1057</v>
      </c>
      <c r="C173" s="1">
        <v>1366</v>
      </c>
      <c r="D173" s="1" t="s">
        <v>17</v>
      </c>
      <c r="E173" s="1" t="s">
        <v>18</v>
      </c>
      <c r="F173" s="1" t="s">
        <v>1058</v>
      </c>
      <c r="G173" s="1" t="s">
        <v>1059</v>
      </c>
      <c r="H173" s="1" t="s">
        <v>1060</v>
      </c>
      <c r="I173" s="31">
        <v>43561.5902430556</v>
      </c>
      <c r="J173" s="1" t="s">
        <v>1061</v>
      </c>
      <c r="K173" s="1" t="s">
        <v>1062</v>
      </c>
      <c r="L173" s="1" t="s">
        <v>24</v>
      </c>
      <c r="M173" s="1" t="s">
        <v>1063</v>
      </c>
      <c r="N173" s="1">
        <v>1</v>
      </c>
      <c r="O173" s="1">
        <v>0</v>
      </c>
      <c r="P173" s="1" t="s">
        <v>974</v>
      </c>
      <c r="Q173" s="1" t="s">
        <v>975</v>
      </c>
      <c r="R173" s="1">
        <v>0</v>
      </c>
      <c r="S173" s="1" t="s">
        <v>976</v>
      </c>
      <c r="V173" s="1" t="s">
        <v>1059</v>
      </c>
    </row>
  </sheetData>
  <sortState ref="A2:P230">
    <sortCondition ref="M2"/>
  </sortState>
  <pageMargins left="0.7" right="0.7" top="0.75" bottom="0.75" header="0.3" footer="0.3"/>
  <pageSetup paperSize="9" orientation="portrait" horizontalDpi="2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3"/>
  <sheetViews>
    <sheetView workbookViewId="0">
      <selection activeCell="A6" sqref="A6"/>
    </sheetView>
  </sheetViews>
  <sheetFormatPr defaultColWidth="9" defaultRowHeight="13.5" outlineLevelCol="1"/>
  <cols>
    <col min="1" max="1" width="9" style="28"/>
  </cols>
  <sheetData>
    <row r="1" spans="1:2">
      <c r="A1" s="28" t="s">
        <v>1064</v>
      </c>
      <c r="B1" t="s">
        <v>1065</v>
      </c>
    </row>
    <row r="2" spans="1:2">
      <c r="A2" s="28" t="s">
        <v>1066</v>
      </c>
      <c r="B2">
        <f>SUMIF(订单!M:M,"*G12*",订单!N:N)</f>
        <v>60</v>
      </c>
    </row>
    <row r="3" spans="1:2">
      <c r="A3" s="28">
        <v>502</v>
      </c>
      <c r="B3">
        <f>SUMIF(订单!M:M,"*502*",订单!N:N)</f>
        <v>3</v>
      </c>
    </row>
    <row r="4" spans="1:2">
      <c r="A4" s="28">
        <v>521</v>
      </c>
      <c r="B4">
        <f>SUMIF(订单!M:M,"*521*",订单!N:N)</f>
        <v>8</v>
      </c>
    </row>
    <row r="5" spans="1:2">
      <c r="A5" s="28" t="s">
        <v>1067</v>
      </c>
      <c r="B5">
        <f>SUMIF(订单!M:M,"*Q6*",订单!N:N)</f>
        <v>9</v>
      </c>
    </row>
    <row r="6" spans="2:2">
      <c r="B6">
        <f>SUMIF(订单!M:M,"*502*",订单!N:N)</f>
        <v>3</v>
      </c>
    </row>
    <row r="7" spans="2:2">
      <c r="B7">
        <f>SUMIF(订单!M:M,"*502*",订单!N:N)</f>
        <v>3</v>
      </c>
    </row>
    <row r="8" spans="2:2">
      <c r="B8">
        <f>SUMIF(订单!M:M,"*502*",订单!N:N)</f>
        <v>3</v>
      </c>
    </row>
    <row r="9" spans="2:2">
      <c r="B9">
        <f>SUMIF(订单!M:M,"*502*",订单!N:N)</f>
        <v>3</v>
      </c>
    </row>
    <row r="10" spans="2:2">
      <c r="B10">
        <f>SUMIF(订单!M:M,"*502*",订单!N:N)</f>
        <v>3</v>
      </c>
    </row>
    <row r="11" spans="2:2">
      <c r="B11">
        <f>SUMIF(订单!M:M,"*502*",订单!N:N)</f>
        <v>3</v>
      </c>
    </row>
    <row r="12" spans="2:2">
      <c r="B12">
        <f>SUMIF(订单!M:M,"*502*",订单!N:N)</f>
        <v>3</v>
      </c>
    </row>
    <row r="13" spans="2:2">
      <c r="B13">
        <f>SUMIF(订单!M:M,"*502*",订单!N:N)</f>
        <v>3</v>
      </c>
    </row>
    <row r="14" spans="2:2">
      <c r="B14">
        <f>SUMIF(订单!M:M,"*502*",订单!N:N)</f>
        <v>3</v>
      </c>
    </row>
    <row r="15" spans="2:2">
      <c r="B15">
        <f>SUMIF(订单!M:M,"*502*",订单!N:N)</f>
        <v>3</v>
      </c>
    </row>
    <row r="16" spans="2:2">
      <c r="B16">
        <f>SUMIF(订单!M:M,"*502*",订单!N:N)</f>
        <v>3</v>
      </c>
    </row>
    <row r="17" spans="2:2">
      <c r="B17">
        <f>SUMIF(订单!M:M,"*502*",订单!N:N)</f>
        <v>3</v>
      </c>
    </row>
    <row r="18" spans="2:2">
      <c r="B18">
        <f>SUMIF(订单!M:M,"*502*",订单!N:N)</f>
        <v>3</v>
      </c>
    </row>
    <row r="19" spans="2:2">
      <c r="B19">
        <f>SUMIF(订单!M:M,"*502*",订单!N:N)</f>
        <v>3</v>
      </c>
    </row>
    <row r="20" spans="2:2">
      <c r="B20">
        <f>SUMIF(订单!M:M,"*502*",订单!N:N)</f>
        <v>3</v>
      </c>
    </row>
    <row r="21" spans="2:2">
      <c r="B21">
        <f>SUMIF(订单!M:M,"*502*",订单!N:N)</f>
        <v>3</v>
      </c>
    </row>
    <row r="22" spans="2:2">
      <c r="B22">
        <f>SUMIF(订单!M:M,"*502*",订单!N:N)</f>
        <v>3</v>
      </c>
    </row>
    <row r="23" spans="2:2">
      <c r="B23">
        <f>SUMIF(订单!M:M,"*502*",订单!N:N)</f>
        <v>3</v>
      </c>
    </row>
  </sheetData>
  <pageMargins left="0.7" right="0.7" top="0.75" bottom="0.75" header="0.3" footer="0.3"/>
  <pageSetup paperSize="9" orientation="portrait" horizontalDpi="2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22"/>
  <sheetViews>
    <sheetView topLeftCell="A202" workbookViewId="0">
      <selection activeCell="A1" sqref="A1:B217"/>
    </sheetView>
  </sheetViews>
  <sheetFormatPr defaultColWidth="9" defaultRowHeight="13.5"/>
  <cols>
    <col min="1" max="1" width="39.375" style="4" customWidth="1"/>
    <col min="2" max="2" width="10.875" style="6" customWidth="1"/>
  </cols>
  <sheetData>
    <row r="1" spans="1:2">
      <c r="A1" s="11" t="s">
        <v>1068</v>
      </c>
      <c r="B1" s="12" t="s">
        <v>1069</v>
      </c>
    </row>
    <row r="2" spans="1:2">
      <c r="A2" s="11" t="s">
        <v>1070</v>
      </c>
      <c r="B2" s="12">
        <v>19</v>
      </c>
    </row>
    <row r="3" spans="1:2">
      <c r="A3" s="11" t="s">
        <v>1071</v>
      </c>
      <c r="B3" s="12">
        <v>9</v>
      </c>
    </row>
    <row r="4" spans="1:11">
      <c r="A4" s="11" t="s">
        <v>1072</v>
      </c>
      <c r="B4" s="12">
        <v>1</v>
      </c>
      <c r="G4" s="10" t="s">
        <v>1073</v>
      </c>
      <c r="H4" s="10"/>
      <c r="I4" s="10"/>
      <c r="J4" s="10"/>
      <c r="K4" s="10"/>
    </row>
    <row r="5" spans="1:11">
      <c r="A5" s="11" t="s">
        <v>1074</v>
      </c>
      <c r="B5" s="12">
        <v>0</v>
      </c>
      <c r="G5" s="10"/>
      <c r="H5" s="10"/>
      <c r="I5" s="10"/>
      <c r="J5" s="10"/>
      <c r="K5" s="10"/>
    </row>
    <row r="6" spans="1:11">
      <c r="A6" s="11" t="s">
        <v>1075</v>
      </c>
      <c r="B6" s="12">
        <v>3</v>
      </c>
      <c r="G6" s="10"/>
      <c r="H6" s="10"/>
      <c r="I6" s="10"/>
      <c r="J6" s="10"/>
      <c r="K6" s="10"/>
    </row>
    <row r="7" spans="1:11">
      <c r="A7" s="11" t="s">
        <v>1076</v>
      </c>
      <c r="B7" s="12">
        <v>1</v>
      </c>
      <c r="G7" s="10"/>
      <c r="H7" s="10"/>
      <c r="I7" s="10"/>
      <c r="J7" s="10"/>
      <c r="K7" s="10"/>
    </row>
    <row r="8" spans="1:11">
      <c r="A8" s="11" t="s">
        <v>1077</v>
      </c>
      <c r="B8" s="12">
        <v>10</v>
      </c>
      <c r="G8" s="10"/>
      <c r="H8" s="10"/>
      <c r="I8" s="10"/>
      <c r="J8" s="10"/>
      <c r="K8" s="10"/>
    </row>
    <row r="9" spans="1:11">
      <c r="A9" s="11" t="s">
        <v>1078</v>
      </c>
      <c r="B9" s="12">
        <v>5</v>
      </c>
      <c r="G9" s="10"/>
      <c r="H9" s="10"/>
      <c r="I9" s="10"/>
      <c r="J9" s="10"/>
      <c r="K9" s="10"/>
    </row>
    <row r="10" spans="1:11">
      <c r="A10" s="11" t="s">
        <v>1079</v>
      </c>
      <c r="B10" s="12">
        <v>1</v>
      </c>
      <c r="G10" s="10"/>
      <c r="H10" s="10"/>
      <c r="I10" s="10"/>
      <c r="J10" s="10"/>
      <c r="K10" s="10"/>
    </row>
    <row r="11" spans="1:11">
      <c r="A11" s="11" t="s">
        <v>1080</v>
      </c>
      <c r="B11" s="12">
        <v>0</v>
      </c>
      <c r="G11" s="10"/>
      <c r="H11" s="10"/>
      <c r="I11" s="10"/>
      <c r="J11" s="10"/>
      <c r="K11" s="10"/>
    </row>
    <row r="12" spans="1:11">
      <c r="A12" s="11" t="s">
        <v>1081</v>
      </c>
      <c r="B12" s="12">
        <v>9</v>
      </c>
      <c r="G12" s="10"/>
      <c r="H12" s="10"/>
      <c r="I12" s="10"/>
      <c r="J12" s="10"/>
      <c r="K12" s="10"/>
    </row>
    <row r="13" spans="1:11">
      <c r="A13" s="11" t="s">
        <v>1082</v>
      </c>
      <c r="B13" s="12">
        <v>1</v>
      </c>
      <c r="G13" s="10"/>
      <c r="H13" s="10"/>
      <c r="I13" s="10"/>
      <c r="J13" s="10"/>
      <c r="K13" s="10"/>
    </row>
    <row r="14" spans="1:11">
      <c r="A14" s="11" t="s">
        <v>1083</v>
      </c>
      <c r="B14" s="12">
        <v>0</v>
      </c>
      <c r="G14" s="10"/>
      <c r="H14" s="10"/>
      <c r="I14" s="10"/>
      <c r="J14" s="10"/>
      <c r="K14" s="10"/>
    </row>
    <row r="15" spans="1:11">
      <c r="A15" s="11" t="s">
        <v>1084</v>
      </c>
      <c r="B15" s="12">
        <v>3</v>
      </c>
      <c r="G15" s="10"/>
      <c r="H15" s="10"/>
      <c r="I15" s="10"/>
      <c r="J15" s="10"/>
      <c r="K15" s="10"/>
    </row>
    <row r="16" spans="1:11">
      <c r="A16" s="11" t="s">
        <v>1085</v>
      </c>
      <c r="B16" s="12">
        <v>1</v>
      </c>
      <c r="G16" s="10"/>
      <c r="H16" s="10"/>
      <c r="I16" s="10"/>
      <c r="J16" s="10"/>
      <c r="K16" s="10"/>
    </row>
    <row r="17" spans="1:11">
      <c r="A17" s="11" t="s">
        <v>1086</v>
      </c>
      <c r="B17" s="12">
        <v>0</v>
      </c>
      <c r="G17" s="10"/>
      <c r="H17" s="10"/>
      <c r="I17" s="10"/>
      <c r="J17" s="10"/>
      <c r="K17" s="10"/>
    </row>
    <row r="18" spans="1:11">
      <c r="A18" s="11" t="s">
        <v>1087</v>
      </c>
      <c r="B18" s="12">
        <v>0</v>
      </c>
      <c r="G18" s="10"/>
      <c r="H18" s="10"/>
      <c r="I18" s="10"/>
      <c r="J18" s="10"/>
      <c r="K18" s="10"/>
    </row>
    <row r="19" spans="1:11">
      <c r="A19" s="11" t="s">
        <v>1088</v>
      </c>
      <c r="B19" s="12">
        <v>8</v>
      </c>
      <c r="G19" s="10"/>
      <c r="H19" s="10"/>
      <c r="I19" s="10"/>
      <c r="J19" s="10"/>
      <c r="K19" s="10"/>
    </row>
    <row r="20" spans="1:11">
      <c r="A20" s="11" t="s">
        <v>1089</v>
      </c>
      <c r="B20" s="12">
        <v>3</v>
      </c>
      <c r="G20" s="10"/>
      <c r="H20" s="10"/>
      <c r="I20" s="10"/>
      <c r="J20" s="10"/>
      <c r="K20" s="10"/>
    </row>
    <row r="21" spans="1:11">
      <c r="A21" s="11" t="s">
        <v>1090</v>
      </c>
      <c r="B21" s="12">
        <v>1</v>
      </c>
      <c r="G21" s="10"/>
      <c r="H21" s="10"/>
      <c r="I21" s="10"/>
      <c r="J21" s="10"/>
      <c r="K21" s="10"/>
    </row>
    <row r="22" spans="1:2">
      <c r="A22" s="11" t="s">
        <v>1091</v>
      </c>
      <c r="B22" s="12">
        <v>1</v>
      </c>
    </row>
    <row r="23" spans="1:2">
      <c r="A23" s="11" t="s">
        <v>1092</v>
      </c>
      <c r="B23" s="12">
        <v>1</v>
      </c>
    </row>
    <row r="24" spans="1:2">
      <c r="A24" s="11" t="s">
        <v>1093</v>
      </c>
      <c r="B24" s="12">
        <v>2</v>
      </c>
    </row>
    <row r="25" spans="1:2">
      <c r="A25" s="11" t="s">
        <v>1094</v>
      </c>
      <c r="B25" s="12">
        <v>0</v>
      </c>
    </row>
    <row r="26" spans="1:2">
      <c r="A26" s="11" t="s">
        <v>1095</v>
      </c>
      <c r="B26" s="12">
        <v>1</v>
      </c>
    </row>
    <row r="27" spans="1:2">
      <c r="A27" s="11" t="s">
        <v>1096</v>
      </c>
      <c r="B27" s="12">
        <v>0</v>
      </c>
    </row>
    <row r="28" spans="1:2">
      <c r="A28" s="11" t="s">
        <v>1097</v>
      </c>
      <c r="B28" s="12">
        <v>7</v>
      </c>
    </row>
    <row r="29" spans="1:2">
      <c r="A29" s="11" t="s">
        <v>1098</v>
      </c>
      <c r="B29" s="12">
        <v>1</v>
      </c>
    </row>
    <row r="30" spans="1:2">
      <c r="A30" s="11" t="s">
        <v>1099</v>
      </c>
      <c r="B30" s="12">
        <v>0</v>
      </c>
    </row>
    <row r="31" spans="1:2">
      <c r="A31" s="11" t="s">
        <v>1100</v>
      </c>
      <c r="B31" s="12">
        <v>0</v>
      </c>
    </row>
    <row r="32" spans="1:2">
      <c r="A32" s="11" t="s">
        <v>1101</v>
      </c>
      <c r="B32" s="12">
        <v>4</v>
      </c>
    </row>
    <row r="33" spans="1:2">
      <c r="A33" s="11" t="s">
        <v>1102</v>
      </c>
      <c r="B33" s="12">
        <v>9</v>
      </c>
    </row>
    <row r="34" spans="1:2">
      <c r="A34" s="11" t="s">
        <v>1103</v>
      </c>
      <c r="B34" s="12">
        <v>3</v>
      </c>
    </row>
    <row r="35" spans="1:2">
      <c r="A35" s="11" t="s">
        <v>1104</v>
      </c>
      <c r="B35" s="12">
        <v>2</v>
      </c>
    </row>
    <row r="36" spans="1:2">
      <c r="A36" s="11" t="s">
        <v>1105</v>
      </c>
      <c r="B36" s="12">
        <v>0</v>
      </c>
    </row>
    <row r="37" spans="1:2">
      <c r="A37" s="11" t="s">
        <v>1106</v>
      </c>
      <c r="B37" s="12">
        <v>0</v>
      </c>
    </row>
    <row r="38" spans="1:2">
      <c r="A38" s="11" t="s">
        <v>1107</v>
      </c>
      <c r="B38" s="12">
        <v>1</v>
      </c>
    </row>
    <row r="39" spans="1:2">
      <c r="A39" s="11" t="s">
        <v>1108</v>
      </c>
      <c r="B39" s="12">
        <v>0</v>
      </c>
    </row>
    <row r="40" spans="1:2">
      <c r="A40" s="11" t="s">
        <v>1109</v>
      </c>
      <c r="B40" s="12">
        <v>2</v>
      </c>
    </row>
    <row r="41" spans="1:2">
      <c r="A41" s="11" t="s">
        <v>1110</v>
      </c>
      <c r="B41" s="12">
        <v>0</v>
      </c>
    </row>
    <row r="42" spans="1:2">
      <c r="A42" s="11" t="s">
        <v>1111</v>
      </c>
      <c r="B42" s="12">
        <v>6</v>
      </c>
    </row>
    <row r="43" spans="1:2">
      <c r="A43" s="11" t="s">
        <v>1112</v>
      </c>
      <c r="B43" s="12">
        <v>0</v>
      </c>
    </row>
    <row r="44" spans="1:2">
      <c r="A44" s="11" t="s">
        <v>1113</v>
      </c>
      <c r="B44" s="12">
        <v>0</v>
      </c>
    </row>
    <row r="45" spans="1:2">
      <c r="A45" s="11" t="s">
        <v>1114</v>
      </c>
      <c r="B45" s="12">
        <v>3</v>
      </c>
    </row>
    <row r="46" spans="1:2">
      <c r="A46" s="11" t="s">
        <v>1115</v>
      </c>
      <c r="B46" s="12">
        <v>1</v>
      </c>
    </row>
    <row r="47" spans="1:2">
      <c r="A47" s="11" t="s">
        <v>1116</v>
      </c>
      <c r="B47" s="12">
        <v>1</v>
      </c>
    </row>
    <row r="48" spans="1:2">
      <c r="A48" s="11" t="s">
        <v>1117</v>
      </c>
      <c r="B48" s="12">
        <v>1</v>
      </c>
    </row>
    <row r="49" spans="1:2">
      <c r="A49" s="11" t="s">
        <v>1118</v>
      </c>
      <c r="B49" s="12">
        <v>1</v>
      </c>
    </row>
    <row r="50" spans="1:2">
      <c r="A50" s="11" t="s">
        <v>1119</v>
      </c>
      <c r="B50" s="12">
        <v>1</v>
      </c>
    </row>
    <row r="51" spans="1:2">
      <c r="A51" s="11" t="s">
        <v>1120</v>
      </c>
      <c r="B51" s="12">
        <v>2</v>
      </c>
    </row>
    <row r="52" spans="1:2">
      <c r="A52" s="11" t="s">
        <v>1121</v>
      </c>
      <c r="B52" s="12">
        <v>0</v>
      </c>
    </row>
    <row r="53" spans="1:2">
      <c r="A53" s="11" t="s">
        <v>1122</v>
      </c>
      <c r="B53" s="12">
        <v>22</v>
      </c>
    </row>
    <row r="54" spans="1:2">
      <c r="A54" s="11" t="s">
        <v>1123</v>
      </c>
      <c r="B54" s="12">
        <v>0</v>
      </c>
    </row>
    <row r="55" spans="1:2">
      <c r="A55" s="11" t="s">
        <v>1124</v>
      </c>
      <c r="B55" s="12">
        <v>0</v>
      </c>
    </row>
    <row r="56" spans="1:2">
      <c r="A56" s="11" t="s">
        <v>1125</v>
      </c>
      <c r="B56" s="12">
        <v>1</v>
      </c>
    </row>
    <row r="57" spans="1:2">
      <c r="A57" s="11" t="s">
        <v>1126</v>
      </c>
      <c r="B57" s="12">
        <v>2</v>
      </c>
    </row>
    <row r="58" spans="1:2">
      <c r="A58" s="11" t="s">
        <v>1127</v>
      </c>
      <c r="B58" s="12">
        <v>11</v>
      </c>
    </row>
    <row r="59" spans="1:2">
      <c r="A59" s="11" t="s">
        <v>1128</v>
      </c>
      <c r="B59" s="12">
        <v>0</v>
      </c>
    </row>
    <row r="60" spans="1:2">
      <c r="A60" s="11" t="s">
        <v>1129</v>
      </c>
      <c r="B60" s="12">
        <v>1</v>
      </c>
    </row>
    <row r="61" spans="1:2">
      <c r="A61" s="11" t="s">
        <v>1130</v>
      </c>
      <c r="B61" s="12">
        <v>0</v>
      </c>
    </row>
    <row r="62" spans="1:2">
      <c r="A62" s="11" t="s">
        <v>1131</v>
      </c>
      <c r="B62" s="12">
        <v>0</v>
      </c>
    </row>
    <row r="63" spans="1:2">
      <c r="A63" s="11" t="s">
        <v>1132</v>
      </c>
      <c r="B63" s="12">
        <v>0</v>
      </c>
    </row>
    <row r="64" spans="1:2">
      <c r="A64" s="11" t="s">
        <v>1133</v>
      </c>
      <c r="B64" s="12">
        <v>1</v>
      </c>
    </row>
    <row r="65" spans="1:2">
      <c r="A65" s="11" t="s">
        <v>1134</v>
      </c>
      <c r="B65" s="12">
        <v>0</v>
      </c>
    </row>
    <row r="66" spans="1:2">
      <c r="A66" s="11" t="s">
        <v>1135</v>
      </c>
      <c r="B66" s="12">
        <v>1</v>
      </c>
    </row>
    <row r="67" spans="1:2">
      <c r="A67" s="11" t="s">
        <v>1136</v>
      </c>
      <c r="B67" s="12">
        <v>0</v>
      </c>
    </row>
    <row r="68" spans="1:2">
      <c r="A68" s="11" t="s">
        <v>1137</v>
      </c>
      <c r="B68" s="12">
        <v>0</v>
      </c>
    </row>
    <row r="69" spans="1:2">
      <c r="A69" s="11" t="s">
        <v>1138</v>
      </c>
      <c r="B69" s="12">
        <v>11</v>
      </c>
    </row>
    <row r="70" spans="1:2">
      <c r="A70" s="11" t="s">
        <v>1139</v>
      </c>
      <c r="B70" s="12">
        <v>43</v>
      </c>
    </row>
    <row r="71" spans="1:2">
      <c r="A71" s="11" t="s">
        <v>1140</v>
      </c>
      <c r="B71" s="12">
        <v>1</v>
      </c>
    </row>
    <row r="72" spans="1:2">
      <c r="A72" s="11" t="s">
        <v>1141</v>
      </c>
      <c r="B72" s="12">
        <v>0</v>
      </c>
    </row>
    <row r="73" spans="1:2">
      <c r="A73" s="17" t="s">
        <v>1142</v>
      </c>
      <c r="B73" s="12">
        <v>0</v>
      </c>
    </row>
    <row r="74" spans="1:2">
      <c r="A74" s="17" t="s">
        <v>1143</v>
      </c>
      <c r="B74" s="12">
        <v>0</v>
      </c>
    </row>
    <row r="75" spans="1:2">
      <c r="A75" s="17" t="s">
        <v>1144</v>
      </c>
      <c r="B75" s="12">
        <v>0</v>
      </c>
    </row>
    <row r="76" spans="1:2">
      <c r="A76" s="17" t="s">
        <v>1145</v>
      </c>
      <c r="B76" s="12">
        <v>1</v>
      </c>
    </row>
    <row r="77" spans="1:2">
      <c r="A77" s="17" t="s">
        <v>1146</v>
      </c>
      <c r="B77" s="12">
        <v>0</v>
      </c>
    </row>
    <row r="78" spans="1:2">
      <c r="A78" s="11" t="s">
        <v>1147</v>
      </c>
      <c r="B78" s="12">
        <v>26</v>
      </c>
    </row>
    <row r="79" spans="1:2">
      <c r="A79" s="11" t="s">
        <v>1148</v>
      </c>
      <c r="B79" s="12">
        <v>0</v>
      </c>
    </row>
    <row r="80" spans="1:2">
      <c r="A80" s="11" t="s">
        <v>1149</v>
      </c>
      <c r="B80" s="12">
        <v>0</v>
      </c>
    </row>
    <row r="81" spans="1:2">
      <c r="A81" s="11" t="s">
        <v>1150</v>
      </c>
      <c r="B81" s="12">
        <v>15</v>
      </c>
    </row>
    <row r="82" spans="1:2">
      <c r="A82" s="11" t="s">
        <v>1151</v>
      </c>
      <c r="B82" s="12">
        <v>0</v>
      </c>
    </row>
    <row r="83" spans="1:2">
      <c r="A83" s="11" t="s">
        <v>1152</v>
      </c>
      <c r="B83" s="12">
        <v>0</v>
      </c>
    </row>
    <row r="84" spans="1:2">
      <c r="A84" s="11" t="s">
        <v>1153</v>
      </c>
      <c r="B84" s="12">
        <v>0</v>
      </c>
    </row>
    <row r="85" spans="1:2">
      <c r="A85" s="11" t="s">
        <v>1154</v>
      </c>
      <c r="B85" s="12">
        <v>0</v>
      </c>
    </row>
    <row r="86" spans="1:2">
      <c r="A86" s="11" t="s">
        <v>1155</v>
      </c>
      <c r="B86" s="12">
        <v>1</v>
      </c>
    </row>
    <row r="87" spans="1:2">
      <c r="A87" s="11" t="s">
        <v>1156</v>
      </c>
      <c r="B87" s="12">
        <v>0</v>
      </c>
    </row>
    <row r="88" spans="1:2">
      <c r="A88" s="11" t="s">
        <v>1157</v>
      </c>
      <c r="B88" s="12">
        <v>0</v>
      </c>
    </row>
    <row r="89" spans="1:2">
      <c r="A89" s="11" t="s">
        <v>1158</v>
      </c>
      <c r="B89" s="12">
        <v>0</v>
      </c>
    </row>
    <row r="90" spans="1:2">
      <c r="A90" s="11" t="s">
        <v>1159</v>
      </c>
      <c r="B90" s="12">
        <v>0</v>
      </c>
    </row>
    <row r="91" spans="1:2">
      <c r="A91" s="11" t="s">
        <v>1160</v>
      </c>
      <c r="B91" s="12">
        <v>0</v>
      </c>
    </row>
    <row r="92" spans="1:2">
      <c r="A92" s="11" t="s">
        <v>1161</v>
      </c>
      <c r="B92" s="12">
        <v>0</v>
      </c>
    </row>
    <row r="93" spans="1:2">
      <c r="A93" s="11" t="s">
        <v>1162</v>
      </c>
      <c r="B93" s="12">
        <v>1</v>
      </c>
    </row>
    <row r="94" spans="1:2">
      <c r="A94" s="11" t="s">
        <v>1163</v>
      </c>
      <c r="B94" s="12">
        <v>2</v>
      </c>
    </row>
    <row r="95" spans="1:2">
      <c r="A95" s="24" t="s">
        <v>1164</v>
      </c>
      <c r="B95" s="12">
        <v>0</v>
      </c>
    </row>
    <row r="96" spans="1:2">
      <c r="A96" s="24" t="s">
        <v>1165</v>
      </c>
      <c r="B96" s="12">
        <v>0</v>
      </c>
    </row>
    <row r="97" spans="1:2">
      <c r="A97" s="24" t="s">
        <v>1166</v>
      </c>
      <c r="B97" s="12">
        <v>0</v>
      </c>
    </row>
    <row r="98" spans="1:2">
      <c r="A98" s="11" t="s">
        <v>1167</v>
      </c>
      <c r="B98" s="12">
        <v>0</v>
      </c>
    </row>
    <row r="99" spans="1:2">
      <c r="A99" s="11" t="s">
        <v>1168</v>
      </c>
      <c r="B99" s="12">
        <v>0</v>
      </c>
    </row>
    <row r="100" spans="1:2">
      <c r="A100" s="11" t="s">
        <v>1169</v>
      </c>
      <c r="B100" s="12">
        <v>0</v>
      </c>
    </row>
    <row r="101" spans="1:2">
      <c r="A101" s="11" t="s">
        <v>1170</v>
      </c>
      <c r="B101" s="12">
        <v>0</v>
      </c>
    </row>
    <row r="102" spans="1:2">
      <c r="A102" s="11" t="s">
        <v>1171</v>
      </c>
      <c r="B102" s="12">
        <v>0</v>
      </c>
    </row>
    <row r="103" spans="1:2">
      <c r="A103" s="11" t="s">
        <v>1172</v>
      </c>
      <c r="B103" s="12">
        <v>1</v>
      </c>
    </row>
    <row r="104" spans="1:2">
      <c r="A104" s="11" t="s">
        <v>1173</v>
      </c>
      <c r="B104" s="12">
        <v>0</v>
      </c>
    </row>
    <row r="105" spans="1:2">
      <c r="A105" s="11" t="s">
        <v>1174</v>
      </c>
      <c r="B105" s="12">
        <v>0</v>
      </c>
    </row>
    <row r="106" spans="1:2">
      <c r="A106" s="11" t="s">
        <v>1175</v>
      </c>
      <c r="B106" s="12">
        <v>0</v>
      </c>
    </row>
    <row r="107" spans="1:2">
      <c r="A107" s="11" t="s">
        <v>1176</v>
      </c>
      <c r="B107" s="12">
        <v>0</v>
      </c>
    </row>
    <row r="108" spans="1:2">
      <c r="A108" s="11" t="s">
        <v>1177</v>
      </c>
      <c r="B108" s="12">
        <v>0</v>
      </c>
    </row>
    <row r="109" spans="1:2">
      <c r="A109" s="11" t="s">
        <v>1178</v>
      </c>
      <c r="B109" s="12">
        <v>0</v>
      </c>
    </row>
    <row r="110" spans="1:2">
      <c r="A110" s="11" t="s">
        <v>1179</v>
      </c>
      <c r="B110" s="12">
        <v>0</v>
      </c>
    </row>
    <row r="111" spans="1:2">
      <c r="A111" s="11" t="s">
        <v>1180</v>
      </c>
      <c r="B111" s="12">
        <v>1</v>
      </c>
    </row>
    <row r="112" spans="1:2">
      <c r="A112" s="11" t="s">
        <v>1181</v>
      </c>
      <c r="B112" s="12">
        <v>0</v>
      </c>
    </row>
    <row r="113" spans="1:2">
      <c r="A113" s="11" t="s">
        <v>1182</v>
      </c>
      <c r="B113" s="12">
        <v>0</v>
      </c>
    </row>
    <row r="114" spans="1:2">
      <c r="A114" s="11" t="s">
        <v>1183</v>
      </c>
      <c r="B114" s="12">
        <v>0</v>
      </c>
    </row>
    <row r="115" spans="1:2">
      <c r="A115" s="11" t="s">
        <v>1184</v>
      </c>
      <c r="B115" s="12">
        <v>0</v>
      </c>
    </row>
    <row r="116" spans="1:2">
      <c r="A116" s="11" t="s">
        <v>1185</v>
      </c>
      <c r="B116" s="12">
        <v>0</v>
      </c>
    </row>
    <row r="117" spans="1:2">
      <c r="A117" s="11" t="s">
        <v>1186</v>
      </c>
      <c r="B117" s="12">
        <v>0</v>
      </c>
    </row>
    <row r="118" spans="1:2">
      <c r="A118" s="11" t="s">
        <v>1187</v>
      </c>
      <c r="B118" s="12">
        <v>0</v>
      </c>
    </row>
    <row r="119" spans="1:2">
      <c r="A119" s="11" t="s">
        <v>1188</v>
      </c>
      <c r="B119" s="12">
        <v>0</v>
      </c>
    </row>
    <row r="120" spans="1:2">
      <c r="A120" s="11" t="s">
        <v>1189</v>
      </c>
      <c r="B120" s="12">
        <v>0</v>
      </c>
    </row>
    <row r="121" spans="1:2">
      <c r="A121" s="11" t="s">
        <v>1190</v>
      </c>
      <c r="B121" s="12">
        <v>0</v>
      </c>
    </row>
    <row r="122" spans="1:2">
      <c r="A122" s="11" t="s">
        <v>1191</v>
      </c>
      <c r="B122" s="12">
        <v>0</v>
      </c>
    </row>
    <row r="123" spans="1:2">
      <c r="A123" s="11" t="s">
        <v>1192</v>
      </c>
      <c r="B123" s="12">
        <v>0</v>
      </c>
    </row>
    <row r="124" spans="1:2">
      <c r="A124" s="11" t="s">
        <v>1193</v>
      </c>
      <c r="B124" s="12">
        <v>0</v>
      </c>
    </row>
    <row r="125" spans="1:2">
      <c r="A125" s="11" t="s">
        <v>1194</v>
      </c>
      <c r="B125" s="12">
        <v>0</v>
      </c>
    </row>
    <row r="126" spans="1:2">
      <c r="A126" s="11" t="s">
        <v>1195</v>
      </c>
      <c r="B126" s="12">
        <v>0</v>
      </c>
    </row>
    <row r="127" spans="1:2">
      <c r="A127" s="11" t="s">
        <v>1196</v>
      </c>
      <c r="B127" s="12">
        <v>0</v>
      </c>
    </row>
    <row r="128" spans="1:2">
      <c r="A128" s="11" t="s">
        <v>1197</v>
      </c>
      <c r="B128" s="12">
        <v>0</v>
      </c>
    </row>
    <row r="129" spans="1:2">
      <c r="A129" s="11" t="s">
        <v>1198</v>
      </c>
      <c r="B129" s="12">
        <v>1</v>
      </c>
    </row>
    <row r="130" spans="1:2">
      <c r="A130" s="11" t="s">
        <v>1199</v>
      </c>
      <c r="B130" s="12">
        <v>1</v>
      </c>
    </row>
    <row r="131" spans="1:2">
      <c r="A131" s="11" t="s">
        <v>1200</v>
      </c>
      <c r="B131" s="12">
        <v>0</v>
      </c>
    </row>
    <row r="132" spans="1:2">
      <c r="A132" s="11" t="s">
        <v>1201</v>
      </c>
      <c r="B132" s="12">
        <v>0</v>
      </c>
    </row>
    <row r="133" spans="1:2">
      <c r="A133" s="11" t="s">
        <v>1202</v>
      </c>
      <c r="B133" s="12">
        <v>0</v>
      </c>
    </row>
    <row r="134" spans="1:2">
      <c r="A134" s="11" t="s">
        <v>1203</v>
      </c>
      <c r="B134" s="12">
        <v>0</v>
      </c>
    </row>
    <row r="135" spans="1:2">
      <c r="A135" s="11" t="s">
        <v>1204</v>
      </c>
      <c r="B135" s="12">
        <v>0</v>
      </c>
    </row>
    <row r="136" spans="1:2">
      <c r="A136" s="11" t="s">
        <v>1205</v>
      </c>
      <c r="B136" s="12">
        <v>0</v>
      </c>
    </row>
    <row r="137" spans="1:2">
      <c r="A137" s="11" t="s">
        <v>1206</v>
      </c>
      <c r="B137" s="12">
        <v>0</v>
      </c>
    </row>
    <row r="138" spans="1:2">
      <c r="A138" s="11" t="s">
        <v>1207</v>
      </c>
      <c r="B138" s="12">
        <v>0</v>
      </c>
    </row>
    <row r="139" spans="1:2">
      <c r="A139" s="11" t="s">
        <v>1208</v>
      </c>
      <c r="B139" s="12">
        <v>0</v>
      </c>
    </row>
    <row r="140" spans="1:2">
      <c r="A140" s="11" t="s">
        <v>1209</v>
      </c>
      <c r="B140" s="12">
        <v>0</v>
      </c>
    </row>
    <row r="141" spans="1:2">
      <c r="A141" s="11" t="s">
        <v>1210</v>
      </c>
      <c r="B141" s="12">
        <v>0</v>
      </c>
    </row>
    <row r="142" spans="1:2">
      <c r="A142" s="11" t="s">
        <v>1211</v>
      </c>
      <c r="B142" s="12">
        <v>0</v>
      </c>
    </row>
    <row r="143" spans="1:2">
      <c r="A143" s="11" t="s">
        <v>1212</v>
      </c>
      <c r="B143" s="12">
        <v>0</v>
      </c>
    </row>
    <row r="144" spans="1:2">
      <c r="A144" s="11" t="s">
        <v>1213</v>
      </c>
      <c r="B144" s="12">
        <v>0</v>
      </c>
    </row>
    <row r="145" spans="1:2">
      <c r="A145" s="11" t="s">
        <v>1214</v>
      </c>
      <c r="B145" s="12">
        <v>0</v>
      </c>
    </row>
    <row r="146" spans="1:2">
      <c r="A146" s="11" t="s">
        <v>1215</v>
      </c>
      <c r="B146" s="12">
        <v>0</v>
      </c>
    </row>
    <row r="147" spans="1:2">
      <c r="A147" s="11" t="s">
        <v>1216</v>
      </c>
      <c r="B147" s="12">
        <v>0</v>
      </c>
    </row>
    <row r="148" spans="1:2">
      <c r="A148" s="11" t="s">
        <v>1217</v>
      </c>
      <c r="B148" s="12">
        <v>0</v>
      </c>
    </row>
    <row r="149" spans="1:2">
      <c r="A149" s="11" t="s">
        <v>1218</v>
      </c>
      <c r="B149" s="12">
        <v>0</v>
      </c>
    </row>
    <row r="150" spans="1:2">
      <c r="A150" s="11" t="s">
        <v>1219</v>
      </c>
      <c r="B150" s="12">
        <v>0</v>
      </c>
    </row>
    <row r="151" spans="1:2">
      <c r="A151" s="11" t="s">
        <v>1220</v>
      </c>
      <c r="B151" s="12">
        <v>0</v>
      </c>
    </row>
    <row r="152" spans="1:2">
      <c r="A152" s="11" t="s">
        <v>1221</v>
      </c>
      <c r="B152" s="12">
        <v>0</v>
      </c>
    </row>
    <row r="153" spans="1:2">
      <c r="A153" s="11" t="s">
        <v>1222</v>
      </c>
      <c r="B153" s="12">
        <v>0</v>
      </c>
    </row>
    <row r="154" spans="1:2">
      <c r="A154" s="11" t="s">
        <v>1223</v>
      </c>
      <c r="B154" s="12">
        <v>0</v>
      </c>
    </row>
    <row r="155" spans="1:2">
      <c r="A155" s="11" t="s">
        <v>1224</v>
      </c>
      <c r="B155" s="12">
        <v>0</v>
      </c>
    </row>
    <row r="156" spans="1:2">
      <c r="A156" s="11" t="s">
        <v>1225</v>
      </c>
      <c r="B156" s="12">
        <v>1</v>
      </c>
    </row>
    <row r="157" spans="1:2">
      <c r="A157" s="11" t="s">
        <v>1226</v>
      </c>
      <c r="B157" s="12">
        <v>0</v>
      </c>
    </row>
    <row r="158" spans="1:2">
      <c r="A158" s="11" t="s">
        <v>1227</v>
      </c>
      <c r="B158" s="12">
        <v>1</v>
      </c>
    </row>
    <row r="159" spans="1:2">
      <c r="A159" s="11" t="s">
        <v>1228</v>
      </c>
      <c r="B159" s="12">
        <v>0</v>
      </c>
    </row>
    <row r="160" spans="1:2">
      <c r="A160" s="11" t="s">
        <v>1229</v>
      </c>
      <c r="B160" s="12">
        <v>0</v>
      </c>
    </row>
    <row r="161" spans="1:2">
      <c r="A161" s="11" t="s">
        <v>1230</v>
      </c>
      <c r="B161" s="12">
        <v>0</v>
      </c>
    </row>
    <row r="162" spans="1:2">
      <c r="A162" s="11" t="s">
        <v>1231</v>
      </c>
      <c r="B162" s="12">
        <v>0</v>
      </c>
    </row>
    <row r="163" spans="1:2">
      <c r="A163" s="11" t="s">
        <v>1232</v>
      </c>
      <c r="B163" s="12">
        <v>0</v>
      </c>
    </row>
    <row r="164" spans="1:2">
      <c r="A164" s="11" t="s">
        <v>1233</v>
      </c>
      <c r="B164" s="12">
        <v>0</v>
      </c>
    </row>
    <row r="165" spans="1:2">
      <c r="A165" s="11" t="s">
        <v>1234</v>
      </c>
      <c r="B165" s="12">
        <v>0</v>
      </c>
    </row>
    <row r="166" spans="1:2">
      <c r="A166" s="11" t="s">
        <v>1235</v>
      </c>
      <c r="B166" s="12">
        <v>0</v>
      </c>
    </row>
    <row r="167" spans="1:2">
      <c r="A167" s="11" t="s">
        <v>1236</v>
      </c>
      <c r="B167" s="12">
        <v>0</v>
      </c>
    </row>
    <row r="168" spans="1:2">
      <c r="A168" s="11" t="s">
        <v>1237</v>
      </c>
      <c r="B168" s="12">
        <v>0</v>
      </c>
    </row>
    <row r="169" spans="1:2">
      <c r="A169" s="11" t="s">
        <v>1238</v>
      </c>
      <c r="B169" s="12">
        <v>0</v>
      </c>
    </row>
    <row r="170" spans="1:2">
      <c r="A170" s="11" t="s">
        <v>1239</v>
      </c>
      <c r="B170" s="12">
        <v>0</v>
      </c>
    </row>
    <row r="171" spans="1:2">
      <c r="A171" s="11" t="s">
        <v>1240</v>
      </c>
      <c r="B171" s="12">
        <v>0</v>
      </c>
    </row>
    <row r="172" spans="1:2">
      <c r="A172" s="11" t="s">
        <v>1241</v>
      </c>
      <c r="B172" s="12">
        <v>0</v>
      </c>
    </row>
    <row r="173" spans="1:2">
      <c r="A173" s="11" t="s">
        <v>1242</v>
      </c>
      <c r="B173" s="12">
        <v>0</v>
      </c>
    </row>
    <row r="174" spans="1:2">
      <c r="A174" s="17" t="s">
        <v>1243</v>
      </c>
      <c r="B174" s="12">
        <v>0</v>
      </c>
    </row>
    <row r="175" spans="1:2">
      <c r="A175" s="17" t="s">
        <v>1244</v>
      </c>
      <c r="B175" s="12">
        <v>0</v>
      </c>
    </row>
    <row r="176" spans="1:2">
      <c r="A176" s="17" t="s">
        <v>1245</v>
      </c>
      <c r="B176" s="12">
        <v>0</v>
      </c>
    </row>
    <row r="177" spans="1:2">
      <c r="A177" s="25" t="s">
        <v>1246</v>
      </c>
      <c r="B177" s="12">
        <v>0</v>
      </c>
    </row>
    <row r="178" spans="1:2">
      <c r="A178" s="25" t="s">
        <v>1247</v>
      </c>
      <c r="B178" s="12">
        <v>0</v>
      </c>
    </row>
    <row r="179" spans="1:2">
      <c r="A179" s="25" t="s">
        <v>1248</v>
      </c>
      <c r="B179" s="12">
        <v>0</v>
      </c>
    </row>
    <row r="180" spans="1:2">
      <c r="A180" s="25" t="s">
        <v>1249</v>
      </c>
      <c r="B180" s="12">
        <v>0</v>
      </c>
    </row>
    <row r="181" spans="1:2">
      <c r="A181" s="25" t="s">
        <v>1250</v>
      </c>
      <c r="B181" s="12">
        <v>0</v>
      </c>
    </row>
    <row r="182" spans="1:2">
      <c r="A182" s="25" t="s">
        <v>1251</v>
      </c>
      <c r="B182" s="12">
        <v>0</v>
      </c>
    </row>
    <row r="183" spans="1:2">
      <c r="A183" s="19" t="s">
        <v>1252</v>
      </c>
      <c r="B183" s="12">
        <v>0</v>
      </c>
    </row>
    <row r="184" spans="1:2">
      <c r="A184" s="19" t="s">
        <v>1253</v>
      </c>
      <c r="B184" s="12">
        <v>0</v>
      </c>
    </row>
    <row r="185" spans="1:2">
      <c r="A185" s="19" t="s">
        <v>1254</v>
      </c>
      <c r="B185" s="12">
        <v>0</v>
      </c>
    </row>
    <row r="186" spans="1:2">
      <c r="A186" s="19" t="s">
        <v>1255</v>
      </c>
      <c r="B186" s="12">
        <v>0</v>
      </c>
    </row>
    <row r="187" spans="1:2">
      <c r="A187" s="19" t="s">
        <v>1256</v>
      </c>
      <c r="B187" s="12">
        <v>0</v>
      </c>
    </row>
    <row r="188" spans="1:2">
      <c r="A188" s="19" t="s">
        <v>1257</v>
      </c>
      <c r="B188" s="12">
        <v>1</v>
      </c>
    </row>
    <row r="189" spans="1:2">
      <c r="A189" s="19" t="s">
        <v>1258</v>
      </c>
      <c r="B189" s="12">
        <v>0</v>
      </c>
    </row>
    <row r="190" spans="1:2">
      <c r="A190" s="19" t="s">
        <v>1259</v>
      </c>
      <c r="B190" s="12">
        <v>0</v>
      </c>
    </row>
    <row r="191" spans="1:2">
      <c r="A191" s="26" t="s">
        <v>1260</v>
      </c>
      <c r="B191" s="12">
        <v>0</v>
      </c>
    </row>
    <row r="192" spans="1:2">
      <c r="A192" s="20" t="s">
        <v>1261</v>
      </c>
      <c r="B192" s="12">
        <v>5</v>
      </c>
    </row>
    <row r="193" spans="1:2">
      <c r="A193" s="20" t="s">
        <v>1262</v>
      </c>
      <c r="B193" s="12">
        <v>0</v>
      </c>
    </row>
    <row r="194" spans="1:2">
      <c r="A194" s="20" t="s">
        <v>1263</v>
      </c>
      <c r="B194" s="12">
        <v>0</v>
      </c>
    </row>
    <row r="195" spans="1:2">
      <c r="A195" s="20" t="s">
        <v>1264</v>
      </c>
      <c r="B195" s="12">
        <v>0</v>
      </c>
    </row>
    <row r="196" spans="1:2">
      <c r="A196" s="20" t="s">
        <v>1265</v>
      </c>
      <c r="B196" s="12">
        <v>0</v>
      </c>
    </row>
    <row r="197" spans="1:2">
      <c r="A197" s="20" t="s">
        <v>1266</v>
      </c>
      <c r="B197" s="12">
        <v>1</v>
      </c>
    </row>
    <row r="198" spans="1:2">
      <c r="A198" s="20" t="s">
        <v>1267</v>
      </c>
      <c r="B198" s="12">
        <v>0</v>
      </c>
    </row>
    <row r="199" spans="1:2">
      <c r="A199" s="20" t="s">
        <v>1268</v>
      </c>
      <c r="B199" s="12">
        <v>0</v>
      </c>
    </row>
    <row r="200" spans="1:2">
      <c r="A200" s="26" t="s">
        <v>1269</v>
      </c>
      <c r="B200" s="12">
        <v>0</v>
      </c>
    </row>
    <row r="201" spans="1:2">
      <c r="A201" s="26" t="s">
        <v>1270</v>
      </c>
      <c r="B201" s="12">
        <v>7</v>
      </c>
    </row>
    <row r="202" spans="1:2">
      <c r="A202" s="4" t="s">
        <v>1271</v>
      </c>
      <c r="B202" s="12">
        <v>5</v>
      </c>
    </row>
    <row r="203" spans="1:2">
      <c r="A203" s="4" t="s">
        <v>1272</v>
      </c>
      <c r="B203" s="12">
        <v>25</v>
      </c>
    </row>
    <row r="204" spans="1:2">
      <c r="A204" s="4" t="s">
        <v>1273</v>
      </c>
      <c r="B204" s="12">
        <v>1</v>
      </c>
    </row>
    <row r="205" spans="1:2">
      <c r="A205" s="4" t="s">
        <v>1274</v>
      </c>
      <c r="B205" s="12">
        <v>3</v>
      </c>
    </row>
    <row r="206" spans="1:2">
      <c r="A206" s="4" t="s">
        <v>1275</v>
      </c>
      <c r="B206" s="12">
        <v>1</v>
      </c>
    </row>
    <row r="207" spans="1:2">
      <c r="A207" s="4" t="s">
        <v>1276</v>
      </c>
      <c r="B207" s="12">
        <v>1</v>
      </c>
    </row>
    <row r="208" spans="1:2">
      <c r="A208" s="4" t="s">
        <v>1277</v>
      </c>
      <c r="B208" s="12">
        <v>0</v>
      </c>
    </row>
    <row r="209" spans="1:2">
      <c r="A209" s="4" t="s">
        <v>1278</v>
      </c>
      <c r="B209" s="12">
        <v>0</v>
      </c>
    </row>
    <row r="210" spans="1:2">
      <c r="A210" s="4" t="s">
        <v>1279</v>
      </c>
      <c r="B210" s="12">
        <v>0</v>
      </c>
    </row>
    <row r="211" spans="1:2">
      <c r="A211" s="4" t="s">
        <v>1280</v>
      </c>
      <c r="B211" s="12">
        <v>0</v>
      </c>
    </row>
    <row r="212" spans="1:2">
      <c r="A212" s="4" t="s">
        <v>1281</v>
      </c>
      <c r="B212" s="12">
        <v>1</v>
      </c>
    </row>
    <row r="213" spans="1:2">
      <c r="A213" s="4" t="s">
        <v>1282</v>
      </c>
      <c r="B213" s="12">
        <v>0</v>
      </c>
    </row>
    <row r="214" spans="1:2">
      <c r="A214" s="4" t="s">
        <v>1283</v>
      </c>
      <c r="B214" s="12">
        <v>2</v>
      </c>
    </row>
    <row r="215" spans="1:2">
      <c r="A215" s="4" t="s">
        <v>1284</v>
      </c>
      <c r="B215" s="12">
        <v>1</v>
      </c>
    </row>
    <row r="216" spans="1:2">
      <c r="A216" s="4" t="s">
        <v>1285</v>
      </c>
      <c r="B216" s="12">
        <v>0</v>
      </c>
    </row>
    <row r="217" spans="1:2">
      <c r="A217" s="4" t="s">
        <v>1286</v>
      </c>
      <c r="B217" s="27">
        <v>1</v>
      </c>
    </row>
    <row r="218" spans="2:2">
      <c r="B218" s="27"/>
    </row>
    <row r="219" spans="2:2">
      <c r="B219" s="27"/>
    </row>
    <row r="220" spans="2:2">
      <c r="B220" s="27"/>
    </row>
    <row r="221" spans="2:2">
      <c r="B221" s="27"/>
    </row>
    <row r="222" spans="2:2">
      <c r="B222" s="27"/>
    </row>
  </sheetData>
  <autoFilter ref="B1:B222">
    <extLst/>
  </autoFilter>
  <mergeCells count="1">
    <mergeCell ref="G4:K21"/>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73"/>
  <sheetViews>
    <sheetView tabSelected="1" workbookViewId="0">
      <selection activeCell="G26" sqref="G26"/>
    </sheetView>
  </sheetViews>
  <sheetFormatPr defaultColWidth="9" defaultRowHeight="13.5"/>
  <cols>
    <col min="1" max="1" width="34.375" style="4" customWidth="1"/>
    <col min="2" max="2" width="10.875" style="5" customWidth="1"/>
    <col min="4" max="4" width="34.375" style="4" customWidth="1"/>
    <col min="5" max="5" width="10.875" style="6" customWidth="1"/>
  </cols>
  <sheetData>
    <row r="1" spans="1:11">
      <c r="A1" s="7" t="s">
        <v>1287</v>
      </c>
      <c r="B1" s="8"/>
      <c r="D1" s="7" t="s">
        <v>1288</v>
      </c>
      <c r="E1" s="7"/>
      <c r="G1" s="9" t="s">
        <v>1289</v>
      </c>
      <c r="H1" s="10"/>
      <c r="I1" s="10"/>
      <c r="J1" s="10"/>
      <c r="K1" s="10"/>
    </row>
    <row r="2" spans="1:11">
      <c r="A2" s="11" t="s">
        <v>1068</v>
      </c>
      <c r="B2" s="12" t="s">
        <v>1069</v>
      </c>
      <c r="D2" s="11" t="s">
        <v>1068</v>
      </c>
      <c r="E2" s="12" t="s">
        <v>1069</v>
      </c>
      <c r="G2" s="10"/>
      <c r="H2" s="10"/>
      <c r="I2" s="10"/>
      <c r="J2" s="10"/>
      <c r="K2" s="10"/>
    </row>
    <row r="3" spans="1:11">
      <c r="A3" s="11" t="s">
        <v>1070</v>
      </c>
      <c r="B3" s="12">
        <v>19</v>
      </c>
      <c r="D3" s="13" t="s">
        <v>1139</v>
      </c>
      <c r="E3" s="14">
        <v>43</v>
      </c>
      <c r="G3" s="10"/>
      <c r="H3" s="10"/>
      <c r="I3" s="10"/>
      <c r="J3" s="10"/>
      <c r="K3" s="10"/>
    </row>
    <row r="4" spans="1:11">
      <c r="A4" s="11" t="s">
        <v>1071</v>
      </c>
      <c r="B4" s="12">
        <v>9</v>
      </c>
      <c r="D4" s="13" t="s">
        <v>1147</v>
      </c>
      <c r="E4" s="14">
        <v>26</v>
      </c>
      <c r="G4" s="10"/>
      <c r="H4" s="10"/>
      <c r="I4" s="10"/>
      <c r="J4" s="10"/>
      <c r="K4" s="10"/>
    </row>
    <row r="5" spans="1:11">
      <c r="A5" s="11" t="s">
        <v>1072</v>
      </c>
      <c r="B5" s="12">
        <v>1</v>
      </c>
      <c r="D5" s="15" t="s">
        <v>1272</v>
      </c>
      <c r="E5" s="14">
        <v>25</v>
      </c>
      <c r="G5" s="10"/>
      <c r="H5" s="10"/>
      <c r="I5" s="10"/>
      <c r="J5" s="10"/>
      <c r="K5" s="10"/>
    </row>
    <row r="6" spans="1:11">
      <c r="A6" s="11" t="s">
        <v>1075</v>
      </c>
      <c r="B6" s="12">
        <v>3</v>
      </c>
      <c r="D6" s="13" t="s">
        <v>1122</v>
      </c>
      <c r="E6" s="14">
        <v>22</v>
      </c>
      <c r="G6" s="10"/>
      <c r="H6" s="10"/>
      <c r="I6" s="10"/>
      <c r="J6" s="10"/>
      <c r="K6" s="10"/>
    </row>
    <row r="7" spans="1:11">
      <c r="A7" s="11" t="s">
        <v>1076</v>
      </c>
      <c r="B7" s="12">
        <v>1</v>
      </c>
      <c r="D7" s="13" t="s">
        <v>1070</v>
      </c>
      <c r="E7" s="14">
        <v>19</v>
      </c>
      <c r="G7" s="10"/>
      <c r="H7" s="10"/>
      <c r="I7" s="10"/>
      <c r="J7" s="10"/>
      <c r="K7" s="10"/>
    </row>
    <row r="8" spans="1:11">
      <c r="A8" s="11" t="s">
        <v>1077</v>
      </c>
      <c r="B8" s="12">
        <v>10</v>
      </c>
      <c r="D8" s="13" t="s">
        <v>1150</v>
      </c>
      <c r="E8" s="14">
        <v>15</v>
      </c>
      <c r="G8" s="10"/>
      <c r="H8" s="10"/>
      <c r="I8" s="10"/>
      <c r="J8" s="10"/>
      <c r="K8" s="10"/>
    </row>
    <row r="9" spans="1:11">
      <c r="A9" s="11" t="s">
        <v>1078</v>
      </c>
      <c r="B9" s="12">
        <v>5</v>
      </c>
      <c r="D9" s="13" t="s">
        <v>1127</v>
      </c>
      <c r="E9" s="14">
        <v>11</v>
      </c>
      <c r="G9" s="10"/>
      <c r="H9" s="10"/>
      <c r="I9" s="10"/>
      <c r="J9" s="10"/>
      <c r="K9" s="10"/>
    </row>
    <row r="10" spans="1:11">
      <c r="A10" s="11" t="s">
        <v>1079</v>
      </c>
      <c r="B10" s="12">
        <v>1</v>
      </c>
      <c r="D10" s="13" t="s">
        <v>1138</v>
      </c>
      <c r="E10" s="14">
        <v>11</v>
      </c>
      <c r="G10" s="10"/>
      <c r="H10" s="10"/>
      <c r="I10" s="10"/>
      <c r="J10" s="10"/>
      <c r="K10" s="10"/>
    </row>
    <row r="11" spans="1:11">
      <c r="A11" s="11" t="s">
        <v>1081</v>
      </c>
      <c r="B11" s="12">
        <v>9</v>
      </c>
      <c r="D11" s="13" t="s">
        <v>1077</v>
      </c>
      <c r="E11" s="14">
        <v>10</v>
      </c>
      <c r="G11" s="10"/>
      <c r="H11" s="10"/>
      <c r="I11" s="10"/>
      <c r="J11" s="10"/>
      <c r="K11" s="10"/>
    </row>
    <row r="12" spans="1:11">
      <c r="A12" s="11" t="s">
        <v>1082</v>
      </c>
      <c r="B12" s="12">
        <v>1</v>
      </c>
      <c r="D12" s="13" t="s">
        <v>1071</v>
      </c>
      <c r="E12" s="14">
        <v>9</v>
      </c>
      <c r="G12" s="10"/>
      <c r="H12" s="10"/>
      <c r="I12" s="10"/>
      <c r="J12" s="10"/>
      <c r="K12" s="10"/>
    </row>
    <row r="13" spans="1:11">
      <c r="A13" s="11" t="s">
        <v>1084</v>
      </c>
      <c r="B13" s="12">
        <v>3</v>
      </c>
      <c r="D13" s="13" t="s">
        <v>1081</v>
      </c>
      <c r="E13" s="14">
        <v>9</v>
      </c>
      <c r="G13" s="10"/>
      <c r="H13" s="10"/>
      <c r="I13" s="10"/>
      <c r="J13" s="10"/>
      <c r="K13" s="10"/>
    </row>
    <row r="14" spans="1:11">
      <c r="A14" s="11" t="s">
        <v>1085</v>
      </c>
      <c r="B14" s="12">
        <v>1</v>
      </c>
      <c r="D14" s="13" t="s">
        <v>1102</v>
      </c>
      <c r="E14" s="14">
        <v>9</v>
      </c>
      <c r="G14" s="10"/>
      <c r="H14" s="10"/>
      <c r="I14" s="10"/>
      <c r="J14" s="10"/>
      <c r="K14" s="10"/>
    </row>
    <row r="15" spans="1:11">
      <c r="A15" s="11" t="s">
        <v>1088</v>
      </c>
      <c r="B15" s="12">
        <v>8</v>
      </c>
      <c r="D15" s="11" t="s">
        <v>1088</v>
      </c>
      <c r="E15" s="12">
        <v>8</v>
      </c>
      <c r="G15" s="10"/>
      <c r="H15" s="10"/>
      <c r="I15" s="10"/>
      <c r="J15" s="10"/>
      <c r="K15" s="10"/>
    </row>
    <row r="16" spans="1:11">
      <c r="A16" s="11" t="s">
        <v>1089</v>
      </c>
      <c r="B16" s="12">
        <v>3</v>
      </c>
      <c r="D16" s="13" t="s">
        <v>1097</v>
      </c>
      <c r="E16" s="14">
        <v>7</v>
      </c>
      <c r="G16" s="10"/>
      <c r="H16" s="10"/>
      <c r="I16" s="10"/>
      <c r="J16" s="10"/>
      <c r="K16" s="10"/>
    </row>
    <row r="17" spans="1:11">
      <c r="A17" s="11" t="s">
        <v>1090</v>
      </c>
      <c r="B17" s="12">
        <v>1</v>
      </c>
      <c r="D17" s="13" t="s">
        <v>1111</v>
      </c>
      <c r="E17" s="14">
        <v>6</v>
      </c>
      <c r="G17" s="10"/>
      <c r="H17" s="10"/>
      <c r="I17" s="10"/>
      <c r="J17" s="10"/>
      <c r="K17" s="10"/>
    </row>
    <row r="18" spans="1:11">
      <c r="A18" s="11" t="s">
        <v>1091</v>
      </c>
      <c r="B18" s="12">
        <v>1</v>
      </c>
      <c r="D18" s="13" t="s">
        <v>1078</v>
      </c>
      <c r="E18" s="14">
        <v>5</v>
      </c>
      <c r="G18" s="10"/>
      <c r="H18" s="10"/>
      <c r="I18" s="10"/>
      <c r="J18" s="10"/>
      <c r="K18" s="10"/>
    </row>
    <row r="19" spans="1:11">
      <c r="A19" s="11" t="s">
        <v>1092</v>
      </c>
      <c r="B19" s="12">
        <v>1</v>
      </c>
      <c r="D19" s="16" t="s">
        <v>1261</v>
      </c>
      <c r="E19" s="14">
        <v>5</v>
      </c>
      <c r="G19" s="10"/>
      <c r="H19" s="10"/>
      <c r="I19" s="10"/>
      <c r="J19" s="10"/>
      <c r="K19" s="10"/>
    </row>
    <row r="20" spans="1:11">
      <c r="A20" s="11" t="s">
        <v>1093</v>
      </c>
      <c r="B20" s="12">
        <v>2</v>
      </c>
      <c r="D20" s="13" t="s">
        <v>1101</v>
      </c>
      <c r="E20" s="14">
        <v>4</v>
      </c>
      <c r="G20" s="10"/>
      <c r="H20" s="10"/>
      <c r="I20" s="10"/>
      <c r="J20" s="10"/>
      <c r="K20" s="10"/>
    </row>
    <row r="21" spans="1:11">
      <c r="A21" s="11" t="s">
        <v>1095</v>
      </c>
      <c r="B21" s="12">
        <v>1</v>
      </c>
      <c r="D21" s="13" t="s">
        <v>1075</v>
      </c>
      <c r="E21" s="14">
        <v>3</v>
      </c>
      <c r="G21" s="10"/>
      <c r="H21" s="10"/>
      <c r="I21" s="10"/>
      <c r="J21" s="10"/>
      <c r="K21" s="10"/>
    </row>
    <row r="22" spans="1:5">
      <c r="A22" s="11" t="s">
        <v>1097</v>
      </c>
      <c r="B22" s="12">
        <v>7</v>
      </c>
      <c r="D22" s="13" t="s">
        <v>1084</v>
      </c>
      <c r="E22" s="14">
        <v>3</v>
      </c>
    </row>
    <row r="23" spans="1:5">
      <c r="A23" s="11" t="s">
        <v>1098</v>
      </c>
      <c r="B23" s="12">
        <v>1</v>
      </c>
      <c r="D23" s="13" t="s">
        <v>1089</v>
      </c>
      <c r="E23" s="14">
        <v>3</v>
      </c>
    </row>
    <row r="24" spans="1:5">
      <c r="A24" s="11" t="s">
        <v>1101</v>
      </c>
      <c r="B24" s="12">
        <v>4</v>
      </c>
      <c r="D24" s="13" t="s">
        <v>1103</v>
      </c>
      <c r="E24" s="14">
        <v>3</v>
      </c>
    </row>
    <row r="25" spans="1:5">
      <c r="A25" s="11" t="s">
        <v>1102</v>
      </c>
      <c r="B25" s="12">
        <v>9</v>
      </c>
      <c r="D25" s="13" t="s">
        <v>1114</v>
      </c>
      <c r="E25" s="14">
        <v>3</v>
      </c>
    </row>
    <row r="26" spans="1:5">
      <c r="A26" s="11" t="s">
        <v>1103</v>
      </c>
      <c r="B26" s="12">
        <v>3</v>
      </c>
      <c r="D26" s="15" t="s">
        <v>1274</v>
      </c>
      <c r="E26" s="14">
        <v>3</v>
      </c>
    </row>
    <row r="27" spans="1:5">
      <c r="A27" s="11" t="s">
        <v>1104</v>
      </c>
      <c r="B27" s="12">
        <v>2</v>
      </c>
      <c r="D27" s="13" t="s">
        <v>1093</v>
      </c>
      <c r="E27" s="14">
        <v>2</v>
      </c>
    </row>
    <row r="28" spans="1:5">
      <c r="A28" s="11" t="s">
        <v>1107</v>
      </c>
      <c r="B28" s="12">
        <v>1</v>
      </c>
      <c r="D28" s="13" t="s">
        <v>1104</v>
      </c>
      <c r="E28" s="14">
        <v>2</v>
      </c>
    </row>
    <row r="29" spans="1:5">
      <c r="A29" s="11" t="s">
        <v>1109</v>
      </c>
      <c r="B29" s="12">
        <v>2</v>
      </c>
      <c r="D29" s="11" t="s">
        <v>1109</v>
      </c>
      <c r="E29" s="12">
        <v>2</v>
      </c>
    </row>
    <row r="30" spans="1:5">
      <c r="A30" s="11" t="s">
        <v>1111</v>
      </c>
      <c r="B30" s="12">
        <v>6</v>
      </c>
      <c r="D30" s="13" t="s">
        <v>1120</v>
      </c>
      <c r="E30" s="14">
        <v>2</v>
      </c>
    </row>
    <row r="31" spans="1:5">
      <c r="A31" s="11" t="s">
        <v>1114</v>
      </c>
      <c r="B31" s="12">
        <v>3</v>
      </c>
      <c r="D31" s="13" t="s">
        <v>1126</v>
      </c>
      <c r="E31" s="14">
        <v>2</v>
      </c>
    </row>
    <row r="32" spans="1:5">
      <c r="A32" s="11" t="s">
        <v>1115</v>
      </c>
      <c r="B32" s="12">
        <v>1</v>
      </c>
      <c r="D32" s="13" t="s">
        <v>1163</v>
      </c>
      <c r="E32" s="14">
        <v>2</v>
      </c>
    </row>
    <row r="33" spans="1:5">
      <c r="A33" s="11" t="s">
        <v>1116</v>
      </c>
      <c r="B33" s="12">
        <v>1</v>
      </c>
      <c r="D33" s="15" t="s">
        <v>1283</v>
      </c>
      <c r="E33" s="14">
        <v>2</v>
      </c>
    </row>
    <row r="34" spans="1:5">
      <c r="A34" s="11" t="s">
        <v>1117</v>
      </c>
      <c r="B34" s="12">
        <v>1</v>
      </c>
      <c r="D34" s="13" t="s">
        <v>1072</v>
      </c>
      <c r="E34" s="14">
        <v>1</v>
      </c>
    </row>
    <row r="35" spans="1:5">
      <c r="A35" s="11" t="s">
        <v>1118</v>
      </c>
      <c r="B35" s="12">
        <v>1</v>
      </c>
      <c r="D35" s="13" t="s">
        <v>1076</v>
      </c>
      <c r="E35" s="14">
        <v>1</v>
      </c>
    </row>
    <row r="36" spans="1:5">
      <c r="A36" s="11" t="s">
        <v>1119</v>
      </c>
      <c r="B36" s="12">
        <v>1</v>
      </c>
      <c r="D36" s="13" t="s">
        <v>1079</v>
      </c>
      <c r="E36" s="14">
        <v>1</v>
      </c>
    </row>
    <row r="37" spans="1:5">
      <c r="A37" s="11" t="s">
        <v>1120</v>
      </c>
      <c r="B37" s="12">
        <v>2</v>
      </c>
      <c r="D37" s="13" t="s">
        <v>1082</v>
      </c>
      <c r="E37" s="14">
        <v>1</v>
      </c>
    </row>
    <row r="38" spans="1:5">
      <c r="A38" s="11" t="s">
        <v>1122</v>
      </c>
      <c r="B38" s="12">
        <v>22</v>
      </c>
      <c r="D38" s="13" t="s">
        <v>1085</v>
      </c>
      <c r="E38" s="14">
        <v>1</v>
      </c>
    </row>
    <row r="39" spans="1:5">
      <c r="A39" s="11" t="s">
        <v>1125</v>
      </c>
      <c r="B39" s="12">
        <v>1</v>
      </c>
      <c r="D39" s="13" t="s">
        <v>1090</v>
      </c>
      <c r="E39" s="14">
        <v>1</v>
      </c>
    </row>
    <row r="40" spans="1:5">
      <c r="A40" s="11" t="s">
        <v>1126</v>
      </c>
      <c r="B40" s="12">
        <v>2</v>
      </c>
      <c r="D40" s="13" t="s">
        <v>1091</v>
      </c>
      <c r="E40" s="14">
        <v>1</v>
      </c>
    </row>
    <row r="41" spans="1:5">
      <c r="A41" s="11" t="s">
        <v>1127</v>
      </c>
      <c r="B41" s="12">
        <v>11</v>
      </c>
      <c r="D41" s="13" t="s">
        <v>1092</v>
      </c>
      <c r="E41" s="14">
        <v>1</v>
      </c>
    </row>
    <row r="42" spans="1:5">
      <c r="A42" s="11" t="s">
        <v>1129</v>
      </c>
      <c r="B42" s="12">
        <v>1</v>
      </c>
      <c r="D42" s="13" t="s">
        <v>1095</v>
      </c>
      <c r="E42" s="14">
        <v>1</v>
      </c>
    </row>
    <row r="43" spans="1:5">
      <c r="A43" s="11" t="s">
        <v>1133</v>
      </c>
      <c r="B43" s="12">
        <v>1</v>
      </c>
      <c r="D43" s="13" t="s">
        <v>1098</v>
      </c>
      <c r="E43" s="14">
        <v>1</v>
      </c>
    </row>
    <row r="44" spans="1:5">
      <c r="A44" s="11" t="s">
        <v>1135</v>
      </c>
      <c r="B44" s="12">
        <v>1</v>
      </c>
      <c r="D44" s="13" t="s">
        <v>1107</v>
      </c>
      <c r="E44" s="14">
        <v>1</v>
      </c>
    </row>
    <row r="45" spans="1:5">
      <c r="A45" s="11" t="s">
        <v>1138</v>
      </c>
      <c r="B45" s="12">
        <v>11</v>
      </c>
      <c r="D45" s="13" t="s">
        <v>1115</v>
      </c>
      <c r="E45" s="14">
        <v>1</v>
      </c>
    </row>
    <row r="46" spans="1:5">
      <c r="A46" s="11" t="s">
        <v>1139</v>
      </c>
      <c r="B46" s="12">
        <v>43</v>
      </c>
      <c r="D46" s="13" t="s">
        <v>1116</v>
      </c>
      <c r="E46" s="14">
        <v>1</v>
      </c>
    </row>
    <row r="47" spans="1:5">
      <c r="A47" s="11" t="s">
        <v>1140</v>
      </c>
      <c r="B47" s="12">
        <v>1</v>
      </c>
      <c r="D47" s="13" t="s">
        <v>1117</v>
      </c>
      <c r="E47" s="14">
        <v>1</v>
      </c>
    </row>
    <row r="48" spans="1:5">
      <c r="A48" s="17" t="s">
        <v>1145</v>
      </c>
      <c r="B48" s="12">
        <v>1</v>
      </c>
      <c r="D48" s="18" t="s">
        <v>1118</v>
      </c>
      <c r="E48" s="14">
        <v>1</v>
      </c>
    </row>
    <row r="49" spans="1:5">
      <c r="A49" s="11" t="s">
        <v>1147</v>
      </c>
      <c r="B49" s="12">
        <v>26</v>
      </c>
      <c r="D49" s="13" t="s">
        <v>1119</v>
      </c>
      <c r="E49" s="14">
        <v>1</v>
      </c>
    </row>
    <row r="50" spans="1:5">
      <c r="A50" s="11" t="s">
        <v>1150</v>
      </c>
      <c r="B50" s="12">
        <v>15</v>
      </c>
      <c r="D50" s="13" t="s">
        <v>1125</v>
      </c>
      <c r="E50" s="14">
        <v>1</v>
      </c>
    </row>
    <row r="51" spans="1:5">
      <c r="A51" s="11" t="s">
        <v>1155</v>
      </c>
      <c r="B51" s="12">
        <v>1</v>
      </c>
      <c r="D51" s="13" t="s">
        <v>1129</v>
      </c>
      <c r="E51" s="14">
        <v>1</v>
      </c>
    </row>
    <row r="52" spans="1:5">
      <c r="A52" s="11" t="s">
        <v>1162</v>
      </c>
      <c r="B52" s="12">
        <v>1</v>
      </c>
      <c r="D52" s="13" t="s">
        <v>1133</v>
      </c>
      <c r="E52" s="14">
        <v>1</v>
      </c>
    </row>
    <row r="53" spans="1:5">
      <c r="A53" s="11" t="s">
        <v>1163</v>
      </c>
      <c r="B53" s="12">
        <v>2</v>
      </c>
      <c r="D53" s="13" t="s">
        <v>1135</v>
      </c>
      <c r="E53" s="14">
        <v>1</v>
      </c>
    </row>
    <row r="54" spans="1:5">
      <c r="A54" s="11" t="s">
        <v>1172</v>
      </c>
      <c r="B54" s="12">
        <v>1</v>
      </c>
      <c r="D54" s="13" t="s">
        <v>1140</v>
      </c>
      <c r="E54" s="14">
        <v>1</v>
      </c>
    </row>
    <row r="55" spans="1:5">
      <c r="A55" s="11" t="s">
        <v>1180</v>
      </c>
      <c r="B55" s="12">
        <v>1</v>
      </c>
      <c r="D55" s="13" t="s">
        <v>1145</v>
      </c>
      <c r="E55" s="14">
        <v>1</v>
      </c>
    </row>
    <row r="56" spans="1:5">
      <c r="A56" s="11" t="s">
        <v>1198</v>
      </c>
      <c r="B56" s="12">
        <v>1</v>
      </c>
      <c r="D56" s="13" t="s">
        <v>1155</v>
      </c>
      <c r="E56" s="14">
        <v>1</v>
      </c>
    </row>
    <row r="57" spans="1:5">
      <c r="A57" s="11" t="s">
        <v>1199</v>
      </c>
      <c r="B57" s="12">
        <v>1</v>
      </c>
      <c r="D57" s="13" t="s">
        <v>1162</v>
      </c>
      <c r="E57" s="14">
        <v>1</v>
      </c>
    </row>
    <row r="58" spans="1:5">
      <c r="A58" s="11" t="s">
        <v>1225</v>
      </c>
      <c r="B58" s="12">
        <v>1</v>
      </c>
      <c r="D58" s="13" t="s">
        <v>1172</v>
      </c>
      <c r="E58" s="14">
        <v>1</v>
      </c>
    </row>
    <row r="59" spans="1:5">
      <c r="A59" s="11" t="s">
        <v>1227</v>
      </c>
      <c r="B59" s="12">
        <v>1</v>
      </c>
      <c r="D59" s="13" t="s">
        <v>1180</v>
      </c>
      <c r="E59" s="14">
        <v>1</v>
      </c>
    </row>
    <row r="60" spans="1:5">
      <c r="A60" s="19" t="s">
        <v>1257</v>
      </c>
      <c r="B60" s="12">
        <v>1</v>
      </c>
      <c r="D60" s="13" t="s">
        <v>1198</v>
      </c>
      <c r="E60" s="14">
        <v>1</v>
      </c>
    </row>
    <row r="61" spans="1:5">
      <c r="A61" s="20" t="s">
        <v>1261</v>
      </c>
      <c r="B61" s="12">
        <v>5</v>
      </c>
      <c r="D61" s="21" t="s">
        <v>1199</v>
      </c>
      <c r="E61" s="14">
        <v>1</v>
      </c>
    </row>
    <row r="62" spans="1:5">
      <c r="A62" s="20" t="s">
        <v>1290</v>
      </c>
      <c r="B62" s="12">
        <v>1</v>
      </c>
      <c r="D62" s="21" t="s">
        <v>1225</v>
      </c>
      <c r="E62" s="14">
        <v>1</v>
      </c>
    </row>
    <row r="63" spans="1:5">
      <c r="A63" s="4" t="s">
        <v>1272</v>
      </c>
      <c r="B63" s="12">
        <v>25</v>
      </c>
      <c r="D63" s="13" t="s">
        <v>1227</v>
      </c>
      <c r="E63" s="14">
        <v>1</v>
      </c>
    </row>
    <row r="64" spans="1:5">
      <c r="A64" s="4" t="s">
        <v>1273</v>
      </c>
      <c r="B64" s="12">
        <v>1</v>
      </c>
      <c r="D64" s="22" t="s">
        <v>1257</v>
      </c>
      <c r="E64" s="14">
        <v>1</v>
      </c>
    </row>
    <row r="65" spans="1:5">
      <c r="A65" s="4" t="s">
        <v>1274</v>
      </c>
      <c r="B65" s="12">
        <v>3</v>
      </c>
      <c r="D65" s="16" t="s">
        <v>1290</v>
      </c>
      <c r="E65" s="14">
        <v>1</v>
      </c>
    </row>
    <row r="66" spans="1:5">
      <c r="A66" s="4" t="s">
        <v>1275</v>
      </c>
      <c r="B66" s="12">
        <v>1</v>
      </c>
      <c r="D66" s="15" t="s">
        <v>1273</v>
      </c>
      <c r="E66" s="14">
        <v>1</v>
      </c>
    </row>
    <row r="67" spans="1:5">
      <c r="A67" s="4" t="s">
        <v>1276</v>
      </c>
      <c r="B67" s="12">
        <v>1</v>
      </c>
      <c r="D67" s="15" t="s">
        <v>1275</v>
      </c>
      <c r="E67" s="14">
        <v>1</v>
      </c>
    </row>
    <row r="68" spans="1:5">
      <c r="A68" s="4" t="s">
        <v>1281</v>
      </c>
      <c r="B68" s="12">
        <v>1</v>
      </c>
      <c r="D68" s="15" t="s">
        <v>1276</v>
      </c>
      <c r="E68" s="14">
        <v>1</v>
      </c>
    </row>
    <row r="69" spans="1:5">
      <c r="A69" s="4" t="s">
        <v>1283</v>
      </c>
      <c r="B69" s="12">
        <v>2</v>
      </c>
      <c r="D69" s="15" t="s">
        <v>1281</v>
      </c>
      <c r="E69" s="14">
        <v>1</v>
      </c>
    </row>
    <row r="70" spans="1:5">
      <c r="A70" s="4" t="s">
        <v>1284</v>
      </c>
      <c r="B70" s="12">
        <v>1</v>
      </c>
      <c r="D70" s="4" t="s">
        <v>1284</v>
      </c>
      <c r="E70" s="12">
        <v>1</v>
      </c>
    </row>
    <row r="71" spans="1:5">
      <c r="A71" s="4" t="s">
        <v>1286</v>
      </c>
      <c r="B71" s="23">
        <v>1</v>
      </c>
      <c r="D71" s="4" t="s">
        <v>1286</v>
      </c>
      <c r="E71" s="23">
        <v>1</v>
      </c>
    </row>
    <row r="72" spans="4:5">
      <c r="D72" s="4" t="s">
        <v>1284</v>
      </c>
      <c r="E72" s="12">
        <v>1</v>
      </c>
    </row>
    <row r="73" spans="4:5">
      <c r="D73" s="4" t="s">
        <v>1286</v>
      </c>
      <c r="E73" s="23">
        <v>1</v>
      </c>
    </row>
  </sheetData>
  <autoFilter ref="B2:B71">
    <extLst/>
  </autoFilter>
  <sortState ref="D2:E73">
    <sortCondition ref="E2" descending="1"/>
  </sortState>
  <mergeCells count="3">
    <mergeCell ref="A1:B1"/>
    <mergeCell ref="D1:E1"/>
    <mergeCell ref="G1:K21"/>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V218"/>
  <sheetViews>
    <sheetView workbookViewId="0">
      <pane ySplit="2" topLeftCell="A186" activePane="bottomLeft" state="frozen"/>
      <selection/>
      <selection pane="bottomLeft" activeCell="C3" sqref="C3:D218"/>
    </sheetView>
  </sheetViews>
  <sheetFormatPr defaultColWidth="9" defaultRowHeight="13.5"/>
  <cols>
    <col min="1" max="2" width="9" style="1"/>
    <col min="3" max="3" width="12.125" style="1" customWidth="1"/>
    <col min="4" max="4" width="5.75" style="1"/>
    <col min="5" max="34" width="5.75" style="1" customWidth="1"/>
    <col min="35" max="16384" width="9" style="1"/>
  </cols>
  <sheetData>
    <row r="1" s="1" customFormat="1" spans="1:1">
      <c r="A1" s="1" t="s">
        <v>1291</v>
      </c>
    </row>
    <row r="2" s="2" customFormat="1" ht="10.5" spans="1:48">
      <c r="A2" s="2" t="s">
        <v>1292</v>
      </c>
      <c r="B2" s="2" t="s">
        <v>1293</v>
      </c>
      <c r="D2" s="2" t="s">
        <v>1294</v>
      </c>
      <c r="E2" s="3">
        <v>43556</v>
      </c>
      <c r="F2" s="3">
        <v>43557</v>
      </c>
      <c r="G2" s="3">
        <v>43558</v>
      </c>
      <c r="H2" s="3">
        <v>43559</v>
      </c>
      <c r="I2" s="3">
        <v>43560</v>
      </c>
      <c r="J2" s="3">
        <v>43561</v>
      </c>
      <c r="K2" s="3">
        <v>43562</v>
      </c>
      <c r="L2" s="3">
        <v>43563</v>
      </c>
      <c r="M2" s="3">
        <v>43564</v>
      </c>
      <c r="N2" s="3">
        <v>43565</v>
      </c>
      <c r="O2" s="3">
        <v>43566</v>
      </c>
      <c r="P2" s="3">
        <v>43567</v>
      </c>
      <c r="Q2" s="3">
        <v>43568</v>
      </c>
      <c r="R2" s="3">
        <v>43569</v>
      </c>
      <c r="S2" s="3">
        <v>43570</v>
      </c>
      <c r="T2" s="3">
        <v>43571</v>
      </c>
      <c r="U2" s="3">
        <v>43572</v>
      </c>
      <c r="V2" s="3">
        <v>43573</v>
      </c>
      <c r="W2" s="3">
        <v>43574</v>
      </c>
      <c r="X2" s="3">
        <v>43575</v>
      </c>
      <c r="Y2" s="3">
        <v>43576</v>
      </c>
      <c r="Z2" s="3">
        <v>43577</v>
      </c>
      <c r="AA2" s="3">
        <v>43578</v>
      </c>
      <c r="AB2" s="3">
        <v>43579</v>
      </c>
      <c r="AC2" s="3">
        <v>43580</v>
      </c>
      <c r="AD2" s="3">
        <v>43581</v>
      </c>
      <c r="AE2" s="3">
        <v>43582</v>
      </c>
      <c r="AF2" s="3">
        <v>43583</v>
      </c>
      <c r="AG2" s="3">
        <v>43584</v>
      </c>
      <c r="AH2" s="3">
        <v>43585</v>
      </c>
      <c r="AI2" s="3">
        <v>43586</v>
      </c>
      <c r="AJ2" s="3">
        <v>43587</v>
      </c>
      <c r="AK2" s="3">
        <v>43588</v>
      </c>
      <c r="AL2" s="3">
        <v>43589</v>
      </c>
      <c r="AM2" s="3">
        <v>43590</v>
      </c>
      <c r="AN2" s="3">
        <v>43591</v>
      </c>
      <c r="AO2" s="3">
        <v>43592</v>
      </c>
      <c r="AP2" s="3">
        <v>43593</v>
      </c>
      <c r="AQ2" s="3">
        <v>43594</v>
      </c>
      <c r="AR2" s="3">
        <v>43595</v>
      </c>
      <c r="AS2" s="3">
        <v>43596</v>
      </c>
      <c r="AT2" s="3">
        <v>43597</v>
      </c>
      <c r="AU2" s="3">
        <v>43598</v>
      </c>
      <c r="AV2" s="3">
        <v>43599</v>
      </c>
    </row>
    <row r="3" s="1" customFormat="1" spans="1:34">
      <c r="A3" s="1" t="s">
        <v>1066</v>
      </c>
      <c r="B3" s="1" t="s">
        <v>1295</v>
      </c>
      <c r="C3" s="1" t="str">
        <f>_xlfn.CONCAT(A3,B3)</f>
        <v>G12黑框黑网</v>
      </c>
      <c r="D3" s="1">
        <f>SUM(E3:AH3)</f>
        <v>19</v>
      </c>
      <c r="G3" s="1">
        <v>3</v>
      </c>
      <c r="N3" s="1">
        <v>2</v>
      </c>
      <c r="P3" s="1">
        <v>1</v>
      </c>
      <c r="Q3" s="1">
        <v>1</v>
      </c>
      <c r="U3" s="1">
        <v>1</v>
      </c>
      <c r="V3" s="1">
        <v>1</v>
      </c>
      <c r="X3" s="1">
        <v>3</v>
      </c>
      <c r="Y3" s="1">
        <v>1</v>
      </c>
      <c r="Z3" s="1">
        <v>2</v>
      </c>
      <c r="AB3" s="1">
        <v>2</v>
      </c>
      <c r="AC3" s="1">
        <v>1</v>
      </c>
      <c r="AH3" s="1">
        <v>1</v>
      </c>
    </row>
    <row r="4" s="1" customFormat="1" spans="1:30">
      <c r="A4" s="1" t="s">
        <v>1066</v>
      </c>
      <c r="B4" s="1" t="s">
        <v>1296</v>
      </c>
      <c r="C4" s="1" t="str">
        <f t="shared" ref="C4:C67" si="0">_xlfn.CONCAT(A4,B4)</f>
        <v>G12黑框蓝网</v>
      </c>
      <c r="D4" s="1">
        <f t="shared" ref="D4:D67" si="1">SUM(E4:AH4)</f>
        <v>9</v>
      </c>
      <c r="L4" s="1">
        <v>3</v>
      </c>
      <c r="V4" s="1">
        <v>1</v>
      </c>
      <c r="AA4" s="1">
        <v>3</v>
      </c>
      <c r="AC4" s="1">
        <v>1</v>
      </c>
      <c r="AD4" s="1">
        <v>1</v>
      </c>
    </row>
    <row r="5" s="1" customFormat="1" spans="1:33">
      <c r="A5" s="1" t="s">
        <v>1066</v>
      </c>
      <c r="B5" s="1" t="s">
        <v>1297</v>
      </c>
      <c r="C5" s="1" t="str">
        <f t="shared" si="0"/>
        <v>G12黑框咖啡网</v>
      </c>
      <c r="D5" s="1">
        <f t="shared" si="1"/>
        <v>1</v>
      </c>
      <c r="AG5" s="1">
        <v>1</v>
      </c>
    </row>
    <row r="6" s="1" customFormat="1" spans="1:4">
      <c r="A6" s="1" t="s">
        <v>1066</v>
      </c>
      <c r="B6" s="1" t="s">
        <v>1298</v>
      </c>
      <c r="C6" s="1" t="str">
        <f t="shared" si="0"/>
        <v>G12无头枕黑框黑网</v>
      </c>
      <c r="D6" s="1">
        <f t="shared" si="1"/>
        <v>0</v>
      </c>
    </row>
    <row r="7" s="1" customFormat="1" spans="1:28">
      <c r="A7" s="1" t="s">
        <v>1066</v>
      </c>
      <c r="B7" s="1" t="s">
        <v>1299</v>
      </c>
      <c r="C7" s="1" t="str">
        <f t="shared" si="0"/>
        <v>G12黑框红网</v>
      </c>
      <c r="D7" s="1">
        <f t="shared" si="1"/>
        <v>3</v>
      </c>
      <c r="P7" s="1">
        <v>1</v>
      </c>
      <c r="Z7" s="1">
        <v>1</v>
      </c>
      <c r="AB7" s="1">
        <v>1</v>
      </c>
    </row>
    <row r="8" s="1" customFormat="1" spans="1:19">
      <c r="A8" s="1" t="s">
        <v>1066</v>
      </c>
      <c r="B8" s="1" t="s">
        <v>1300</v>
      </c>
      <c r="C8" s="1" t="str">
        <f t="shared" si="0"/>
        <v>G12黑框绿网</v>
      </c>
      <c r="D8" s="1">
        <f t="shared" si="1"/>
        <v>1</v>
      </c>
      <c r="S8" s="1">
        <v>1</v>
      </c>
    </row>
    <row r="9" s="1" customFormat="1" spans="1:31">
      <c r="A9" s="1" t="s">
        <v>1066</v>
      </c>
      <c r="B9" s="1" t="s">
        <v>1301</v>
      </c>
      <c r="C9" s="1" t="str">
        <f t="shared" si="0"/>
        <v>G12黑框黑色棉坐垫</v>
      </c>
      <c r="D9" s="1">
        <f t="shared" si="1"/>
        <v>10</v>
      </c>
      <c r="I9" s="1">
        <v>1</v>
      </c>
      <c r="L9" s="1">
        <v>2</v>
      </c>
      <c r="M9" s="1">
        <v>2</v>
      </c>
      <c r="T9" s="1">
        <v>1</v>
      </c>
      <c r="Y9" s="1">
        <v>1</v>
      </c>
      <c r="AD9" s="1">
        <v>2</v>
      </c>
      <c r="AE9" s="1">
        <v>1</v>
      </c>
    </row>
    <row r="10" s="1" customFormat="1" spans="1:33">
      <c r="A10" s="1" t="s">
        <v>1066</v>
      </c>
      <c r="B10" s="1" t="s">
        <v>1302</v>
      </c>
      <c r="C10" s="1" t="str">
        <f t="shared" si="0"/>
        <v>G12黑框咖啡皮</v>
      </c>
      <c r="D10" s="1">
        <f t="shared" si="1"/>
        <v>5</v>
      </c>
      <c r="Y10" s="1">
        <v>1</v>
      </c>
      <c r="Z10" s="1">
        <v>1</v>
      </c>
      <c r="AG10" s="1">
        <v>3</v>
      </c>
    </row>
    <row r="11" s="1" customFormat="1" spans="1:33">
      <c r="A11" s="1" t="s">
        <v>1066</v>
      </c>
      <c r="B11" s="1" t="s">
        <v>1303</v>
      </c>
      <c r="C11" s="1" t="str">
        <f t="shared" si="0"/>
        <v>G12黑框橙色青皮</v>
      </c>
      <c r="D11" s="1">
        <f t="shared" si="1"/>
        <v>1</v>
      </c>
      <c r="AG11" s="1">
        <v>1</v>
      </c>
    </row>
    <row r="12" s="1" customFormat="1" spans="1:4">
      <c r="A12" s="1" t="s">
        <v>1066</v>
      </c>
      <c r="B12" s="1" t="s">
        <v>1304</v>
      </c>
      <c r="C12" s="1" t="str">
        <f t="shared" si="0"/>
        <v>G12黑框黑皮</v>
      </c>
      <c r="D12" s="1">
        <f t="shared" si="1"/>
        <v>0</v>
      </c>
    </row>
    <row r="13" s="1" customFormat="1" spans="1:31">
      <c r="A13" s="1" t="s">
        <v>1066</v>
      </c>
      <c r="B13" s="1" t="s">
        <v>1305</v>
      </c>
      <c r="C13" s="1" t="str">
        <f t="shared" si="0"/>
        <v>G12灰白框灰网</v>
      </c>
      <c r="D13" s="1">
        <f t="shared" si="1"/>
        <v>9</v>
      </c>
      <c r="E13" s="1">
        <v>1</v>
      </c>
      <c r="I13" s="1">
        <v>1</v>
      </c>
      <c r="K13" s="1">
        <v>1</v>
      </c>
      <c r="P13" s="1">
        <v>3</v>
      </c>
      <c r="R13" s="1">
        <v>1</v>
      </c>
      <c r="V13" s="1">
        <v>1</v>
      </c>
      <c r="AE13" s="1">
        <v>1</v>
      </c>
    </row>
    <row r="14" s="1" customFormat="1" spans="1:12">
      <c r="A14" s="1" t="s">
        <v>1066</v>
      </c>
      <c r="B14" s="1" t="s">
        <v>1306</v>
      </c>
      <c r="C14" s="1" t="str">
        <f t="shared" si="0"/>
        <v>G12灰白框红网</v>
      </c>
      <c r="D14" s="1">
        <f t="shared" si="1"/>
        <v>1</v>
      </c>
      <c r="L14" s="1">
        <v>1</v>
      </c>
    </row>
    <row r="15" s="1" customFormat="1" spans="1:4">
      <c r="A15" s="1" t="s">
        <v>1066</v>
      </c>
      <c r="B15" s="1" t="s">
        <v>1307</v>
      </c>
      <c r="C15" s="1" t="str">
        <f t="shared" si="0"/>
        <v>G12灰白框绿网</v>
      </c>
      <c r="D15" s="1">
        <f t="shared" si="1"/>
        <v>0</v>
      </c>
    </row>
    <row r="16" s="1" customFormat="1" spans="1:25">
      <c r="A16" s="1" t="s">
        <v>1066</v>
      </c>
      <c r="B16" s="1" t="s">
        <v>1308</v>
      </c>
      <c r="C16" s="1" t="str">
        <f t="shared" si="0"/>
        <v>G12灰白框蓝网</v>
      </c>
      <c r="D16" s="1">
        <f t="shared" si="1"/>
        <v>3</v>
      </c>
      <c r="K16" s="1">
        <v>1</v>
      </c>
      <c r="T16" s="1">
        <v>1</v>
      </c>
      <c r="Y16" s="1">
        <v>1</v>
      </c>
    </row>
    <row r="17" s="1" customFormat="1" spans="1:30">
      <c r="A17" s="1" t="s">
        <v>1066</v>
      </c>
      <c r="B17" s="1" t="s">
        <v>1309</v>
      </c>
      <c r="C17" s="1" t="str">
        <f t="shared" si="0"/>
        <v>G12灰白框咖啡网</v>
      </c>
      <c r="D17" s="1">
        <f t="shared" si="1"/>
        <v>1</v>
      </c>
      <c r="AD17" s="1">
        <v>1</v>
      </c>
    </row>
    <row r="18" s="1" customFormat="1" spans="1:4">
      <c r="A18" s="1" t="s">
        <v>1066</v>
      </c>
      <c r="B18" s="1" t="s">
        <v>1310</v>
      </c>
      <c r="C18" s="1" t="str">
        <f t="shared" si="0"/>
        <v>G12灰白框橙色青皮</v>
      </c>
      <c r="D18" s="1">
        <f t="shared" si="1"/>
        <v>0</v>
      </c>
    </row>
    <row r="19" s="1" customFormat="1" spans="1:4">
      <c r="A19" s="1" t="s">
        <v>1066</v>
      </c>
      <c r="B19" s="1" t="s">
        <v>1311</v>
      </c>
      <c r="C19" s="1" t="str">
        <f t="shared" si="0"/>
        <v>G12灰白框黑皮</v>
      </c>
      <c r="D19" s="1">
        <f t="shared" si="1"/>
        <v>0</v>
      </c>
    </row>
    <row r="20" s="1" customFormat="1" spans="1:21">
      <c r="A20" s="1" t="s">
        <v>1312</v>
      </c>
      <c r="B20" s="1" t="s">
        <v>1313</v>
      </c>
      <c r="C20" s="1" t="str">
        <f t="shared" si="0"/>
        <v>X2普通版黑网</v>
      </c>
      <c r="D20" s="1">
        <f t="shared" si="1"/>
        <v>8</v>
      </c>
      <c r="E20" s="1">
        <v>3</v>
      </c>
      <c r="R20" s="1">
        <v>1</v>
      </c>
      <c r="U20" s="1">
        <v>4</v>
      </c>
    </row>
    <row r="21" s="1" customFormat="1" spans="1:31">
      <c r="A21" s="1" t="s">
        <v>1312</v>
      </c>
      <c r="B21" s="1" t="s">
        <v>1314</v>
      </c>
      <c r="C21" s="1" t="str">
        <f t="shared" si="0"/>
        <v>X2普通版蓝网</v>
      </c>
      <c r="D21" s="1">
        <f t="shared" si="1"/>
        <v>3</v>
      </c>
      <c r="E21" s="1">
        <v>2</v>
      </c>
      <c r="AE21" s="1">
        <v>1</v>
      </c>
    </row>
    <row r="22" s="1" customFormat="1" spans="1:18">
      <c r="A22" s="1" t="s">
        <v>1312</v>
      </c>
      <c r="B22" s="1" t="s">
        <v>1315</v>
      </c>
      <c r="C22" s="1" t="str">
        <f t="shared" si="0"/>
        <v>X2普通版红网</v>
      </c>
      <c r="D22" s="1">
        <f t="shared" si="1"/>
        <v>1</v>
      </c>
      <c r="R22" s="1">
        <v>1</v>
      </c>
    </row>
    <row r="23" s="1" customFormat="1" spans="1:31">
      <c r="A23" s="1" t="s">
        <v>1312</v>
      </c>
      <c r="B23" s="1" t="s">
        <v>1316</v>
      </c>
      <c r="C23" s="1" t="str">
        <f t="shared" si="0"/>
        <v>X2普通版绿网</v>
      </c>
      <c r="D23" s="1">
        <f t="shared" si="1"/>
        <v>1</v>
      </c>
      <c r="AE23" s="1">
        <v>1</v>
      </c>
    </row>
    <row r="24" s="1" customFormat="1" spans="1:18">
      <c r="A24" s="1" t="s">
        <v>1317</v>
      </c>
      <c r="B24" s="1" t="s">
        <v>1313</v>
      </c>
      <c r="C24" s="1" t="str">
        <f t="shared" si="0"/>
        <v>X2升级版黑网</v>
      </c>
      <c r="D24" s="1">
        <f t="shared" si="1"/>
        <v>1</v>
      </c>
      <c r="R24" s="1">
        <v>1</v>
      </c>
    </row>
    <row r="25" s="1" customFormat="1" spans="1:28">
      <c r="A25" s="1" t="s">
        <v>1317</v>
      </c>
      <c r="B25" s="1" t="s">
        <v>1314</v>
      </c>
      <c r="C25" s="1" t="str">
        <f t="shared" si="0"/>
        <v>X2升级版蓝网</v>
      </c>
      <c r="D25" s="1">
        <f t="shared" si="1"/>
        <v>2</v>
      </c>
      <c r="M25" s="1">
        <v>1</v>
      </c>
      <c r="AB25" s="1">
        <v>1</v>
      </c>
    </row>
    <row r="26" s="1" customFormat="1" spans="1:4">
      <c r="A26" s="1" t="s">
        <v>1317</v>
      </c>
      <c r="B26" s="1" t="s">
        <v>1315</v>
      </c>
      <c r="C26" s="1" t="str">
        <f t="shared" si="0"/>
        <v>X2升级版红网</v>
      </c>
      <c r="D26" s="1">
        <f t="shared" si="1"/>
        <v>0</v>
      </c>
    </row>
    <row r="27" s="1" customFormat="1" spans="1:14">
      <c r="A27" s="1" t="s">
        <v>1317</v>
      </c>
      <c r="B27" s="1" t="s">
        <v>1316</v>
      </c>
      <c r="C27" s="1" t="str">
        <f t="shared" si="0"/>
        <v>X2升级版绿网</v>
      </c>
      <c r="D27" s="1">
        <f t="shared" si="1"/>
        <v>1</v>
      </c>
      <c r="N27" s="1">
        <v>1</v>
      </c>
    </row>
    <row r="28" s="1" customFormat="1" spans="1:4">
      <c r="A28" s="1" t="s">
        <v>1317</v>
      </c>
      <c r="B28" s="1" t="s">
        <v>1318</v>
      </c>
      <c r="C28" s="1" t="str">
        <f t="shared" si="0"/>
        <v>X2升级版灰网订制</v>
      </c>
      <c r="D28" s="1">
        <f t="shared" si="1"/>
        <v>0</v>
      </c>
    </row>
    <row r="29" s="1" customFormat="1" spans="1:22">
      <c r="A29" s="1" t="s">
        <v>1319</v>
      </c>
      <c r="B29" s="1" t="s">
        <v>1313</v>
      </c>
      <c r="C29" s="1" t="str">
        <f t="shared" si="0"/>
        <v>X2豪华版黑网</v>
      </c>
      <c r="D29" s="1">
        <f t="shared" si="1"/>
        <v>7</v>
      </c>
      <c r="F29" s="1">
        <v>6</v>
      </c>
      <c r="V29" s="1">
        <v>1</v>
      </c>
    </row>
    <row r="30" s="1" customFormat="1" spans="1:18">
      <c r="A30" s="1" t="s">
        <v>1319</v>
      </c>
      <c r="B30" s="1" t="s">
        <v>1314</v>
      </c>
      <c r="C30" s="1" t="str">
        <f t="shared" si="0"/>
        <v>X2豪华版蓝网</v>
      </c>
      <c r="D30" s="1">
        <f t="shared" si="1"/>
        <v>1</v>
      </c>
      <c r="R30" s="1">
        <v>1</v>
      </c>
    </row>
    <row r="31" s="1" customFormat="1" spans="1:4">
      <c r="A31" s="1" t="s">
        <v>1319</v>
      </c>
      <c r="B31" s="1" t="s">
        <v>1315</v>
      </c>
      <c r="C31" s="1" t="str">
        <f t="shared" si="0"/>
        <v>X2豪华版红网</v>
      </c>
      <c r="D31" s="1">
        <f t="shared" si="1"/>
        <v>0</v>
      </c>
    </row>
    <row r="32" s="1" customFormat="1" spans="1:4">
      <c r="A32" s="1" t="s">
        <v>1319</v>
      </c>
      <c r="B32" s="1" t="s">
        <v>1316</v>
      </c>
      <c r="C32" s="1" t="str">
        <f t="shared" si="0"/>
        <v>X2豪华版绿网</v>
      </c>
      <c r="D32" s="1">
        <f t="shared" si="1"/>
        <v>0</v>
      </c>
    </row>
    <row r="33" s="1" customFormat="1" spans="1:30">
      <c r="A33" s="1" t="s">
        <v>1067</v>
      </c>
      <c r="B33" s="1" t="s">
        <v>1320</v>
      </c>
      <c r="C33" s="1" t="str">
        <f t="shared" si="0"/>
        <v>Q6黑框龙纹白网</v>
      </c>
      <c r="D33" s="1">
        <f t="shared" si="1"/>
        <v>4</v>
      </c>
      <c r="I33" s="1">
        <v>1</v>
      </c>
      <c r="K33" s="1">
        <v>1</v>
      </c>
      <c r="W33" s="1">
        <v>2</v>
      </c>
      <c r="X33" s="1">
        <v>1</v>
      </c>
      <c r="AD33" s="1">
        <v>-1</v>
      </c>
    </row>
    <row r="34" s="1" customFormat="1" spans="1:34">
      <c r="A34" s="1" t="s">
        <v>1067</v>
      </c>
      <c r="B34" s="1" t="s">
        <v>1321</v>
      </c>
      <c r="C34" s="1" t="str">
        <f t="shared" si="0"/>
        <v>Q6黑框龙纹黑网</v>
      </c>
      <c r="D34" s="1">
        <f t="shared" si="1"/>
        <v>9</v>
      </c>
      <c r="E34" s="1">
        <v>2</v>
      </c>
      <c r="P34" s="1">
        <v>1</v>
      </c>
      <c r="U34" s="1">
        <v>1</v>
      </c>
      <c r="X34" s="1">
        <v>1</v>
      </c>
      <c r="AC34" s="1">
        <v>1</v>
      </c>
      <c r="AF34" s="1">
        <v>2</v>
      </c>
      <c r="AH34" s="1">
        <v>1</v>
      </c>
    </row>
    <row r="35" s="1" customFormat="1" spans="1:30">
      <c r="A35" s="1" t="s">
        <v>1067</v>
      </c>
      <c r="B35" s="1" t="s">
        <v>1322</v>
      </c>
      <c r="C35" s="1" t="str">
        <f t="shared" si="0"/>
        <v>Q6白框龙纹白网</v>
      </c>
      <c r="D35" s="1">
        <f t="shared" si="1"/>
        <v>3</v>
      </c>
      <c r="Z35" s="1">
        <v>2</v>
      </c>
      <c r="AD35" s="1">
        <v>1</v>
      </c>
    </row>
    <row r="36" s="1" customFormat="1" spans="1:27">
      <c r="A36" s="1" t="s">
        <v>1067</v>
      </c>
      <c r="B36" s="1" t="s">
        <v>1323</v>
      </c>
      <c r="C36" s="1" t="str">
        <f t="shared" si="0"/>
        <v>Q6灰白框橙色网</v>
      </c>
      <c r="D36" s="1">
        <f t="shared" si="1"/>
        <v>2</v>
      </c>
      <c r="AA36" s="1">
        <v>2</v>
      </c>
    </row>
    <row r="37" s="1" customFormat="1" spans="1:4">
      <c r="A37" s="1">
        <v>502</v>
      </c>
      <c r="B37" s="1" t="s">
        <v>1324</v>
      </c>
      <c r="C37" s="1" t="str">
        <f t="shared" si="0"/>
        <v>502黑普通网 小头 低脚</v>
      </c>
      <c r="D37" s="1">
        <f t="shared" si="1"/>
        <v>0</v>
      </c>
    </row>
    <row r="38" s="1" customFormat="1" spans="1:4">
      <c r="A38" s="1">
        <v>501</v>
      </c>
      <c r="B38" s="1" t="s">
        <v>1325</v>
      </c>
      <c r="C38" s="1" t="str">
        <f t="shared" si="0"/>
        <v>501黑框红时尚网</v>
      </c>
      <c r="D38" s="1">
        <f t="shared" si="1"/>
        <v>0</v>
      </c>
    </row>
    <row r="39" s="1" customFormat="1" spans="1:30">
      <c r="A39" s="1">
        <v>502</v>
      </c>
      <c r="B39" s="1" t="s">
        <v>1326</v>
      </c>
      <c r="C39" s="1" t="str">
        <f t="shared" si="0"/>
        <v>502黑框橙时尚网 小头 低脚</v>
      </c>
      <c r="D39" s="1">
        <f t="shared" si="1"/>
        <v>1</v>
      </c>
      <c r="AD39" s="1">
        <v>1</v>
      </c>
    </row>
    <row r="40" s="1" customFormat="1" spans="1:4">
      <c r="A40" s="1">
        <v>502</v>
      </c>
      <c r="B40" s="1" t="s">
        <v>1327</v>
      </c>
      <c r="C40" s="1" t="str">
        <f t="shared" si="0"/>
        <v>502黑框绿时尚网 小头 低脚</v>
      </c>
      <c r="D40" s="1">
        <f t="shared" si="1"/>
        <v>0</v>
      </c>
    </row>
    <row r="41" s="1" customFormat="1" spans="1:24">
      <c r="A41" s="1">
        <v>502</v>
      </c>
      <c r="B41" s="1" t="s">
        <v>1328</v>
      </c>
      <c r="C41" s="1" t="str">
        <f t="shared" si="0"/>
        <v>502黑框黑时尚网 小头 低脚</v>
      </c>
      <c r="D41" s="1">
        <f t="shared" si="1"/>
        <v>2</v>
      </c>
      <c r="O41" s="1">
        <v>1</v>
      </c>
      <c r="X41" s="1">
        <v>1</v>
      </c>
    </row>
    <row r="42" s="1" customFormat="1" spans="1:4">
      <c r="A42" s="1">
        <v>502</v>
      </c>
      <c r="B42" s="1" t="s">
        <v>1329</v>
      </c>
      <c r="C42" s="1" t="str">
        <f t="shared" si="0"/>
        <v>502黑框灰时尚网
</v>
      </c>
      <c r="D42" s="1">
        <f t="shared" si="1"/>
        <v>0</v>
      </c>
    </row>
    <row r="43" s="1" customFormat="1" spans="1:30">
      <c r="A43" s="1" t="s">
        <v>1330</v>
      </c>
      <c r="B43" s="1" t="s">
        <v>1331</v>
      </c>
      <c r="C43" s="1" t="str">
        <f t="shared" si="0"/>
        <v>521铝合金脚黑 时尚花纹</v>
      </c>
      <c r="D43" s="1">
        <f t="shared" si="1"/>
        <v>6</v>
      </c>
      <c r="J43" s="1">
        <v>1</v>
      </c>
      <c r="S43" s="1">
        <v>2</v>
      </c>
      <c r="Y43" s="1">
        <v>1</v>
      </c>
      <c r="AB43" s="1">
        <v>1</v>
      </c>
      <c r="AD43" s="1">
        <v>1</v>
      </c>
    </row>
    <row r="44" s="1" customFormat="1" spans="1:4">
      <c r="A44" s="1" t="s">
        <v>1332</v>
      </c>
      <c r="B44" s="1" t="s">
        <v>1331</v>
      </c>
      <c r="C44" s="1" t="str">
        <f t="shared" si="0"/>
        <v>521尼龙脚黑 时尚花纹</v>
      </c>
      <c r="D44" s="1">
        <f t="shared" si="1"/>
        <v>0</v>
      </c>
    </row>
    <row r="45" s="1" customFormat="1" spans="1:4">
      <c r="A45" s="1" t="s">
        <v>1332</v>
      </c>
      <c r="B45" s="1" t="s">
        <v>1333</v>
      </c>
      <c r="C45" s="1" t="str">
        <f t="shared" si="0"/>
        <v>521尼龙脚黑背网 座海绵黑</v>
      </c>
      <c r="D45" s="1">
        <f t="shared" si="1"/>
        <v>0</v>
      </c>
    </row>
    <row r="46" s="1" customFormat="1" spans="1:32">
      <c r="A46" s="1" t="s">
        <v>1334</v>
      </c>
      <c r="B46" s="1" t="s">
        <v>1335</v>
      </c>
      <c r="C46" s="1" t="str">
        <f t="shared" si="0"/>
        <v>526带脚踏黑框黑时尚网
铝合金脚
</v>
      </c>
      <c r="D46" s="1">
        <f t="shared" si="1"/>
        <v>3</v>
      </c>
      <c r="X46" s="1">
        <v>2</v>
      </c>
      <c r="AF46" s="1">
        <v>1</v>
      </c>
    </row>
    <row r="47" s="1" customFormat="1" spans="1:16">
      <c r="A47" s="1" t="s">
        <v>1336</v>
      </c>
      <c r="B47" s="1" t="s">
        <v>1337</v>
      </c>
      <c r="C47" s="1" t="str">
        <f t="shared" si="0"/>
        <v>901皮黑皮</v>
      </c>
      <c r="D47" s="1">
        <f t="shared" si="1"/>
        <v>1</v>
      </c>
      <c r="P47" s="1">
        <v>1</v>
      </c>
    </row>
    <row r="48" s="1" customFormat="1" spans="1:28">
      <c r="A48" s="1" t="s">
        <v>1336</v>
      </c>
      <c r="B48" s="1" t="s">
        <v>1338</v>
      </c>
      <c r="C48" s="1" t="str">
        <f t="shared" si="0"/>
        <v>901皮咖啡色皮</v>
      </c>
      <c r="D48" s="1">
        <f t="shared" si="1"/>
        <v>1</v>
      </c>
      <c r="AB48" s="1">
        <v>1</v>
      </c>
    </row>
    <row r="49" s="1" customFormat="1" spans="1:14">
      <c r="A49" s="1" t="s">
        <v>1336</v>
      </c>
      <c r="B49" s="1" t="s">
        <v>1339</v>
      </c>
      <c r="C49" s="1" t="str">
        <f t="shared" si="0"/>
        <v>901皮橙皮</v>
      </c>
      <c r="D49" s="1">
        <f t="shared" si="1"/>
        <v>1</v>
      </c>
      <c r="N49" s="1">
        <v>1</v>
      </c>
    </row>
    <row r="50" s="1" customFormat="1" spans="1:27">
      <c r="A50" s="1" t="s">
        <v>1336</v>
      </c>
      <c r="B50" s="1" t="s">
        <v>1340</v>
      </c>
      <c r="C50" s="1" t="str">
        <f t="shared" si="0"/>
        <v>901皮红全皮</v>
      </c>
      <c r="D50" s="1">
        <f t="shared" si="1"/>
        <v>1</v>
      </c>
      <c r="AA50" s="1">
        <v>1</v>
      </c>
    </row>
    <row r="51" s="1" customFormat="1" spans="1:16">
      <c r="A51" s="1" t="s">
        <v>1341</v>
      </c>
      <c r="B51" s="1" t="s">
        <v>1342</v>
      </c>
      <c r="C51" s="1" t="str">
        <f t="shared" si="0"/>
        <v>901网灰时尚花纹</v>
      </c>
      <c r="D51" s="1">
        <f t="shared" si="1"/>
        <v>1</v>
      </c>
      <c r="P51" s="1">
        <v>1</v>
      </c>
    </row>
    <row r="52" s="1" customFormat="1" spans="1:31">
      <c r="A52" s="1" t="s">
        <v>1341</v>
      </c>
      <c r="B52" s="1" t="s">
        <v>1331</v>
      </c>
      <c r="C52" s="1" t="str">
        <f t="shared" si="0"/>
        <v>901网黑 时尚花纹</v>
      </c>
      <c r="D52" s="1">
        <f t="shared" si="1"/>
        <v>2</v>
      </c>
      <c r="N52" s="1">
        <v>1</v>
      </c>
      <c r="AE52" s="1">
        <v>1</v>
      </c>
    </row>
    <row r="53" s="1" customFormat="1" spans="1:4">
      <c r="A53" s="1" t="s">
        <v>1343</v>
      </c>
      <c r="B53" s="1" t="s">
        <v>1316</v>
      </c>
      <c r="C53" s="1" t="str">
        <f t="shared" si="0"/>
        <v>M6豪华版升降扶手铝合金脚绿网</v>
      </c>
      <c r="D53" s="1">
        <f t="shared" si="1"/>
        <v>0</v>
      </c>
    </row>
    <row r="54" s="1" customFormat="1" spans="1:34">
      <c r="A54" s="1" t="s">
        <v>1343</v>
      </c>
      <c r="B54" s="1" t="s">
        <v>1313</v>
      </c>
      <c r="C54" s="1" t="str">
        <f t="shared" si="0"/>
        <v>M6豪华版升降扶手铝合金脚黑网</v>
      </c>
      <c r="D54" s="1">
        <f t="shared" si="1"/>
        <v>22</v>
      </c>
      <c r="N54" s="1">
        <v>1</v>
      </c>
      <c r="P54" s="1">
        <v>16</v>
      </c>
      <c r="R54" s="1">
        <v>1</v>
      </c>
      <c r="AB54" s="1">
        <v>1</v>
      </c>
      <c r="AC54" s="1">
        <v>1</v>
      </c>
      <c r="AD54" s="1">
        <v>1</v>
      </c>
      <c r="AH54" s="1">
        <v>1</v>
      </c>
    </row>
    <row r="55" s="1" customFormat="1" spans="1:4">
      <c r="A55" s="1" t="s">
        <v>1343</v>
      </c>
      <c r="B55" s="1" t="s">
        <v>1314</v>
      </c>
      <c r="C55" s="1" t="str">
        <f t="shared" si="0"/>
        <v>M6豪华版升降扶手铝合金脚蓝网</v>
      </c>
      <c r="D55" s="1">
        <f t="shared" si="1"/>
        <v>0</v>
      </c>
    </row>
    <row r="56" s="1" customFormat="1" spans="1:4">
      <c r="A56" s="1" t="s">
        <v>1344</v>
      </c>
      <c r="B56" s="1" t="s">
        <v>1314</v>
      </c>
      <c r="C56" s="1" t="str">
        <f t="shared" si="0"/>
        <v>M6升级版升降扶手尼龙脚蓝网</v>
      </c>
      <c r="D56" s="1">
        <f t="shared" si="1"/>
        <v>0</v>
      </c>
    </row>
    <row r="57" s="1" customFormat="1" spans="1:13">
      <c r="A57" s="1" t="s">
        <v>1344</v>
      </c>
      <c r="B57" s="1" t="s">
        <v>1316</v>
      </c>
      <c r="C57" s="1" t="str">
        <f t="shared" si="0"/>
        <v>M6升级版升降扶手尼龙脚绿网</v>
      </c>
      <c r="D57" s="1">
        <f t="shared" si="1"/>
        <v>1</v>
      </c>
      <c r="M57" s="1">
        <v>1</v>
      </c>
    </row>
    <row r="58" s="1" customFormat="1" spans="1:33">
      <c r="A58" s="1" t="s">
        <v>1344</v>
      </c>
      <c r="B58" s="1" t="s">
        <v>1313</v>
      </c>
      <c r="C58" s="1" t="str">
        <f t="shared" si="0"/>
        <v>M6升级版升降扶手尼龙脚黑网</v>
      </c>
      <c r="D58" s="1">
        <f t="shared" si="1"/>
        <v>2</v>
      </c>
      <c r="AA58" s="1">
        <v>1</v>
      </c>
      <c r="AG58" s="1">
        <v>1</v>
      </c>
    </row>
    <row r="59" s="1" customFormat="1" spans="1:28">
      <c r="A59" s="1" t="s">
        <v>1345</v>
      </c>
      <c r="B59" s="1" t="s">
        <v>1313</v>
      </c>
      <c r="C59" s="1" t="str">
        <f t="shared" si="0"/>
        <v>M6普通版固定扶手尼龙脚黑网</v>
      </c>
      <c r="D59" s="1">
        <f t="shared" si="1"/>
        <v>11</v>
      </c>
      <c r="E59" s="1">
        <v>1</v>
      </c>
      <c r="I59" s="1">
        <v>1</v>
      </c>
      <c r="M59" s="1">
        <v>1</v>
      </c>
      <c r="N59" s="1">
        <v>2</v>
      </c>
      <c r="P59" s="1">
        <v>1</v>
      </c>
      <c r="Q59" s="1">
        <v>1</v>
      </c>
      <c r="U59" s="1">
        <v>1</v>
      </c>
      <c r="Y59" s="1">
        <v>1</v>
      </c>
      <c r="AB59" s="1">
        <v>2</v>
      </c>
    </row>
    <row r="60" s="1" customFormat="1" spans="1:4">
      <c r="A60" s="1" t="s">
        <v>1345</v>
      </c>
      <c r="B60" s="1" t="s">
        <v>1316</v>
      </c>
      <c r="C60" s="1" t="str">
        <f t="shared" si="0"/>
        <v>M6普通版固定扶手尼龙脚绿网</v>
      </c>
      <c r="D60" s="1">
        <f t="shared" si="1"/>
        <v>0</v>
      </c>
    </row>
    <row r="61" s="1" customFormat="1" spans="1:25">
      <c r="A61" s="1" t="s">
        <v>1345</v>
      </c>
      <c r="B61" s="1" t="s">
        <v>1314</v>
      </c>
      <c r="C61" s="1" t="str">
        <f t="shared" si="0"/>
        <v>M6普通版固定扶手尼龙脚蓝网</v>
      </c>
      <c r="D61" s="1">
        <f t="shared" si="1"/>
        <v>1</v>
      </c>
      <c r="Y61" s="1">
        <v>1</v>
      </c>
    </row>
    <row r="62" s="1" customFormat="1" spans="1:4">
      <c r="A62" s="1" t="s">
        <v>1346</v>
      </c>
      <c r="B62" s="1" t="s">
        <v>1347</v>
      </c>
      <c r="C62" s="1" t="str">
        <f t="shared" si="0"/>
        <v>6211A普通版固定扶手尼龙脚黑框黑背红座</v>
      </c>
      <c r="D62" s="1">
        <f t="shared" si="1"/>
        <v>0</v>
      </c>
    </row>
    <row r="63" s="1" customFormat="1" spans="1:4">
      <c r="A63" s="1" t="s">
        <v>1346</v>
      </c>
      <c r="B63" s="1" t="s">
        <v>1348</v>
      </c>
      <c r="C63" s="1" t="str">
        <f t="shared" si="0"/>
        <v>6211A普通版固定扶手尼龙脚黑框黑网布</v>
      </c>
      <c r="D63" s="1">
        <f t="shared" si="1"/>
        <v>0</v>
      </c>
    </row>
    <row r="64" s="1" customFormat="1" spans="1:4">
      <c r="A64" s="1" t="s">
        <v>1349</v>
      </c>
      <c r="B64" s="1" t="s">
        <v>1350</v>
      </c>
      <c r="C64" s="1" t="str">
        <f t="shared" si="0"/>
        <v>6211A升级版
固定扶手
尼龙脚白框灰背红座</v>
      </c>
      <c r="D64" s="1">
        <f t="shared" si="1"/>
        <v>0</v>
      </c>
    </row>
    <row r="65" s="1" customFormat="1" spans="1:16">
      <c r="A65" s="1" t="s">
        <v>1351</v>
      </c>
      <c r="B65" s="1" t="s">
        <v>1352</v>
      </c>
      <c r="C65" s="1" t="str">
        <f t="shared" si="0"/>
        <v>6211A豪华版铝合金脚黑背红座</v>
      </c>
      <c r="D65" s="1">
        <f t="shared" si="1"/>
        <v>1</v>
      </c>
      <c r="P65" s="1">
        <v>1</v>
      </c>
    </row>
    <row r="66" s="1" customFormat="1" spans="1:4">
      <c r="A66" s="1" t="s">
        <v>1351</v>
      </c>
      <c r="B66" s="1" t="s">
        <v>1348</v>
      </c>
      <c r="C66" s="1" t="str">
        <f t="shared" si="0"/>
        <v>6211A豪华版铝合金脚黑框黑网布</v>
      </c>
      <c r="D66" s="1">
        <f t="shared" si="1"/>
        <v>0</v>
      </c>
    </row>
    <row r="67" s="1" customFormat="1" spans="1:17">
      <c r="A67" s="1" t="s">
        <v>1353</v>
      </c>
      <c r="B67" s="1" t="s">
        <v>1354</v>
      </c>
      <c r="C67" s="1" t="str">
        <f t="shared" si="0"/>
        <v>M4全黑色 </v>
      </c>
      <c r="D67" s="1">
        <f t="shared" si="1"/>
        <v>1</v>
      </c>
      <c r="Q67" s="1">
        <v>1</v>
      </c>
    </row>
    <row r="68" s="1" customFormat="1" spans="1:4">
      <c r="A68" s="1" t="s">
        <v>1353</v>
      </c>
      <c r="B68" s="1" t="s">
        <v>1355</v>
      </c>
      <c r="C68" s="1" t="str">
        <f t="shared" ref="C68:C131" si="2">_xlfn.CONCAT(A68,B68)</f>
        <v>M4黑背绿座</v>
      </c>
      <c r="D68" s="1">
        <f t="shared" ref="D68:D131" si="3">SUM(E68:AH68)</f>
        <v>0</v>
      </c>
    </row>
    <row r="69" s="1" customFormat="1" spans="1:4">
      <c r="A69" s="1" t="s">
        <v>1353</v>
      </c>
      <c r="B69" s="1" t="s">
        <v>1352</v>
      </c>
      <c r="C69" s="1" t="str">
        <f t="shared" si="2"/>
        <v>M4黑背红座</v>
      </c>
      <c r="D69" s="1">
        <f t="shared" si="3"/>
        <v>0</v>
      </c>
    </row>
    <row r="70" s="1" customFormat="1" spans="1:24">
      <c r="A70" s="1" t="s">
        <v>1356</v>
      </c>
      <c r="B70" s="1" t="s">
        <v>1357</v>
      </c>
      <c r="C70" s="1" t="str">
        <f t="shared" si="2"/>
        <v>F03H灰色</v>
      </c>
      <c r="D70" s="1">
        <f t="shared" si="3"/>
        <v>11</v>
      </c>
      <c r="F70" s="1">
        <v>1</v>
      </c>
      <c r="G70" s="1">
        <v>1</v>
      </c>
      <c r="L70" s="1">
        <v>2</v>
      </c>
      <c r="P70" s="1">
        <v>2</v>
      </c>
      <c r="U70" s="1">
        <v>1</v>
      </c>
      <c r="V70" s="1">
        <v>1</v>
      </c>
      <c r="X70" s="1">
        <v>3</v>
      </c>
    </row>
    <row r="71" s="1" customFormat="1" spans="1:33">
      <c r="A71" s="1" t="s">
        <v>1358</v>
      </c>
      <c r="B71" s="1" t="s">
        <v>1357</v>
      </c>
      <c r="C71" s="1" t="str">
        <f t="shared" si="2"/>
        <v>F03M灰色</v>
      </c>
      <c r="D71" s="1">
        <f t="shared" si="3"/>
        <v>43</v>
      </c>
      <c r="H71" s="1">
        <v>1</v>
      </c>
      <c r="P71" s="1">
        <v>2</v>
      </c>
      <c r="U71" s="1">
        <v>1</v>
      </c>
      <c r="Y71" s="1">
        <v>19</v>
      </c>
      <c r="AA71" s="1">
        <v>19</v>
      </c>
      <c r="AG71" s="1">
        <v>1</v>
      </c>
    </row>
    <row r="72" s="1" customFormat="1" spans="1:7">
      <c r="A72" s="1" t="s">
        <v>1359</v>
      </c>
      <c r="B72" s="1" t="s">
        <v>1360</v>
      </c>
      <c r="C72" s="1" t="str">
        <f t="shared" si="2"/>
        <v>F03E深灰色</v>
      </c>
      <c r="D72" s="1">
        <f t="shared" si="3"/>
        <v>1</v>
      </c>
      <c r="G72" s="1">
        <v>1</v>
      </c>
    </row>
    <row r="73" s="1" customFormat="1" spans="1:4">
      <c r="A73" s="1" t="s">
        <v>1361</v>
      </c>
      <c r="B73" s="1" t="s">
        <v>1360</v>
      </c>
      <c r="C73" s="1" t="str">
        <f t="shared" si="2"/>
        <v>F03E-1深灰色</v>
      </c>
      <c r="D73" s="1">
        <f t="shared" si="3"/>
        <v>0</v>
      </c>
    </row>
    <row r="74" s="1" customFormat="1" spans="1:4">
      <c r="A74" s="1" t="s">
        <v>1362</v>
      </c>
      <c r="B74" s="1" t="s">
        <v>1363</v>
      </c>
      <c r="C74" s="1" t="str">
        <f t="shared" si="2"/>
        <v>GT黑框黑色皮</v>
      </c>
      <c r="D74" s="1">
        <f t="shared" si="3"/>
        <v>0</v>
      </c>
    </row>
    <row r="75" s="1" customFormat="1" spans="1:4">
      <c r="A75" s="1" t="s">
        <v>1362</v>
      </c>
      <c r="B75" s="1" t="s">
        <v>1364</v>
      </c>
      <c r="C75" s="1" t="str">
        <f t="shared" si="2"/>
        <v>GT白框黑皮</v>
      </c>
      <c r="D75" s="1">
        <f t="shared" si="3"/>
        <v>0</v>
      </c>
    </row>
    <row r="76" s="1" customFormat="1" spans="1:4">
      <c r="A76" s="1" t="s">
        <v>1362</v>
      </c>
      <c r="B76" s="1" t="s">
        <v>1323</v>
      </c>
      <c r="C76" s="1" t="str">
        <f t="shared" si="2"/>
        <v>GT灰白框橙色网</v>
      </c>
      <c r="D76" s="1">
        <f t="shared" si="3"/>
        <v>0</v>
      </c>
    </row>
    <row r="77" s="1" customFormat="1" spans="1:25">
      <c r="A77" s="1" t="s">
        <v>1362</v>
      </c>
      <c r="B77" s="1" t="s">
        <v>1365</v>
      </c>
      <c r="C77" s="1" t="str">
        <f t="shared" si="2"/>
        <v>GT灰白框黑网</v>
      </c>
      <c r="D77" s="1">
        <f t="shared" si="3"/>
        <v>1</v>
      </c>
      <c r="Y77" s="1">
        <v>1</v>
      </c>
    </row>
    <row r="78" s="1" customFormat="1" spans="1:4">
      <c r="A78" s="1" t="s">
        <v>1362</v>
      </c>
      <c r="B78" s="1" t="s">
        <v>1306</v>
      </c>
      <c r="C78" s="1" t="str">
        <f t="shared" si="2"/>
        <v>GT灰白框红网</v>
      </c>
      <c r="D78" s="1">
        <f t="shared" si="3"/>
        <v>0</v>
      </c>
    </row>
    <row r="79" s="1" customFormat="1" spans="1:28">
      <c r="A79" s="1" t="s">
        <v>1366</v>
      </c>
      <c r="B79" s="1" t="s">
        <v>1337</v>
      </c>
      <c r="C79" s="1" t="str">
        <f t="shared" si="2"/>
        <v>LM中背黑皮</v>
      </c>
      <c r="D79" s="1">
        <f t="shared" si="3"/>
        <v>26</v>
      </c>
      <c r="O79" s="1">
        <v>2</v>
      </c>
      <c r="AB79" s="1">
        <v>24</v>
      </c>
    </row>
    <row r="80" s="1" customFormat="1" spans="1:4">
      <c r="A80" s="1" t="s">
        <v>1367</v>
      </c>
      <c r="B80" s="1" t="s">
        <v>1368</v>
      </c>
      <c r="C80" s="1" t="str">
        <f t="shared" si="2"/>
        <v>LH红皮</v>
      </c>
      <c r="D80" s="1">
        <f t="shared" si="3"/>
        <v>0</v>
      </c>
    </row>
    <row r="81" s="1" customFormat="1" spans="1:4">
      <c r="A81" s="1" t="s">
        <v>1369</v>
      </c>
      <c r="B81" s="1" t="s">
        <v>1337</v>
      </c>
      <c r="C81" s="1" t="str">
        <f t="shared" si="2"/>
        <v>LH高背黑皮</v>
      </c>
      <c r="D81" s="1">
        <f t="shared" si="3"/>
        <v>0</v>
      </c>
    </row>
    <row r="82" s="1" customFormat="1" spans="1:28">
      <c r="A82" s="1" t="s">
        <v>1370</v>
      </c>
      <c r="B82" s="1" t="s">
        <v>1337</v>
      </c>
      <c r="C82" s="1" t="str">
        <f t="shared" si="2"/>
        <v>CM中背黑皮</v>
      </c>
      <c r="D82" s="1">
        <f t="shared" si="3"/>
        <v>15</v>
      </c>
      <c r="AB82" s="1">
        <v>15</v>
      </c>
    </row>
    <row r="83" s="1" customFormat="1" spans="1:4">
      <c r="A83" s="1" t="s">
        <v>1370</v>
      </c>
      <c r="B83" s="1" t="s">
        <v>1371</v>
      </c>
      <c r="C83" s="1" t="str">
        <f t="shared" si="2"/>
        <v>CM中背白皮</v>
      </c>
      <c r="D83" s="1">
        <f t="shared" si="3"/>
        <v>0</v>
      </c>
    </row>
    <row r="84" s="1" customFormat="1" spans="1:4">
      <c r="A84" s="1" t="s">
        <v>1372</v>
      </c>
      <c r="B84" s="1" t="s">
        <v>1373</v>
      </c>
      <c r="C84" s="1" t="str">
        <f t="shared" si="2"/>
        <v>CM粽色皮</v>
      </c>
      <c r="D84" s="1">
        <f t="shared" si="3"/>
        <v>0</v>
      </c>
    </row>
    <row r="85" s="1" customFormat="1" spans="1:4">
      <c r="A85" s="1" t="s">
        <v>1374</v>
      </c>
      <c r="B85" s="1" t="s">
        <v>1337</v>
      </c>
      <c r="C85" s="1" t="str">
        <f t="shared" si="2"/>
        <v>CH黑皮</v>
      </c>
      <c r="D85" s="1">
        <f t="shared" si="3"/>
        <v>0</v>
      </c>
    </row>
    <row r="86" s="1" customFormat="1" spans="1:4">
      <c r="A86" s="1" t="s">
        <v>1375</v>
      </c>
      <c r="B86" s="1" t="s">
        <v>1376</v>
      </c>
      <c r="C86" s="1" t="str">
        <f t="shared" si="2"/>
        <v>FM中背白网</v>
      </c>
      <c r="D86" s="1">
        <f t="shared" si="3"/>
        <v>0</v>
      </c>
    </row>
    <row r="87" s="1" customFormat="1" spans="1:8">
      <c r="A87" s="1" t="s">
        <v>1377</v>
      </c>
      <c r="B87" s="1" t="s">
        <v>1313</v>
      </c>
      <c r="C87" s="1" t="str">
        <f t="shared" si="2"/>
        <v>FM 中背黑网</v>
      </c>
      <c r="D87" s="1">
        <f t="shared" si="3"/>
        <v>1</v>
      </c>
      <c r="H87" s="1">
        <v>1</v>
      </c>
    </row>
    <row r="88" s="1" customFormat="1" spans="1:4">
      <c r="A88" s="1" t="s">
        <v>1378</v>
      </c>
      <c r="B88" s="1" t="s">
        <v>1376</v>
      </c>
      <c r="C88" s="1" t="str">
        <f t="shared" si="2"/>
        <v>FD中背白网</v>
      </c>
      <c r="D88" s="1">
        <f t="shared" si="3"/>
        <v>0</v>
      </c>
    </row>
    <row r="89" s="1" customFormat="1" spans="1:4">
      <c r="A89" s="1" t="s">
        <v>1379</v>
      </c>
      <c r="B89" s="1" t="s">
        <v>1313</v>
      </c>
      <c r="C89" s="1" t="str">
        <f t="shared" si="2"/>
        <v>FH黑网</v>
      </c>
      <c r="D89" s="1">
        <f t="shared" si="3"/>
        <v>0</v>
      </c>
    </row>
    <row r="90" s="1" customFormat="1" spans="1:4">
      <c r="A90" s="1" t="s">
        <v>1380</v>
      </c>
      <c r="B90" s="1" t="s">
        <v>1376</v>
      </c>
      <c r="C90" s="1" t="str">
        <f t="shared" si="2"/>
        <v>FH高背白网</v>
      </c>
      <c r="D90" s="1">
        <f t="shared" si="3"/>
        <v>0</v>
      </c>
    </row>
    <row r="91" s="1" customFormat="1" spans="1:4">
      <c r="A91" s="1" t="s">
        <v>1381</v>
      </c>
      <c r="B91" s="1" t="s">
        <v>1382</v>
      </c>
      <c r="C91" s="1" t="str">
        <f t="shared" si="2"/>
        <v>T01E黑</v>
      </c>
      <c r="D91" s="1">
        <f t="shared" si="3"/>
        <v>0</v>
      </c>
    </row>
    <row r="92" s="1" customFormat="1" spans="1:4">
      <c r="A92" s="1" t="s">
        <v>1383</v>
      </c>
      <c r="B92" s="1" t="s">
        <v>1384</v>
      </c>
      <c r="C92" s="1" t="str">
        <f t="shared" si="2"/>
        <v>T02DEH黑色</v>
      </c>
      <c r="D92" s="1">
        <f t="shared" si="3"/>
        <v>0</v>
      </c>
    </row>
    <row r="93" s="1" customFormat="1" spans="1:4">
      <c r="A93" s="1" t="s">
        <v>1385</v>
      </c>
      <c r="B93" s="1" t="s">
        <v>1386</v>
      </c>
      <c r="C93" s="1" t="str">
        <f t="shared" si="2"/>
        <v>T03D全黑</v>
      </c>
      <c r="D93" s="1">
        <f t="shared" si="3"/>
        <v>0</v>
      </c>
    </row>
    <row r="94" s="1" customFormat="1" spans="1:23">
      <c r="A94" s="1" t="s">
        <v>1387</v>
      </c>
      <c r="B94" s="1" t="s">
        <v>1388</v>
      </c>
      <c r="C94" s="1" t="str">
        <f t="shared" si="2"/>
        <v>T11DM全黑色</v>
      </c>
      <c r="D94" s="1">
        <f t="shared" si="3"/>
        <v>1</v>
      </c>
      <c r="W94" s="1">
        <v>1</v>
      </c>
    </row>
    <row r="95" s="1" customFormat="1" spans="1:27">
      <c r="A95" s="1" t="s">
        <v>1389</v>
      </c>
      <c r="B95" s="1" t="s">
        <v>1354</v>
      </c>
      <c r="C95" s="1" t="str">
        <f t="shared" si="2"/>
        <v>T11DE全黑色 </v>
      </c>
      <c r="D95" s="1">
        <f t="shared" si="3"/>
        <v>2</v>
      </c>
      <c r="G95" s="1">
        <v>1</v>
      </c>
      <c r="AA95" s="1">
        <v>1</v>
      </c>
    </row>
    <row r="96" s="1" customFormat="1" spans="1:4">
      <c r="A96" s="1" t="s">
        <v>1390</v>
      </c>
      <c r="B96" s="1" t="s">
        <v>1391</v>
      </c>
      <c r="C96" s="1" t="str">
        <f t="shared" si="2"/>
        <v>T05HW灰白框（带头枕）黑色</v>
      </c>
      <c r="D96" s="1">
        <f t="shared" si="3"/>
        <v>0</v>
      </c>
    </row>
    <row r="97" s="1" customFormat="1" spans="1:4">
      <c r="A97" s="1" t="s">
        <v>1390</v>
      </c>
      <c r="B97" s="1" t="s">
        <v>1392</v>
      </c>
      <c r="C97" s="1" t="str">
        <f t="shared" si="2"/>
        <v>T05HW灰白框（带头枕）绿背 黑座</v>
      </c>
      <c r="D97" s="1">
        <f t="shared" si="3"/>
        <v>0</v>
      </c>
    </row>
    <row r="98" s="1" customFormat="1" spans="1:4">
      <c r="A98" s="1" t="s">
        <v>1390</v>
      </c>
      <c r="B98" s="1" t="s">
        <v>1393</v>
      </c>
      <c r="C98" s="1" t="str">
        <f t="shared" si="2"/>
        <v>T05HW灰白框（带头枕）全橙色
</v>
      </c>
      <c r="D98" s="1">
        <f t="shared" si="3"/>
        <v>0</v>
      </c>
    </row>
    <row r="99" s="1" customFormat="1" spans="1:4">
      <c r="A99" s="1" t="s">
        <v>1394</v>
      </c>
      <c r="B99" s="1" t="s">
        <v>1395</v>
      </c>
      <c r="C99" s="1" t="str">
        <f t="shared" si="2"/>
        <v>T05H黑框（带头枕）全黑 尼龙脚</v>
      </c>
      <c r="D99" s="1">
        <f t="shared" si="3"/>
        <v>0</v>
      </c>
    </row>
    <row r="100" s="1" customFormat="1" spans="1:4">
      <c r="A100" s="1" t="s">
        <v>1394</v>
      </c>
      <c r="B100" s="1" t="s">
        <v>1396</v>
      </c>
      <c r="C100" s="1" t="str">
        <f t="shared" si="2"/>
        <v>T05H黑框（带头枕）全黑  铝合金脚
</v>
      </c>
      <c r="D100" s="1">
        <f t="shared" si="3"/>
        <v>0</v>
      </c>
    </row>
    <row r="101" s="1" customFormat="1" spans="1:4">
      <c r="A101" s="1" t="s">
        <v>1394</v>
      </c>
      <c r="B101" s="1" t="s">
        <v>1397</v>
      </c>
      <c r="C101" s="1" t="str">
        <f t="shared" si="2"/>
        <v>T05H黑框（带头枕）蓝背黑座（铝脚）</v>
      </c>
      <c r="D101" s="1">
        <f t="shared" si="3"/>
        <v>0</v>
      </c>
    </row>
    <row r="102" s="1" customFormat="1" spans="1:4">
      <c r="A102" s="1" t="s">
        <v>1394</v>
      </c>
      <c r="B102" s="1" t="s">
        <v>1398</v>
      </c>
      <c r="C102" s="1" t="str">
        <f t="shared" si="2"/>
        <v>T05H黑框（带头枕）全橙色尼龙脚</v>
      </c>
      <c r="D102" s="1">
        <f t="shared" si="3"/>
        <v>0</v>
      </c>
    </row>
    <row r="103" s="1" customFormat="1" spans="1:4">
      <c r="A103" s="1" t="s">
        <v>1399</v>
      </c>
      <c r="B103" s="1" t="s">
        <v>1400</v>
      </c>
      <c r="C103" s="1" t="str">
        <f t="shared" si="2"/>
        <v>T05M黑框(无头枕)全黑  尼龙脚</v>
      </c>
      <c r="D103" s="1">
        <f t="shared" si="3"/>
        <v>0</v>
      </c>
    </row>
    <row r="104" s="1" customFormat="1" spans="1:13">
      <c r="A104" s="1" t="s">
        <v>1399</v>
      </c>
      <c r="B104" s="1" t="s">
        <v>1401</v>
      </c>
      <c r="C104" s="1" t="str">
        <f t="shared" si="2"/>
        <v>T05M黑框(无头枕)全黑  铝合金脚</v>
      </c>
      <c r="D104" s="1">
        <f t="shared" si="3"/>
        <v>1</v>
      </c>
      <c r="M104" s="1">
        <v>1</v>
      </c>
    </row>
    <row r="105" s="1" customFormat="1" spans="1:4">
      <c r="A105" s="1" t="s">
        <v>1399</v>
      </c>
      <c r="B105" s="1" t="s">
        <v>1402</v>
      </c>
      <c r="C105" s="1" t="str">
        <f t="shared" si="2"/>
        <v>T05M黑框(无头枕)红背黑座 铝合金脚</v>
      </c>
      <c r="D105" s="1">
        <f t="shared" si="3"/>
        <v>0</v>
      </c>
    </row>
    <row r="106" s="1" customFormat="1" spans="1:4">
      <c r="A106" s="1" t="s">
        <v>1399</v>
      </c>
      <c r="B106" s="1" t="s">
        <v>1403</v>
      </c>
      <c r="C106" s="1" t="str">
        <f t="shared" si="2"/>
        <v>T05M黑框(无头枕)蓝背黑座 铝合金脚</v>
      </c>
      <c r="D106" s="1">
        <f t="shared" si="3"/>
        <v>0</v>
      </c>
    </row>
    <row r="107" s="1" customFormat="1" spans="1:4">
      <c r="A107" s="1" t="s">
        <v>1399</v>
      </c>
      <c r="B107" s="1" t="s">
        <v>1404</v>
      </c>
      <c r="C107" s="1" t="str">
        <f t="shared" si="2"/>
        <v>T05M黑框(无头枕)全酒红 铝合金脚</v>
      </c>
      <c r="D107" s="1">
        <f t="shared" si="3"/>
        <v>0</v>
      </c>
    </row>
    <row r="108" s="1" customFormat="1" spans="1:4">
      <c r="A108" s="1" t="s">
        <v>1405</v>
      </c>
      <c r="B108" s="1" t="s">
        <v>1388</v>
      </c>
      <c r="C108" s="1" t="str">
        <f t="shared" si="2"/>
        <v>TO5MW灰白框(无头枕)全黑色</v>
      </c>
      <c r="D108" s="1">
        <f t="shared" si="3"/>
        <v>0</v>
      </c>
    </row>
    <row r="109" s="1" customFormat="1" spans="1:4">
      <c r="A109" s="1" t="s">
        <v>1405</v>
      </c>
      <c r="B109" s="1" t="s">
        <v>1406</v>
      </c>
      <c r="C109" s="1" t="str">
        <f t="shared" si="2"/>
        <v>TO5MW灰白框(无头枕)蓝背黑座尼龙脚</v>
      </c>
      <c r="D109" s="1">
        <f t="shared" si="3"/>
        <v>0</v>
      </c>
    </row>
    <row r="110" s="1" customFormat="1" spans="1:4">
      <c r="A110" s="1" t="s">
        <v>1405</v>
      </c>
      <c r="B110" s="1" t="s">
        <v>1407</v>
      </c>
      <c r="C110" s="1" t="str">
        <f t="shared" si="2"/>
        <v>TO5MW灰白框(无头枕)绿背黑座</v>
      </c>
      <c r="D110" s="1">
        <f t="shared" si="3"/>
        <v>0</v>
      </c>
    </row>
    <row r="111" s="1" customFormat="1" spans="1:4">
      <c r="A111" s="1" t="s">
        <v>1405</v>
      </c>
      <c r="B111" s="1" t="s">
        <v>1408</v>
      </c>
      <c r="C111" s="1" t="str">
        <f t="shared" si="2"/>
        <v>TO5MW灰白框(无头枕)全酒红 铝脚</v>
      </c>
      <c r="D111" s="1">
        <f t="shared" si="3"/>
        <v>0</v>
      </c>
    </row>
    <row r="112" s="1" customFormat="1" spans="1:25">
      <c r="A112" s="1" t="s">
        <v>1405</v>
      </c>
      <c r="B112" s="1" t="s">
        <v>1409</v>
      </c>
      <c r="C112" s="1" t="str">
        <f t="shared" si="2"/>
        <v>TO5MW灰白框(无头枕)全橙色 尼龙脚</v>
      </c>
      <c r="D112" s="1">
        <f t="shared" si="3"/>
        <v>1</v>
      </c>
      <c r="Y112" s="1">
        <v>1</v>
      </c>
    </row>
    <row r="113" s="1" customFormat="1" spans="1:4">
      <c r="A113" s="1" t="s">
        <v>1394</v>
      </c>
      <c r="B113" s="1" t="s">
        <v>1406</v>
      </c>
      <c r="C113" s="1" t="str">
        <f t="shared" si="2"/>
        <v>T05H黑框（带头枕）蓝背黑座尼龙脚</v>
      </c>
      <c r="D113" s="1">
        <f t="shared" si="3"/>
        <v>0</v>
      </c>
    </row>
    <row r="114" s="1" customFormat="1" spans="1:4">
      <c r="A114" s="1" t="s">
        <v>1405</v>
      </c>
      <c r="B114" s="1" t="s">
        <v>1410</v>
      </c>
      <c r="C114" s="1" t="str">
        <f t="shared" si="2"/>
        <v>TO5MW灰白框(无头枕)酒红尼龙脚</v>
      </c>
      <c r="D114" s="1">
        <f t="shared" si="3"/>
        <v>0</v>
      </c>
    </row>
    <row r="115" s="1" customFormat="1" spans="1:4">
      <c r="A115" s="1" t="s">
        <v>1399</v>
      </c>
      <c r="B115" s="1" t="s">
        <v>1411</v>
      </c>
      <c r="C115" s="1" t="str">
        <f t="shared" si="2"/>
        <v>T05M黑框(无头枕)绿背黑座铝合金脚</v>
      </c>
      <c r="D115" s="1">
        <f t="shared" si="3"/>
        <v>0</v>
      </c>
    </row>
    <row r="116" s="1" customFormat="1" spans="1:4">
      <c r="A116" s="1" t="s">
        <v>1399</v>
      </c>
      <c r="B116" s="1" t="s">
        <v>1406</v>
      </c>
      <c r="C116" s="1" t="str">
        <f t="shared" si="2"/>
        <v>T05M黑框(无头枕)蓝背黑座尼龙脚</v>
      </c>
      <c r="D116" s="1">
        <f t="shared" si="3"/>
        <v>0</v>
      </c>
    </row>
    <row r="117" s="1" customFormat="1" spans="1:4">
      <c r="A117" s="1" t="s">
        <v>1412</v>
      </c>
      <c r="B117" s="1" t="s">
        <v>1413</v>
      </c>
      <c r="C117" s="1" t="str">
        <f t="shared" si="2"/>
        <v>T14HW灰白框(无头枕)酒红色 普通版</v>
      </c>
      <c r="D117" s="1">
        <f t="shared" si="3"/>
        <v>0</v>
      </c>
    </row>
    <row r="118" s="1" customFormat="1" spans="1:4">
      <c r="A118" s="1" t="s">
        <v>1414</v>
      </c>
      <c r="B118" s="1" t="s">
        <v>1415</v>
      </c>
      <c r="C118" s="1" t="str">
        <f t="shared" si="2"/>
        <v>T14E（黑框弓形椅）蓝色</v>
      </c>
      <c r="D118" s="1">
        <f t="shared" si="3"/>
        <v>0</v>
      </c>
    </row>
    <row r="119" s="1" customFormat="1" spans="1:4">
      <c r="A119" s="1" t="s">
        <v>1416</v>
      </c>
      <c r="B119" s="1" t="s">
        <v>1391</v>
      </c>
      <c r="C119" s="1" t="str">
        <f t="shared" si="2"/>
        <v>T14EW（白框弓形椅）黑色</v>
      </c>
      <c r="D119" s="1">
        <f t="shared" si="3"/>
        <v>0</v>
      </c>
    </row>
    <row r="120" s="1" customFormat="1" spans="1:4">
      <c r="A120" s="1" t="s">
        <v>1416</v>
      </c>
      <c r="B120" s="1" t="s">
        <v>1417</v>
      </c>
      <c r="C120" s="1" t="str">
        <f t="shared" si="2"/>
        <v>T14EW（白框弓形椅）酒红色 </v>
      </c>
      <c r="D120" s="1">
        <f t="shared" si="3"/>
        <v>0</v>
      </c>
    </row>
    <row r="121" s="1" customFormat="1" spans="1:4">
      <c r="A121" s="1" t="s">
        <v>1418</v>
      </c>
      <c r="B121" s="1" t="s">
        <v>1419</v>
      </c>
      <c r="C121" s="1" t="str">
        <f t="shared" si="2"/>
        <v>T14M（黑框无头枕）黑色 升级版</v>
      </c>
      <c r="D121" s="1">
        <f t="shared" si="3"/>
        <v>0</v>
      </c>
    </row>
    <row r="122" s="1" customFormat="1" spans="1:4">
      <c r="A122" s="1" t="s">
        <v>1418</v>
      </c>
      <c r="B122" s="1" t="s">
        <v>1420</v>
      </c>
      <c r="C122" s="1" t="str">
        <f t="shared" si="2"/>
        <v>T14M（黑框无头枕）蓝色 升级版</v>
      </c>
      <c r="D122" s="1">
        <f t="shared" si="3"/>
        <v>0</v>
      </c>
    </row>
    <row r="123" s="1" customFormat="1" spans="1:4">
      <c r="A123" s="1" t="s">
        <v>1421</v>
      </c>
      <c r="B123" s="1" t="s">
        <v>1419</v>
      </c>
      <c r="C123" s="1" t="str">
        <f t="shared" si="2"/>
        <v>T14MW (灰白框无头枕)黑色 升级版</v>
      </c>
      <c r="D123" s="1">
        <f t="shared" si="3"/>
        <v>0</v>
      </c>
    </row>
    <row r="124" s="1" customFormat="1" spans="1:4">
      <c r="A124" s="1" t="s">
        <v>1422</v>
      </c>
      <c r="B124" s="1" t="s">
        <v>1423</v>
      </c>
      <c r="C124" s="1" t="str">
        <f t="shared" si="2"/>
        <v>Q10橙色网固定扶手</v>
      </c>
      <c r="D124" s="1">
        <f t="shared" si="3"/>
        <v>0</v>
      </c>
    </row>
    <row r="125" s="1" customFormat="1" spans="1:4">
      <c r="A125" s="1" t="s">
        <v>1424</v>
      </c>
      <c r="B125" s="1" t="s">
        <v>1313</v>
      </c>
      <c r="C125" s="1" t="str">
        <f t="shared" si="2"/>
        <v>GAV-ZY-816黑网</v>
      </c>
      <c r="D125" s="1">
        <f t="shared" si="3"/>
        <v>0</v>
      </c>
    </row>
    <row r="126" s="1" customFormat="1" spans="1:4">
      <c r="A126" s="1" t="s">
        <v>1425</v>
      </c>
      <c r="B126" s="1" t="s">
        <v>1320</v>
      </c>
      <c r="C126" s="1" t="str">
        <f t="shared" si="2"/>
        <v>Y-1-1黑框龙纹白网</v>
      </c>
      <c r="D126" s="1">
        <f t="shared" si="3"/>
        <v>0</v>
      </c>
    </row>
    <row r="127" s="1" customFormat="1" spans="1:4">
      <c r="A127" s="1" t="s">
        <v>1426</v>
      </c>
      <c r="B127" s="1" t="s">
        <v>1427</v>
      </c>
      <c r="C127" s="1" t="str">
        <f t="shared" si="2"/>
        <v>Y-1-2黑框灰网</v>
      </c>
      <c r="D127" s="1">
        <f t="shared" si="3"/>
        <v>0</v>
      </c>
    </row>
    <row r="128" s="1" customFormat="1" spans="1:4">
      <c r="A128" s="1" t="s">
        <v>1428</v>
      </c>
      <c r="B128" s="1" t="s">
        <v>1429</v>
      </c>
      <c r="C128" s="1" t="str">
        <f t="shared" si="2"/>
        <v>166带头枕
红网布</v>
      </c>
      <c r="D128" s="1">
        <f t="shared" si="3"/>
        <v>0</v>
      </c>
    </row>
    <row r="129" s="1" customFormat="1" spans="1:4">
      <c r="A129" s="1" t="s">
        <v>1430</v>
      </c>
      <c r="B129" s="1" t="s">
        <v>1431</v>
      </c>
      <c r="C129" s="1" t="str">
        <f t="shared" si="2"/>
        <v>166无头枕
黄网布</v>
      </c>
      <c r="D129" s="1">
        <f t="shared" si="3"/>
        <v>0</v>
      </c>
    </row>
    <row r="130" s="1" customFormat="1" spans="1:10">
      <c r="A130" s="1" t="s">
        <v>1432</v>
      </c>
      <c r="B130" s="1" t="s">
        <v>1433</v>
      </c>
      <c r="C130" s="1" t="str">
        <f t="shared" si="2"/>
        <v>F01H全酒红</v>
      </c>
      <c r="D130" s="1">
        <f t="shared" si="3"/>
        <v>1</v>
      </c>
      <c r="J130" s="1">
        <v>1</v>
      </c>
    </row>
    <row r="131" s="1" customFormat="1" spans="1:16">
      <c r="A131" s="1" t="s">
        <v>1434</v>
      </c>
      <c r="B131" s="1" t="s">
        <v>1315</v>
      </c>
      <c r="C131" s="1" t="str">
        <f t="shared" si="2"/>
        <v>X4普通版红网</v>
      </c>
      <c r="D131" s="1">
        <f t="shared" si="3"/>
        <v>1</v>
      </c>
      <c r="P131" s="1">
        <v>1</v>
      </c>
    </row>
    <row r="132" s="1" customFormat="1" spans="1:4">
      <c r="A132" s="1" t="s">
        <v>1434</v>
      </c>
      <c r="B132" s="1" t="s">
        <v>1314</v>
      </c>
      <c r="C132" s="1" t="str">
        <f t="shared" ref="C132:C195" si="4">_xlfn.CONCAT(A132,B132)</f>
        <v>X4普通版蓝网</v>
      </c>
      <c r="D132" s="1">
        <f t="shared" ref="D132:D195" si="5">SUM(E132:AH132)</f>
        <v>0</v>
      </c>
    </row>
    <row r="133" s="1" customFormat="1" spans="1:4">
      <c r="A133" s="1">
        <v>601</v>
      </c>
      <c r="B133" s="1" t="s">
        <v>1435</v>
      </c>
      <c r="C133" s="1" t="str">
        <f t="shared" si="4"/>
        <v>601紫色（咖啡色）</v>
      </c>
      <c r="D133" s="1">
        <f t="shared" si="5"/>
        <v>0</v>
      </c>
    </row>
    <row r="134" s="1" customFormat="1" spans="1:4">
      <c r="A134" s="1" t="s">
        <v>1436</v>
      </c>
      <c r="B134" s="1" t="s">
        <v>1437</v>
      </c>
      <c r="C134" s="1" t="str">
        <f t="shared" si="4"/>
        <v>B21红背黑座</v>
      </c>
      <c r="D134" s="1">
        <f t="shared" si="5"/>
        <v>0</v>
      </c>
    </row>
    <row r="135" s="1" customFormat="1" spans="1:4">
      <c r="A135" s="1" t="s">
        <v>1438</v>
      </c>
      <c r="B135" s="1" t="s">
        <v>1439</v>
      </c>
      <c r="C135" s="1" t="str">
        <f t="shared" si="4"/>
        <v>C29橙背黑座</v>
      </c>
      <c r="D135" s="1">
        <f t="shared" si="5"/>
        <v>0</v>
      </c>
    </row>
    <row r="136" s="1" customFormat="1" spans="1:4">
      <c r="A136" s="1" t="s">
        <v>1440</v>
      </c>
      <c r="B136" s="1" t="s">
        <v>1441</v>
      </c>
      <c r="C136" s="1" t="str">
        <f t="shared" si="4"/>
        <v>C30(T01D)图色有一件旧款</v>
      </c>
      <c r="D136" s="1">
        <f t="shared" si="5"/>
        <v>0</v>
      </c>
    </row>
    <row r="137" s="1" customFormat="1" spans="1:4">
      <c r="A137" s="1" t="s">
        <v>1442</v>
      </c>
      <c r="B137" s="1" t="s">
        <v>1391</v>
      </c>
      <c r="C137" s="1" t="str">
        <f t="shared" si="4"/>
        <v>GAV-X2-N11TC6黑色</v>
      </c>
      <c r="D137" s="1">
        <f t="shared" si="5"/>
        <v>0</v>
      </c>
    </row>
    <row r="138" s="1" customFormat="1" spans="1:4">
      <c r="A138" s="1" t="s">
        <v>1443</v>
      </c>
      <c r="B138" s="1" t="s">
        <v>1382</v>
      </c>
      <c r="C138" s="1" t="str">
        <f t="shared" si="4"/>
        <v>GAV-M2-K14TS3黑</v>
      </c>
      <c r="D138" s="1">
        <f t="shared" si="5"/>
        <v>0</v>
      </c>
    </row>
    <row r="139" s="1" customFormat="1" spans="1:4">
      <c r="A139" s="1" t="s">
        <v>1443</v>
      </c>
      <c r="B139" s="1" t="s">
        <v>1444</v>
      </c>
      <c r="C139" s="1" t="str">
        <f t="shared" si="4"/>
        <v>GAV-M2-K14TS3灰</v>
      </c>
      <c r="D139" s="1">
        <f t="shared" si="5"/>
        <v>0</v>
      </c>
    </row>
    <row r="140" s="1" customFormat="1" spans="1:4">
      <c r="A140" s="1" t="s">
        <v>1445</v>
      </c>
      <c r="B140" s="1" t="s">
        <v>1446</v>
      </c>
      <c r="C140" s="1" t="str">
        <f t="shared" si="4"/>
        <v>F118-5白框黑背黑座</v>
      </c>
      <c r="D140" s="1">
        <f t="shared" si="5"/>
        <v>0</v>
      </c>
    </row>
    <row r="141" s="1" customFormat="1" spans="1:4">
      <c r="A141" s="1">
        <v>301</v>
      </c>
      <c r="B141" s="1" t="s">
        <v>1315</v>
      </c>
      <c r="C141" s="1" t="str">
        <f t="shared" si="4"/>
        <v>301红网</v>
      </c>
      <c r="D141" s="1">
        <f t="shared" si="5"/>
        <v>0</v>
      </c>
    </row>
    <row r="142" s="1" customFormat="1" spans="1:4">
      <c r="A142" s="1">
        <v>301</v>
      </c>
      <c r="B142" s="1" t="s">
        <v>1313</v>
      </c>
      <c r="C142" s="1" t="str">
        <f t="shared" si="4"/>
        <v>301黑网</v>
      </c>
      <c r="D142" s="1">
        <f t="shared" si="5"/>
        <v>0</v>
      </c>
    </row>
    <row r="143" s="1" customFormat="1" spans="1:4">
      <c r="A143" s="1" t="s">
        <v>1447</v>
      </c>
      <c r="B143" s="1" t="s">
        <v>1437</v>
      </c>
      <c r="C143" s="1" t="str">
        <f t="shared" si="4"/>
        <v>D116-5红背黑座</v>
      </c>
      <c r="D143" s="1">
        <f t="shared" si="5"/>
        <v>0</v>
      </c>
    </row>
    <row r="144" s="1" customFormat="1" spans="1:4">
      <c r="A144" s="1" t="s">
        <v>1448</v>
      </c>
      <c r="B144" s="1" t="s">
        <v>1449</v>
      </c>
      <c r="C144" s="1" t="str">
        <f t="shared" si="4"/>
        <v>D116-7白框全黑</v>
      </c>
      <c r="D144" s="1">
        <f t="shared" si="5"/>
        <v>0</v>
      </c>
    </row>
    <row r="145" s="1" customFormat="1" spans="1:4">
      <c r="A145" s="1" t="s">
        <v>1450</v>
      </c>
      <c r="B145" s="1" t="s">
        <v>1407</v>
      </c>
      <c r="C145" s="1" t="str">
        <f t="shared" si="4"/>
        <v>D115-7绿背黑座</v>
      </c>
      <c r="D145" s="1">
        <f t="shared" si="5"/>
        <v>0</v>
      </c>
    </row>
    <row r="146" s="1" customFormat="1" spans="1:4">
      <c r="A146" s="1" t="s">
        <v>1451</v>
      </c>
      <c r="B146" s="1" t="s">
        <v>1452</v>
      </c>
      <c r="C146" s="1" t="str">
        <f t="shared" si="4"/>
        <v>D115-9白框蓝背黑座</v>
      </c>
      <c r="D146" s="1">
        <f t="shared" si="5"/>
        <v>0</v>
      </c>
    </row>
    <row r="147" s="1" customFormat="1" spans="1:4">
      <c r="A147" s="1" t="s">
        <v>1453</v>
      </c>
      <c r="B147" s="1" t="s">
        <v>1454</v>
      </c>
      <c r="C147" s="1" t="str">
        <f t="shared" si="4"/>
        <v>CH001B-W白橙橙</v>
      </c>
      <c r="D147" s="1">
        <f t="shared" si="5"/>
        <v>0</v>
      </c>
    </row>
    <row r="148" s="1" customFormat="1" spans="1:4">
      <c r="A148" s="1" t="s">
        <v>1453</v>
      </c>
      <c r="B148" s="1" t="s">
        <v>1455</v>
      </c>
      <c r="C148" s="1" t="str">
        <f t="shared" si="4"/>
        <v>CH001B-W白黑红</v>
      </c>
      <c r="D148" s="1">
        <f t="shared" si="5"/>
        <v>0</v>
      </c>
    </row>
    <row r="149" s="1" customFormat="1" spans="1:4">
      <c r="A149" s="1" t="s">
        <v>1453</v>
      </c>
      <c r="B149" s="1" t="s">
        <v>1456</v>
      </c>
      <c r="C149" s="1" t="str">
        <f t="shared" si="4"/>
        <v>CH001B-W白红红</v>
      </c>
      <c r="D149" s="1">
        <f t="shared" si="5"/>
        <v>0</v>
      </c>
    </row>
    <row r="150" s="1" customFormat="1" spans="1:4">
      <c r="A150" s="1" t="s">
        <v>1453</v>
      </c>
      <c r="B150" s="1" t="s">
        <v>1457</v>
      </c>
      <c r="C150" s="1" t="str">
        <f t="shared" si="4"/>
        <v>CH001B-W白黑黑</v>
      </c>
      <c r="D150" s="1">
        <f t="shared" si="5"/>
        <v>0</v>
      </c>
    </row>
    <row r="151" s="1" customFormat="1" spans="1:4">
      <c r="A151" s="1" t="s">
        <v>1458</v>
      </c>
      <c r="B151" s="1" t="s">
        <v>1459</v>
      </c>
      <c r="C151" s="1" t="str">
        <f t="shared" si="4"/>
        <v>CH001B-B黑红红</v>
      </c>
      <c r="D151" s="1">
        <f t="shared" si="5"/>
        <v>0</v>
      </c>
    </row>
    <row r="152" s="1" customFormat="1" spans="1:4">
      <c r="A152" s="1" t="s">
        <v>1458</v>
      </c>
      <c r="B152" s="1" t="s">
        <v>1460</v>
      </c>
      <c r="C152" s="1" t="str">
        <f t="shared" si="4"/>
        <v>CH001B-B黑黑红</v>
      </c>
      <c r="D152" s="1">
        <f t="shared" si="5"/>
        <v>0</v>
      </c>
    </row>
    <row r="153" s="1" customFormat="1" spans="1:4">
      <c r="A153" s="1" t="s">
        <v>1458</v>
      </c>
      <c r="B153" s="1" t="s">
        <v>1461</v>
      </c>
      <c r="C153" s="1" t="str">
        <f t="shared" si="4"/>
        <v>CH001B-B黑黑黑</v>
      </c>
      <c r="D153" s="1">
        <f t="shared" si="5"/>
        <v>0</v>
      </c>
    </row>
    <row r="154" s="1" customFormat="1" spans="1:4">
      <c r="A154" s="1" t="s">
        <v>1458</v>
      </c>
      <c r="B154" s="1" t="s">
        <v>1462</v>
      </c>
      <c r="C154" s="1" t="str">
        <f t="shared" si="4"/>
        <v>CH001B-B黑橙橙</v>
      </c>
      <c r="D154" s="1">
        <f t="shared" si="5"/>
        <v>0</v>
      </c>
    </row>
    <row r="155" s="1" customFormat="1" spans="1:4">
      <c r="A155" s="1" t="s">
        <v>1463</v>
      </c>
      <c r="B155" s="1" t="s">
        <v>1464</v>
      </c>
      <c r="C155" s="1" t="str">
        <f t="shared" si="4"/>
        <v>801
红普通网 小头 低脚</v>
      </c>
      <c r="D155" s="1">
        <f t="shared" si="5"/>
        <v>0</v>
      </c>
    </row>
    <row r="156" s="1" customFormat="1" spans="1:4">
      <c r="A156" s="1" t="s">
        <v>1463</v>
      </c>
      <c r="B156" s="1" t="s">
        <v>1465</v>
      </c>
      <c r="C156" s="1" t="str">
        <f t="shared" si="4"/>
        <v>801
绿普通网小头低脚</v>
      </c>
      <c r="D156" s="1">
        <f t="shared" si="5"/>
        <v>0</v>
      </c>
    </row>
    <row r="157" s="1" customFormat="1" spans="1:10">
      <c r="A157" s="1" t="s">
        <v>1463</v>
      </c>
      <c r="B157" s="1" t="s">
        <v>1466</v>
      </c>
      <c r="C157" s="1" t="str">
        <f t="shared" si="4"/>
        <v>801
蓝时尚网小头低脚</v>
      </c>
      <c r="D157" s="1">
        <f t="shared" si="5"/>
        <v>1</v>
      </c>
      <c r="J157" s="1">
        <v>1</v>
      </c>
    </row>
    <row r="158" s="1" customFormat="1" spans="1:4">
      <c r="A158" s="1" t="s">
        <v>1463</v>
      </c>
      <c r="B158" s="1" t="s">
        <v>1467</v>
      </c>
      <c r="C158" s="1" t="str">
        <f t="shared" si="4"/>
        <v>801
橙时尚网小头低脚</v>
      </c>
      <c r="D158" s="1">
        <f t="shared" si="5"/>
        <v>0</v>
      </c>
    </row>
    <row r="159" s="1" customFormat="1" spans="1:34">
      <c r="A159" s="1" t="s">
        <v>1463</v>
      </c>
      <c r="B159" s="1" t="s">
        <v>1468</v>
      </c>
      <c r="C159" s="1" t="str">
        <f t="shared" si="4"/>
        <v>801
黑时尚网小头低脚</v>
      </c>
      <c r="D159" s="1">
        <f t="shared" si="5"/>
        <v>1</v>
      </c>
      <c r="AH159" s="1">
        <v>1</v>
      </c>
    </row>
    <row r="160" s="1" customFormat="1" spans="1:4">
      <c r="A160" s="1" t="s">
        <v>1469</v>
      </c>
      <c r="B160" s="1" t="s">
        <v>1470</v>
      </c>
      <c r="C160" s="1" t="str">
        <f t="shared" si="4"/>
        <v>801半皮黑网背黑座皮小头低脚</v>
      </c>
      <c r="D160" s="1">
        <f t="shared" si="5"/>
        <v>0</v>
      </c>
    </row>
    <row r="161" s="1" customFormat="1" spans="1:4">
      <c r="A161" s="1" t="s">
        <v>1469</v>
      </c>
      <c r="B161" s="1" t="s">
        <v>1471</v>
      </c>
      <c r="C161" s="1" t="str">
        <f t="shared" si="4"/>
        <v>801半皮红网背红座皮小头低脚</v>
      </c>
      <c r="D161" s="1">
        <f t="shared" si="5"/>
        <v>0</v>
      </c>
    </row>
    <row r="162" s="1" customFormat="1" spans="1:4">
      <c r="A162" s="1" t="s">
        <v>1472</v>
      </c>
      <c r="B162" s="1" t="s">
        <v>1468</v>
      </c>
      <c r="C162" s="1" t="str">
        <f t="shared" si="4"/>
        <v>801升级版
自带脚踏黑时尚网小头低脚</v>
      </c>
      <c r="D162" s="1">
        <f t="shared" si="5"/>
        <v>0</v>
      </c>
    </row>
    <row r="163" s="1" customFormat="1" spans="1:4">
      <c r="A163" s="1" t="s">
        <v>1472</v>
      </c>
      <c r="B163" s="1" t="s">
        <v>1473</v>
      </c>
      <c r="C163" s="1" t="str">
        <f t="shared" si="4"/>
        <v>801升级版
自带脚踏绿普通网大头低脚</v>
      </c>
      <c r="D163" s="1">
        <f t="shared" si="5"/>
        <v>0</v>
      </c>
    </row>
    <row r="164" s="1" customFormat="1" spans="1:4">
      <c r="A164" s="1" t="s">
        <v>1474</v>
      </c>
      <c r="B164" s="1" t="s">
        <v>1475</v>
      </c>
      <c r="C164" s="1" t="str">
        <f t="shared" si="4"/>
        <v>801白框白框绿普通网小头低脚</v>
      </c>
      <c r="D164" s="1">
        <f t="shared" si="5"/>
        <v>0</v>
      </c>
    </row>
    <row r="165" s="1" customFormat="1" spans="1:4">
      <c r="A165" s="1">
        <v>802</v>
      </c>
      <c r="B165" s="1" t="s">
        <v>1476</v>
      </c>
      <c r="C165" s="1" t="str">
        <f t="shared" si="4"/>
        <v>802黑框灰时尚网 小头低脚</v>
      </c>
      <c r="D165" s="1">
        <f t="shared" si="5"/>
        <v>0</v>
      </c>
    </row>
    <row r="166" s="1" customFormat="1" spans="1:4">
      <c r="A166" s="1">
        <v>802</v>
      </c>
      <c r="B166" s="1" t="s">
        <v>1477</v>
      </c>
      <c r="C166" s="1" t="str">
        <f t="shared" si="4"/>
        <v>802黑框蓝时尚网 小头低脚</v>
      </c>
      <c r="D166" s="1">
        <f t="shared" si="5"/>
        <v>0</v>
      </c>
    </row>
    <row r="167" s="1" customFormat="1" spans="1:4">
      <c r="A167" s="1">
        <v>802</v>
      </c>
      <c r="B167" s="1" t="s">
        <v>1478</v>
      </c>
      <c r="C167" s="1" t="str">
        <f t="shared" si="4"/>
        <v>802黑框黑时尚网小头低脚</v>
      </c>
      <c r="D167" s="1">
        <f t="shared" si="5"/>
        <v>0</v>
      </c>
    </row>
    <row r="168" s="1" customFormat="1" spans="1:4">
      <c r="A168" s="1">
        <v>802</v>
      </c>
      <c r="B168" s="1" t="s">
        <v>1479</v>
      </c>
      <c r="C168" s="1" t="str">
        <f t="shared" si="4"/>
        <v>802橙 时尚网大头 低脚</v>
      </c>
      <c r="D168" s="1">
        <f t="shared" si="5"/>
        <v>0</v>
      </c>
    </row>
    <row r="169" s="1" customFormat="1" spans="1:4">
      <c r="A169" s="1">
        <v>802</v>
      </c>
      <c r="B169" s="1" t="s">
        <v>1480</v>
      </c>
      <c r="C169" s="1" t="str">
        <f t="shared" si="4"/>
        <v>802黑框红普通网小头低脚</v>
      </c>
      <c r="D169" s="1">
        <f t="shared" si="5"/>
        <v>0</v>
      </c>
    </row>
    <row r="170" s="1" customFormat="1" spans="1:4">
      <c r="A170" s="1">
        <v>802</v>
      </c>
      <c r="B170" s="1" t="s">
        <v>1481</v>
      </c>
      <c r="C170" s="1" t="str">
        <f t="shared" si="4"/>
        <v>802黑框红普通网大头低脚</v>
      </c>
      <c r="D170" s="1">
        <f t="shared" si="5"/>
        <v>0</v>
      </c>
    </row>
    <row r="171" s="1" customFormat="1" spans="1:4">
      <c r="A171" s="1">
        <v>802</v>
      </c>
      <c r="B171" s="1" t="s">
        <v>1482</v>
      </c>
      <c r="C171" s="1" t="str">
        <f t="shared" si="4"/>
        <v>802黑框绿普通网 大头 低脚</v>
      </c>
      <c r="D171" s="1">
        <f t="shared" si="5"/>
        <v>0</v>
      </c>
    </row>
    <row r="172" s="1" customFormat="1" spans="1:4">
      <c r="A172" s="1">
        <v>802</v>
      </c>
      <c r="B172" s="1" t="s">
        <v>1483</v>
      </c>
      <c r="C172" s="1" t="str">
        <f t="shared" si="4"/>
        <v>802黑框蓝普通网大头低脚</v>
      </c>
      <c r="D172" s="1">
        <f t="shared" si="5"/>
        <v>0</v>
      </c>
    </row>
    <row r="173" s="1" customFormat="1" spans="1:4">
      <c r="A173" s="1">
        <v>802</v>
      </c>
      <c r="B173" s="1" t="s">
        <v>1484</v>
      </c>
      <c r="C173" s="1" t="str">
        <f t="shared" si="4"/>
        <v>802黑框橙 普通网大头低脚</v>
      </c>
      <c r="D173" s="1">
        <f t="shared" si="5"/>
        <v>0</v>
      </c>
    </row>
    <row r="174" s="1" customFormat="1" spans="1:4">
      <c r="A174" s="1" t="s">
        <v>1485</v>
      </c>
      <c r="B174" s="1" t="s">
        <v>1478</v>
      </c>
      <c r="C174" s="1" t="str">
        <f t="shared" si="4"/>
        <v>802升级版      
时尚网黑框黑时尚网小头低脚</v>
      </c>
      <c r="D174" s="1">
        <f t="shared" si="5"/>
        <v>0</v>
      </c>
    </row>
    <row r="175" s="1" customFormat="1" spans="1:4">
      <c r="A175" s="1">
        <v>6822</v>
      </c>
      <c r="B175" s="1" t="s">
        <v>1382</v>
      </c>
      <c r="C175" s="1" t="str">
        <f t="shared" si="4"/>
        <v>6822黑</v>
      </c>
      <c r="D175" s="1">
        <f t="shared" si="5"/>
        <v>0</v>
      </c>
    </row>
    <row r="176" s="1" customFormat="1" spans="1:4">
      <c r="A176" s="1">
        <v>6822</v>
      </c>
      <c r="B176" s="1" t="s">
        <v>1444</v>
      </c>
      <c r="C176" s="1" t="str">
        <f t="shared" si="4"/>
        <v>6822灰</v>
      </c>
      <c r="D176" s="1">
        <f t="shared" si="5"/>
        <v>0</v>
      </c>
    </row>
    <row r="177" s="1" customFormat="1" spans="1:4">
      <c r="A177" s="1">
        <v>6822</v>
      </c>
      <c r="B177" s="1" t="s">
        <v>1486</v>
      </c>
      <c r="C177" s="1" t="str">
        <f t="shared" si="4"/>
        <v>6822红</v>
      </c>
      <c r="D177" s="1">
        <f t="shared" si="5"/>
        <v>0</v>
      </c>
    </row>
    <row r="178" s="1" customFormat="1" spans="1:4">
      <c r="A178" s="1" t="s">
        <v>1487</v>
      </c>
      <c r="B178" s="1" t="s">
        <v>1315</v>
      </c>
      <c r="C178" s="1" t="str">
        <f t="shared" si="4"/>
        <v>A1黑框红网</v>
      </c>
      <c r="D178" s="1">
        <f t="shared" si="5"/>
        <v>0</v>
      </c>
    </row>
    <row r="179" s="1" customFormat="1" spans="1:4">
      <c r="A179" s="1" t="s">
        <v>1487</v>
      </c>
      <c r="B179" s="1" t="s">
        <v>1488</v>
      </c>
      <c r="C179" s="1" t="str">
        <f t="shared" si="4"/>
        <v>A1黑框灰网</v>
      </c>
      <c r="D179" s="1">
        <f t="shared" si="5"/>
        <v>0</v>
      </c>
    </row>
    <row r="180" s="1" customFormat="1" spans="1:4">
      <c r="A180" s="1" t="s">
        <v>1487</v>
      </c>
      <c r="B180" s="1" t="s">
        <v>1314</v>
      </c>
      <c r="C180" s="1" t="str">
        <f t="shared" si="4"/>
        <v>A1黑框蓝网</v>
      </c>
      <c r="D180" s="1">
        <f t="shared" si="5"/>
        <v>0</v>
      </c>
    </row>
    <row r="181" s="1" customFormat="1" spans="1:4">
      <c r="A181" s="1" t="s">
        <v>1487</v>
      </c>
      <c r="B181" s="1" t="s">
        <v>1489</v>
      </c>
      <c r="C181" s="1" t="str">
        <f t="shared" si="4"/>
        <v>A1黑框咖啡网</v>
      </c>
      <c r="D181" s="1">
        <f t="shared" si="5"/>
        <v>0</v>
      </c>
    </row>
    <row r="182" s="1" customFormat="1" spans="1:4">
      <c r="A182" s="1" t="s">
        <v>1487</v>
      </c>
      <c r="B182" s="1" t="s">
        <v>1490</v>
      </c>
      <c r="C182" s="1" t="str">
        <f t="shared" si="4"/>
        <v>A1黑框黑皮  </v>
      </c>
      <c r="D182" s="1">
        <f t="shared" si="5"/>
        <v>0</v>
      </c>
    </row>
    <row r="183" s="1" customFormat="1" spans="1:4">
      <c r="A183" s="1" t="s">
        <v>1487</v>
      </c>
      <c r="B183" s="1" t="s">
        <v>1371</v>
      </c>
      <c r="C183" s="1" t="str">
        <f t="shared" si="4"/>
        <v>A1黑框白皮</v>
      </c>
      <c r="D183" s="1">
        <f t="shared" si="5"/>
        <v>0</v>
      </c>
    </row>
    <row r="184" s="1" customFormat="1" spans="1:4">
      <c r="A184" s="1" t="s">
        <v>1491</v>
      </c>
      <c r="B184" s="1" t="s">
        <v>1492</v>
      </c>
      <c r="C184" s="1" t="str">
        <f t="shared" si="4"/>
        <v>G32（老A1）黑框黑网尼龙脚</v>
      </c>
      <c r="D184" s="1">
        <f t="shared" si="5"/>
        <v>0</v>
      </c>
    </row>
    <row r="185" s="1" customFormat="1" spans="1:4">
      <c r="A185" s="1" t="s">
        <v>1295</v>
      </c>
      <c r="B185" s="1" t="s">
        <v>1493</v>
      </c>
      <c r="C185" s="1" t="str">
        <f t="shared" si="4"/>
        <v>黑框黑网铝合金脚</v>
      </c>
      <c r="D185" s="1">
        <f t="shared" si="5"/>
        <v>0</v>
      </c>
    </row>
    <row r="186" s="1" customFormat="1" spans="1:4">
      <c r="A186" s="1" t="s">
        <v>1494</v>
      </c>
      <c r="B186" s="1" t="s">
        <v>1492</v>
      </c>
      <c r="C186" s="1" t="str">
        <f t="shared" si="4"/>
        <v>G32（老A1）黑框黑背红座尼龙脚</v>
      </c>
      <c r="D186" s="1">
        <f t="shared" si="5"/>
        <v>0</v>
      </c>
    </row>
    <row r="187" s="1" customFormat="1" spans="1:4">
      <c r="A187" s="1" t="s">
        <v>1495</v>
      </c>
      <c r="B187" s="1" t="s">
        <v>1492</v>
      </c>
      <c r="C187" s="1" t="str">
        <f t="shared" si="4"/>
        <v>G32（老A1）白框灰背红座尼龙脚</v>
      </c>
      <c r="D187" s="1">
        <f t="shared" si="5"/>
        <v>0</v>
      </c>
    </row>
    <row r="188" s="1" customFormat="1" spans="1:4">
      <c r="A188" s="1" t="s">
        <v>1494</v>
      </c>
      <c r="B188" s="1" t="s">
        <v>1493</v>
      </c>
      <c r="C188" s="1" t="str">
        <f t="shared" si="4"/>
        <v>G32（老A1）黑框黑背红座铝合金脚</v>
      </c>
      <c r="D188" s="1">
        <f t="shared" si="5"/>
        <v>0</v>
      </c>
    </row>
    <row r="189" s="1" customFormat="1" spans="1:5">
      <c r="A189" s="1" t="s">
        <v>1496</v>
      </c>
      <c r="B189" s="1" t="s">
        <v>1295</v>
      </c>
      <c r="C189" s="1" t="str">
        <f t="shared" si="4"/>
        <v>2018B黑框黑网</v>
      </c>
      <c r="D189" s="1">
        <f t="shared" si="5"/>
        <v>1</v>
      </c>
      <c r="E189" s="1">
        <v>1</v>
      </c>
    </row>
    <row r="190" s="1" customFormat="1" spans="1:4">
      <c r="A190" s="1" t="s">
        <v>1497</v>
      </c>
      <c r="B190" s="1" t="s">
        <v>1391</v>
      </c>
      <c r="C190" s="1" t="str">
        <f t="shared" si="4"/>
        <v>145带轮黑色</v>
      </c>
      <c r="D190" s="1">
        <f t="shared" si="5"/>
        <v>0</v>
      </c>
    </row>
    <row r="191" s="1" customFormat="1" spans="1:4">
      <c r="A191" s="1" t="s">
        <v>1498</v>
      </c>
      <c r="B191" s="1" t="s">
        <v>1391</v>
      </c>
      <c r="C191" s="1" t="str">
        <f t="shared" si="4"/>
        <v>179带轮黑色</v>
      </c>
      <c r="D191" s="1">
        <f t="shared" si="5"/>
        <v>0</v>
      </c>
    </row>
    <row r="192" s="1" customFormat="1" spans="1:4">
      <c r="A192" s="1">
        <v>601</v>
      </c>
      <c r="B192" s="1" t="s">
        <v>1499</v>
      </c>
      <c r="C192" s="1" t="str">
        <f t="shared" si="4"/>
        <v>601黑背+白架</v>
      </c>
      <c r="D192" s="1">
        <f t="shared" si="5"/>
        <v>0</v>
      </c>
    </row>
    <row r="193" s="1" customFormat="1" spans="1:16">
      <c r="A193" s="1" t="s">
        <v>1500</v>
      </c>
      <c r="B193" s="1" t="s">
        <v>1295</v>
      </c>
      <c r="C193" s="1" t="str">
        <f t="shared" si="4"/>
        <v>Q6脚踏黑框黑网</v>
      </c>
      <c r="D193" s="1">
        <f t="shared" si="5"/>
        <v>5</v>
      </c>
      <c r="E193" s="1">
        <v>3</v>
      </c>
      <c r="K193" s="1">
        <v>1</v>
      </c>
      <c r="P193" s="1">
        <v>1</v>
      </c>
    </row>
    <row r="194" s="1" customFormat="1" spans="1:4">
      <c r="A194" s="1" t="s">
        <v>1501</v>
      </c>
      <c r="B194" s="1" t="s">
        <v>1313</v>
      </c>
      <c r="C194" s="1" t="str">
        <f t="shared" si="4"/>
        <v>801脚踏黑网</v>
      </c>
      <c r="D194" s="1">
        <f t="shared" si="5"/>
        <v>0</v>
      </c>
    </row>
    <row r="195" s="1" customFormat="1" spans="1:4">
      <c r="A195" s="1" t="s">
        <v>1501</v>
      </c>
      <c r="B195" s="1" t="s">
        <v>1316</v>
      </c>
      <c r="C195" s="1" t="str">
        <f t="shared" si="4"/>
        <v>801脚踏绿网</v>
      </c>
      <c r="D195" s="1">
        <f t="shared" si="5"/>
        <v>0</v>
      </c>
    </row>
    <row r="196" s="1" customFormat="1" spans="1:4">
      <c r="A196" s="1" t="s">
        <v>1501</v>
      </c>
      <c r="B196" s="1" t="s">
        <v>1314</v>
      </c>
      <c r="C196" s="1" t="str">
        <f t="shared" ref="C196:C218" si="6">_xlfn.CONCAT(A196,B196)</f>
        <v>801脚踏蓝网</v>
      </c>
      <c r="D196" s="1">
        <f t="shared" ref="D196:D218" si="7">SUM(E196:AH196)</f>
        <v>0</v>
      </c>
    </row>
    <row r="197" s="1" customFormat="1" spans="1:4">
      <c r="A197" s="1" t="s">
        <v>1501</v>
      </c>
      <c r="B197" s="1" t="s">
        <v>1502</v>
      </c>
      <c r="C197" s="1" t="str">
        <f t="shared" si="6"/>
        <v>801脚踏咖啡网（紫色网）</v>
      </c>
      <c r="D197" s="1">
        <f t="shared" si="7"/>
        <v>0</v>
      </c>
    </row>
    <row r="198" s="1" customFormat="1" spans="1:16">
      <c r="A198" s="1" t="s">
        <v>1290</v>
      </c>
      <c r="B198" s="1" t="s">
        <v>1503</v>
      </c>
      <c r="C198" s="1" t="str">
        <f t="shared" si="6"/>
        <v>Y-2白</v>
      </c>
      <c r="D198" s="1">
        <f t="shared" si="7"/>
        <v>1</v>
      </c>
      <c r="P198" s="1">
        <v>1</v>
      </c>
    </row>
    <row r="199" s="1" customFormat="1" spans="1:4">
      <c r="A199" s="1" t="s">
        <v>1290</v>
      </c>
      <c r="B199" s="1" t="s">
        <v>1486</v>
      </c>
      <c r="C199" s="1" t="str">
        <f t="shared" si="6"/>
        <v>Y-2红</v>
      </c>
      <c r="D199" s="1">
        <f t="shared" si="7"/>
        <v>0</v>
      </c>
    </row>
    <row r="200" s="1" customFormat="1" spans="1:4">
      <c r="A200" s="1" t="s">
        <v>1290</v>
      </c>
      <c r="B200" s="1" t="s">
        <v>1504</v>
      </c>
      <c r="C200" s="1" t="str">
        <f t="shared" si="6"/>
        <v>Y-2橙</v>
      </c>
      <c r="D200" s="1">
        <f t="shared" si="7"/>
        <v>0</v>
      </c>
    </row>
    <row r="201" s="1" customFormat="1" spans="1:4">
      <c r="A201" s="1" t="s">
        <v>1290</v>
      </c>
      <c r="B201" s="1" t="s">
        <v>1505</v>
      </c>
      <c r="C201" s="1" t="str">
        <f t="shared" si="6"/>
        <v>Y-2绿</v>
      </c>
      <c r="D201" s="1">
        <f t="shared" si="7"/>
        <v>0</v>
      </c>
    </row>
    <row r="202" s="1" customFormat="1" spans="1:18">
      <c r="A202" s="1" t="s">
        <v>1506</v>
      </c>
      <c r="B202" s="1" t="s">
        <v>1507</v>
      </c>
      <c r="C202" s="1" t="str">
        <f t="shared" si="6"/>
        <v>椅套(坐套)椅坐套</v>
      </c>
      <c r="D202" s="1">
        <f t="shared" si="7"/>
        <v>7</v>
      </c>
      <c r="E202" s="1">
        <v>1</v>
      </c>
      <c r="G202" s="1">
        <v>1</v>
      </c>
      <c r="J202" s="1">
        <v>1</v>
      </c>
      <c r="L202" s="1">
        <v>1</v>
      </c>
      <c r="N202" s="1">
        <v>1</v>
      </c>
      <c r="P202" s="1">
        <v>1</v>
      </c>
      <c r="R202" s="1">
        <v>1</v>
      </c>
    </row>
    <row r="203" s="1" customFormat="1" spans="1:18">
      <c r="A203" s="1" t="s">
        <v>1508</v>
      </c>
      <c r="B203" s="1" t="s">
        <v>1508</v>
      </c>
      <c r="C203" s="1" t="str">
        <f t="shared" si="6"/>
        <v>头套头套</v>
      </c>
      <c r="D203" s="1">
        <f t="shared" si="7"/>
        <v>5</v>
      </c>
      <c r="E203" s="1">
        <v>1</v>
      </c>
      <c r="G203" s="1">
        <v>1</v>
      </c>
      <c r="L203" s="1">
        <v>1</v>
      </c>
      <c r="N203" s="1">
        <v>1</v>
      </c>
      <c r="R203" s="1">
        <v>1</v>
      </c>
    </row>
    <row r="204" s="1" customFormat="1" spans="1:10">
      <c r="A204" s="1" t="s">
        <v>1509</v>
      </c>
      <c r="B204" s="1" t="s">
        <v>1510</v>
      </c>
      <c r="C204" s="1" t="str">
        <f t="shared" si="6"/>
        <v>2018D（弓形椅）（弓形椅）</v>
      </c>
      <c r="D204" s="1">
        <f t="shared" si="7"/>
        <v>25</v>
      </c>
      <c r="E204" s="1">
        <v>3</v>
      </c>
      <c r="J204" s="1">
        <v>22</v>
      </c>
    </row>
    <row r="205" s="1" customFormat="1" spans="1:21">
      <c r="A205" s="1" t="s">
        <v>1511</v>
      </c>
      <c r="B205" s="1" t="s">
        <v>1512</v>
      </c>
      <c r="C205" s="1" t="str">
        <f t="shared" si="6"/>
        <v>2018A白框绿网</v>
      </c>
      <c r="D205" s="1">
        <f t="shared" si="7"/>
        <v>1</v>
      </c>
      <c r="U205" s="1">
        <v>1</v>
      </c>
    </row>
    <row r="206" s="1" customFormat="1" spans="1:30">
      <c r="A206" s="1" t="s">
        <v>1511</v>
      </c>
      <c r="B206" s="1" t="s">
        <v>1295</v>
      </c>
      <c r="C206" s="1" t="str">
        <f t="shared" si="6"/>
        <v>2018A黑框黑网</v>
      </c>
      <c r="D206" s="1">
        <f t="shared" si="7"/>
        <v>3</v>
      </c>
      <c r="E206" s="1">
        <v>1</v>
      </c>
      <c r="Y206" s="1">
        <v>1</v>
      </c>
      <c r="AD206" s="1">
        <v>1</v>
      </c>
    </row>
    <row r="207" s="1" customFormat="1" spans="1:21">
      <c r="A207" s="1" t="s">
        <v>1496</v>
      </c>
      <c r="B207" s="1" t="s">
        <v>1512</v>
      </c>
      <c r="C207" s="1" t="str">
        <f t="shared" si="6"/>
        <v>2018B白框绿网</v>
      </c>
      <c r="D207" s="1">
        <f t="shared" si="7"/>
        <v>1</v>
      </c>
      <c r="U207" s="1">
        <v>1</v>
      </c>
    </row>
    <row r="208" s="1" customFormat="1" spans="1:5">
      <c r="A208" s="1" t="s">
        <v>1513</v>
      </c>
      <c r="B208" s="1" t="s">
        <v>1514</v>
      </c>
      <c r="C208" s="1" t="str">
        <f t="shared" si="6"/>
        <v>A1118黑胶黑网</v>
      </c>
      <c r="D208" s="1">
        <f t="shared" si="7"/>
        <v>1</v>
      </c>
      <c r="E208" s="1">
        <v>1</v>
      </c>
    </row>
    <row r="209" s="1" customFormat="1" spans="1:4">
      <c r="A209" s="1" t="s">
        <v>1515</v>
      </c>
      <c r="B209" s="1" t="s">
        <v>1516</v>
      </c>
      <c r="C209" s="1" t="str">
        <f t="shared" si="6"/>
        <v>1118软背蓝背黑座</v>
      </c>
      <c r="D209" s="1">
        <f t="shared" si="7"/>
        <v>0</v>
      </c>
    </row>
    <row r="210" s="1" customFormat="1" spans="1:4">
      <c r="A210" s="1" t="s">
        <v>1515</v>
      </c>
      <c r="B210" s="1" t="s">
        <v>1295</v>
      </c>
      <c r="C210" s="1" t="str">
        <f t="shared" si="6"/>
        <v>1118软背黑框黑网</v>
      </c>
      <c r="D210" s="1">
        <f t="shared" si="7"/>
        <v>0</v>
      </c>
    </row>
    <row r="211" s="1" customFormat="1" spans="1:4">
      <c r="A211" s="1" t="s">
        <v>1515</v>
      </c>
      <c r="B211" s="1" t="s">
        <v>1439</v>
      </c>
      <c r="C211" s="1" t="str">
        <f t="shared" si="6"/>
        <v>1118软背橙背黑座</v>
      </c>
      <c r="D211" s="1">
        <f t="shared" si="7"/>
        <v>0</v>
      </c>
    </row>
    <row r="212" s="1" customFormat="1" spans="1:4">
      <c r="A212" s="1" t="s">
        <v>1515</v>
      </c>
      <c r="B212" s="1" t="s">
        <v>1407</v>
      </c>
      <c r="C212" s="1" t="str">
        <f t="shared" si="6"/>
        <v>1118软背绿背黑座</v>
      </c>
      <c r="D212" s="1">
        <f t="shared" si="7"/>
        <v>0</v>
      </c>
    </row>
    <row r="213" s="1" customFormat="1" spans="1:5">
      <c r="A213" s="1" t="s">
        <v>1517</v>
      </c>
      <c r="B213" s="1" t="s">
        <v>1295</v>
      </c>
      <c r="C213" s="1" t="str">
        <f t="shared" si="6"/>
        <v>1805A黑框黑网</v>
      </c>
      <c r="D213" s="1">
        <f t="shared" si="7"/>
        <v>1</v>
      </c>
      <c r="E213" s="1">
        <v>1</v>
      </c>
    </row>
    <row r="214" s="1" customFormat="1" spans="1:4">
      <c r="A214" s="1" t="s">
        <v>1517</v>
      </c>
      <c r="B214" s="1" t="s">
        <v>1512</v>
      </c>
      <c r="C214" s="1" t="str">
        <f t="shared" si="6"/>
        <v>1805A白框绿网</v>
      </c>
      <c r="D214" s="1">
        <f t="shared" si="7"/>
        <v>0</v>
      </c>
    </row>
    <row r="215" s="1" customFormat="1" spans="1:28">
      <c r="A215" s="1" t="s">
        <v>1518</v>
      </c>
      <c r="B215" s="1" t="s">
        <v>1391</v>
      </c>
      <c r="C215" s="1" t="str">
        <f t="shared" si="6"/>
        <v>8216A黑框带头枕黑色</v>
      </c>
      <c r="D215" s="1">
        <f t="shared" si="7"/>
        <v>2</v>
      </c>
      <c r="Z215" s="1">
        <v>1</v>
      </c>
      <c r="AB215" s="1">
        <v>1</v>
      </c>
    </row>
    <row r="216" s="1" customFormat="1" spans="1:29">
      <c r="A216" s="1" t="s">
        <v>1519</v>
      </c>
      <c r="B216" s="1" t="s">
        <v>1391</v>
      </c>
      <c r="C216" s="1" t="str">
        <f t="shared" si="6"/>
        <v>8216AM黑框无头枕黑色</v>
      </c>
      <c r="D216" s="1">
        <f t="shared" si="7"/>
        <v>1</v>
      </c>
      <c r="AC216" s="1">
        <v>1</v>
      </c>
    </row>
    <row r="217" s="1" customFormat="1" spans="1:4">
      <c r="A217" s="1" t="s">
        <v>1520</v>
      </c>
      <c r="B217" s="1" t="s">
        <v>1391</v>
      </c>
      <c r="C217" s="1" t="str">
        <f t="shared" si="6"/>
        <v>8216B白框带头枕黑色</v>
      </c>
      <c r="D217" s="1">
        <f t="shared" si="7"/>
        <v>0</v>
      </c>
    </row>
    <row r="218" s="1" customFormat="1" spans="1:33">
      <c r="A218" s="1" t="s">
        <v>1521</v>
      </c>
      <c r="B218" s="1" t="s">
        <v>1391</v>
      </c>
      <c r="C218" s="1" t="str">
        <f t="shared" si="6"/>
        <v>8216BM白框无头枕黑色</v>
      </c>
      <c r="D218" s="1">
        <f t="shared" si="7"/>
        <v>1</v>
      </c>
      <c r="AG218" s="1">
        <v>1</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订单</vt:lpstr>
      <vt:lpstr>count</vt:lpstr>
      <vt:lpstr>所有</vt:lpstr>
      <vt:lpstr>4月SKU销售</vt:lpstr>
      <vt:lpstr>库存</vt:lpstr>
      <vt:lpstr>Sheet7</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办公03</dc:creator>
  <cp:lastModifiedBy>0</cp:lastModifiedBy>
  <dcterms:created xsi:type="dcterms:W3CDTF">2006-09-13T11:21:00Z</dcterms:created>
  <dcterms:modified xsi:type="dcterms:W3CDTF">2019-05-16T09:14:59Z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2052-10.8.2.6837</vt:lpwstr>
  </property>
  <property fmtid="{D5CDD505-2E9C-101B-9397-08002B2CF9AE}" pid="3" name="KSOReadingLayout">
    <vt:bool>true</vt:bool>
  </property>
</Properties>
</file>