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40" activeTab="2"/>
  </bookViews>
  <sheets>
    <sheet name="总汇" sheetId="6" r:id="rId1"/>
    <sheet name="天猫" sheetId="2" r:id="rId2"/>
    <sheet name="企业" sheetId="1" r:id="rId3"/>
    <sheet name="京东" sheetId="3" r:id="rId4"/>
    <sheet name="阿里" sheetId="4" r:id="rId5"/>
    <sheet name="线下" sheetId="5" r:id="rId6"/>
    <sheet name="页头" sheetId="8" state="hidden" r:id="rId7"/>
  </sheets>
  <definedNames>
    <definedName name="_xlnm._FilterDatabase" localSheetId="1" hidden="1">天猫!$A$5:$R$308</definedName>
    <definedName name="_xlnm._FilterDatabase" localSheetId="2" hidden="1">企业!$A$5:$R$52</definedName>
    <definedName name="_xlnm._FilterDatabase" localSheetId="3" hidden="1">京东!$A$5:$O$85</definedName>
    <definedName name="_xlnm._FilterDatabase" localSheetId="4" hidden="1">阿里!$A$5:$N$89</definedName>
  </definedNames>
  <calcPr calcId="144525"/>
</workbook>
</file>

<file path=xl/sharedStrings.xml><?xml version="1.0" encoding="utf-8"?>
<sst xmlns="http://schemas.openxmlformats.org/spreadsheetml/2006/main" count="5256" uniqueCount="3007">
  <si>
    <t>订单业绩汇总</t>
  </si>
  <si>
    <t>客服业绩汇总</t>
  </si>
  <si>
    <t>真实订单金额</t>
  </si>
  <si>
    <t>刷单订单金额</t>
  </si>
  <si>
    <t>小怡</t>
  </si>
  <si>
    <t>小欣</t>
  </si>
  <si>
    <t>小杰</t>
  </si>
  <si>
    <t>天猫业绩
（点击查看明细）</t>
  </si>
  <si>
    <t>天猫业绩</t>
  </si>
  <si>
    <t>京东
（点击查看明细）</t>
  </si>
  <si>
    <t>京东业绩</t>
  </si>
  <si>
    <t>企业
（点击查看明细）</t>
  </si>
  <si>
    <t>企业业绩</t>
  </si>
  <si>
    <t>阿里
（点击查看明细）</t>
  </si>
  <si>
    <t>阿里业绩</t>
  </si>
  <si>
    <t>线下
（点击查看明细）</t>
  </si>
  <si>
    <t>线下业绩</t>
  </si>
  <si>
    <t>合计</t>
  </si>
  <si>
    <t>5月业绩统计</t>
  </si>
  <si>
    <t xml:space="preserve"> </t>
  </si>
  <si>
    <t>金额明细</t>
  </si>
  <si>
    <t>小怡订单</t>
  </si>
  <si>
    <t>小欣订单</t>
  </si>
  <si>
    <t>小杰订单</t>
  </si>
  <si>
    <t>刷单</t>
  </si>
  <si>
    <t>其他/售后/配件</t>
  </si>
  <si>
    <t>小怡退款</t>
  </si>
  <si>
    <t>小欣退款</t>
  </si>
  <si>
    <t>订单编号</t>
  </si>
  <si>
    <t>买家会员名</t>
  </si>
  <si>
    <t>买家实际支付金额</t>
  </si>
  <si>
    <t>订单状态</t>
  </si>
  <si>
    <t>收货人姓名</t>
  </si>
  <si>
    <t xml:space="preserve">收货地址 </t>
  </si>
  <si>
    <t>联系手机</t>
  </si>
  <si>
    <t>订单创建时间</t>
  </si>
  <si>
    <t xml:space="preserve">订单付款时间 </t>
  </si>
  <si>
    <t xml:space="preserve">宝贝标题 </t>
  </si>
  <si>
    <t xml:space="preserve">物流单号 </t>
  </si>
  <si>
    <t>物流公司</t>
  </si>
  <si>
    <t>订单备注</t>
  </si>
  <si>
    <t>宝贝总数量</t>
  </si>
  <si>
    <t>退款金额</t>
  </si>
  <si>
    <t>是否村淘订单</t>
  </si>
  <si>
    <t>确认收货时间</t>
  </si>
  <si>
    <t>打款商家金额</t>
  </si>
  <si>
    <t>wang198405041</t>
  </si>
  <si>
    <t>交易成功</t>
  </si>
  <si>
    <t>郑雯雯</t>
  </si>
  <si>
    <t>四川省 自贡市 自流井区 丹桂街道龙汇家园一期2栋3单元6号(000000)</t>
  </si>
  <si>
    <t>'13990032561</t>
  </si>
  <si>
    <t>GAVEE护脊人体工学椅电脑椅家用老板书房办公椅护腰可躺座转网椅</t>
  </si>
  <si>
    <t>No:9872249293</t>
  </si>
  <si>
    <t>德邦快递</t>
  </si>
  <si>
    <t>'Alan: GAV-G12V  灰框红色 检查好质量</t>
  </si>
  <si>
    <t>否</t>
  </si>
  <si>
    <t>1901.44元</t>
  </si>
  <si>
    <t>邢丽xlxlxlxlxl</t>
  </si>
  <si>
    <t>邢丽</t>
  </si>
  <si>
    <t>江西省 宜春市 袁州区 凤凰街道中山西路338号宜春职业技术学院南校(000000)</t>
  </si>
  <si>
    <t>'15207996228</t>
  </si>
  <si>
    <t>No:9872243207</t>
  </si>
  <si>
    <t>'st</t>
  </si>
  <si>
    <t>郑紫玉</t>
  </si>
  <si>
    <t>杨大明</t>
  </si>
  <si>
    <t>福建省 泉州市 洛江区 河市镇中亿建材城福鑫圆钢有限公司(362000)</t>
  </si>
  <si>
    <t>'13600788581</t>
  </si>
  <si>
    <t>GAVEE家维依人体工学电脑椅家用书房护腰办公椅学生网椅转椅座椅</t>
  </si>
  <si>
    <t>No:9872251917</t>
  </si>
  <si>
    <t>1616.32元</t>
  </si>
  <si>
    <t>徐姗姗啊</t>
  </si>
  <si>
    <t>徐姗姗</t>
  </si>
  <si>
    <t>浙江省 宁波市 镇海区 庄市街道宁波大学北区学生二村 六号楼(315200)</t>
  </si>
  <si>
    <t>'18892629020</t>
  </si>
  <si>
    <t>GAVEE可躺电脑椅家用午休办公椅人体工学椅网椅书房休闲老板座椅</t>
  </si>
  <si>
    <t>No:9872254877</t>
  </si>
  <si>
    <t>1794.96元</t>
  </si>
  <si>
    <t>tb043223</t>
  </si>
  <si>
    <t>妖妖灵</t>
  </si>
  <si>
    <t>广东省 佛山市 南海区 桂城街道万科金域中央三期公寓5座307房(000000)</t>
  </si>
  <si>
    <t>'13826299664</t>
  </si>
  <si>
    <t>No:9872240504</t>
  </si>
  <si>
    <t>'Angela：GAV-G12    灰框灰色  检查好质量   赠送头套+椅套</t>
  </si>
  <si>
    <t>tb12354248</t>
  </si>
  <si>
    <t>许小姐</t>
  </si>
  <si>
    <t>广东省 深圳市 南山区 沙河街道侨城东路碧海云天一期6C7D(518031)</t>
  </si>
  <si>
    <t>'13509632225</t>
  </si>
  <si>
    <t>No:9872245464</t>
  </si>
  <si>
    <t>'Angela：GAV-M6     绿色升降扶手铝合金脚   检查好质量</t>
  </si>
  <si>
    <t>669.84元</t>
  </si>
  <si>
    <t>dawn_rainbow7</t>
  </si>
  <si>
    <t>戚伟童</t>
  </si>
  <si>
    <t>上海 上海市 普陀区 甘泉路街道子长路77弄6号306室(200062)</t>
  </si>
  <si>
    <t>'13661714770</t>
  </si>
  <si>
    <t>GAVEE 人体工学椅电脑椅 办公椅家用座椅升降椅 简约老板椅电竞椅</t>
  </si>
  <si>
    <t>No:9872254604</t>
  </si>
  <si>
    <t>'Angela：GAV-T05H    有头枕灰白框橙色   检查好质量</t>
  </si>
  <si>
    <t>1409.40元</t>
  </si>
  <si>
    <t>adyyadyy</t>
  </si>
  <si>
    <t>刘华丽</t>
  </si>
  <si>
    <t>北京 北京市 顺义区 南彩镇彩园工业区彩达一街西路15号 通航华苏美航材公司(101300)</t>
  </si>
  <si>
    <t>'13581526266</t>
  </si>
  <si>
    <t>No:9872242928</t>
  </si>
  <si>
    <t>'安西雅：GAV-G12      黑框黑色舒适棉   检查好质量   赠送座套+头套</t>
  </si>
  <si>
    <t>1823.12元</t>
  </si>
  <si>
    <t>希希一生平安</t>
  </si>
  <si>
    <t>周衡</t>
  </si>
  <si>
    <t>北京 北京市 海淀区 清河街道安宁庄后街京玺文化创意创新园A6   100085(100091)</t>
  </si>
  <si>
    <t>'13381061507</t>
  </si>
  <si>
    <t>GAVEE人体工学 电脑椅 家用办公椅 升降座椅 网布转椅 可躺老板椅</t>
  </si>
  <si>
    <t>No:231379613684</t>
  </si>
  <si>
    <t>顺丰速运</t>
  </si>
  <si>
    <t>'Angela：GAV-901网  是说花纹黑  赠送专用的座套，顺丰发货，开发票：北京文礼经典文化有限公司  检查好质量</t>
  </si>
  <si>
    <t>3759.10元</t>
  </si>
  <si>
    <t>诚信为人诚实帮人</t>
  </si>
  <si>
    <t>欧志新</t>
  </si>
  <si>
    <t>黑龙江省 牡丹江市 东安区 七星街道黑龙江省牡丹江市东安区东小二条路教委楼16号楼12单元604室(157000)</t>
  </si>
  <si>
    <t>'13019068286</t>
  </si>
  <si>
    <t>No:9872249236</t>
  </si>
  <si>
    <t>'Angela：GAV-521  黑色铝合金脚  检查好质量</t>
  </si>
  <si>
    <t>1190.96元</t>
  </si>
  <si>
    <t>54陈璐1234</t>
  </si>
  <si>
    <t>陈先生</t>
  </si>
  <si>
    <t>福建省 福州市 连江县 潘渡乡贵安新天地商业街6-7号店面一房通自取(000000)</t>
  </si>
  <si>
    <t>'18506071420</t>
  </si>
  <si>
    <t>No:9872247102</t>
  </si>
  <si>
    <t>yjg19560823</t>
  </si>
  <si>
    <t>龚小小</t>
  </si>
  <si>
    <t>江西省 南昌市 南昌县 八一乡星洲国际菜鸟驿站(330200)</t>
  </si>
  <si>
    <t>'18970057612</t>
  </si>
  <si>
    <t>No:9872247101</t>
  </si>
  <si>
    <t>风来疯去兮</t>
  </si>
  <si>
    <t>谭云龙</t>
  </si>
  <si>
    <t>广东省 深圳市 龙华区 民治街道水尾一区40栋(518000)</t>
  </si>
  <si>
    <t>'18617105081</t>
  </si>
  <si>
    <t>GAVEE 人体工学椅电脑椅家用书房转椅护腰办公椅子老板座椅电竞椅</t>
  </si>
  <si>
    <t>No:9872294957</t>
  </si>
  <si>
    <t>'安西雅：GAV-Q6 黑框龙纹灰白网 检查好质量  到货满意之后返差价50</t>
  </si>
  <si>
    <t>2923.60元</t>
  </si>
  <si>
    <t>szxst888</t>
  </si>
  <si>
    <t>刘先生</t>
  </si>
  <si>
    <t>江苏省 苏州市 相城区    苏州高铁新城 高铁新城湘融路环秀湖花园南门3幢1003室</t>
  </si>
  <si>
    <t>'18013756686</t>
  </si>
  <si>
    <t>GAVEE新品人体工学椅真皮电脑椅 简约家用书房老板椅办公椅转椅子</t>
  </si>
  <si>
    <t>No:369023170817</t>
  </si>
  <si>
    <t>'Angela：GAV-LH  黑色  检查好质量，收货后反差价50元</t>
  </si>
  <si>
    <t>1399.00元</t>
  </si>
  <si>
    <t>蒋佳俊sephiroth</t>
  </si>
  <si>
    <t>蒋佳俊</t>
  </si>
  <si>
    <t>浙江省 金华市 兰溪市 云山街道白沙岭后畈新力五金工具有限公司(321100)</t>
  </si>
  <si>
    <t>'15067922999</t>
  </si>
  <si>
    <t>GAVEE 高端进口牛皮老板椅 人体工程学电脑椅 办公家用真皮大班椅</t>
  </si>
  <si>
    <t>No:9872626235</t>
  </si>
  <si>
    <t>'安西雅：GAV-901全皮 红色皮 检查好质量  开专票：兰溪新力五金工具有限公司</t>
  </si>
  <si>
    <t>6043.60元</t>
  </si>
  <si>
    <t>yxwxjs19631019</t>
  </si>
  <si>
    <t>黄磊</t>
  </si>
  <si>
    <t>北京 北京市 朝阳区 垡头街道双合中路建工双合家园C区三号院3号楼2单元2004(000000)</t>
  </si>
  <si>
    <t>'15001347105</t>
  </si>
  <si>
    <t>No:9872598787</t>
  </si>
  <si>
    <t>'安西雅:GAV-Q6 灰框白橙网 赠送三张创意凳要红色，绿色、黑色  检查好质量</t>
  </si>
  <si>
    <t>3182.70元</t>
  </si>
  <si>
    <t>mk59135778</t>
  </si>
  <si>
    <t>扶亭林</t>
  </si>
  <si>
    <t>上海 上海市 徐汇区 虹梅路街道田林路140号 越界创意园区28号401A(200233)</t>
  </si>
  <si>
    <t>'13918587205</t>
  </si>
  <si>
    <t>No:9872610146</t>
  </si>
  <si>
    <t>'Angela：GAV-521  黑色尼龙脚  检查好质量</t>
  </si>
  <si>
    <t>1128.48元</t>
  </si>
  <si>
    <t>a15850110823</t>
  </si>
  <si>
    <t>雷海燕</t>
  </si>
  <si>
    <t>安徽省 滁州市 来安县 汊河镇碧桂园城市花园百合园5-1701室(000000)</t>
  </si>
  <si>
    <t>'17350092406</t>
  </si>
  <si>
    <t>GAVEE新品人体工学红色座椅护腰塑臀时尚电脑椅家用办公女主播椅</t>
  </si>
  <si>
    <t>No:9872606339</t>
  </si>
  <si>
    <t>'Angela：GAV-F01H   红色  检查好质量</t>
  </si>
  <si>
    <t>是</t>
  </si>
  <si>
    <t>969.20元</t>
  </si>
  <si>
    <t>费启鸣女朋友llky</t>
  </si>
  <si>
    <t>刘剑</t>
  </si>
  <si>
    <t>湖南省 湘潭市 岳塘区    宝塔街道 双拥中路金侨中央广场北栋</t>
  </si>
  <si>
    <t>'18873227666</t>
  </si>
  <si>
    <t>No:369023170835</t>
  </si>
  <si>
    <t>'Angela：GAV-G12   灰框咖啡色  检查好质量  赠送专用座套和头套</t>
  </si>
  <si>
    <t>1901.00元</t>
  </si>
  <si>
    <t>玉华5335</t>
  </si>
  <si>
    <t>任玉华</t>
  </si>
  <si>
    <t>河南省 驻马店市 驿城区 西园街道文化路中国银行家属院4号楼3单302(463000)</t>
  </si>
  <si>
    <t>'13903968405</t>
  </si>
  <si>
    <t>GAVEE人体工学休闲电脑椅家用现代简约办公椅北欧升降转椅子靠背</t>
  </si>
  <si>
    <t>No:9872619086</t>
  </si>
  <si>
    <t>'Angela：GAV-F03H  检查好质量</t>
  </si>
  <si>
    <t>1045.44元</t>
  </si>
  <si>
    <t>撕扯123456</t>
  </si>
  <si>
    <t>娄宇翔</t>
  </si>
  <si>
    <t>浙江省 宁波市 慈溪市 白沙路街道北二环东路508号(315300)</t>
  </si>
  <si>
    <t>'15757467276</t>
  </si>
  <si>
    <t>No:9872622993</t>
  </si>
  <si>
    <t>优雅范er菇凉</t>
  </si>
  <si>
    <t>蒙燕婷</t>
  </si>
  <si>
    <t>广西壮族自治区 柳州市 融水苗族自治县 融水镇宏光福城   6-1单元(545300)</t>
  </si>
  <si>
    <t>'18276874688</t>
  </si>
  <si>
    <t>No:9872606461</t>
  </si>
  <si>
    <t>1994.96元</t>
  </si>
  <si>
    <t>868紫晴碧雪</t>
  </si>
  <si>
    <t>筱筱</t>
  </si>
  <si>
    <t>湖南省 长沙市 浏阳市    荷花街道 水岸山城一期一栋二单元</t>
  </si>
  <si>
    <t>'15111499675</t>
  </si>
  <si>
    <t>No:9872780346</t>
  </si>
  <si>
    <t>0天天70</t>
  </si>
  <si>
    <t>邓伦老婆</t>
  </si>
  <si>
    <t>浙江省 宁波市 江北区    文教街道 环城北路西段625号宁波教育学院门岗旁</t>
  </si>
  <si>
    <t>'13456101967</t>
  </si>
  <si>
    <t>GAVEE家维依人体工学电脑椅家用书房护腰办公椅学生网椅转椅座椅，GAVEE家维依人体工学电脑椅家用书房护腰办公椅学生网椅转椅座椅</t>
  </si>
  <si>
    <t>No:9872802844</t>
  </si>
  <si>
    <t>2075.36元</t>
  </si>
  <si>
    <t>xh胡平登</t>
  </si>
  <si>
    <t>胡平登</t>
  </si>
  <si>
    <t>广东省 江门市 新会区 会城街道会城新桥路19号江门农商银行(000000)</t>
  </si>
  <si>
    <t>'13702204486</t>
  </si>
  <si>
    <t>GAVEE新品人体工程力学老板真皮椅现代简约办公家用时尚电脑椅子</t>
  </si>
  <si>
    <t>No:9872753571</t>
  </si>
  <si>
    <t>'Alan: GAV-G12全皮 黑框黑色  检查好质量</t>
  </si>
  <si>
    <t>3103.00元</t>
  </si>
  <si>
    <t>aliceapple婷</t>
  </si>
  <si>
    <t>刘婷婷</t>
  </si>
  <si>
    <t>广东省 广州市 白云区 京溪街道广州大道北梅宾北路鸿通花园203号5C(510440)</t>
  </si>
  <si>
    <t>'13724160052</t>
  </si>
  <si>
    <t>GAVEE 经典办公椅皮转椅 电脑椅家用简约老板椅座椅 会议商务椅子</t>
  </si>
  <si>
    <t>No:9873067477</t>
  </si>
  <si>
    <t>'Alan: GAV-FH 白色 检查好质量</t>
  </si>
  <si>
    <t>979.10元</t>
  </si>
  <si>
    <t>supingthe</t>
  </si>
  <si>
    <t>昇溢五金 巫粟平</t>
  </si>
  <si>
    <t>广东省 东莞市 null 洪梅镇洪梅鎮洪金路10號(523000)</t>
  </si>
  <si>
    <t>'13509829527</t>
  </si>
  <si>
    <t>GAVEE高端人体工学电脑椅新款大班真皮办公家用护腰老板转座椅靠</t>
  </si>
  <si>
    <t>No:9873056166</t>
  </si>
  <si>
    <t>'Alan： GAV-GT 灰白框橙网 检查好质量</t>
  </si>
  <si>
    <t>3099.40元</t>
  </si>
  <si>
    <t>outskywind007</t>
  </si>
  <si>
    <t>全先生</t>
  </si>
  <si>
    <t>广东省 深圳市 福田区 沙头街道沙尾综合楼C座(000000)</t>
  </si>
  <si>
    <t>'18165787562</t>
  </si>
  <si>
    <t>No:9873068612</t>
  </si>
  <si>
    <t xml:space="preserve">'安西雅：GAV-G12V 灰框灰 检查好质量 </t>
  </si>
  <si>
    <t>1894.40元</t>
  </si>
  <si>
    <t>鱼527</t>
  </si>
  <si>
    <t>张晓瑜</t>
  </si>
  <si>
    <t>湖北省 孝感市 云梦县    县经济开发区 下张湾17号</t>
  </si>
  <si>
    <t>'18682266761</t>
  </si>
  <si>
    <t>No:9873081127</t>
  </si>
  <si>
    <t>tbzh20121218</t>
  </si>
  <si>
    <t>杨应菊</t>
  </si>
  <si>
    <t>北京 北京市 昌平区    南邵镇 南环路张营小区回迁房东区16号楼</t>
  </si>
  <si>
    <t>'18001301194</t>
  </si>
  <si>
    <t>No:9873063874</t>
  </si>
  <si>
    <t>987.68元</t>
  </si>
  <si>
    <t>我要发芽1</t>
  </si>
  <si>
    <t>蒋文亚</t>
  </si>
  <si>
    <t>浙江省 杭州市 滨江区    长河街道 远方中心2楼131室</t>
  </si>
  <si>
    <t>'18667117005</t>
  </si>
  <si>
    <t>No:9873056194</t>
  </si>
  <si>
    <t>18672321201z</t>
  </si>
  <si>
    <t>褚女士</t>
  </si>
  <si>
    <t>湖北省 武汉市 洪山区 关山街道关山大道武汽花园洪山区关山街汽发社区17号门店樱花食堂(000000)</t>
  </si>
  <si>
    <t>'16608645242</t>
  </si>
  <si>
    <t>No:9873534380</t>
  </si>
  <si>
    <t>dewr112255</t>
  </si>
  <si>
    <t>张先生</t>
  </si>
  <si>
    <t>陕西省 渭南市 临渭区    杜化路国贸盛世7号楼</t>
  </si>
  <si>
    <t>'15619134532</t>
  </si>
  <si>
    <t>No:9873086375</t>
  </si>
  <si>
    <t>'Alan： GAV-F03H  检查好质量</t>
  </si>
  <si>
    <t>945.44元</t>
  </si>
  <si>
    <t>天籁小生777</t>
  </si>
  <si>
    <t>杨芝曼</t>
  </si>
  <si>
    <t>辽宁省 鞍山市 立山区 汪峪街道高新区 科技路 5号    鞍山市住宅专项维修资金管理中心(114000)</t>
  </si>
  <si>
    <t>'13841279878</t>
  </si>
  <si>
    <t>No:9873089926</t>
  </si>
  <si>
    <t xml:space="preserve">'安西雅：F03H 检查好质量 </t>
  </si>
  <si>
    <t>cindy88878</t>
  </si>
  <si>
    <t>廖太太</t>
  </si>
  <si>
    <t>江苏省 苏州市 园区 工业园区和众街215号12幢701室(215000)</t>
  </si>
  <si>
    <t>'15618715365</t>
  </si>
  <si>
    <t>No:9873514174</t>
  </si>
  <si>
    <t>'Alan：GAV-502   黑色网  检查好质量</t>
  </si>
  <si>
    <t>1638.32元</t>
  </si>
  <si>
    <t>强袭自由v</t>
  </si>
  <si>
    <t>李楚原</t>
  </si>
  <si>
    <t>上海 上海市 闵行区 吴泾镇东川路500号华东师范大学闵行校区本科生公寓3号楼(000000)</t>
  </si>
  <si>
    <t>'19921891216</t>
  </si>
  <si>
    <t>No:9873532449</t>
  </si>
  <si>
    <t>'Angela：GAV-M6  黑色固定扶手  检查好质量</t>
  </si>
  <si>
    <t>477.12元</t>
  </si>
  <si>
    <t>tb2409168</t>
  </si>
  <si>
    <t>欧阳湘</t>
  </si>
  <si>
    <t>湖南省 岳阳市 湘阴县 文星镇东茅路光达小区农贸市场五楼(000000)</t>
  </si>
  <si>
    <t>'13532409168</t>
  </si>
  <si>
    <t>No:9873501781</t>
  </si>
  <si>
    <t>1725.44元</t>
  </si>
  <si>
    <t>天空198805</t>
  </si>
  <si>
    <t>刘芊芊</t>
  </si>
  <si>
    <t>四川省 泸州市 江阳区 蓝田街道星安路6号(646000)</t>
  </si>
  <si>
    <t>'19949909683</t>
  </si>
  <si>
    <t>No:9873536368</t>
  </si>
  <si>
    <t>spartaddg</t>
  </si>
  <si>
    <t>郑轩</t>
  </si>
  <si>
    <t>广东省 广州市 番禺区    小谷围街道 广东省广州市番禺区小谷围街道广东外语外贸大学南校区生活区</t>
  </si>
  <si>
    <t>'15113050908</t>
  </si>
  <si>
    <t>No:9873530149</t>
  </si>
  <si>
    <t>'Angela：GAV-M6  普通版黑色 检查好质量</t>
  </si>
  <si>
    <t>嘴角画起弧度</t>
  </si>
  <si>
    <t>赵雯</t>
  </si>
  <si>
    <t>江苏省 泰州市 海陵区 京泰路街道城市之星10号楼203室(225300)</t>
  </si>
  <si>
    <t>'15061000496</t>
  </si>
  <si>
    <t>No:9874017737</t>
  </si>
  <si>
    <t>琪琪iove00</t>
  </si>
  <si>
    <t>章秀</t>
  </si>
  <si>
    <t>江苏省 徐州市 铜山区 大许镇太山卫生院检验科(221112)</t>
  </si>
  <si>
    <t>'15852090995</t>
  </si>
  <si>
    <t>No:9874012966</t>
  </si>
  <si>
    <t>2431.20元</t>
  </si>
  <si>
    <t>古筝俱乐部</t>
  </si>
  <si>
    <t>丁沝</t>
  </si>
  <si>
    <t>江苏省 扬州市 邗江区 西湖镇司徒庙路238号陆太喜古筝艺术中心（鸿丰购物超市西面黄楼四楼，霸王牛肉门口进）(225100)</t>
  </si>
  <si>
    <t>'13279469046</t>
  </si>
  <si>
    <t>No:9874011019</t>
  </si>
  <si>
    <t>'Alan: GAV-Q6 黑框/椅子+脚踏 检查好质量  开票 扬州市五音不全古筝研究制作院有限公司</t>
  </si>
  <si>
    <t>3282.70元</t>
  </si>
  <si>
    <t>tb49480171</t>
  </si>
  <si>
    <t>杨帆</t>
  </si>
  <si>
    <t>海南省 三亚市 天涯区 河西区街道建设街141号505(572000)</t>
  </si>
  <si>
    <t>'15248990107</t>
  </si>
  <si>
    <t>No:9874022617</t>
  </si>
  <si>
    <t>iamyjj333</t>
  </si>
  <si>
    <t>杨俊杰</t>
  </si>
  <si>
    <t>安徽省 马鞍山市 花山区 金家庄街道金安佳苑73栋301(243000)</t>
  </si>
  <si>
    <t>'13761032787</t>
  </si>
  <si>
    <t>No:9874012965</t>
  </si>
  <si>
    <t>0331豪</t>
  </si>
  <si>
    <t>黄骏豪</t>
  </si>
  <si>
    <t>广东省 惠州市 惠城区 小金口街道惠州技师学院(000000)</t>
  </si>
  <si>
    <t>'13537840659</t>
  </si>
  <si>
    <t>GAVEE 新品电脑椅家用现代简约人体工学办公椅护腰书房学生座椅子</t>
  </si>
  <si>
    <t>No:9874121357</t>
  </si>
  <si>
    <t>'Angela：GAV-6211  升级版灰背红坐  赠送专用座套 检查好质量</t>
  </si>
  <si>
    <t>819.40元</t>
  </si>
  <si>
    <t>yue821yan</t>
  </si>
  <si>
    <t>岳艳</t>
  </si>
  <si>
    <t>江苏省 徐州市 贾汪区 青山泉镇张庄村二组(000000)</t>
  </si>
  <si>
    <t>'18751600565</t>
  </si>
  <si>
    <t>No:9874484823</t>
  </si>
  <si>
    <t>tb507990216</t>
  </si>
  <si>
    <t>苏静君</t>
  </si>
  <si>
    <t>广东省 揭阳市 普宁市 流沙东街道普宁金时代酒店普宁陈宝文学校牡丹宛Ⅱ橦龙翔百货(000000)</t>
  </si>
  <si>
    <t>'13421137522</t>
  </si>
  <si>
    <t>No:9874485130</t>
  </si>
  <si>
    <t>'Angela：GAV-G12  黑框黑色  检查好质量</t>
  </si>
  <si>
    <t>佳佳乐购物</t>
  </si>
  <si>
    <t>周剑</t>
  </si>
  <si>
    <t>四川省 攀枝花市 仁和区 前进镇四川省攀枝花市南山远达花园紫竹苑12号楼一单元702(617023)</t>
  </si>
  <si>
    <t>'13018115559</t>
  </si>
  <si>
    <t>No:9874480828</t>
  </si>
  <si>
    <t>'Angela：GAV-G12  灰框咖啡网  检查好质量</t>
  </si>
  <si>
    <t>tb51911951</t>
  </si>
  <si>
    <t>王勇</t>
  </si>
  <si>
    <t>山西省 临汾市 翼城县 唐兴镇信合大楼自提(000000)</t>
  </si>
  <si>
    <t>'18734783199</t>
  </si>
  <si>
    <t>No:9874447991</t>
  </si>
  <si>
    <t>v优良传统</t>
  </si>
  <si>
    <t>徐优</t>
  </si>
  <si>
    <t>江苏省 徐州市 铜山区 汉王镇江苏省徐州市铜山区汉王镇西沿村(221112)</t>
  </si>
  <si>
    <t>'15190668614</t>
  </si>
  <si>
    <t>No:9874474044</t>
  </si>
  <si>
    <t>u小格调u</t>
  </si>
  <si>
    <t>刘晴</t>
  </si>
  <si>
    <t>江苏省 徐州市 铜山区 大许镇徐州市铜山区大许镇太山街(000000)</t>
  </si>
  <si>
    <t>'15852092656</t>
  </si>
  <si>
    <t>No:9874478613</t>
  </si>
  <si>
    <t>yang杨95</t>
  </si>
  <si>
    <t>黄庆伟</t>
  </si>
  <si>
    <t>广西壮族自治区 钦州市 钦南区 水东街道北部湾建材商贸城大门口保安亭(535000)</t>
  </si>
  <si>
    <t>'18777155707</t>
  </si>
  <si>
    <t>GAVEE 人体工学椅 电脑椅家用转椅网椅 升降办公椅子 可躺老板椅</t>
  </si>
  <si>
    <t>No:9874484821</t>
  </si>
  <si>
    <t>2649.40元</t>
  </si>
  <si>
    <t>紫色风信子168</t>
  </si>
  <si>
    <t>钱佳</t>
  </si>
  <si>
    <t>广东省 佛山市 顺德区 北滘镇顺德碧桂园西苑叠翠庭136号(000000)</t>
  </si>
  <si>
    <t>'18613131078</t>
  </si>
  <si>
    <t>No:9874478646</t>
  </si>
  <si>
    <t>'Angela：GAV-901皮  咖啡色进口皮  检查好质量，赠送专用头枕套</t>
  </si>
  <si>
    <t>5769.05元</t>
  </si>
  <si>
    <t>abc1314aa</t>
  </si>
  <si>
    <t>张生</t>
  </si>
  <si>
    <t>广东省 广州市 增城区 荔城街道荔城街荔乡路26号银城居(511300)</t>
  </si>
  <si>
    <t>'18802052012</t>
  </si>
  <si>
    <t>GAVEE弓形电脑椅子办公椅家用职员人体工学椅学习休闲会议椅</t>
  </si>
  <si>
    <t>No:9874482905</t>
  </si>
  <si>
    <t>599.40元</t>
  </si>
  <si>
    <t>出前一丁90</t>
  </si>
  <si>
    <t>广东省 广州市 增城区 荔城街道海涛居1栋204房(000000)</t>
  </si>
  <si>
    <t>'13725361338</t>
  </si>
  <si>
    <t>No:9874915202</t>
  </si>
  <si>
    <t>1816.32元</t>
  </si>
  <si>
    <t>xzzh生意兴隆</t>
  </si>
  <si>
    <t>刘珊珊</t>
  </si>
  <si>
    <t>江苏省 泰州市 兴化市 临城街道新区南郊，兴临路，八里至临城中间路段57号商铺（金铂来门窗）(000000)</t>
  </si>
  <si>
    <t>'15252676176</t>
  </si>
  <si>
    <t>【国潮价】GAVEE护脊人体工学椅电脑椅家用老板书房办公椅护腰可躺座转网椅</t>
  </si>
  <si>
    <t>No:9874933270</t>
  </si>
  <si>
    <t>1815.20元</t>
  </si>
  <si>
    <t>jay7095305</t>
  </si>
  <si>
    <t>张少宏</t>
  </si>
  <si>
    <t>河北省 保定市 定兴县 定兴镇107国道四季经典北行100米路东联宇汽贸(072650)</t>
  </si>
  <si>
    <t>'18710078216</t>
  </si>
  <si>
    <t>【国潮价】GAVEE可躺电脑椅家用午休办公椅人体工学椅网椅书房休闲老板座椅</t>
  </si>
  <si>
    <t>No:9874917794</t>
  </si>
  <si>
    <t>1634.80元</t>
  </si>
  <si>
    <t>小米153282320</t>
  </si>
  <si>
    <t>董林</t>
  </si>
  <si>
    <t>陕西省 渭南市 大荔县 羌白镇碱洼村9组。(715100)</t>
  </si>
  <si>
    <t>'19891375520</t>
  </si>
  <si>
    <t>No:9874935616</t>
  </si>
  <si>
    <t>2015.20元</t>
  </si>
  <si>
    <t>hohenxeim</t>
  </si>
  <si>
    <t>黄齐贤</t>
  </si>
  <si>
    <t>湖北省 武汉市 洪山区 珞南街道珞喻路152号华中师范大学学生宿舍东12号(000000)</t>
  </si>
  <si>
    <t>'15036160338</t>
  </si>
  <si>
    <t>【国潮价】GAVEE家维依人体工学电脑椅家用书房护腰办公椅学生网椅转椅座椅</t>
  </si>
  <si>
    <t>No:9874924196</t>
  </si>
  <si>
    <t>'Angela：GAV-8216   黑框黑色带头枕  检查好质量</t>
  </si>
  <si>
    <t>493.84元</t>
  </si>
  <si>
    <t>木果木瓜</t>
  </si>
  <si>
    <t>张佳琪</t>
  </si>
  <si>
    <t>江苏省 镇江市 丹阳市 云阳镇紫竹园二栋三单元608(214251)</t>
  </si>
  <si>
    <t>'15206152996</t>
  </si>
  <si>
    <t>No:9874933266</t>
  </si>
  <si>
    <t>1399.52元</t>
  </si>
  <si>
    <t>dongyanyan999</t>
  </si>
  <si>
    <t>郭菲菲</t>
  </si>
  <si>
    <t>江苏省 徐州市 铜山区 铜山街道江苏徐州市铜山县汉王镇(000000)</t>
  </si>
  <si>
    <t>'15152801125</t>
  </si>
  <si>
    <t>【国潮价】GAVEE 人体工程学电脑椅家用 老板椅升降座椅网布椅书房办公椅子</t>
  </si>
  <si>
    <t>No:9875309515</t>
  </si>
  <si>
    <t>1249.10元</t>
  </si>
  <si>
    <t>宝贝儿王诗雅</t>
  </si>
  <si>
    <t>花春阳</t>
  </si>
  <si>
    <t>江苏省 连云港市 灌南县 堆沟港镇兴港小区E-31(222500)</t>
  </si>
  <si>
    <t>'13236344903</t>
  </si>
  <si>
    <t>【国潮价】GAVEE人体工程学大班椅子办公室家用座椅时尚老板护腰可躺电脑椅</t>
  </si>
  <si>
    <t>No:9875309514</t>
  </si>
  <si>
    <t>1676.50元</t>
  </si>
  <si>
    <t>铁羽毛806</t>
  </si>
  <si>
    <t>孙昱</t>
  </si>
  <si>
    <t>北京 北京市 朝阳区 来广营镇来广营西路96号院北卫家园8号楼四单元602(100012)</t>
  </si>
  <si>
    <t>'18510381980</t>
  </si>
  <si>
    <t>No:9875322087</t>
  </si>
  <si>
    <t>'Alan: GAV-G12V  黑框绿色 检查好质量</t>
  </si>
  <si>
    <t>cv1104782368</t>
  </si>
  <si>
    <t>赵星</t>
  </si>
  <si>
    <t>四川省 泸州市 古蔺县 箭竹苗族乡箭竹街37号(646500)</t>
  </si>
  <si>
    <t>'15351282070</t>
  </si>
  <si>
    <t>No:231536672083</t>
  </si>
  <si>
    <t>'Angela：GAV-G12V   黑框黑色舒适棉  检查好质量</t>
  </si>
  <si>
    <t>yw20090413</t>
  </si>
  <si>
    <t>杨维</t>
  </si>
  <si>
    <t>江苏省 徐州市 铜山区 铜山街道铜山新区南京路文华美景P#楼2单元1201(221112)</t>
  </si>
  <si>
    <t>'13685157195</t>
  </si>
  <si>
    <t>No:9875319448</t>
  </si>
  <si>
    <t>jerry19890909</t>
  </si>
  <si>
    <t>彭维超</t>
  </si>
  <si>
    <t>广东省 深圳市 宝安区 福永街道福永镇下十围银山物流中心A栋105，邮编518103(000000)</t>
  </si>
  <si>
    <t>'13417572292</t>
  </si>
  <si>
    <t>No:9875297398</t>
  </si>
  <si>
    <t>'Angela：GAV-G12V    黑框蓝色   检查好质量    收货后，满意的情况下，晒图和评价，给到到手价1700</t>
  </si>
  <si>
    <t>董奔我爱你</t>
  </si>
  <si>
    <t>董梦娜</t>
  </si>
  <si>
    <t>江苏省 徐州市 铜山区 新区街道驿城邓庄北队(000000)</t>
  </si>
  <si>
    <t>'15162274415</t>
  </si>
  <si>
    <t>No:9875316886</t>
  </si>
  <si>
    <t>zxl10260214</t>
  </si>
  <si>
    <t>张晓玲</t>
  </si>
  <si>
    <t>山西省 朔州市 怀仁市 云中镇山西省朔州市怀仁县云州小区云州A区8号楼1单元501(038300)</t>
  </si>
  <si>
    <t>'13934832887</t>
  </si>
  <si>
    <t>No:9875316885</t>
  </si>
  <si>
    <t>1581.52元</t>
  </si>
  <si>
    <t>林群w13960595799</t>
  </si>
  <si>
    <t>文利平</t>
  </si>
  <si>
    <t>河南省 洛阳市 西工区 邙岭路街道河南省洛阳市西工区汉宫路道北木材市场(000000)</t>
  </si>
  <si>
    <t>'13938831720</t>
  </si>
  <si>
    <t>【国潮价】GAVEE家用现代简约直播椅网咖人体工程学网布书房转椅电脑办公</t>
  </si>
  <si>
    <t>No:9875295601</t>
  </si>
  <si>
    <t>erzhwwd</t>
  </si>
  <si>
    <t>王伟东</t>
  </si>
  <si>
    <t>江苏省 盐城市 射阳县 合德镇射阳县第二中学(224300)</t>
  </si>
  <si>
    <t>'13305115089</t>
  </si>
  <si>
    <t>No:9875322032</t>
  </si>
  <si>
    <t>'Angela：GAV-G12V    黑框 黑色   开票：个人   检查好质量</t>
  </si>
  <si>
    <t>tao宝12355</t>
  </si>
  <si>
    <t>李玲</t>
  </si>
  <si>
    <t>浙江省 杭州市 西湖区    文新街道 余杭塘路799号五洲国际广场一号楼913 特盈能源</t>
  </si>
  <si>
    <t>'18248419474</t>
  </si>
  <si>
    <t>家维依综合服务费补拍专用链接（运费安装费）具体费用咨询客服</t>
  </si>
  <si>
    <t>No:8333131120</t>
  </si>
  <si>
    <t>'null</t>
  </si>
  <si>
    <t>22.00元</t>
  </si>
  <si>
    <t>tb0835368_11</t>
  </si>
  <si>
    <t>李丽文</t>
  </si>
  <si>
    <t>山西省 朔州市 怀仁市 云中镇康乐路苹果园小区9号门市忆触记发(038300)</t>
  </si>
  <si>
    <t>'13623484581</t>
  </si>
  <si>
    <t>【国潮价】GAVEE新品电脑人体工学椅真皮办公椅椅子靠背懒人休闲老板家用椅</t>
  </si>
  <si>
    <t>No:9875314437</t>
  </si>
  <si>
    <t>1394.00元</t>
  </si>
  <si>
    <t>mingmingmom</t>
  </si>
  <si>
    <t>朱展彤</t>
  </si>
  <si>
    <t>辽宁省 锦州市 凌河区 锦铁街道银河广场5号楼61号(000000)</t>
  </si>
  <si>
    <t>'13849171927</t>
  </si>
  <si>
    <t>No:9875312316</t>
  </si>
  <si>
    <t>'Angela：GAV-M6     普通版黑色  检查好质量   赠送专用座套</t>
  </si>
  <si>
    <t>473.60元</t>
  </si>
  <si>
    <t>huke12343778898</t>
  </si>
  <si>
    <t>孙佳佳</t>
  </si>
  <si>
    <t>山西省 朔州市 怀仁市 新家园乡王坪煤矿商品街(000000)</t>
  </si>
  <si>
    <t>'13581773925</t>
  </si>
  <si>
    <t>No:9875424395</t>
  </si>
  <si>
    <t>1631.52元</t>
  </si>
  <si>
    <t>kelvin0124</t>
  </si>
  <si>
    <t>岑小姐</t>
  </si>
  <si>
    <t>广东省 深圳市 龙华新区 观澜街道大富路新宏泽工业园顺丰仓储-淘宝集运澳门仓@6UTP18#F8GLFQW3QVJ7#(518101)</t>
  </si>
  <si>
    <t>'075566858233</t>
  </si>
  <si>
    <t>【国潮价】GAVEE人体工学椅电脑椅家用 转椅老板椅护腰电竞椅游戏椅办公椅子</t>
  </si>
  <si>
    <t>No:9875416980</t>
  </si>
  <si>
    <t>'Angela：GAV-X2   升级版灰色  检查好质量</t>
  </si>
  <si>
    <t>666.00元</t>
  </si>
  <si>
    <t>No:9875801278</t>
  </si>
  <si>
    <t>'Alan: Q6专属椅套*1  Q6专属枕套*1  检查好质量</t>
  </si>
  <si>
    <t>188.00元</t>
  </si>
  <si>
    <t>tb09921539</t>
  </si>
  <si>
    <t>金明华</t>
  </si>
  <si>
    <t>吉林省 延边朝鲜族自治州 延吉市 新兴街道公园路28号延世整形医院8楼（原爱得百货8楼）(000000)</t>
  </si>
  <si>
    <t>'13704382416</t>
  </si>
  <si>
    <t>【国潮价】GAVEE新品人体工程力学老板真皮椅现代简约办公家用时尚电脑椅子，【国潮价】GAVEE新品人体工程力学老板真皮椅现代简约办公家用时尚电脑椅子，【国潮价】GAVEE 高端进口牛皮老板椅 人体工程学电脑椅 办公家用真皮大班椅</t>
  </si>
  <si>
    <t>null</t>
  </si>
  <si>
    <t>'angela:客户上门自提，订购的数量是5把： G12黑框橙色进口青皮2把， G12黑框咖啡色进口牛皮2把， 901进口黄牛皮咖啡色1把，</t>
  </si>
  <si>
    <t>13068.00元</t>
  </si>
  <si>
    <t>我叫小娟娟1991</t>
  </si>
  <si>
    <t>张丽娟</t>
  </si>
  <si>
    <t>北京 北京市 朝阳区 垡头街道双合家园C区1号楼1单元1405(100011)</t>
  </si>
  <si>
    <t>'18810266597</t>
  </si>
  <si>
    <t>No:9875801311</t>
  </si>
  <si>
    <t>yangxue婷</t>
  </si>
  <si>
    <t>王智鹏</t>
  </si>
  <si>
    <t>黑龙江省 哈尔滨市 南岗区 和兴路街道西大直接92号行政楼613室(000000)</t>
  </si>
  <si>
    <t>'18645104608</t>
  </si>
  <si>
    <t>【国潮价】GAVEE 人体工学椅 电脑椅家用转椅网椅 升降办公椅子 可躺老板椅</t>
  </si>
  <si>
    <t>No:9875792238</t>
  </si>
  <si>
    <t>'Angela：GAV-801  升级版黑色，自带脚托   检查好质量，开发票：哈尔滨工业大学</t>
  </si>
  <si>
    <t>2992.00元</t>
  </si>
  <si>
    <t>程向茹</t>
  </si>
  <si>
    <t>河南省 商丘市 永城市 演集镇新城雪枫路南头颜如玉美容店(476600)</t>
  </si>
  <si>
    <t>'13598371667</t>
  </si>
  <si>
    <t>No:9875799551</t>
  </si>
  <si>
    <t>jinmingfei123</t>
  </si>
  <si>
    <t>刘红焱</t>
  </si>
  <si>
    <t>广东省 深圳市 福田区 福田街道福虹路9号世界贸易广场A座(518033)</t>
  </si>
  <si>
    <t>'18617105390</t>
  </si>
  <si>
    <t>No:9875809104</t>
  </si>
  <si>
    <t>40.00元</t>
  </si>
  <si>
    <t>果果520宇宇</t>
  </si>
  <si>
    <t>果果</t>
  </si>
  <si>
    <t>广东省 中山市 null 东凤镇永安路89号403(000000)</t>
  </si>
  <si>
    <t>'19973015045</t>
  </si>
  <si>
    <t>No:9875806227</t>
  </si>
  <si>
    <t>爱的巧克力1</t>
  </si>
  <si>
    <t>叶丽坚</t>
  </si>
  <si>
    <t>广东省 东莞市 null 望牛墩镇上五坊新村四巷12号(000000)</t>
  </si>
  <si>
    <t>'18681090725</t>
  </si>
  <si>
    <t>100.00元</t>
  </si>
  <si>
    <t>dalintao涛</t>
  </si>
  <si>
    <t>张慧英</t>
  </si>
  <si>
    <t>北京 北京市 海淀区 羊坊店街道莲宝路7号院3一1802(100091)</t>
  </si>
  <si>
    <t>'13718629301</t>
  </si>
  <si>
    <t>【国潮价】GAVEE 人体工学椅电脑椅家用书房转椅护腰办公椅子老板座椅电竞椅</t>
  </si>
  <si>
    <t>No:9876270627</t>
  </si>
  <si>
    <t>'Angela：GAV-Q6 黑框灰白网 赠专属椅套 检查好质量</t>
  </si>
  <si>
    <t>2916.00元</t>
  </si>
  <si>
    <t>生活如此啊</t>
  </si>
  <si>
    <t>李丽华</t>
  </si>
  <si>
    <t>河北省 唐山市 路北区 文化路街道华岩铁路楼9-2-102(063000)</t>
  </si>
  <si>
    <t>'13930558066</t>
  </si>
  <si>
    <t>【国潮价】GAVEE高端人体工学电脑椅新款大班真皮办公家用护腰老板转座椅靠</t>
  </si>
  <si>
    <t>No:9876277533</t>
  </si>
  <si>
    <t>'Alan: GAV-GT 灰白框黑皮 赠专属椅套 检查好质量</t>
  </si>
  <si>
    <t>4136.20元</t>
  </si>
  <si>
    <t>僵全蛋</t>
  </si>
  <si>
    <t>黄南山</t>
  </si>
  <si>
    <t>广东省 广州市 番禺区 小谷围街道广东省广州市广州大学城华南理工大学A2教学楼(000000)</t>
  </si>
  <si>
    <t>'18617317338</t>
  </si>
  <si>
    <t>No:9879063084</t>
  </si>
  <si>
    <t>'Alan： GAV-Q6 黑框灰白网 赠专属头套 检查好质量</t>
  </si>
  <si>
    <t>mynameischs</t>
  </si>
  <si>
    <t>沃森</t>
  </si>
  <si>
    <t>广东省 广州市 越秀区 东山街道寺右新马路108号东山月府泊寓公寓2701(000000)</t>
  </si>
  <si>
    <t>'15625097837</t>
  </si>
  <si>
    <t>GAVEE人体工学椅电脑椅家用 转椅老板椅护腰电竞椅游戏椅办公椅子</t>
  </si>
  <si>
    <t>No:9876255239</t>
  </si>
  <si>
    <t>'Alan: GAV-X2 升级版蓝色 赠专属头套  检查好质量</t>
  </si>
  <si>
    <t>624.10元</t>
  </si>
  <si>
    <t>wangjincan6</t>
  </si>
  <si>
    <t>郭雨雯</t>
  </si>
  <si>
    <t>上海 上海市 浦东新区 金杨新村街道云山路1043弄23号301(000000)</t>
  </si>
  <si>
    <t>'15000797351</t>
  </si>
  <si>
    <t>No:9876254644</t>
  </si>
  <si>
    <t>'Angela: M6 豪华版黑色 升降扶手 铝合金脚</t>
  </si>
  <si>
    <t>卖家已发货，等待买家确认</t>
  </si>
  <si>
    <t>Jay</t>
  </si>
  <si>
    <t>广东省 东莞市      沙田镇 大泥村临海北路5号中通分拔中心D栋三楼新加坡集运仓@KD8A1GB#G19ZLVEVS4FY#</t>
  </si>
  <si>
    <t>'15768278815</t>
  </si>
  <si>
    <t>No:9875809105</t>
  </si>
  <si>
    <t>其他</t>
  </si>
  <si>
    <t>0.00元</t>
  </si>
  <si>
    <t>k奔奔奔奔</t>
  </si>
  <si>
    <t>方莉</t>
  </si>
  <si>
    <t>福建省 厦门市 思明区 莲前街道洪莲中路瑞景双座1号楼603(000000)</t>
  </si>
  <si>
    <t>'15710660601</t>
  </si>
  <si>
    <t>No:9876592705</t>
  </si>
  <si>
    <t>2023.12元</t>
  </si>
  <si>
    <t>xuteng1564335</t>
  </si>
  <si>
    <t>许腾</t>
  </si>
  <si>
    <t>江苏省 徐州市 铜山区 大彭镇大刘村2队185号(221150)</t>
  </si>
  <si>
    <t>'15952178723</t>
  </si>
  <si>
    <t>No:9876603140</t>
  </si>
  <si>
    <t>静静滴眼液</t>
  </si>
  <si>
    <t>刘银朵</t>
  </si>
  <si>
    <t>江苏省 徐州市 铜山区 大许镇米路姐动手(221112)</t>
  </si>
  <si>
    <t>'18361501630</t>
  </si>
  <si>
    <t>No:9876607349</t>
  </si>
  <si>
    <t>sznndg_2008</t>
  </si>
  <si>
    <t>李东</t>
  </si>
  <si>
    <t>广东省 深圳市 福田区 福保街道益田村114栋15A(518031)</t>
  </si>
  <si>
    <t>'18026916972</t>
  </si>
  <si>
    <t>No:9876607380</t>
  </si>
  <si>
    <t>'Alan: GAV-G12V 黑框黑网 赠专属椅套 检查好质量</t>
  </si>
  <si>
    <t>wangcheng4740</t>
  </si>
  <si>
    <t>王成</t>
  </si>
  <si>
    <t>江苏省 徐州市 鼓楼区 东环街道经济开发区蟠桃三期19-2-201(221004)</t>
  </si>
  <si>
    <t>'13852038119</t>
  </si>
  <si>
    <t>No:9876600972</t>
  </si>
  <si>
    <t>胆小鬼ran</t>
  </si>
  <si>
    <t>王冉</t>
  </si>
  <si>
    <t>江苏省 徐州市 铜山区 大彭镇大刘市场中心(000000)</t>
  </si>
  <si>
    <t>'15062113736</t>
  </si>
  <si>
    <t>No:9876624660</t>
  </si>
  <si>
    <t>笑一伊</t>
  </si>
  <si>
    <t>李娇</t>
  </si>
  <si>
    <t>江苏省 苏州市 张家港市 杨舍镇 经济开发区振兴路19号（苏州龙杰特种纤维股份有限公司）(215600)</t>
  </si>
  <si>
    <t>'15851644163</t>
  </si>
  <si>
    <t>No:9876705254</t>
  </si>
  <si>
    <t>2198.56元</t>
  </si>
  <si>
    <t>白芷夜岚</t>
  </si>
  <si>
    <t>李钰</t>
  </si>
  <si>
    <t>广东省 广州市 天河区 石牌街道天河路600号中山大学附属第三医院宿舍7栋(000000)</t>
  </si>
  <si>
    <t>'13247352684</t>
  </si>
  <si>
    <t>No:9877055980</t>
  </si>
  <si>
    <t>'寄出X2轮子5个，快递到付。</t>
  </si>
  <si>
    <t>48.00元</t>
  </si>
  <si>
    <t>surge_th</t>
  </si>
  <si>
    <t>韩波4829海运</t>
  </si>
  <si>
    <t>广东省 广州市 越秀区 矿泉街道粤溪北路138号明德创业园A2栋103号（粤溪北路直走到底）(000000)</t>
  </si>
  <si>
    <t>'13539997555</t>
  </si>
  <si>
    <t>No:9877037539</t>
  </si>
  <si>
    <t>'Angela：GAV-G12  黑框黑色棉   检查好质量</t>
  </si>
  <si>
    <t>一诺千金mj</t>
  </si>
  <si>
    <t>刘廷军</t>
  </si>
  <si>
    <t>山东省 日照市 莒县  城阳街道   故城中路城阳粮所家属院6号楼102</t>
  </si>
  <si>
    <t>'13906333682</t>
  </si>
  <si>
    <t>GAVEE电脑人体工学椅网布办公椅 现代简约家用办公椅转椅设计师椅</t>
  </si>
  <si>
    <t>No:9877030149</t>
  </si>
  <si>
    <t>'Angela：GAV-FMV  黑色   检查好质量  收货后，给到到手价888，差价为：50元</t>
  </si>
  <si>
    <t>938.00元</t>
  </si>
  <si>
    <t>lilang228</t>
  </si>
  <si>
    <t>李浪</t>
  </si>
  <si>
    <t>陕西省 西安市 未央区 张家堡街道凤城五路海荣豪佳花园利安电超市菜鸟驿站(000000)</t>
  </si>
  <si>
    <t>'15592015973</t>
  </si>
  <si>
    <t>No:9877037517</t>
  </si>
  <si>
    <t>'Angela：GAV-Q6   黑框龙纹灰白网  检查好质量</t>
  </si>
  <si>
    <t>tb4220050_88</t>
  </si>
  <si>
    <t>李京</t>
  </si>
  <si>
    <t>湖南省 株洲市 攸县 联星街道湖南省株洲市攸县联星街道文化路社区云背港35号(000000)</t>
  </si>
  <si>
    <t>'15811149835</t>
  </si>
  <si>
    <t>No:9877348835</t>
  </si>
  <si>
    <t>萧洛璇</t>
  </si>
  <si>
    <t>陈燕璇</t>
  </si>
  <si>
    <t>广东省 潮州市 湘桥区 磷溪镇广东省潮州市湘桥区磷溪镇仙河路口(521000)</t>
  </si>
  <si>
    <t>'15018105491</t>
  </si>
  <si>
    <t>No:9877371281</t>
  </si>
  <si>
    <t>tb78831755</t>
  </si>
  <si>
    <t>司马</t>
  </si>
  <si>
    <t>浙江省 杭州市 滨江区 浦沿街道大同公寓4幢(000000)</t>
  </si>
  <si>
    <t>'15757118727</t>
  </si>
  <si>
    <t>No:9877348834</t>
  </si>
  <si>
    <t>征服水的鱼儿</t>
  </si>
  <si>
    <t>李先生</t>
  </si>
  <si>
    <t>河北省 唐山市 路南区 惠民道街道惠民园小区102楼6门(000000)</t>
  </si>
  <si>
    <t>'13363288108</t>
  </si>
  <si>
    <t>No:9877371280</t>
  </si>
  <si>
    <t>赵德芳2013</t>
  </si>
  <si>
    <t>王刚朴</t>
  </si>
  <si>
    <t>北京 北京市 朝阳区 三间房镇建国路18号院珠江绿洲6号楼2706(000000)</t>
  </si>
  <si>
    <t>'13718605572</t>
  </si>
  <si>
    <t>No:9877626137</t>
  </si>
  <si>
    <t>1487.52元</t>
  </si>
  <si>
    <t>zhangyang_10220117</t>
  </si>
  <si>
    <t>杨雅莉</t>
  </si>
  <si>
    <t>重庆 重庆市 北碚区 北温泉街道金华路118号1－14-2（燃气小区收）(400700)</t>
  </si>
  <si>
    <t>'13883507835</t>
  </si>
  <si>
    <t>No:9877593825</t>
  </si>
  <si>
    <t>'Angela：GAV-X2   豪华版黑色  检查好质量</t>
  </si>
  <si>
    <t>813.40元</t>
  </si>
  <si>
    <t>芽6247606</t>
  </si>
  <si>
    <t>于女士</t>
  </si>
  <si>
    <t>上海 上海市 宝山区 大场镇真金路1250弄46号401室(201900)</t>
  </si>
  <si>
    <t>'15692157615</t>
  </si>
  <si>
    <t>No:9877593843</t>
  </si>
  <si>
    <t>如此取舍1424</t>
  </si>
  <si>
    <t>叶玲</t>
  </si>
  <si>
    <t>江苏省 南通市 如皋市 如城街道惠隆路124号如皋市人民医院-后勤综合楼8-09(000000)</t>
  </si>
  <si>
    <t>'15651636389</t>
  </si>
  <si>
    <t>No:9877611161</t>
  </si>
  <si>
    <t>1593.12元</t>
  </si>
  <si>
    <t>黑莓莓l</t>
  </si>
  <si>
    <t>吴晓铃</t>
  </si>
  <si>
    <t>福建省 福州市 闽清县 梅城镇南山路200-5号（看守所上来小卖部这）(350800)</t>
  </si>
  <si>
    <t>'18559162494</t>
  </si>
  <si>
    <t>No:9877616738</t>
  </si>
  <si>
    <t>li2294132</t>
  </si>
  <si>
    <t>奥特曼</t>
  </si>
  <si>
    <t>福建省 龙岩市 新罗区 南城街道莲东龙铁名苑后面慈爱医院分院(364000)</t>
  </si>
  <si>
    <t>'18959062609</t>
  </si>
  <si>
    <t>No:9877621294</t>
  </si>
  <si>
    <t>'Angela：GAV-G12  黑框黑色棉  检查好质量</t>
  </si>
  <si>
    <t>大老徐98</t>
  </si>
  <si>
    <t>徐晨</t>
  </si>
  <si>
    <t>山东省 青岛市 崂山区 中韩街道麦岛路9号弘信花园 5号楼 1101室(266100)</t>
  </si>
  <si>
    <t>'13405322222</t>
  </si>
  <si>
    <t>No:9877656571</t>
  </si>
  <si>
    <t>'Alan: GAV-526A-L 赠专属头套 检查好质量</t>
  </si>
  <si>
    <t>willice15</t>
  </si>
  <si>
    <t>陈沛</t>
  </si>
  <si>
    <t>湖北省 武汉市 武昌区 水果湖街街道水果湖街办事处 武汉市武昌区洪山路8-9号806室（省发改委高层宿舍）(430071)</t>
  </si>
  <si>
    <t>'13971578735</t>
  </si>
  <si>
    <t>No:9878063392</t>
  </si>
  <si>
    <t>'Alan: GAV-G12全皮 黑框咖啡色   赠专属椅套*1，专属枕套*1  检查好质量</t>
  </si>
  <si>
    <t>小天使想飞</t>
  </si>
  <si>
    <t>吕娜</t>
  </si>
  <si>
    <t>山东省 烟台市 牟平区  宁海街道   崔山大街551号山东省牟平第一中学 英语组</t>
  </si>
  <si>
    <t>'13697857552</t>
  </si>
  <si>
    <t>No:9878069496</t>
  </si>
  <si>
    <t>'Alan:  GAV-M6 豪华版黑色 赠专属头套 检查好质量（工作日派送）</t>
  </si>
  <si>
    <t>franco9002</t>
  </si>
  <si>
    <t>大大</t>
  </si>
  <si>
    <t>广东省 深圳市 福田区 沙头街道新洲路 翠堤湾39栋1802 【请放家门口，别放快递柜】(000000)</t>
  </si>
  <si>
    <t>'13923427531</t>
  </si>
  <si>
    <t>No:9878078686</t>
  </si>
  <si>
    <t>'Angela：GAV-G12   黑框黑色棉  检查好质量</t>
  </si>
  <si>
    <t>木星辰assassin</t>
  </si>
  <si>
    <t>柴怿焜</t>
  </si>
  <si>
    <t>浙江省 绍兴市 柯桥区 湖塘街道监管中心大院刑侦大队(000000)</t>
  </si>
  <si>
    <t>'18857579662</t>
  </si>
  <si>
    <t>No:9878056075</t>
  </si>
  <si>
    <t>'Angela：GAV-G12  灰框灰色  检查好质量</t>
  </si>
  <si>
    <t>2094.40元</t>
  </si>
  <si>
    <t>t_1503305514624_0450</t>
  </si>
  <si>
    <t>王祥斌</t>
  </si>
  <si>
    <t>浙江省 杭州市 建德市 大同镇永平路149号大同飞牛便利店(000000)</t>
  </si>
  <si>
    <t>'15088618276</t>
  </si>
  <si>
    <t>No:9878075757</t>
  </si>
  <si>
    <t>'Angela：GAV-M6  黑色固定扶手尼龙脚  检查好质量</t>
  </si>
  <si>
    <t>niroo6</t>
  </si>
  <si>
    <t>谢玉财</t>
  </si>
  <si>
    <t>广东省 广州市 花都区 新华街道云山路祈福辉煌台11栋1303(510800)</t>
  </si>
  <si>
    <t>'13538826996</t>
  </si>
  <si>
    <t>No:9878073936</t>
  </si>
  <si>
    <t>'Angela：GAV-801升级版黑色  检查好质量   收货后退差价200元</t>
  </si>
  <si>
    <t>2799.20元</t>
  </si>
  <si>
    <t>tb007842_99</t>
  </si>
  <si>
    <t>周月莲</t>
  </si>
  <si>
    <t>广东省 广州市 白云区 白云湖街道大冈上石工业区自编9号 堡狮龙仓库A栋二楼(510430)</t>
  </si>
  <si>
    <t>'13500007842</t>
  </si>
  <si>
    <t>No:9878053581</t>
  </si>
  <si>
    <t>'Angela：GAV-X2  豪华版黑色  检查好质量</t>
  </si>
  <si>
    <t>729.40元</t>
  </si>
  <si>
    <t>阿丽莹</t>
  </si>
  <si>
    <t>王建银</t>
  </si>
  <si>
    <t>甘肃省 白银市 白银区 人民路街道北京路国园小区一号楼二单元102号(000000)</t>
  </si>
  <si>
    <t>'13830008900</t>
  </si>
  <si>
    <t>No:9878069393</t>
  </si>
  <si>
    <t>'Angela：GAV-801  升级版黑色  检查好质量  搭配高脚架</t>
  </si>
  <si>
    <t>3179.20元</t>
  </si>
  <si>
    <t>qfakeyou丶</t>
  </si>
  <si>
    <t>陈柳华</t>
  </si>
  <si>
    <t>湖南省 益阳市 安化县 梅城镇镇中学对面金怀五金店(000000)</t>
  </si>
  <si>
    <t>'18711769595</t>
  </si>
  <si>
    <t>No:9878206009</t>
  </si>
  <si>
    <t>1925.44元</t>
  </si>
  <si>
    <t>wutongyu_1997</t>
  </si>
  <si>
    <t>张福甜</t>
  </si>
  <si>
    <t>山东省 临沂市 兰山区 金雀山街道金雀山路15号临工家属院七号楼(000000)</t>
  </si>
  <si>
    <t>'17862262931</t>
  </si>
  <si>
    <t>No:9878201662</t>
  </si>
  <si>
    <t>谷艾米</t>
  </si>
  <si>
    <t>张玲玲</t>
  </si>
  <si>
    <t>北京 北京市 大兴区 黄村镇黄村 怡兴园14号楼6单元601室(102600)</t>
  </si>
  <si>
    <t>'13681484942</t>
  </si>
  <si>
    <t>No:9878211029</t>
  </si>
  <si>
    <t>那片蓝色的天空下</t>
  </si>
  <si>
    <t>孙瑶S</t>
  </si>
  <si>
    <t>云南省 昆明市 五华区 黑林铺街道美丽新世界林间花语4幢(000000)</t>
  </si>
  <si>
    <t>'18187459633</t>
  </si>
  <si>
    <t>No:9878547964</t>
  </si>
  <si>
    <t>大白兔奶糖007</t>
  </si>
  <si>
    <t>郑思思</t>
  </si>
  <si>
    <t>浙江省 杭州市 西湖区 古荡街道嘉绿西苑36-1-302(310013)</t>
  </si>
  <si>
    <t>'18368176136</t>
  </si>
  <si>
    <t>No:9878289353</t>
  </si>
  <si>
    <t>'Alan: GAV-6211A  升级版灰背红  检查好质量</t>
  </si>
  <si>
    <t>nwillcn</t>
  </si>
  <si>
    <t>大姐夫</t>
  </si>
  <si>
    <t>四川省 成都市 龙泉驿区 大面街道成龙大道1088号绿地海派中心绿地格兰德58栋(000000)</t>
  </si>
  <si>
    <t>'13964646880</t>
  </si>
  <si>
    <t>No:9878571453</t>
  </si>
  <si>
    <t>'Angela：GAV-Q6   灰白框龙纹灰白网  检查好质量</t>
  </si>
  <si>
    <t>3324.05元</t>
  </si>
  <si>
    <t>wumingming88888</t>
  </si>
  <si>
    <t>刘流</t>
  </si>
  <si>
    <t>江苏省 南通市 崇川区 城东街道新桥新村30幢406室(226001)</t>
  </si>
  <si>
    <t>'15365550731</t>
  </si>
  <si>
    <t>No:9878566289</t>
  </si>
  <si>
    <t>2036.96元</t>
  </si>
  <si>
    <t>linjiaoni898</t>
  </si>
  <si>
    <t>林娇妮</t>
  </si>
  <si>
    <t>福建省 厦门市 思明区 莲前街道洪莲西里18号401(361001)</t>
  </si>
  <si>
    <t>'13860186421</t>
  </si>
  <si>
    <t>No:9878569074</t>
  </si>
  <si>
    <t>小妖565349443lv</t>
  </si>
  <si>
    <t>郭沙</t>
  </si>
  <si>
    <t>湖南省 长沙市 长沙县 星沙街道 星沙开发区万家丽北路红树湾小区1栋202(410100)</t>
  </si>
  <si>
    <t>'13487598826</t>
  </si>
  <si>
    <t>No:9878634439</t>
  </si>
  <si>
    <t>'Angela：GAV-T05H   有头枕灰白框橙色  检查好质量</t>
  </si>
  <si>
    <t>1309.40元</t>
  </si>
  <si>
    <t>木易000624</t>
  </si>
  <si>
    <t>杨洁</t>
  </si>
  <si>
    <t>上海 上海市 闵行区 颛桥镇春都路358弄8号603室(201100)</t>
  </si>
  <si>
    <t>'18621666752</t>
  </si>
  <si>
    <t>No:9878956117</t>
  </si>
  <si>
    <t>叫我陈逗比i</t>
  </si>
  <si>
    <t>陈琳</t>
  </si>
  <si>
    <t>江西省 抚州市 临川区 城西街道中辰奥斯卡四栋2202(000000)</t>
  </si>
  <si>
    <t>'17607049309</t>
  </si>
  <si>
    <t>No:9878953483</t>
  </si>
  <si>
    <t>1531.52元</t>
  </si>
  <si>
    <t>tb004345_99</t>
  </si>
  <si>
    <t>湖南省 长沙市 望城区 乌山街道湖南省望城县高塘岭镇仁和社区14栋1号(000000)</t>
  </si>
  <si>
    <t>'18670004345</t>
  </si>
  <si>
    <t>No:9878671956</t>
  </si>
  <si>
    <t>'Alan: GAV-8216AM 黑框无头枕 检查好质量</t>
  </si>
  <si>
    <t>449.84元</t>
  </si>
  <si>
    <t>chenandeyue</t>
  </si>
  <si>
    <t>安子就是那个子</t>
  </si>
  <si>
    <t>四川省 成都市 武侯区 桂溪街道天府五街菁蓉国际广场6B3楼(000000)</t>
  </si>
  <si>
    <t>'13438469185</t>
  </si>
  <si>
    <t>No:9879089251</t>
  </si>
  <si>
    <t>'Alan: GAV-X2 普通版红色 检查好质量  工作日派送</t>
  </si>
  <si>
    <t>583.40元</t>
  </si>
  <si>
    <t>尹少云168</t>
  </si>
  <si>
    <t>尹少云</t>
  </si>
  <si>
    <t>河北省 石家庄市 桥西区 留营街道和平西路华北食品城1区14一16号(050051)</t>
  </si>
  <si>
    <t>'13832376376</t>
  </si>
  <si>
    <t>No:9879093689</t>
  </si>
  <si>
    <t>'Angela：GAV-CM   黑色  检查好质量</t>
  </si>
  <si>
    <t>288882liwei</t>
  </si>
  <si>
    <t>曹泳</t>
  </si>
  <si>
    <t>江苏省 南通市 通州市 通州区金桥世家四号楼(226300)</t>
  </si>
  <si>
    <t>'13275288882</t>
  </si>
  <si>
    <t>No:9879095341</t>
  </si>
  <si>
    <t>donking138</t>
  </si>
  <si>
    <t>陈国明</t>
  </si>
  <si>
    <t>广东省 珠海市 香洲区 南屏镇廣東省珠海市香洲区昌盛路华发世紀城141栋401(519000)</t>
  </si>
  <si>
    <t>'13727059707</t>
  </si>
  <si>
    <t>No:9879102516</t>
  </si>
  <si>
    <t>'Angela：GAV-M6    豪华版黑色  检查好质量</t>
  </si>
  <si>
    <t>gemini199268</t>
  </si>
  <si>
    <t>瞿娟</t>
  </si>
  <si>
    <t>江苏省 南通市 通州区 金新街道金泰B区38号楼（请放在公建处丰巢）(226321)</t>
  </si>
  <si>
    <t>'18262816992</t>
  </si>
  <si>
    <t>No:9879153034</t>
  </si>
  <si>
    <t>过眼云烟314485623</t>
  </si>
  <si>
    <t>杨淑珺</t>
  </si>
  <si>
    <t>河南省 三门峡市 陕州区 原店镇郭家村 玉源新村(472100)</t>
  </si>
  <si>
    <t>'15039854020</t>
  </si>
  <si>
    <t>No:9879159127</t>
  </si>
  <si>
    <t>人淡如菊081118</t>
  </si>
  <si>
    <t>袁喜亮</t>
  </si>
  <si>
    <t>河南省 郑州市 中牟县 青年路街道中牟县城市管理局(000000)</t>
  </si>
  <si>
    <t>'13603996143</t>
  </si>
  <si>
    <t>No:9879138153</t>
  </si>
  <si>
    <t>'Angela：GAV-526   黑色  检查好质量</t>
  </si>
  <si>
    <t>你们毛哥</t>
  </si>
  <si>
    <t>董先生</t>
  </si>
  <si>
    <t>四川省 成都市 武侯区 簇锦街道太平园中五路33号中粮祥云国际生活区1期9栋2单元501(000000)</t>
  </si>
  <si>
    <t>'18628077719</t>
  </si>
  <si>
    <t>No:231763311216</t>
  </si>
  <si>
    <t>'Alan: GAV-901  黑网  检查好质量</t>
  </si>
  <si>
    <t>zxllovepo</t>
  </si>
  <si>
    <t>徐挺轶</t>
  </si>
  <si>
    <t>江苏省 苏州市 园区 金尚路99号金螳螂(215000)</t>
  </si>
  <si>
    <t>'15850251277</t>
  </si>
  <si>
    <t>No:9879260060</t>
  </si>
  <si>
    <t>'Alan:  GAV-F03H  检查好质量</t>
  </si>
  <si>
    <t>mahan5555</t>
  </si>
  <si>
    <t>马晗</t>
  </si>
  <si>
    <t>湖南省 衡阳市 蒸湘区 华兴街道湖南省衡阳市华新开发区电力新村 14栋三单元901室(421001)</t>
  </si>
  <si>
    <t>'18570604848</t>
  </si>
  <si>
    <t>No:9879264749</t>
  </si>
  <si>
    <t>'Alan: GAV-G12V  黑框黑网 检查好质量</t>
  </si>
  <si>
    <t>毛惠兵111</t>
  </si>
  <si>
    <t>毛惠兵</t>
  </si>
  <si>
    <t>江苏省 南通市 崇川区 和平桥街道百花南苑21幢404(226001)</t>
  </si>
  <si>
    <t>'13962911684</t>
  </si>
  <si>
    <t>No:9879722138</t>
  </si>
  <si>
    <t>自由的飞翔焱焱子</t>
  </si>
  <si>
    <t>胡燕</t>
  </si>
  <si>
    <t>湖北省 孝感市 云梦县 曾店镇人和村神来检测站(432514)</t>
  </si>
  <si>
    <t>'15971256729</t>
  </si>
  <si>
    <t>No:9879701942</t>
  </si>
  <si>
    <t>周晨90</t>
  </si>
  <si>
    <t>周晨</t>
  </si>
  <si>
    <t>江苏省 苏州市 姑苏区 吴门桥街道南环西路645号水之恋(000000)</t>
  </si>
  <si>
    <t>'13646195172</t>
  </si>
  <si>
    <t>No:9879687220</t>
  </si>
  <si>
    <t>2519.20元</t>
  </si>
  <si>
    <t>hhjjan1314</t>
  </si>
  <si>
    <t>周姮</t>
  </si>
  <si>
    <t>湖北省 黄冈市 黄梅县 黄梅镇东山大道11号（黄梅县政务服务中心二楼不动产窗口）(435500)</t>
  </si>
  <si>
    <t>'13986517008</t>
  </si>
  <si>
    <t>No:9879828265</t>
  </si>
  <si>
    <t>'Alan:  GAV-G12V  灰框红色  检查好质量</t>
  </si>
  <si>
    <t>joann_zy</t>
  </si>
  <si>
    <t>周苑</t>
  </si>
  <si>
    <t>北京 北京市 顺义区    空港街道 北京市顺义区后沙峪榆阳路4号优山美地C区2112</t>
  </si>
  <si>
    <t>'13911285735</t>
  </si>
  <si>
    <t>No:9880175344</t>
  </si>
  <si>
    <t xml:space="preserve">'Alan：G12V黑框蓝色  检查好质量 </t>
  </si>
  <si>
    <t>lycheelam</t>
  </si>
  <si>
    <t>林阿峰</t>
  </si>
  <si>
    <t>广东省 深圳市 罗湖区 莲塘街道国威路72号121栋1楼 西座 D座【WHOSETRAP】服饰(000000)</t>
  </si>
  <si>
    <t>'13631627998</t>
  </si>
  <si>
    <t>GAVEE人体工学电脑椅家用书房护腰办公椅学生网椅转椅简约电竞椅</t>
  </si>
  <si>
    <t>No:9880175319</t>
  </si>
  <si>
    <t>'Angela:8216AM 黑框黑色无头枕  检查好质量</t>
  </si>
  <si>
    <t>899.68元</t>
  </si>
  <si>
    <t>超越6188</t>
  </si>
  <si>
    <t>徐生</t>
  </si>
  <si>
    <t>广东省 佛山市 禅城区 石湾镇街道金澜北路267号金兰新村(528000)</t>
  </si>
  <si>
    <t>'13302848969</t>
  </si>
  <si>
    <t>No:9880175320</t>
  </si>
  <si>
    <t xml:space="preserve">'Angela:Q6黑框龙纹黑网 检查好质量 </t>
  </si>
  <si>
    <t>banlin1022</t>
  </si>
  <si>
    <t>班琳</t>
  </si>
  <si>
    <t>河南省 郑州市 中原区 梧桐街道睿智禧园25号楼1单元16楼(000000)</t>
  </si>
  <si>
    <t>'15890014258</t>
  </si>
  <si>
    <t>No:9880172613</t>
  </si>
  <si>
    <t>'ST</t>
  </si>
  <si>
    <t>xiaojiaxuan</t>
  </si>
  <si>
    <t>赵小凤</t>
  </si>
  <si>
    <t>湖北省 武汉市 硚口区 古田街道古田四路长华公寓205栋1单元501(430033)</t>
  </si>
  <si>
    <t>'13971379216</t>
  </si>
  <si>
    <t>No:9880190090</t>
  </si>
  <si>
    <t>jamesli812</t>
  </si>
  <si>
    <t>黎小葱</t>
  </si>
  <si>
    <t>上海 上海市 闵行区 浦江镇上海闵行浦江镇浦秀路1536弄(保利茉莉公馆)160号 (小区外，江桐南路沿河)(000000)</t>
  </si>
  <si>
    <t>'18616292448</t>
  </si>
  <si>
    <t>No:9880207496</t>
  </si>
  <si>
    <t>'Angela:LMV 黑色牛皮 检查好质量</t>
  </si>
  <si>
    <t>白砂狡zhang</t>
  </si>
  <si>
    <t>周先生</t>
  </si>
  <si>
    <t>浙江省 杭州市 余杭区 塘栖镇水岸锦城26幢2单元1002(311100)</t>
  </si>
  <si>
    <t>'13777365842</t>
  </si>
  <si>
    <t>No:9880176125</t>
  </si>
  <si>
    <t>'Alan: GAV-X2 豪华版黑色 检查好质量</t>
  </si>
  <si>
    <t>北京市盼盼</t>
  </si>
  <si>
    <t>谢水珍</t>
  </si>
  <si>
    <t>河北省 廊坊市 固安县 固安镇太阳公园二期 7号楼2单元(000000)</t>
  </si>
  <si>
    <t>'13331176216</t>
  </si>
  <si>
    <t>No:9880246810</t>
  </si>
  <si>
    <t>'Alan: GAV-X2 豪华版黑色*2 检查好质量</t>
  </si>
  <si>
    <t>1458.80元</t>
  </si>
  <si>
    <t>飞鸟凛89</t>
  </si>
  <si>
    <t>李杨</t>
  </si>
  <si>
    <t>河南省 郑州市 金水区 北林路街道中州大道森林阳光花园(000000)</t>
  </si>
  <si>
    <t>'15981905812</t>
  </si>
  <si>
    <t>No:9880315231</t>
  </si>
  <si>
    <t>'Alan: GAV-M6  豪华版绿色 检查好质量</t>
  </si>
  <si>
    <t>孙梦淇96</t>
  </si>
  <si>
    <t>孙梦淇</t>
  </si>
  <si>
    <t>吉林省 长春市 德惠市 胜利街道利民街吉地华府e区4号楼乾坤超市(000000)</t>
  </si>
  <si>
    <t>'17743064050</t>
  </si>
  <si>
    <t>No:9880771725</t>
  </si>
  <si>
    <t>1716.32元</t>
  </si>
  <si>
    <t>tb3735994_2012</t>
  </si>
  <si>
    <t>招s</t>
  </si>
  <si>
    <t>广东省 珠海市 香洲区 梅华街道翠微东路123号(000000)</t>
  </si>
  <si>
    <t>'13423735994</t>
  </si>
  <si>
    <t>No:9880739664</t>
  </si>
  <si>
    <t>timmuscheng</t>
  </si>
  <si>
    <t>郑先生</t>
  </si>
  <si>
    <t>上海 上海市 静安区 临汾路街道上海市静安区阳曲路470弄43号502室(000000)</t>
  </si>
  <si>
    <t>'18117287563</t>
  </si>
  <si>
    <t>No:9880744713</t>
  </si>
  <si>
    <t>'Angela：GAV-901网    黑色网  检查好质量</t>
  </si>
  <si>
    <t>三生御坊堂狼族传奇</t>
  </si>
  <si>
    <t>曾德伟</t>
  </si>
  <si>
    <t>广东省 佛山市 顺德区 容桂街道青华路盈逸居5座(000000)</t>
  </si>
  <si>
    <t>'18824651947</t>
  </si>
  <si>
    <t>No:9880739663</t>
  </si>
  <si>
    <t>杜晓和平</t>
  </si>
  <si>
    <t>刘善华</t>
  </si>
  <si>
    <t>北京 北京市 海淀区 学院路街道北京市海淀区六道口静淑苑小区9号楼103号(100083)</t>
  </si>
  <si>
    <t>'13439228170</t>
  </si>
  <si>
    <t>No:9880767428</t>
  </si>
  <si>
    <t>'Angela：GAV-G12V  黑框黑色 检查好质量</t>
  </si>
  <si>
    <t>tb69862060</t>
  </si>
  <si>
    <t>吴鑫宇</t>
  </si>
  <si>
    <t>辽宁省 沈阳市 大东区 东塔街道和睦北三路6号楼3~3~3(000000)</t>
  </si>
  <si>
    <t>'19847293759</t>
  </si>
  <si>
    <t>No:9880769071</t>
  </si>
  <si>
    <t>janejiang0922</t>
  </si>
  <si>
    <t>姜艳 Jane Jiang</t>
  </si>
  <si>
    <t>上海 上海市 青浦区 香花桥街道上海青浦工业园区崧泽大道8500号巴克曼人力资源部(201707)</t>
  </si>
  <si>
    <t>'13795296254</t>
  </si>
  <si>
    <t>No:9880774495</t>
  </si>
  <si>
    <t>'Angela：GAV-G12V  黑框黑色  检查好质量，开票：巴克曼实验室化工（上海）有限公司</t>
  </si>
  <si>
    <t>长湖金湖</t>
  </si>
  <si>
    <t>保美珍</t>
  </si>
  <si>
    <t>广东省 深圳市 龙华区 大浪街道谭罗社区安宏基科技大厦7楼707号(518100)</t>
  </si>
  <si>
    <t>'13554827267</t>
  </si>
  <si>
    <t>No:9881401126</t>
  </si>
  <si>
    <t>tb1105854_99</t>
  </si>
  <si>
    <t>蔡蔡</t>
  </si>
  <si>
    <t>安徽省 宿州市 埇桥区 符离镇横口队，三组(000000)</t>
  </si>
  <si>
    <t>'18895705546</t>
  </si>
  <si>
    <t>No:9881406159</t>
  </si>
  <si>
    <t>shift0288</t>
  </si>
  <si>
    <t>吴美云</t>
  </si>
  <si>
    <t>浙江省 衢州市 衢江区 樟潭街道望江苑小区33幢2单元502(324022)</t>
  </si>
  <si>
    <t>'13967020288</t>
  </si>
  <si>
    <t>No:9880860084</t>
  </si>
  <si>
    <t>'Alan: GAV-G12V 灰框灰网 检查好质量</t>
  </si>
  <si>
    <t>执笔写下情ya细</t>
  </si>
  <si>
    <t>欧阳亚细</t>
  </si>
  <si>
    <t>湖南省 怀化市 鹤城区 坨院街道金海路市委党校内怀芷高速3楼综合办公室四(412000)</t>
  </si>
  <si>
    <t>'13467630218</t>
  </si>
  <si>
    <t>No:9880876691</t>
  </si>
  <si>
    <t>'Alan: GAV-802 黑框黑色  检查好质量</t>
  </si>
  <si>
    <t>2024.80元</t>
  </si>
  <si>
    <t>爱小胡胡1314</t>
  </si>
  <si>
    <t>胡珊珊</t>
  </si>
  <si>
    <t>河南省 信阳市 罗山县  城关镇   天湖大道欣荣花园 红苹果布艺</t>
  </si>
  <si>
    <t>'13723116800（旧：'13723112221）</t>
  </si>
  <si>
    <t>No:9880841686</t>
  </si>
  <si>
    <t>'Angela: GAV-801 黑框黑色 检查好质量</t>
  </si>
  <si>
    <t>2332.80元</t>
  </si>
  <si>
    <t>冰灬蚂蚁</t>
  </si>
  <si>
    <t>贾吉玲</t>
  </si>
  <si>
    <t>陕西省 渭南市 韩城市 陕西省渭南市韩城县新城区新农村四组(SAAXC00483:73966823)请至村小二刘**处自提(000000)</t>
  </si>
  <si>
    <t>'13992352898</t>
  </si>
  <si>
    <t>No:369023174409</t>
  </si>
  <si>
    <t>'Alan: GAV-G12V 黑框红网   赠专属椅套*1 检查好质量</t>
  </si>
  <si>
    <t>bugbox</t>
  </si>
  <si>
    <t>俞智峰</t>
  </si>
  <si>
    <t>上海 上海市 浦东新区 张江高科技园区祖冲之路1505弄100-3楼2A室(000000)</t>
  </si>
  <si>
    <t>'13636386319</t>
  </si>
  <si>
    <t>No:9880940700</t>
  </si>
  <si>
    <t>'Alan: GAV-G12V  灰框蓝网  赠专属头套 检查好质量</t>
  </si>
  <si>
    <t>galimian</t>
  </si>
  <si>
    <t>于先生</t>
  </si>
  <si>
    <t>山东省 青岛市 李沧区    九水路街道九水东路130号 保利·茉莉公馆12号楼 1103室</t>
  </si>
  <si>
    <t>'15615322315</t>
  </si>
  <si>
    <t>No:9881115697</t>
  </si>
  <si>
    <t>'Alan: GAV-G12V 黑框舒适棉坐垫  检查好质量</t>
  </si>
  <si>
    <t>lyz2014929</t>
  </si>
  <si>
    <t>孙婧琪</t>
  </si>
  <si>
    <t>黑龙江省 齐齐哈尔市 其它区 莫力达瓦达斡尔族自治旗汇江丽景3号楼(000000)</t>
  </si>
  <si>
    <t>'18447027111</t>
  </si>
  <si>
    <t>No:9881406085</t>
  </si>
  <si>
    <t>2827.20元</t>
  </si>
  <si>
    <t>白色季节_tb</t>
  </si>
  <si>
    <t>洪丹</t>
  </si>
  <si>
    <t>北京 北京市 西城区 白纸坊街道白纸坊东街三号楼6单元802(100000)</t>
  </si>
  <si>
    <t>'18910025209</t>
  </si>
  <si>
    <t>No:9881234980</t>
  </si>
  <si>
    <t>'Angela：GAV-G12   黑框黑色   检查好质量   赠送专用的头套和座套</t>
  </si>
  <si>
    <t>冯娇娇_10</t>
  </si>
  <si>
    <t>赵学仁</t>
  </si>
  <si>
    <t>河北省 石家庄市 鹿泉区 获鹿镇秀水新城3号楼2单元401室(000000)</t>
  </si>
  <si>
    <t>'13733214754</t>
  </si>
  <si>
    <t>No:9881399014</t>
  </si>
  <si>
    <t>刘思思1031</t>
  </si>
  <si>
    <t>刘姣花</t>
  </si>
  <si>
    <t>湖南省 长沙市 雨花区 雨花亭街道井圭路都市馨园B1904(410007)</t>
  </si>
  <si>
    <t>'18107486510</t>
  </si>
  <si>
    <t>No:9881779600</t>
  </si>
  <si>
    <t>78.00元</t>
  </si>
  <si>
    <t>qi1597149333</t>
  </si>
  <si>
    <t>丰其元</t>
  </si>
  <si>
    <t>河南省 驻马店市 新蔡县 河坞乡河南省驻马店市新蔡县河坞乡政府(463500)</t>
  </si>
  <si>
    <t>'15690832432</t>
  </si>
  <si>
    <t>No:9881797799</t>
  </si>
  <si>
    <t>1975.36元</t>
  </si>
  <si>
    <t>吕颖880619</t>
  </si>
  <si>
    <t>吕颖</t>
  </si>
  <si>
    <t>浙江省 杭州市 江干区 白杨街道海森大厦 8楼802化妆品公司(310002)</t>
  </si>
  <si>
    <t>'18667176209</t>
  </si>
  <si>
    <t>No:9881464030</t>
  </si>
  <si>
    <t>'Alan； GAV-Q6  黑框龙纹黑网  检查好质量</t>
  </si>
  <si>
    <t>3299.00元</t>
  </si>
  <si>
    <t>uuuuuuyi</t>
  </si>
  <si>
    <t>梁一婷</t>
  </si>
  <si>
    <t>上海 上海市 普陀区 甘泉路街道黄陵路200弄20号403室(200000)</t>
  </si>
  <si>
    <t>'15021088910</t>
  </si>
  <si>
    <t>No:9881795503</t>
  </si>
  <si>
    <t>3063.04元</t>
  </si>
  <si>
    <t>angjlu</t>
  </si>
  <si>
    <t>王新昌</t>
  </si>
  <si>
    <t>河南省 周口市 太康县 马头镇马头后坡村(475400)</t>
  </si>
  <si>
    <t>'15994188079</t>
  </si>
  <si>
    <t>No:9881468593</t>
  </si>
  <si>
    <t>'Alan:  GAV-8216B 白框带头枕 检查好质量</t>
  </si>
  <si>
    <t>555.44元</t>
  </si>
  <si>
    <t>sun1999418</t>
  </si>
  <si>
    <t>孙佳</t>
  </si>
  <si>
    <t>河北省 承德市 滦平县 滦平镇05鑫港尚川味火锅店(000000)</t>
  </si>
  <si>
    <t>'18231467124</t>
  </si>
  <si>
    <t>No:9881795502</t>
  </si>
  <si>
    <t>xueruizhen2012</t>
  </si>
  <si>
    <t>薛瑞珍</t>
  </si>
  <si>
    <t>陕西省 西安市 莲湖区 桃园路街道西二环新桃园沣惠小区(000000)</t>
  </si>
  <si>
    <t>'15229098187</t>
  </si>
  <si>
    <t>No:9881787015</t>
  </si>
  <si>
    <t>1973.12元</t>
  </si>
  <si>
    <t>冯艳欣521</t>
  </si>
  <si>
    <t>冯卓</t>
  </si>
  <si>
    <t>陕西省 西安市 未央区 谭家街道北辰大道祥和居北广场(000000)</t>
  </si>
  <si>
    <t>'18391866632</t>
  </si>
  <si>
    <t>GAVEE人体工学电脑椅家用书房护腰办公椅学生网椅转椅简约电竞椅，GAVEE人体工学电脑椅家用书房护腰办公椅学生网椅转椅简约电竞椅</t>
  </si>
  <si>
    <t>No:9881809463</t>
  </si>
  <si>
    <t>2215.36元</t>
  </si>
  <si>
    <t>妖精de魔法</t>
  </si>
  <si>
    <t>骆刚杰</t>
  </si>
  <si>
    <t>浙江省 金华市 永康市 东城街道金州大厦23楼贵派工贸(321300)</t>
  </si>
  <si>
    <t>'13566754077</t>
  </si>
  <si>
    <t>No:9881800346</t>
  </si>
  <si>
    <t>'Angela：GAV-G12V  黑框黑色棉  检查好质量</t>
  </si>
  <si>
    <t>lxf5209</t>
  </si>
  <si>
    <t>刘秀</t>
  </si>
  <si>
    <t>重庆 重庆市 铜梁区 东城街道世纪阳光34栋6-1(402560)</t>
  </si>
  <si>
    <t>'15683212535</t>
  </si>
  <si>
    <t>No:9881795501</t>
  </si>
  <si>
    <t>3141.04元</t>
  </si>
  <si>
    <t>jyf宝儿</t>
  </si>
  <si>
    <t>景一芳</t>
  </si>
  <si>
    <t>江苏省 镇江市 扬中市 三茅街道长江花城小海龟幼儿园（拒收圆通）(212200)</t>
  </si>
  <si>
    <t>'18913413896</t>
  </si>
  <si>
    <t>No:9882322759</t>
  </si>
  <si>
    <t>zhaohl330371</t>
  </si>
  <si>
    <t>赵慧玲</t>
  </si>
  <si>
    <t>广西壮族自治区 南宁市 青秀区 津头街道金湖路49号南宁圣展酒店管理有限公司A栋601房(000000)</t>
  </si>
  <si>
    <t>'18977118858</t>
  </si>
  <si>
    <t>No:9882340956</t>
  </si>
  <si>
    <t>neoxia</t>
  </si>
  <si>
    <t>夏群</t>
  </si>
  <si>
    <t>四川省 成都市 简阳市 石桥镇成简快速路8号e家天下B区24栋2楼15-28号三胜大景装饰(641400)</t>
  </si>
  <si>
    <t>'13693431889</t>
  </si>
  <si>
    <t>No:9882331133</t>
  </si>
  <si>
    <t>'Angela：GAV-Q6   黑框黑色  检查好质量</t>
  </si>
  <si>
    <t>kira尹</t>
  </si>
  <si>
    <t>吴炳梁</t>
  </si>
  <si>
    <t>福建省 厦门市 思明区 鹭江街道角滨路银行家园9-5号1101室(000000)</t>
  </si>
  <si>
    <t>'18396210298</t>
  </si>
  <si>
    <t>No:9882331123</t>
  </si>
  <si>
    <t>'Angela：GAV-8216B     白框黑色带头枕   检查好质量   赠送椅套</t>
  </si>
  <si>
    <t>galmbert</t>
  </si>
  <si>
    <t>胡畔</t>
  </si>
  <si>
    <t>浙江省 杭州市 滨江区 长河街道长河路590号东忠科技园4幢902(000000)</t>
  </si>
  <si>
    <t>'13906818683</t>
  </si>
  <si>
    <t>No:9882322720</t>
  </si>
  <si>
    <t>'Angela：GAV-G12V   灰框灰色  检查好质量</t>
  </si>
  <si>
    <t>2101.44元</t>
  </si>
  <si>
    <t>余文建2013</t>
  </si>
  <si>
    <t>余文建</t>
  </si>
  <si>
    <t>重庆 重庆市 开州区 汉丰街道龙锦名都建设银行前报刊亭(405400)</t>
  </si>
  <si>
    <t>'15736339898</t>
  </si>
  <si>
    <t>No:9882485561</t>
  </si>
  <si>
    <t>1927.36元</t>
  </si>
  <si>
    <t>tb10608640</t>
  </si>
  <si>
    <t>任小姐</t>
  </si>
  <si>
    <t>广东省 东莞市 null 厚街镇大明塘大元村前进学校南门(523000)</t>
  </si>
  <si>
    <t>'13922945174</t>
  </si>
  <si>
    <t>No:9882488767</t>
  </si>
  <si>
    <t>杨春雨0412</t>
  </si>
  <si>
    <t>王婷</t>
  </si>
  <si>
    <t>河南省 南阳市 宛城区 红泥湾镇河南省南阳市宛城区红泥湾镇(473000)</t>
  </si>
  <si>
    <t>'15838720399</t>
  </si>
  <si>
    <t>No:9882466454</t>
  </si>
  <si>
    <t>3247.84元</t>
  </si>
  <si>
    <t>awsazfq2008</t>
  </si>
  <si>
    <t>周女士</t>
  </si>
  <si>
    <t>江苏省 无锡市 宜兴市 宜城街道东虹路32号(000000)</t>
  </si>
  <si>
    <t>'18861563819</t>
  </si>
  <si>
    <t>No:9882493149</t>
  </si>
  <si>
    <t>gray0814</t>
  </si>
  <si>
    <t>钱女士</t>
  </si>
  <si>
    <t>安徽省 滁州市 南谯区 龙蟠街道恒大绿洲1栋(000000)</t>
  </si>
  <si>
    <t>'18255060814</t>
  </si>
  <si>
    <t>No:9882463824</t>
  </si>
  <si>
    <t>股民甲666</t>
  </si>
  <si>
    <t>徐先生</t>
  </si>
  <si>
    <t>北京 北京市 西城区 牛街街道南线里南线阁39号楼一门202(000000)</t>
  </si>
  <si>
    <t>'13910051348</t>
  </si>
  <si>
    <t>No:9882484311</t>
  </si>
  <si>
    <t>'Alan: GAV-G12V  黑框舒适棉坐垫  检查好质量</t>
  </si>
  <si>
    <t>会飞的猪921207</t>
  </si>
  <si>
    <t>李丹</t>
  </si>
  <si>
    <t>湖南省 永州市 祁阳县 长虹街道新鑫路220(000000)</t>
  </si>
  <si>
    <t>'18674690180</t>
  </si>
  <si>
    <t>No:9882482335</t>
  </si>
  <si>
    <t>loveyaoyanyan2</t>
  </si>
  <si>
    <t>三宝妈</t>
  </si>
  <si>
    <t>山西省 太原市 万柏林区 小井峪街道小井峪华峪小区11号楼3单元(030027)</t>
  </si>
  <si>
    <t>'13111062693</t>
  </si>
  <si>
    <t>No:9882816882</t>
  </si>
  <si>
    <t>2299.20元</t>
  </si>
  <si>
    <t>姜振国</t>
  </si>
  <si>
    <t>上海 上海市 静安区 彭浦镇彭越浦路800弄19号201室(000000)</t>
  </si>
  <si>
    <t>'18001958802</t>
  </si>
  <si>
    <t>No:9882514159</t>
  </si>
  <si>
    <t>'Alan: GAV-G12V  黑框舒适棉座  检查好质量</t>
  </si>
  <si>
    <t>'13381152117</t>
  </si>
  <si>
    <t>No:9882820522</t>
  </si>
  <si>
    <t>'Angela：座套*2</t>
  </si>
  <si>
    <t>czjbso</t>
  </si>
  <si>
    <t>苏炯波</t>
  </si>
  <si>
    <t>广东省 潮州市 潮安区 古巷镇枫二绿帆卫浴（厂）(515647)</t>
  </si>
  <si>
    <t>'13502629392</t>
  </si>
  <si>
    <t>No:9882814446</t>
  </si>
  <si>
    <t>'Angela：GAV-G12V   黑框绿色  赠送专用工学座套+专用工学头枕套   检查好质量</t>
  </si>
  <si>
    <t>莉莉安可</t>
  </si>
  <si>
    <t>陈云莉</t>
  </si>
  <si>
    <t>广东省 深圳市 光明区 公明街道深圳市光明新区公明李松蓢社区朗新路李松蓢第一工业区51栋一二楼(000000)</t>
  </si>
  <si>
    <t>'13437053969</t>
  </si>
  <si>
    <t>No:9882896264</t>
  </si>
  <si>
    <t>1799.36元</t>
  </si>
  <si>
    <t>tb5411640_2012</t>
  </si>
  <si>
    <t>占慧</t>
  </si>
  <si>
    <t>安徽省 宣城市 广德县 桃州镇广德县医院门诊三楼肺功能室(242200)</t>
  </si>
  <si>
    <t>'13965411640</t>
  </si>
  <si>
    <t>No:9882900104</t>
  </si>
  <si>
    <t>鲍莉莉bll</t>
  </si>
  <si>
    <t>鲍莉莉</t>
  </si>
  <si>
    <t>浙江省 杭州市 江干区 四季青街道明月桥路花园府小区21幢2单元302室(000000)</t>
  </si>
  <si>
    <t>'18668196521</t>
  </si>
  <si>
    <t>No:9882900103</t>
  </si>
  <si>
    <t>2931.04元</t>
  </si>
  <si>
    <t>梦蝶雨冰</t>
  </si>
  <si>
    <t>顾海燕</t>
  </si>
  <si>
    <t>江苏省 南通市 通州区 金沙街道金沙镇 邢园村金欣c区8栋403(226300)</t>
  </si>
  <si>
    <t>'13912421907</t>
  </si>
  <si>
    <t>No:9883026986</t>
  </si>
  <si>
    <t>3432.64元</t>
  </si>
  <si>
    <t>estoyloco65</t>
  </si>
  <si>
    <t>王伟</t>
  </si>
  <si>
    <t>天津 天津市 北辰区 双街镇顺境路万源星城聚龙园30-2-502(300000)</t>
  </si>
  <si>
    <t>'13821181266</t>
  </si>
  <si>
    <t>No:9882912799</t>
  </si>
  <si>
    <t>'Angela: GAV-G12V  黑框黑网 检查好质量</t>
  </si>
  <si>
    <t>bunny懒妹</t>
  </si>
  <si>
    <t>周小姐</t>
  </si>
  <si>
    <t>安徽省 宣城市 广德县 桃州镇万桂山南路天玺公馆一栋一单元3A03(242200)</t>
  </si>
  <si>
    <t>'18555230158</t>
  </si>
  <si>
    <t>No:9882986484</t>
  </si>
  <si>
    <t>稻草人412</t>
  </si>
  <si>
    <t>李枝芬</t>
  </si>
  <si>
    <t>江苏省 苏州市 昆山市 周市镇大德世家23栋1305室(215300)</t>
  </si>
  <si>
    <t>'15862636113</t>
  </si>
  <si>
    <t>No:9883036249</t>
  </si>
  <si>
    <t>2099.00元</t>
  </si>
  <si>
    <t>七夜紫爵</t>
  </si>
  <si>
    <t>魏超群</t>
  </si>
  <si>
    <t>北京 北京市 丰台区 右安门街道南苑右安门外大街亚林西居住区9号院3号楼2单元2504(000000)</t>
  </si>
  <si>
    <t>'13811353886</t>
  </si>
  <si>
    <t>No:9883032214</t>
  </si>
  <si>
    <t>'Alan:  GAV-901  黑网 检查好质量</t>
  </si>
  <si>
    <t>3499.00元</t>
  </si>
  <si>
    <t>舒儿28</t>
  </si>
  <si>
    <t>吴舒杨</t>
  </si>
  <si>
    <t>广东省 中山市 null 火炬开发区街道凯茵又一城 雅景 山峦 2区17幢 603 房(528400)</t>
  </si>
  <si>
    <t>'15362100060</t>
  </si>
  <si>
    <t>No:9883363318</t>
  </si>
  <si>
    <t>'Angela：GAV-M6  升级版绿色  检查好质量</t>
  </si>
  <si>
    <t>568.00元</t>
  </si>
  <si>
    <t>爱淘小泡泡</t>
  </si>
  <si>
    <t>宋维</t>
  </si>
  <si>
    <t>江苏省 徐州市 鼓楼区 金山桥街道鼓楼金山桥徐州市金山桥经济开发区碧螺山庄3区11#楼1单元401室(220005)</t>
  </si>
  <si>
    <t>'13505210704</t>
  </si>
  <si>
    <t>No:9883456072</t>
  </si>
  <si>
    <t>3928.00元</t>
  </si>
  <si>
    <t>donghongtao200851</t>
  </si>
  <si>
    <t>洪涛</t>
  </si>
  <si>
    <t>江苏省 扬州市 广陵区 产业园明发路99号广陵世家9幢(225000)</t>
  </si>
  <si>
    <t>'18652799007</t>
  </si>
  <si>
    <t>gavee旗舰店满2000元-500元店铺优惠券06/03-06/15</t>
  </si>
  <si>
    <t>1.00元</t>
  </si>
  <si>
    <t>琪琪201300</t>
  </si>
  <si>
    <t>郭凤琪</t>
  </si>
  <si>
    <t>河北省 保定市 涿州市 松林店镇三义路松林店药店(000000)</t>
  </si>
  <si>
    <t>'15176348700</t>
  </si>
  <si>
    <t>No:9883471061</t>
  </si>
  <si>
    <t>zhoufujun4959662</t>
  </si>
  <si>
    <t>罗凡</t>
  </si>
  <si>
    <t>陕西省 宝鸡市 眉县 首善街道七道巷雅合新秀(000000)</t>
  </si>
  <si>
    <t>'13092919326</t>
  </si>
  <si>
    <t>No:9883622039</t>
  </si>
  <si>
    <t>2890.00元</t>
  </si>
  <si>
    <t>优优宝贝4567</t>
  </si>
  <si>
    <t>翟永茂</t>
  </si>
  <si>
    <t>山西省 运城市 平陆县 圣人涧镇国土小区门房(044300)</t>
  </si>
  <si>
    <t>'15835277688</t>
  </si>
  <si>
    <t>No:9883614647</t>
  </si>
  <si>
    <t>2464.00元</t>
  </si>
  <si>
    <t>GAVEE可躺电脑椅家用午休办公椅人体工学椅网椅书房休闲老板座椅，GAVEE可躺电脑椅家用午休办公椅人体工学椅网椅书房休闲老板座椅</t>
  </si>
  <si>
    <t>No:9883611259</t>
  </si>
  <si>
    <t>'Angela： GAV-521 黑网铝合金脚  检查好质量   收货返差价260.73元</t>
  </si>
  <si>
    <t>1260.73元</t>
  </si>
  <si>
    <t>妄榷所有</t>
  </si>
  <si>
    <t>沈雪冰</t>
  </si>
  <si>
    <t>浙江省 杭州市 江干区 凯旋街道采荷绿萍5幢2单元501(310016)</t>
  </si>
  <si>
    <t>'15068137180</t>
  </si>
  <si>
    <t>玛玛玛利亚</t>
  </si>
  <si>
    <t>王姮</t>
  </si>
  <si>
    <t>湖北省 十堰市 茅箭区 鸳鸯乡十堰市茅箭区鸳鸯乡东风大道36号十堰市公安局交通警察支队车辆管理所16号窗口(000000)</t>
  </si>
  <si>
    <t>'15327944732</t>
  </si>
  <si>
    <t>No:9883779404</t>
  </si>
  <si>
    <t>3390.00元</t>
  </si>
  <si>
    <t>鹤小西子</t>
  </si>
  <si>
    <t>小鹿</t>
  </si>
  <si>
    <t>上海 上海市 松江区 中山街道广富林路697弄昂立大厦1701室(000000)</t>
  </si>
  <si>
    <t>'17740800839</t>
  </si>
  <si>
    <t>No:9883861519</t>
  </si>
  <si>
    <t>'Alan： GAV-G12V  灰框灰网  检查好质量</t>
  </si>
  <si>
    <t>1888.00元</t>
  </si>
  <si>
    <t>王斌斌1987</t>
  </si>
  <si>
    <t>王斌斌</t>
  </si>
  <si>
    <t>浙江省 台州市 路桥区 路北街道西站4-6号(电力大楼对面）诚思诚广告(000000)</t>
  </si>
  <si>
    <t>'13968665593</t>
  </si>
  <si>
    <t>No:9884158534</t>
  </si>
  <si>
    <t>3408.00元</t>
  </si>
  <si>
    <t>tb812693_44</t>
  </si>
  <si>
    <t>马超</t>
  </si>
  <si>
    <t>浙江省 杭州市 上城区 望江街道婺江家园一园3幢1单元1202(000000)</t>
  </si>
  <si>
    <t>'18605812693</t>
  </si>
  <si>
    <t>小嘟嘟宝贝2015821</t>
  </si>
  <si>
    <t>李梅</t>
  </si>
  <si>
    <t>江苏省 徐州市 铜山区 大许镇江苏省徐州市铜山区大许镇太山街(221112)</t>
  </si>
  <si>
    <t>'15252045128</t>
  </si>
  <si>
    <t>No:9884181184</t>
  </si>
  <si>
    <t>lxf929996</t>
  </si>
  <si>
    <t>李小芳</t>
  </si>
  <si>
    <t>湖南省 永州市 祁阳县 大忠桥镇湖南省祁阳县大忠桥镇(000000)</t>
  </si>
  <si>
    <t>'15367547773</t>
  </si>
  <si>
    <t>No:9884155777</t>
  </si>
  <si>
    <t>雅雅爱鸭鸭i</t>
  </si>
  <si>
    <t>黄大仙</t>
  </si>
  <si>
    <t>江苏省 盐城市 亭湖区 新河街道新圆路新河家园1号楼二单元(000000)</t>
  </si>
  <si>
    <t>'18068886433</t>
  </si>
  <si>
    <t>No:9884416690</t>
  </si>
  <si>
    <t>zxl6340738</t>
  </si>
  <si>
    <t>杨忆</t>
  </si>
  <si>
    <t>江西省 宜春市 樟树市 淦阳街道樟树市滨江一号7栋2单元17A06(331200)</t>
  </si>
  <si>
    <t>'15879525110</t>
  </si>
  <si>
    <t>connice2012</t>
  </si>
  <si>
    <t>赵小姐</t>
  </si>
  <si>
    <t>广东省 深圳市 龙华区 民治街道龙华新区玉龙路龙悦居四期西门(000000)</t>
  </si>
  <si>
    <t>'18925226628</t>
  </si>
  <si>
    <t>No:9884448713</t>
  </si>
  <si>
    <t>pengsize_2008</t>
  </si>
  <si>
    <t>朱洁莹</t>
  </si>
  <si>
    <t>广东省 广州市 越秀区 登峰街道淘金北路正平南街一号二楼F座(510095)</t>
  </si>
  <si>
    <t>'13042039323</t>
  </si>
  <si>
    <t>No:9884461336</t>
  </si>
  <si>
    <t>'Alan: GAV-901 咖啡色皮  检查好质量   收货补689元差价</t>
  </si>
  <si>
    <t>6388.00元</t>
  </si>
  <si>
    <t>熠熠06</t>
  </si>
  <si>
    <t>曹兰</t>
  </si>
  <si>
    <t>河南省 三门峡市 陕州区 大营镇温塘金桥苑小区门口(472100)</t>
  </si>
  <si>
    <t>'15239801401</t>
  </si>
  <si>
    <t>No:9884431998</t>
  </si>
  <si>
    <t>2640.00元</t>
  </si>
  <si>
    <t>白之影2012</t>
  </si>
  <si>
    <t>曹俊洁</t>
  </si>
  <si>
    <t>浙江省 绍兴市 上虞区 小越街道紫金路14号绍兴市上虞金达莱皮雕制品有限公司(000000)</t>
  </si>
  <si>
    <t>'15121066644</t>
  </si>
  <si>
    <t>No:9884467393</t>
  </si>
  <si>
    <t>1799.00元</t>
  </si>
  <si>
    <t>十话十说2009</t>
  </si>
  <si>
    <t>王济川</t>
  </si>
  <si>
    <t>广东省 深圳市 宝安区 西乡街道深圳市宝安区新安六路西端 大铲湾公司（投资公司)；前海铂寓对面，辅六路和辅七路交汇处；投资公司(518101)</t>
  </si>
  <si>
    <t>'13715205828</t>
  </si>
  <si>
    <t>No:9884883713</t>
  </si>
  <si>
    <t>'Alan: GAV-Q6 黑框龙纹黑网 检查好质量   收货返300元  不需要寄出发货单</t>
  </si>
  <si>
    <t>3099.00元</t>
  </si>
  <si>
    <t>xyymjy</t>
  </si>
  <si>
    <t>邢小姐</t>
  </si>
  <si>
    <t>浙江省 绍兴市 嵊州市 嵊州经济开发区玉兰花园南门7幢(000000)</t>
  </si>
  <si>
    <t>'18888730032</t>
  </si>
  <si>
    <t>No:9884563603</t>
  </si>
  <si>
    <t>2552.00元</t>
  </si>
  <si>
    <t>tb26549837</t>
  </si>
  <si>
    <t>张瑞</t>
  </si>
  <si>
    <t>江苏省 徐州市 云龙区 大龙湖街道绿地商务城六期元和路18-18号简艺风(220009)</t>
  </si>
  <si>
    <t>'18068727113</t>
  </si>
  <si>
    <t>No:9884577426</t>
  </si>
  <si>
    <t>2346.00元</t>
  </si>
  <si>
    <t>736955nichole</t>
  </si>
  <si>
    <t>邓敏</t>
  </si>
  <si>
    <t>广东省 佛山市 南海区 狮山镇古岗永安公寓(528200)</t>
  </si>
  <si>
    <t>'13662364975</t>
  </si>
  <si>
    <t>No:9884872841</t>
  </si>
  <si>
    <t>罗小芳881004</t>
  </si>
  <si>
    <t>罗小芳</t>
  </si>
  <si>
    <t>山西省 太原市 小店区 刘家堡乡山西省太原市小店区刘家堡乡南马村(030032)</t>
  </si>
  <si>
    <t>'13834665504</t>
  </si>
  <si>
    <t>No:9884890825</t>
  </si>
  <si>
    <t>2272.00元</t>
  </si>
  <si>
    <t>十三0504</t>
  </si>
  <si>
    <t>吕行</t>
  </si>
  <si>
    <t>浙江省 宁波市 宁海县 桃源街道天明中路26-28号  【海信中央空调】(000000)</t>
  </si>
  <si>
    <t>'13780051313</t>
  </si>
  <si>
    <t>No:9884879018</t>
  </si>
  <si>
    <t>海的舞步_雨</t>
  </si>
  <si>
    <t>柏青</t>
  </si>
  <si>
    <t>陕西省 宝鸡市 渭滨区 桥南街道滨河大道一号 广电网络一楼（博大公司）(721000)</t>
  </si>
  <si>
    <t>'15129452881</t>
  </si>
  <si>
    <t>No:9884883664</t>
  </si>
  <si>
    <t>13903980234dqy</t>
  </si>
  <si>
    <t>邓秋亚</t>
  </si>
  <si>
    <t>河南省 三门峡市 湖滨区 涧河街道三门峡市虢国路西若水苑小区4号楼2单元2楼西户(472000)</t>
  </si>
  <si>
    <t>'13903980234</t>
  </si>
  <si>
    <t>No:9885004462</t>
  </si>
  <si>
    <t>3140.00元</t>
  </si>
  <si>
    <t>追风的少年106263</t>
  </si>
  <si>
    <t>袁训杰</t>
  </si>
  <si>
    <t>山东省 青岛市 市北区 兴隆路街道兴电小区1-1-503(233600)</t>
  </si>
  <si>
    <t>'18562626363</t>
  </si>
  <si>
    <t>foxpipi</t>
  </si>
  <si>
    <t>余先生</t>
  </si>
  <si>
    <t>广东省 广州市 黄埔区 长洲街道深井古村南田坊大街17号.潮兴超市2楼(000000)</t>
  </si>
  <si>
    <t>'18565256725</t>
  </si>
  <si>
    <t>No:9884997406</t>
  </si>
  <si>
    <t>'Alan：GAV-G12V  黑框黑网 赠专属头套 检查好质量</t>
  </si>
  <si>
    <t>li198704600</t>
  </si>
  <si>
    <t>重庆 重庆市 璧山区 大路街道大路接龙铭媛美容养生馆(402760)</t>
  </si>
  <si>
    <t>'15223492459</t>
  </si>
  <si>
    <t>No:9885086739</t>
  </si>
  <si>
    <t>2340.00元</t>
  </si>
  <si>
    <t>xxbxxb789456</t>
  </si>
  <si>
    <t>能昌昌</t>
  </si>
  <si>
    <t>浙江省 宁波市 镇海区 庄市街道庄市大道，宁大花园（住宅小区），26栋101(315211)</t>
  </si>
  <si>
    <t>'15950567370</t>
  </si>
  <si>
    <t>No:9885095497</t>
  </si>
  <si>
    <t>'Alan:  GAV-6211A  豪华版黑背红坐垫    检查好质量</t>
  </si>
  <si>
    <t>999.00元</t>
  </si>
  <si>
    <t>一茗堂茶業中国</t>
  </si>
  <si>
    <t>王女士</t>
  </si>
  <si>
    <t>河南省 郑州市 金水区 东风路街道郑州市丰庆路与文劳路交叉口13号院（丰庆华府小区3号楼1单元24楼西户）(45000)</t>
  </si>
  <si>
    <t>'15515615776</t>
  </si>
  <si>
    <t>强强少英</t>
  </si>
  <si>
    <t>谢小姐</t>
  </si>
  <si>
    <t>广东省 广州市 番禺区 市桥街道北丽园二街一座番山市场边(511400)</t>
  </si>
  <si>
    <t>'13202032362</t>
  </si>
  <si>
    <t>No:9885291204</t>
  </si>
  <si>
    <t>816.00元</t>
  </si>
  <si>
    <t>No:9885295193</t>
  </si>
  <si>
    <t>'Angela：GAV-801  黑框蓝色  检查好质量  收货后退差价：317</t>
  </si>
  <si>
    <t>2666.00元</t>
  </si>
  <si>
    <t>zhonghua_9887</t>
  </si>
  <si>
    <t>吴中华</t>
  </si>
  <si>
    <t>湖北省 十堰市 张湾区 汉江路街道湖北十堰市汉江南路75号山水龙城三期19号楼(442000)</t>
  </si>
  <si>
    <t>'13807281207</t>
  </si>
  <si>
    <t>No:9885306268</t>
  </si>
  <si>
    <t>'Angela：GAV-G12V   黑框黑色  检查好质量</t>
  </si>
  <si>
    <t>zhang幸福糖果果</t>
  </si>
  <si>
    <t>张静</t>
  </si>
  <si>
    <t>河南省 三门峡市 湖滨区 涧河街道崤山路东盛和园小区门卫收(472000)</t>
  </si>
  <si>
    <t>'18639860479</t>
  </si>
  <si>
    <t>baby辰辰家</t>
  </si>
  <si>
    <t>熊绍传</t>
  </si>
  <si>
    <t>浙江省 杭州市 江干区 下沙街道二号坝路600号（省六监）(310002)</t>
  </si>
  <si>
    <t>'18368831220</t>
  </si>
  <si>
    <t>No:9885443535</t>
  </si>
  <si>
    <t>2299.00元</t>
  </si>
  <si>
    <t>No:9885466737</t>
  </si>
  <si>
    <t>1315083722温柔后的冷漠</t>
  </si>
  <si>
    <t>何娟丽</t>
  </si>
  <si>
    <t>北京 北京市 朝阳区 金盏镇北京市朝阳区金盏乡金盏东村405号(000000)</t>
  </si>
  <si>
    <t>'13021186810</t>
  </si>
  <si>
    <t>安可可0215</t>
  </si>
  <si>
    <t>张翀</t>
  </si>
  <si>
    <t>重庆 重庆市 大渡口区 春晖路街道柏华街29号大渡口区地税局(000000)</t>
  </si>
  <si>
    <t>'13648362740</t>
  </si>
  <si>
    <t>No:9885471082</t>
  </si>
  <si>
    <t>'Angela：GAV-521   黑框黑色铝合金脚  检查好质量</t>
  </si>
  <si>
    <t>1367.00元</t>
  </si>
  <si>
    <t>jn19880510</t>
  </si>
  <si>
    <t>徐营</t>
  </si>
  <si>
    <t>浙江省 湖州市 长兴县 雉城街道画溪大道昆仑龙山公馆4幢1单元1102(000000)</t>
  </si>
  <si>
    <t>'15967222215</t>
  </si>
  <si>
    <t>No:9885443534</t>
  </si>
  <si>
    <t>3628.00元</t>
  </si>
  <si>
    <t>爱我聪聪</t>
  </si>
  <si>
    <t>周文聪</t>
  </si>
  <si>
    <t>河北省 石家庄市 鹿泉区 铜冶镇石铜路南三环凯悦家园13-2-401(050200)</t>
  </si>
  <si>
    <t>'15130071324</t>
  </si>
  <si>
    <t>No:9885594007</t>
  </si>
  <si>
    <t>kkstrive</t>
  </si>
  <si>
    <t>黄野军</t>
  </si>
  <si>
    <t>上海 上海市 浦东新区 新场镇新环北路1333弄30号402室(200000)</t>
  </si>
  <si>
    <t>'17317188220</t>
  </si>
  <si>
    <t>No:9885593990</t>
  </si>
  <si>
    <t>'Angela: GAV-G12V 黑框红网 检查好质量  收货返206元</t>
  </si>
  <si>
    <t>郑娇715</t>
  </si>
  <si>
    <t>郑昌群</t>
  </si>
  <si>
    <t>福建省 宁德市 蕉城区 蕉南街道少年宫路32号(352100)</t>
  </si>
  <si>
    <t>'15892129403</t>
  </si>
  <si>
    <t>No:9885602006</t>
  </si>
  <si>
    <t>No:9885617041</t>
  </si>
  <si>
    <t>'Angela: GAV-G12V 黑框蓝色 检查好质量</t>
  </si>
  <si>
    <t>伊嫁专区</t>
  </si>
  <si>
    <t>王超</t>
  </si>
  <si>
    <t>江苏省 南通市 崇川区 文峰街道紫东花苑（3期）59幢901(226000)</t>
  </si>
  <si>
    <t>'13773640888</t>
  </si>
  <si>
    <t>江苏省 南通市 崇川区  文峰街道   工农路5号亚太大厦二楼东吴保安</t>
  </si>
  <si>
    <t>No:9885619562</t>
  </si>
  <si>
    <t>'Alan: GAV-G12V  黑框咖啡色  检查好质量</t>
  </si>
  <si>
    <t>1790.00元</t>
  </si>
  <si>
    <t>李世凤513</t>
  </si>
  <si>
    <t>王培</t>
  </si>
  <si>
    <t>内蒙古自治区 呼和浩特市 新城区    艺术厅北街百灵小区8号楼三单元</t>
  </si>
  <si>
    <t>'15720007000（旧：'13784770649）</t>
  </si>
  <si>
    <t>No:8342949786</t>
  </si>
  <si>
    <t>'Angela：GAV-G12   黑框黑色*5   检查好质量</t>
  </si>
  <si>
    <t>lm9686</t>
  </si>
  <si>
    <t>李明</t>
  </si>
  <si>
    <t>湖北省 武汉市 江岸区 大智街街道大智街办事处 交易街39号景福小区3楼2号(430014)</t>
  </si>
  <si>
    <t>'18971378386</t>
  </si>
  <si>
    <t>小笨笨斌斌</t>
  </si>
  <si>
    <t>翁志婷</t>
  </si>
  <si>
    <t>福建省 福州市 永泰县 城峰镇龙峰园16号(350700)</t>
  </si>
  <si>
    <t>'15880150910</t>
  </si>
  <si>
    <t>我是宋超_2008</t>
  </si>
  <si>
    <t>付岩</t>
  </si>
  <si>
    <t>辽宁省 大连市 沙河口区 兴工街道尚品天城1号楼2单元23楼3号(000000)</t>
  </si>
  <si>
    <t>'13019495797</t>
  </si>
  <si>
    <t>No:8343043118</t>
  </si>
  <si>
    <t>2239.00元</t>
  </si>
  <si>
    <t>No:8343043027</t>
  </si>
  <si>
    <t>hyq3897325</t>
  </si>
  <si>
    <t>张阿楠</t>
  </si>
  <si>
    <t>江苏省 徐州市 铜山区    铜山街道 江苏省徐州市铜山新区二堡</t>
  </si>
  <si>
    <t>'13615104204</t>
  </si>
  <si>
    <t>No:8342953053</t>
  </si>
  <si>
    <t>'Angela:GAV-G12V  黑框黑色  检查好质量</t>
  </si>
  <si>
    <t>modick55555</t>
  </si>
  <si>
    <t>潘锦新</t>
  </si>
  <si>
    <t>广东省 肇庆市 四会市    东城街道 天光墟左侧周村口大楼 潘伯停车场</t>
  </si>
  <si>
    <t>'15119888800</t>
  </si>
  <si>
    <t>No:8342951919</t>
  </si>
  <si>
    <t>'Angela：GAV-G12V  黑框黑色棉   检查好质量</t>
  </si>
  <si>
    <t>a小小0924</t>
  </si>
  <si>
    <t>小小</t>
  </si>
  <si>
    <t>江苏省 徐州市 云龙区 骆驼山街道民富园小区52号楼3单位501(000000)</t>
  </si>
  <si>
    <t>'18751798380</t>
  </si>
  <si>
    <t>No:8343042988</t>
  </si>
  <si>
    <t>2940.00元</t>
  </si>
  <si>
    <t>空城已梦旧城空</t>
  </si>
  <si>
    <t>郭金珠</t>
  </si>
  <si>
    <t>河南省 开封市 祥符区 城关镇东方百合南苑(475100)</t>
  </si>
  <si>
    <t>'18238235360</t>
  </si>
  <si>
    <t>No:8343042859</t>
  </si>
  <si>
    <t>1972.00元</t>
  </si>
  <si>
    <t>伍玖柒肆玖玖</t>
  </si>
  <si>
    <t>刘雅清</t>
  </si>
  <si>
    <t>广西壮族自治区 桂林市 灵川县 灵川镇八里五路 金泽花园1期  6号门面 中国电信(000000)</t>
  </si>
  <si>
    <t>'19997933988</t>
  </si>
  <si>
    <t>No:8343042585</t>
  </si>
  <si>
    <t>3160.00元</t>
  </si>
  <si>
    <t>lvrui8572</t>
  </si>
  <si>
    <t>吕睿</t>
  </si>
  <si>
    <t>广西壮族自治区 南宁市 青秀区 青秀山管理委员会锦春路15号威宁大厦（广西浙商大厦）18楼行政部(530000)</t>
  </si>
  <si>
    <t>'15007719541</t>
  </si>
  <si>
    <t>广西壮族自治区 南宁市 青秀区    青秀山管理委员会 锦春路15号威宁大厦（广西浙商大厦）18楼行政部</t>
  </si>
  <si>
    <t>No:8343027641</t>
  </si>
  <si>
    <t>'Angela：GAV-G12V  黑框黑色  检查好质量，收货后退差价214元  开发票：广西宁明县国源房地产开发有限公司</t>
  </si>
  <si>
    <t>overelaborate</t>
  </si>
  <si>
    <t>王一扬</t>
  </si>
  <si>
    <t>江苏省 无锡市 梁溪区 江海街道风雷新村230-501(000000)</t>
  </si>
  <si>
    <t>'13218888331</t>
  </si>
  <si>
    <t>No:9886402755</t>
  </si>
  <si>
    <t>1088.00元</t>
  </si>
  <si>
    <t>优幽油</t>
  </si>
  <si>
    <t>苗苗</t>
  </si>
  <si>
    <t>广西壮族自治区 贵港市 港北区 贵城街道中山路观天下家具馆远竹国际健身(000000)</t>
  </si>
  <si>
    <t>'18269622278</t>
  </si>
  <si>
    <t>No:9886449707</t>
  </si>
  <si>
    <t>sammi3286200</t>
  </si>
  <si>
    <t>龙翼</t>
  </si>
  <si>
    <t>广东省 广州市 白云区     太和镇 广东省广州市白云区太和镇建业北路3号(导航:禾达物流器材有限公司)</t>
  </si>
  <si>
    <t>'18565597602</t>
  </si>
  <si>
    <t>No:9886402691</t>
  </si>
  <si>
    <t>'Angela：GAV-X2   豪华版绿色*2   检查好质量，包装到一个箱子里  收货后退差价：373</t>
  </si>
  <si>
    <t>玫瑰红0416</t>
  </si>
  <si>
    <t>吴龙梅</t>
  </si>
  <si>
    <t>内蒙古自治区 呼和浩特市 土默特左旗 敕勒川镇陶思浩乡古雁村(000000)</t>
  </si>
  <si>
    <t>'15124747499</t>
  </si>
  <si>
    <t>崔女士</t>
  </si>
  <si>
    <t>北京 北京市 丰台区 东铁匠营街道蒲黄榆蒲安里19号楼3单元502(000000)</t>
  </si>
  <si>
    <t>'18600815785</t>
  </si>
  <si>
    <t>No:9886433767</t>
  </si>
  <si>
    <t>tb7464669</t>
  </si>
  <si>
    <t>张华良</t>
  </si>
  <si>
    <t>浙江省 宁波市 宁海县 桃源街道科园北路259号浙江雅颜生物科技有限公司(315600)</t>
  </si>
  <si>
    <t>'15957464669</t>
  </si>
  <si>
    <t>qinminyi_yama</t>
  </si>
  <si>
    <t>秦敏仪</t>
  </si>
  <si>
    <t>广东省 广州市 其它区 广州市黄埔区南岗村南岗中街大窖洲街39号(510760)</t>
  </si>
  <si>
    <t>'13556199478</t>
  </si>
  <si>
    <t>No:9886454864</t>
  </si>
  <si>
    <t>No:9886436204</t>
  </si>
  <si>
    <t>男人香2012</t>
  </si>
  <si>
    <t>宗文</t>
  </si>
  <si>
    <t>浙江省 温州市 瑞安市 玉海街道瑞安大厦28楼(000000)</t>
  </si>
  <si>
    <t>'13738359471</t>
  </si>
  <si>
    <t>No:9886447132</t>
  </si>
  <si>
    <t>'Alan：GAV-F03H 检查好质量</t>
  </si>
  <si>
    <t>陌陌扣扣1212</t>
  </si>
  <si>
    <t>蔡礼萍</t>
  </si>
  <si>
    <t>河南省 信阳市 潢川县 仁和镇河南省信阳市潢川县仁和镇路口(465150)</t>
  </si>
  <si>
    <t>'13137640338</t>
  </si>
  <si>
    <t>河南省 信阳市 潢川县    仁和镇 河南省信阳市潢川县仁和镇路口</t>
  </si>
  <si>
    <t>No:7793306483</t>
  </si>
  <si>
    <t>3166.00元</t>
  </si>
  <si>
    <t>多多不哭930</t>
  </si>
  <si>
    <t>多多</t>
  </si>
  <si>
    <t>福建省 厦门市 思明区 莲前街道思明洪文六里195-197号瑞馨阁鸟箱(000000)</t>
  </si>
  <si>
    <t>'18559327772</t>
  </si>
  <si>
    <t>福建省 厦门市 思明区    莲前街道 思明洪文六里195-197号瑞馨阁鸟箱</t>
  </si>
  <si>
    <t>No:7793306485</t>
  </si>
  <si>
    <t>'Alan: GAV-Q6 黑框灰白网 检查好质量  收货补192元差价</t>
  </si>
  <si>
    <t>2597.00元</t>
  </si>
  <si>
    <t>regal770130</t>
  </si>
  <si>
    <t>王娟</t>
  </si>
  <si>
    <t>江苏省 苏州市 昆山市    周市镇 长江北路花都艺墅小区73幢604室</t>
  </si>
  <si>
    <t>'13912676425</t>
  </si>
  <si>
    <t>No:7793306482</t>
  </si>
  <si>
    <t>1854.00元</t>
  </si>
  <si>
    <t>424158594793299422</t>
  </si>
  <si>
    <t>退款</t>
  </si>
  <si>
    <t>369050656239447717</t>
  </si>
  <si>
    <t>lohas938</t>
  </si>
  <si>
    <t>412207203525155630</t>
  </si>
  <si>
    <t>mahao1919</t>
  </si>
  <si>
    <t>406190210080155630</t>
  </si>
  <si>
    <t>425121987706948752</t>
  </si>
  <si>
    <t>sssronan</t>
  </si>
  <si>
    <t>275275877999471392</t>
  </si>
  <si>
    <t>t_1515884956686_081</t>
  </si>
  <si>
    <t>买家支付宝账号</t>
  </si>
  <si>
    <t>修改后的收货地址</t>
  </si>
  <si>
    <t>mwjkhk</t>
  </si>
  <si>
    <t>mwjk@ymail.com</t>
  </si>
  <si>
    <t>CHAN</t>
  </si>
  <si>
    <t>广东省 深圳市 龙华新区 观澜街道大富路新宏泽工业园顺丰仓储-淘宝集运香港仓@SJQN3K#CTXCZ6825FS9#(518101)</t>
  </si>
  <si>
    <t>GAVEE人体工学电脑椅家用书房护腰办公椅学生网布转椅简约电竞椅</t>
  </si>
  <si>
    <t>No:7793306441</t>
  </si>
  <si>
    <t>'Alan: GAV-8216 白框橙网无头枕  不需要寄出扶手 检查好质量   收货后返50元的扶手价格</t>
  </si>
  <si>
    <t>616.00元</t>
  </si>
  <si>
    <t>18278569158a</t>
  </si>
  <si>
    <t>覃海乾</t>
  </si>
  <si>
    <t>广西壮族自治区 南宁市 良庆区    良庆镇 五象新区太平金融大厦1007</t>
  </si>
  <si>
    <t>'17638131210</t>
  </si>
  <si>
    <t>GAVEE电脑椅家用简单书房网布升降椅可躺学生宿舍转椅办公职员椅</t>
  </si>
  <si>
    <t>No:7793306256</t>
  </si>
  <si>
    <t>'Alan: GAV-M6 升级版黑色  检查好质量</t>
  </si>
  <si>
    <t>580.00元</t>
  </si>
  <si>
    <t>pm9551</t>
  </si>
  <si>
    <t>1304445713@qq.com</t>
  </si>
  <si>
    <t>彭先生</t>
  </si>
  <si>
    <t>江苏省 南京市 江宁区    秣陵街道 将军大道9号托乐嘉单身公寓西1栋201</t>
  </si>
  <si>
    <t>'18115167573</t>
  </si>
  <si>
    <t>No:7793306257</t>
  </si>
  <si>
    <t>'Alan： GAV-M6 升级版黑色 检查好质量</t>
  </si>
  <si>
    <t>502.60元</t>
  </si>
  <si>
    <t>阳美玉</t>
  </si>
  <si>
    <t>谢海婷</t>
  </si>
  <si>
    <t>广东省 深圳市 福田区    福田街道 深圳市福田区福滨新村13栋705房</t>
  </si>
  <si>
    <t>'13824331383</t>
  </si>
  <si>
    <t>GAVEE弓形办公会议椅学生电脑椅家用书房简约网布靠背转椅职员椅</t>
  </si>
  <si>
    <t>No:7793305557</t>
  </si>
  <si>
    <t>'Alan：GAV-2018  黑框黑色弓形椅*2  检查好质量</t>
  </si>
  <si>
    <t>597.60元</t>
  </si>
  <si>
    <t>yangfan_china</t>
  </si>
  <si>
    <t>yangfan.china@yahoo.com.cn</t>
  </si>
  <si>
    <t>杨先生</t>
  </si>
  <si>
    <t>辽宁省 大连市 西岗区    北京街道 长江路701号颐和香榭15号楼</t>
  </si>
  <si>
    <t>'17824357897</t>
  </si>
  <si>
    <t>No:7793305556</t>
  </si>
  <si>
    <t>'Alan：GAV-M6  普通版黑色  检查好质量</t>
  </si>
  <si>
    <t>419.30元</t>
  </si>
  <si>
    <t>宋丰毅</t>
  </si>
  <si>
    <t>广东省 广州市 天河区    黄村街道 黄村东路启星商务中心E区812</t>
  </si>
  <si>
    <t>'18011721928</t>
  </si>
  <si>
    <t>No:7793305442</t>
  </si>
  <si>
    <t>'Angela：GAV-M4 黑背绿坐  检查好质量</t>
  </si>
  <si>
    <t>349.30元</t>
  </si>
  <si>
    <t>姚皓皓93</t>
  </si>
  <si>
    <t>贺佳</t>
  </si>
  <si>
    <t>河南省 郑州市 中原区    三官庙街道 河南省郑州市中原区建设路五建新街坊三号院13号楼</t>
  </si>
  <si>
    <t>'13523589135</t>
  </si>
  <si>
    <t>No:7793305560</t>
  </si>
  <si>
    <t>'Angela：GAV-M6  普通版蓝色 检查好质量</t>
  </si>
  <si>
    <t>393.01元</t>
  </si>
  <si>
    <t>徐小丑iii</t>
  </si>
  <si>
    <t>徐佳娜</t>
  </si>
  <si>
    <t>广东省 东莞市      常平镇 广东省东莞市常平镇振华三街16号侧门</t>
  </si>
  <si>
    <t>'13829109474</t>
  </si>
  <si>
    <t>No:7793305459</t>
  </si>
  <si>
    <t>taolin312</t>
  </si>
  <si>
    <t>taolin312@126.com</t>
  </si>
  <si>
    <t>陶霖</t>
  </si>
  <si>
    <t>湖北省 随州市 曾都区    北郊街道 孔家坡社区4组清河星苑16栋1单元1301</t>
  </si>
  <si>
    <t>'15272878388</t>
  </si>
  <si>
    <t>No:8331108820</t>
  </si>
  <si>
    <t>'安西雅：GAV-M6 豪华版绿色 检查好质量</t>
  </si>
  <si>
    <t>552.60元</t>
  </si>
  <si>
    <t>wu6622218</t>
  </si>
  <si>
    <t>伍文林</t>
  </si>
  <si>
    <t>福建省 三明市 宁化县    翠江镇 西环中路48号“永信时代”2幢608室</t>
  </si>
  <si>
    <t>'13616957632</t>
  </si>
  <si>
    <t>GAVEE 简约家用电脑椅学生学习椅人体工学办公椅时尚布艺休闲转椅</t>
  </si>
  <si>
    <t>No:7793306479</t>
  </si>
  <si>
    <t>398.30元</t>
  </si>
  <si>
    <t>livia可可</t>
  </si>
  <si>
    <t>woaiclark@126.com</t>
  </si>
  <si>
    <t>曹艺琳</t>
  </si>
  <si>
    <t>湖北省 武汉市 青山区    冶金街道 冶金大道30号中国武钢博物馆</t>
  </si>
  <si>
    <t>'13627257779</t>
  </si>
  <si>
    <t>GAVEE 会议椅带折叠写字板网布靠背新闻教学椅职员办公培训椅</t>
  </si>
  <si>
    <t>No:7793306475</t>
  </si>
  <si>
    <t>894.60元</t>
  </si>
  <si>
    <t>伊灵溪水</t>
  </si>
  <si>
    <t>zhangminjun2010@163.com</t>
  </si>
  <si>
    <t>朱传佳</t>
  </si>
  <si>
    <t>河北省 廊坊市 广阳区    廊坊经济技术开发区 开发区廊坊开发区东方大学城鸿坤凤凰城135号楼2单元1401</t>
  </si>
  <si>
    <t>'18230162256</t>
  </si>
  <si>
    <t>GAVEE人体工学电脑椅家用书房护腰办公椅学生网布转椅简约电竞椅，GAVEE人体工学电脑椅家用书房护腰办公椅学生网布转椅简约电竞椅</t>
  </si>
  <si>
    <t>No:7793306476</t>
  </si>
  <si>
    <t>1302.00元</t>
  </si>
  <si>
    <t>624679931luyan</t>
  </si>
  <si>
    <t>624679931@qq.com</t>
  </si>
  <si>
    <t>袁鸣花</t>
  </si>
  <si>
    <t>江苏省 南通市 崇川区 开发区竹行星辰花园27-40车库(226009)</t>
  </si>
  <si>
    <t>'15335059270</t>
  </si>
  <si>
    <t>No:8343039149</t>
  </si>
  <si>
    <t>cqy15251312721</t>
  </si>
  <si>
    <t>1245724081@qq.com</t>
  </si>
  <si>
    <t>成秋云</t>
  </si>
  <si>
    <t>江苏省 南通市 崇川区    观音山街道 观音山景河苑</t>
  </si>
  <si>
    <t>'15251312721</t>
  </si>
  <si>
    <t>No:8343039174</t>
  </si>
  <si>
    <t>298.20元</t>
  </si>
  <si>
    <t>wu543767010</t>
  </si>
  <si>
    <t>小武</t>
  </si>
  <si>
    <t>湖北省 襄阳市 樊城区    王寨街道 卧龙大道汉江梦1958（到了麻烦放快递柜里谢谢！）</t>
  </si>
  <si>
    <t>'15271981656</t>
  </si>
  <si>
    <t>No:7793306465</t>
  </si>
  <si>
    <t>686.00元</t>
  </si>
  <si>
    <t>shenweiquqi</t>
  </si>
  <si>
    <t>shenweiquqi@126.com</t>
  </si>
  <si>
    <t>赵萌</t>
  </si>
  <si>
    <t>上海 上海市 虹口区    北外滩街道 提篮桥街道 海宁路105号久安公寓308室</t>
  </si>
  <si>
    <t>'15821617003</t>
  </si>
  <si>
    <t>No:7793306466</t>
  </si>
  <si>
    <t>1491.00元</t>
  </si>
  <si>
    <t>xxy悦心月欣</t>
  </si>
  <si>
    <t>许肖月</t>
  </si>
  <si>
    <t>河南省 郑州市 金水区    祭城路街道 中州大道八里庙社区二区4号楼二单元五楼</t>
  </si>
  <si>
    <t>'18538312646</t>
  </si>
  <si>
    <t>No:7793305577</t>
  </si>
  <si>
    <t>532.60元</t>
  </si>
  <si>
    <t>tb514249812</t>
  </si>
  <si>
    <t>1265229285@qq.com</t>
  </si>
  <si>
    <t>林志强</t>
  </si>
  <si>
    <t>福建省 莆田市 荔城区    北高镇 院后村上院后28号</t>
  </si>
  <si>
    <t>'15306063765</t>
  </si>
  <si>
    <t>No:7793305571</t>
  </si>
  <si>
    <t>656.00元</t>
  </si>
  <si>
    <t>tb33617539</t>
  </si>
  <si>
    <t>卢乐南</t>
  </si>
  <si>
    <t>上海 上海市 浦东新区    洋泾街道 民生四村大陆家宅247号到了打电话放到停车场门卫</t>
  </si>
  <si>
    <t>'18701842919</t>
  </si>
  <si>
    <t>No:7793305460</t>
  </si>
  <si>
    <t>298.80元</t>
  </si>
  <si>
    <t>wu199414</t>
  </si>
  <si>
    <t>64189474@qq.com</t>
  </si>
  <si>
    <t>宋然</t>
  </si>
  <si>
    <t>安徽省 宿州市 萧县    龙城镇 西关青丝坊理发店</t>
  </si>
  <si>
    <t>'15505575007</t>
  </si>
  <si>
    <t>No:8337612205</t>
  </si>
  <si>
    <t>旧时久久95309107</t>
  </si>
  <si>
    <t>彭惠</t>
  </si>
  <si>
    <t>江西省 萍乡市 安源区    后埠街街道 润达国际四楼骑士风情牛排自助</t>
  </si>
  <si>
    <t>'17679293726</t>
  </si>
  <si>
    <t>No:8337612239</t>
  </si>
  <si>
    <t>我是飞飞86431455</t>
  </si>
  <si>
    <t>张勇</t>
  </si>
  <si>
    <t>广东省 珠海市 香洲区    横琴镇 星乐度横琴露营乐园</t>
  </si>
  <si>
    <t>'18666944718</t>
  </si>
  <si>
    <t>No:8337612312</t>
  </si>
  <si>
    <t>张桂琼50</t>
  </si>
  <si>
    <t>张桂琼</t>
  </si>
  <si>
    <t>四川省 凉山彝族自治州 西昌市    经久乡 合营安置点瑞海公寓</t>
  </si>
  <si>
    <t>'15183438670</t>
  </si>
  <si>
    <t>No:8335979750</t>
  </si>
  <si>
    <t>雅莹网店</t>
  </si>
  <si>
    <t>434535421@qq.com</t>
  </si>
  <si>
    <t>何莉</t>
  </si>
  <si>
    <t>浙江省 湖州市 安吉县    递铺街道 递铺镇 山头村村委二楼浙江嘉澜</t>
  </si>
  <si>
    <t>'13567272949</t>
  </si>
  <si>
    <t>No:8335980492</t>
  </si>
  <si>
    <t>小老猪_2008</t>
  </si>
  <si>
    <t>329068929@qq.com</t>
  </si>
  <si>
    <t>王珠原</t>
  </si>
  <si>
    <t>河北省 张家口市 宣化区    建国街街道 雍景华庭9号楼502</t>
  </si>
  <si>
    <t>'13931316114</t>
  </si>
  <si>
    <t>No:7793305453</t>
  </si>
  <si>
    <t>1195.20元</t>
  </si>
  <si>
    <t>yiyuyong</t>
  </si>
  <si>
    <t>yiyuyong_123@163.com</t>
  </si>
  <si>
    <t>易俞泳</t>
  </si>
  <si>
    <t>江苏省 苏州市 苏州工业园区    娄葑街道 香堤澜湾36幢1804</t>
  </si>
  <si>
    <t>'18626175287</t>
  </si>
  <si>
    <t>No:7793305446</t>
  </si>
  <si>
    <t>小宇3818</t>
  </si>
  <si>
    <t>赵丹红</t>
  </si>
  <si>
    <t>北京 北京市 顺义区    牛栏山镇 芦正卷村北大街</t>
  </si>
  <si>
    <t>'15810807451</t>
  </si>
  <si>
    <t>No:7793305447</t>
  </si>
  <si>
    <t>明天教更好</t>
  </si>
  <si>
    <t>郭宇</t>
  </si>
  <si>
    <t>北京 北京市 昌平区    城北街道 东环路东关北里35号楼2单元401</t>
  </si>
  <si>
    <t>'13581665027</t>
  </si>
  <si>
    <t>No:7793305445</t>
  </si>
  <si>
    <t>369.00元</t>
  </si>
  <si>
    <t>13101268829yl</t>
  </si>
  <si>
    <t>1227637254@qq.com</t>
  </si>
  <si>
    <t>张瑶</t>
  </si>
  <si>
    <t>重庆 重庆市 九龙坡区    中梁山街道 民安华福e区54栋</t>
  </si>
  <si>
    <t>'13022322620</t>
  </si>
  <si>
    <t>No:7793305444</t>
  </si>
  <si>
    <t>佩佩992</t>
  </si>
  <si>
    <t>qupeipei520@qq.com</t>
  </si>
  <si>
    <t>瞿佩佩</t>
  </si>
  <si>
    <t>江苏省 南通市 通州区    金沙街道 金沙镇 天霞苑 4号楼408</t>
  </si>
  <si>
    <t>'13862813445</t>
  </si>
  <si>
    <t>No:7793306339</t>
  </si>
  <si>
    <t>喵199527</t>
  </si>
  <si>
    <t>刘望</t>
  </si>
  <si>
    <t>浙江省 嘉兴市 桐乡市    梧桐街道 梧桐工业区汇才红木家具有限公司</t>
  </si>
  <si>
    <t>'18067011862</t>
  </si>
  <si>
    <t>No:7793306338</t>
  </si>
  <si>
    <t>张银玲0323</t>
  </si>
  <si>
    <t>3243872572@qq.com</t>
  </si>
  <si>
    <t>张银玲</t>
  </si>
  <si>
    <t>北京 北京市 海淀区    中关村街道 知春路北航致真大厦D座21层</t>
  </si>
  <si>
    <t>'17710260329</t>
  </si>
  <si>
    <t>No:8334118183</t>
  </si>
  <si>
    <t>936.60元</t>
  </si>
  <si>
    <t>风雨无阻89971297</t>
  </si>
  <si>
    <t>胡小利</t>
  </si>
  <si>
    <t>浙江省 嘉兴市 海盐县    武原街道 草荡桥西南100米</t>
  </si>
  <si>
    <t>'18881930457</t>
  </si>
  <si>
    <t>No:8334118507</t>
  </si>
  <si>
    <t>13613470179ljx</t>
  </si>
  <si>
    <t>梁佳欣</t>
  </si>
  <si>
    <t>吉林省 长春市 南关区    永兴街道 新城大街2888号吉林农业大学</t>
  </si>
  <si>
    <t>'17843043724</t>
  </si>
  <si>
    <t>No:8334118808</t>
  </si>
  <si>
    <t>1144.28元</t>
  </si>
  <si>
    <t>loveshanshan1988</t>
  </si>
  <si>
    <t>loveshanshan1988@qq.com</t>
  </si>
  <si>
    <t>耿强强</t>
  </si>
  <si>
    <t>北京 北京市 通州区    永顺镇 永顺 耿庄小区8号楼411#</t>
  </si>
  <si>
    <t>'13426070483</t>
  </si>
  <si>
    <t>No:8334119053</t>
  </si>
  <si>
    <t>缺氧的金鱼8671</t>
  </si>
  <si>
    <t>34328121@qq.com</t>
  </si>
  <si>
    <t>秦女士</t>
  </si>
  <si>
    <t>北京 北京市 通州区    梨园镇 云景豪庭D座E单元504</t>
  </si>
  <si>
    <t>'13611208671</t>
  </si>
  <si>
    <t>No:8334119252</t>
  </si>
  <si>
    <t>郁春雪小同学</t>
  </si>
  <si>
    <t>郁春雪</t>
  </si>
  <si>
    <t>江苏省 徐州市 云龙区    淮海食品城 淮海文博园13号楼三楼华博展览</t>
  </si>
  <si>
    <t>'18705161567</t>
  </si>
  <si>
    <t>No:7793305437</t>
  </si>
  <si>
    <t>896.40元</t>
  </si>
  <si>
    <t>香娃娃999</t>
  </si>
  <si>
    <t>唐玉梅</t>
  </si>
  <si>
    <t>四川省 攀枝花市 东区    炳草岗街道 龙江明珠小区9号楼13—3</t>
  </si>
  <si>
    <t>'18982370860</t>
  </si>
  <si>
    <t>No:7793305438</t>
  </si>
  <si>
    <t>wuyouyou87</t>
  </si>
  <si>
    <t>吴悠悠</t>
  </si>
  <si>
    <t>江苏省 苏州市 昆山市    玉山镇 北门路尚城国际花园9栋102</t>
  </si>
  <si>
    <t>'18261668246</t>
  </si>
  <si>
    <t>No:7793305439</t>
  </si>
  <si>
    <t>lushuo222</t>
  </si>
  <si>
    <t>474853404@qq.com</t>
  </si>
  <si>
    <t>陆荣</t>
  </si>
  <si>
    <t>湖南省 怀化市 沅陵县    沅陵镇 沅陵县沅陵镇品龙对面老图书馆旁联通手机店二楼</t>
  </si>
  <si>
    <t>'15580763321</t>
  </si>
  <si>
    <t>No:7793305440</t>
  </si>
  <si>
    <t>329.76元</t>
  </si>
  <si>
    <t>hldgln0526</t>
  </si>
  <si>
    <t>机器猫</t>
  </si>
  <si>
    <t>河南省 三门峡市 湖滨区    崖底街道 银昌路迎宾花园28号楼</t>
  </si>
  <si>
    <t>'15239887068</t>
  </si>
  <si>
    <t>No:7793306252</t>
  </si>
  <si>
    <t>明月的美梦</t>
  </si>
  <si>
    <t>1045500223@qq.com</t>
  </si>
  <si>
    <t>小畅</t>
  </si>
  <si>
    <t>辽宁省 锦州市 古塔区    保安街道 士英街9-59</t>
  </si>
  <si>
    <t>'15041636112</t>
  </si>
  <si>
    <t>No:7793306253</t>
  </si>
  <si>
    <t>354.80元</t>
  </si>
  <si>
    <t>优质小蔡</t>
  </si>
  <si>
    <t>朱进升</t>
  </si>
  <si>
    <t>内蒙古自治区 呼伦贝尔市 海拉尔区    建设街道 山水国际花园5#楼2单元401室</t>
  </si>
  <si>
    <t>'18047000168</t>
  </si>
  <si>
    <t>No:7793306255</t>
  </si>
  <si>
    <t>wh周红</t>
  </si>
  <si>
    <t>黄洪</t>
  </si>
  <si>
    <t>江苏省 苏州市 常熟市    海虞镇 新特化工有限公司</t>
  </si>
  <si>
    <t>'13814982723</t>
  </si>
  <si>
    <t>No:7793306254</t>
  </si>
  <si>
    <t>张依依z</t>
  </si>
  <si>
    <t>727260912@qq.com</t>
  </si>
  <si>
    <t>张硕</t>
  </si>
  <si>
    <t>江苏省 连云港市 赣榆区    沙河镇 集贸城卡尔沙龙</t>
  </si>
  <si>
    <t>'18112156973</t>
  </si>
  <si>
    <t>No:7793305436</t>
  </si>
  <si>
    <t>1145.20元</t>
  </si>
  <si>
    <t>meiyingxue68</t>
  </si>
  <si>
    <t>梅迎雪</t>
  </si>
  <si>
    <t>河北省 张家口市 涿鹿县    涿鹿镇 光明街昌兴土产门市</t>
  </si>
  <si>
    <t>'15830311208</t>
  </si>
  <si>
    <t>No:8331180046</t>
  </si>
  <si>
    <t>939.28元</t>
  </si>
  <si>
    <t>冒兴龙</t>
  </si>
  <si>
    <t>陈小平</t>
  </si>
  <si>
    <t>江苏省 南通市 如皋市 如城街道福寿西路188号苏浙大市场北大门天天快递收(226500)</t>
  </si>
  <si>
    <t>'13003553987</t>
  </si>
  <si>
    <t>No:8331152451</t>
  </si>
  <si>
    <t>1444.00元</t>
  </si>
  <si>
    <t>订单号</t>
  </si>
  <si>
    <t>商品ID</t>
  </si>
  <si>
    <t>商品名称</t>
  </si>
  <si>
    <t>订购数量</t>
  </si>
  <si>
    <t>下单时间</t>
  </si>
  <si>
    <t>应付金额</t>
  </si>
  <si>
    <t>下单帐号</t>
  </si>
  <si>
    <t>客户姓名</t>
  </si>
  <si>
    <t>客户地址</t>
  </si>
  <si>
    <t>商家备注</t>
  </si>
  <si>
    <t>商家备注等级（等级1-5为由高到低）</t>
  </si>
  <si>
    <t>运费金额</t>
  </si>
  <si>
    <t>付款确认时间</t>
  </si>
  <si>
    <t>订单完成时间</t>
  </si>
  <si>
    <t>GAVEE 人体工学椅 宝马系列电脑椅转椅 升降办公椅子 可躺老板椅 黑框龙纹白网</t>
  </si>
  <si>
    <t xml:space="preserve">	2019-05-01 09:28:25</t>
  </si>
  <si>
    <t>完成</t>
  </si>
  <si>
    <t>丁志刚</t>
  </si>
  <si>
    <t>上海浦东新区城区龙阳路1880弄万邦都市花园31号1002室</t>
  </si>
  <si>
    <t>Angela：GAV-Q6  黑框龙纹灰白网  检查好质量</t>
  </si>
  <si>
    <t xml:space="preserve">	2019-05-01 09:28:39</t>
  </si>
  <si>
    <t xml:space="preserve">	2019-05-07 10:44:04</t>
  </si>
  <si>
    <t>GAVEE 电脑椅办公椅家用 座椅 人体工学电脑椅   升降转椅网椅可躺时尚休闲椅子 普通版本黑色</t>
  </si>
  <si>
    <t xml:space="preserve">	2019-05-04 02:27:59</t>
  </si>
  <si>
    <t>月亮吃粑粑</t>
  </si>
  <si>
    <t>封立新</t>
  </si>
  <si>
    <t>广东广州市天河区天河北路181号祥龙花园201铺星艺装饰整装馆(天河北路店)</t>
  </si>
  <si>
    <t>安西雅：GAV-X2 普通版黑色 检查好质量</t>
  </si>
  <si>
    <t xml:space="preserve">	2019-05-04 02:28:11</t>
  </si>
  <si>
    <t xml:space="preserve">	2019-05-06 13:02:47</t>
  </si>
  <si>
    <t>GAVEE 电脑椅办公椅家用 座椅 人体工学电脑椅   升降转椅网椅可躺时尚休闲椅子 普通版红色</t>
  </si>
  <si>
    <t xml:space="preserve">	2019-05-05 21:51:55</t>
  </si>
  <si>
    <t>村口一蹲他爹</t>
  </si>
  <si>
    <t>汪俊贵</t>
  </si>
  <si>
    <t>安徽合肥市蜀山区城区安居苑东村小区-贵池路跟青阳路交叉口 30栋202，13855120131</t>
  </si>
  <si>
    <t>Alan: GAV-X2 普通版红色  检查好质量</t>
  </si>
  <si>
    <t xml:space="preserve">	2019-05-05 21:52:08</t>
  </si>
  <si>
    <t xml:space="preserve">	2019-05-08 12:22:16</t>
  </si>
  <si>
    <t>GAVEE 人体工学 电脑椅 家用办公椅 升降座椅 网布转椅 可躺老板椅 黑色网</t>
  </si>
  <si>
    <t xml:space="preserve">	2019-05-08 20:14:06</t>
  </si>
  <si>
    <t>jd_59a884239eb8b</t>
  </si>
  <si>
    <t>徐国和</t>
  </si>
  <si>
    <t>江苏扬州市邗江区公道镇公道镇新苑北路19号扬州市中和鞋业有限公司</t>
  </si>
  <si>
    <t>Alan: GAV-901  黑色网  检查好质量</t>
  </si>
  <si>
    <t xml:space="preserve">	2019-05-08 20:14:23</t>
  </si>
  <si>
    <t xml:space="preserve">	2019-05-11 12:06:54</t>
  </si>
  <si>
    <t>GAVEE 电脑椅办公椅家用 座椅 人体工学电脑椅   升降转椅网椅可躺时尚休闲椅子 升级版本黑色</t>
  </si>
  <si>
    <t xml:space="preserve">	2019-05-09 07:11:20</t>
  </si>
  <si>
    <t>skksksowo</t>
  </si>
  <si>
    <t>王港归</t>
  </si>
  <si>
    <t>浙江杭州市拱墅区上塘街道湖州街51号浙江大学城市学院</t>
  </si>
  <si>
    <t>Angela：GAV-X2   升级版黑色  检查好质量</t>
  </si>
  <si>
    <t xml:space="preserve">	2019-05-09 07:11:40</t>
  </si>
  <si>
    <t xml:space="preserve">	2019-05-11 14:40:18</t>
  </si>
  <si>
    <t>GAVEE 高端进口牛皮老板椅 人体工程学电脑椅 办公家用真皮大班椅 进口黄牛皮咖啡色 铝合金脚</t>
  </si>
  <si>
    <t xml:space="preserve">	2019-05-10 11:14:53</t>
  </si>
  <si>
    <t>jd_4a8261b5d26ff</t>
  </si>
  <si>
    <t>阎爽</t>
  </si>
  <si>
    <t>辽宁盘锦市大洼区辽滨乡盘锦港1号路辽宁汇福荣兴油脂科技有限公司</t>
  </si>
  <si>
    <t>Angela：GAV-901皮  黑框咖啡皮 检查好质量</t>
  </si>
  <si>
    <t xml:space="preserve">	2019-05-10 11:15:15</t>
  </si>
  <si>
    <t xml:space="preserve">	2019-05-16 07:17:44</t>
  </si>
  <si>
    <t xml:space="preserve">	2019-05-12 11:54:34</t>
  </si>
  <si>
    <t>yyyyhhhhzzzz</t>
  </si>
  <si>
    <t>尤贺泽</t>
  </si>
  <si>
    <t>上海嘉定区安亭镇同济大学嘉定校区朋园4号楼</t>
  </si>
  <si>
    <t xml:space="preserve">	2019-05-12 11:55:01</t>
  </si>
  <si>
    <t xml:space="preserve">	2019-05-20 19:49:20</t>
  </si>
  <si>
    <t>GAVEE 简约家用电脑椅 时尚学生学习椅人体工学办公椅 休闲老板转椅 灰框蓝格</t>
  </si>
  <si>
    <t xml:space="preserve">	2019-05-13 15:25:19</t>
  </si>
  <si>
    <t>jd_zEFhUAYhXMmA</t>
  </si>
  <si>
    <t>赵友鹏</t>
  </si>
  <si>
    <t>河北保定市高碑店市东盛街道北城办事处孙漫撒村高碑店市北城晟奇锅炉制造有限公司A</t>
  </si>
  <si>
    <t xml:space="preserve">	2019-05-13 15:25:35</t>
  </si>
  <si>
    <t xml:space="preserve">	2019-05-15 12:34:37</t>
  </si>
  <si>
    <t xml:space="preserve">	2019-05-14 22:31:03</t>
  </si>
  <si>
    <t>cloud139</t>
  </si>
  <si>
    <t>张云浩</t>
  </si>
  <si>
    <t>天津津南区咸水沽镇、海河教育园，海河科技园天津大学北洋园校区诚园8斋</t>
  </si>
  <si>
    <t>Alan:  GAV-X2 普通版黑色 检查好质量</t>
  </si>
  <si>
    <t xml:space="preserve">	2019-05-14 22:31:15</t>
  </si>
  <si>
    <t xml:space="preserve">	2019-05-17 18:16:51</t>
  </si>
  <si>
    <t xml:space="preserve">	2019-05-14 22:59:41</t>
  </si>
  <si>
    <t>jd_CQuVRmDsdnWD</t>
  </si>
  <si>
    <t>戚阮干</t>
  </si>
  <si>
    <t>广东珠海市斗门区白蕉镇项王东路20-2W</t>
  </si>
  <si>
    <t xml:space="preserve">	2019-05-14 23:00:19</t>
  </si>
  <si>
    <t xml:space="preserve">	2019-05-16 16:55:35</t>
  </si>
  <si>
    <t xml:space="preserve">	2019-05-14 23:10:26</t>
  </si>
  <si>
    <t>jd_ItEfAWkfIpLu</t>
  </si>
  <si>
    <t>全单墨</t>
  </si>
  <si>
    <t>广东深圳市龙岗区坪地街道湖滨路39号华侨饭店1-2层W</t>
  </si>
  <si>
    <t xml:space="preserve">	2019-05-14 23:11:01</t>
  </si>
  <si>
    <t xml:space="preserve">	2019-05-16 17:43:15</t>
  </si>
  <si>
    <t xml:space="preserve">	2019-05-14 23:11:41</t>
  </si>
  <si>
    <t>jd_RaxZfaHLhhJD</t>
  </si>
  <si>
    <t>拓汤卜</t>
  </si>
  <si>
    <t>广东汕头市潮阳区海门镇胥江桐泾南路桐馨苑新康花园33幢W</t>
  </si>
  <si>
    <t xml:space="preserve">	2019-05-14 23:12:19</t>
  </si>
  <si>
    <t xml:space="preserve">	2019-05-16 17:42:22</t>
  </si>
  <si>
    <t xml:space="preserve">	2019-05-14 23:14:33</t>
  </si>
  <si>
    <t>jd_rQOrBzbgFFYh</t>
  </si>
  <si>
    <t>叶全拓</t>
  </si>
  <si>
    <t>广东珠海市金湾区航空产业园人民南路与步行街交叉口东北150米W</t>
  </si>
  <si>
    <t xml:space="preserve">	2019-05-14 23:15:10</t>
  </si>
  <si>
    <t xml:space="preserve">	2019-05-16 17:00:45</t>
  </si>
  <si>
    <t xml:space="preserve">	2019-05-14 23:15:57</t>
  </si>
  <si>
    <t>jd_HSFUEdyZbYYl</t>
  </si>
  <si>
    <t>伍卻王</t>
  </si>
  <si>
    <t>广东珠海市金湾区三灶镇市长安中路85号附近W</t>
  </si>
  <si>
    <t xml:space="preserve">	2019-05-14 23:16:30</t>
  </si>
  <si>
    <t xml:space="preserve">	2019-05-16 17:45:13</t>
  </si>
  <si>
    <t xml:space="preserve">	2019-05-15 22:23:14</t>
  </si>
  <si>
    <t>jd_giupdmytyiJk</t>
  </si>
  <si>
    <t>经孙诸</t>
  </si>
  <si>
    <t>广东韶关市新丰县梅坑镇凤凰街30号W</t>
  </si>
  <si>
    <t xml:space="preserve">	2019-05-15 22:23:57</t>
  </si>
  <si>
    <t xml:space="preserve">	2019-05-17 17:08:29</t>
  </si>
  <si>
    <t xml:space="preserve">	2019-05-15 22:25:01</t>
  </si>
  <si>
    <t>jd_wyfbdKpSjXMC</t>
  </si>
  <si>
    <t>井郭汪</t>
  </si>
  <si>
    <t>广东梅州市兴宁市罗岗镇竹辉路福园小区(苏州市振华中学校东南)W</t>
  </si>
  <si>
    <t xml:space="preserve">	2019-05-15 22:26:38</t>
  </si>
  <si>
    <t xml:space="preserve">	2019-05-17 17:06:17</t>
  </si>
  <si>
    <t xml:space="preserve">	2019-05-15 22:28:17</t>
  </si>
  <si>
    <t>jd_gwanjJdWUJlZ</t>
  </si>
  <si>
    <t>谢乐游</t>
  </si>
  <si>
    <t>广东广州市广州大学城龙西路367W</t>
  </si>
  <si>
    <t xml:space="preserve">	2019-05-15 22:28:57</t>
  </si>
  <si>
    <t xml:space="preserve">	2019-05-17 17:10:18</t>
  </si>
  <si>
    <t xml:space="preserve">	2019-05-15 22:28:35</t>
  </si>
  <si>
    <t>jd_WsJBTwMzCbBa</t>
  </si>
  <si>
    <t>万汲柴</t>
  </si>
  <si>
    <t>广东汕头市龙湖区龙祥街道南山中路一街与百成街南四路交叉口西50米W</t>
  </si>
  <si>
    <t xml:space="preserve">	2019-05-15 22:29:27</t>
  </si>
  <si>
    <t xml:space="preserve">	2019-05-17 17:11:36</t>
  </si>
  <si>
    <t xml:space="preserve">	2019-05-15 22:30:15</t>
  </si>
  <si>
    <t>jd_FNCdZnlvyIhm</t>
  </si>
  <si>
    <t>谢庾屠</t>
  </si>
  <si>
    <t>广东韶关市始兴县澄江镇绮山路305W</t>
  </si>
  <si>
    <t xml:space="preserve">	2019-05-15 22:30:57</t>
  </si>
  <si>
    <t xml:space="preserve">	2019-05-17 17:10:03</t>
  </si>
  <si>
    <t xml:space="preserve">	2019-05-16 22:47:45</t>
  </si>
  <si>
    <t>jd_vjfFtPLqSufN</t>
  </si>
  <si>
    <t>钱上丌</t>
  </si>
  <si>
    <t>广东汕头市澄海区莲上镇氿滨大道新天地酒店式公寓505室W</t>
  </si>
  <si>
    <t xml:space="preserve">	2019-05-16 22:48:43</t>
  </si>
  <si>
    <t xml:space="preserve">	2019-05-18 19:31:53</t>
  </si>
  <si>
    <t xml:space="preserve">	2019-05-16 22:53:16</t>
  </si>
  <si>
    <t>jd_xNHciyJiawzD</t>
  </si>
  <si>
    <t>池百方</t>
  </si>
  <si>
    <t>广东广州市天河区一号公路与104国道交叉口东南100米W</t>
  </si>
  <si>
    <t xml:space="preserve">	2019-05-16 22:53:51</t>
  </si>
  <si>
    <t xml:space="preserve">	2019-05-18 19:33:44</t>
  </si>
  <si>
    <t xml:space="preserve">	2019-05-16 22:57:08</t>
  </si>
  <si>
    <t>jd_HgWduRSVYnGy</t>
  </si>
  <si>
    <t>闻索邴</t>
  </si>
  <si>
    <t>广东梅州市丰顺县汤西镇白云大道北陈田中街74号W</t>
  </si>
  <si>
    <t xml:space="preserve">	2019-05-16 22:57:50</t>
  </si>
  <si>
    <t xml:space="preserve">	2019-05-18 19:32:05</t>
  </si>
  <si>
    <t xml:space="preserve">	2019-05-16 23:06:48</t>
  </si>
  <si>
    <t>jd_oNVBcgWzgVab</t>
  </si>
  <si>
    <t>苏益翁</t>
  </si>
  <si>
    <t>广东惠州市惠城区城区珠江路198号303室W</t>
  </si>
  <si>
    <t xml:space="preserve">	2019-05-16 23:07:30</t>
  </si>
  <si>
    <t xml:space="preserve">	2019-05-18 19:37:24</t>
  </si>
  <si>
    <t xml:space="preserve">	2019-05-16 23:34:56</t>
  </si>
  <si>
    <t>jd_uSiEyZSfpMGW</t>
  </si>
  <si>
    <t>姬郏余</t>
  </si>
  <si>
    <t>广东河源市紫金县九和镇安乐寺路1001号附近W</t>
  </si>
  <si>
    <t xml:space="preserve">	2019-05-16 23:36:09</t>
  </si>
  <si>
    <t xml:space="preserve">	2019-05-18 19:38:46</t>
  </si>
  <si>
    <t xml:space="preserve">	2019-05-17 23:46:15</t>
  </si>
  <si>
    <t>jd_RdgzIuUUmjOd</t>
  </si>
  <si>
    <t>伍洪史</t>
  </si>
  <si>
    <t>广东河源市和平县下车镇育才路南泉集贸市场附近(南苑新村西)W</t>
  </si>
  <si>
    <t xml:space="preserve">	2019-05-17 23:47:07</t>
  </si>
  <si>
    <t xml:space="preserve">	2019-05-25 19:56:09</t>
  </si>
  <si>
    <t xml:space="preserve">	2019-05-18 20:27:22</t>
  </si>
  <si>
    <t>jd_jQBRZiajjIJh</t>
  </si>
  <si>
    <t>乐向吕</t>
  </si>
  <si>
    <t>广东广州市花都区花东镇广益路291号W</t>
  </si>
  <si>
    <t xml:space="preserve">	2019-05-18 20:28:42</t>
  </si>
  <si>
    <t xml:space="preserve">	2019-05-20 17:53:14</t>
  </si>
  <si>
    <t xml:space="preserve">	2019-05-18 20:35:11</t>
  </si>
  <si>
    <t>jd_xZgDfNyxdBFA</t>
  </si>
  <si>
    <t>冷连晁</t>
  </si>
  <si>
    <t>广东河源市东源县蓝口镇新建巷2W</t>
  </si>
  <si>
    <t xml:space="preserve">	2019-05-18 20:36:42</t>
  </si>
  <si>
    <t xml:space="preserve">	2019-05-20 17:55:04</t>
  </si>
  <si>
    <t xml:space="preserve">	2019-05-18 20:40:14</t>
  </si>
  <si>
    <t>jd_kjCvzCZUTrNT</t>
  </si>
  <si>
    <t>穆阳师</t>
  </si>
  <si>
    <t>广东珠海市斗门区乾务镇凤北荡路江苏正华影视文化创意产业园W</t>
  </si>
  <si>
    <t xml:space="preserve">	2019-05-18 20:41:27</t>
  </si>
  <si>
    <t xml:space="preserve">	2019-05-20 17:56:54</t>
  </si>
  <si>
    <t xml:space="preserve">	2019-05-19 20:19:05</t>
  </si>
  <si>
    <t>jd_uOZcJEESSOqx</t>
  </si>
  <si>
    <t>向钱郗</t>
  </si>
  <si>
    <t>广东广州市番禺区城区中惠大道融创理想城市花园南区W</t>
  </si>
  <si>
    <t xml:space="preserve">	2019-05-19 20:20:34</t>
  </si>
  <si>
    <t xml:space="preserve">	2019-05-21 21:14:34</t>
  </si>
  <si>
    <t xml:space="preserve">	2019-05-19 20:24:37</t>
  </si>
  <si>
    <t>jd_DLYCEcOUXgGb</t>
  </si>
  <si>
    <t>宁权从</t>
  </si>
  <si>
    <t>广东汕头市南澳县城区市金港镇中兴南路中德新村33号楼W</t>
  </si>
  <si>
    <t xml:space="preserve">	2019-05-19 20:26:26</t>
  </si>
  <si>
    <t xml:space="preserve">	2019-05-21 21:16:25</t>
  </si>
  <si>
    <t xml:space="preserve">	2019-05-19 20:30:37</t>
  </si>
  <si>
    <t>jd_hNLnAWXIpPzT</t>
  </si>
  <si>
    <t>芮常司</t>
  </si>
  <si>
    <t>广东珠海市金湾区联港工业区荷兰街J幢-4西W</t>
  </si>
  <si>
    <t xml:space="preserve">	2019-05-19 20:31:53</t>
  </si>
  <si>
    <t xml:space="preserve">	2019-05-21 21:18:17</t>
  </si>
  <si>
    <t xml:space="preserve">	2019-05-19 20:34:36</t>
  </si>
  <si>
    <t>jd_WTcFccPROsMT</t>
  </si>
  <si>
    <t>鲜岳张</t>
  </si>
  <si>
    <t>广东河源市紫金县古竹镇东屏镇屏湖路复转军人大学生创业基地W</t>
  </si>
  <si>
    <t xml:space="preserve">	2019-05-19 20:35:54</t>
  </si>
  <si>
    <t xml:space="preserve">	2019-05-21 21:20:04</t>
  </si>
  <si>
    <t xml:space="preserve">	2019-05-19 20:39:20</t>
  </si>
  <si>
    <t>jd_uhNUUDDGqrss</t>
  </si>
  <si>
    <t>宁木官</t>
  </si>
  <si>
    <t>广东珠海市金湾区红旗镇润扬花园北门W</t>
  </si>
  <si>
    <t xml:space="preserve">	2019-05-19 20:40:31</t>
  </si>
  <si>
    <t xml:space="preserve">	2019-05-21 21:21:55</t>
  </si>
  <si>
    <t xml:space="preserve">	2019-05-20 18:42:17</t>
  </si>
  <si>
    <t>m327598</t>
  </si>
  <si>
    <t>马先生</t>
  </si>
  <si>
    <t>北京东城区内环到三环里永外沙子口78号写字楼B座215</t>
  </si>
  <si>
    <t>Alan: GAV-901全皮  咖啡色 检查好质量</t>
  </si>
  <si>
    <t xml:space="preserve">	2019-05-20 18:42:57</t>
  </si>
  <si>
    <t xml:space="preserve">	2019-05-27 16:28:12</t>
  </si>
  <si>
    <t xml:space="preserve">	2019-05-20 21:43:19</t>
  </si>
  <si>
    <t>jd_EKLcvkTdWJkj</t>
  </si>
  <si>
    <t>冯蔡窦</t>
  </si>
  <si>
    <t>广东韶关市翁源县江尾镇川姜镇苏通公路南通朝辉生态园W</t>
  </si>
  <si>
    <t xml:space="preserve">	2019-05-20 21:46:15</t>
  </si>
  <si>
    <t xml:space="preserve">	2019-05-22 18:57:44</t>
  </si>
  <si>
    <t xml:space="preserve">	2019-05-20 21:50:03</t>
  </si>
  <si>
    <t>jd_UEAzoEXKWsZY</t>
  </si>
  <si>
    <t>韦令艾</t>
  </si>
  <si>
    <t>广东汕头市濠江区滨海街道松石支路160号W</t>
  </si>
  <si>
    <t xml:space="preserve">	2019-05-20 21:52:22</t>
  </si>
  <si>
    <t xml:space="preserve">	2019-05-22 18:59:34</t>
  </si>
  <si>
    <t xml:space="preserve">	2019-05-20 21:56:33</t>
  </si>
  <si>
    <t>jd_eSPvpBdSrxgc</t>
  </si>
  <si>
    <t>秦冷于</t>
  </si>
  <si>
    <t>广东梅州市五华县安流镇新港中路(丽影广场)C区负二层C42一47铺W</t>
  </si>
  <si>
    <t xml:space="preserve">	2019-05-20 21:57:47</t>
  </si>
  <si>
    <t xml:space="preserve">	2019-05-22 19:01:25</t>
  </si>
  <si>
    <t xml:space="preserve">	2019-05-20 22:01:43</t>
  </si>
  <si>
    <t>jd_rJZegxoGSPHv</t>
  </si>
  <si>
    <t>第韦勾</t>
  </si>
  <si>
    <t>广东汕头市金平区金砂街道项王路68-11W</t>
  </si>
  <si>
    <t xml:space="preserve">	2019-05-20 22:03:00</t>
  </si>
  <si>
    <t xml:space="preserve">	2019-05-22 19:03:14</t>
  </si>
  <si>
    <t xml:space="preserve">	2019-05-20 22:11:28</t>
  </si>
  <si>
    <t>jd_VLOreBZWfXrV</t>
  </si>
  <si>
    <t>赫冉赖</t>
  </si>
  <si>
    <t>广东韶关市翁源县新江镇文灵路与聚贤路交汇处W</t>
  </si>
  <si>
    <t xml:space="preserve">	2019-05-20 22:13:48</t>
  </si>
  <si>
    <t xml:space="preserve">	2019-05-22 19:05:04</t>
  </si>
  <si>
    <t xml:space="preserve">	2019-05-21 22:04:38</t>
  </si>
  <si>
    <t>jd_nDsSvaJpeCMO</t>
  </si>
  <si>
    <t>淳姬柳</t>
  </si>
  <si>
    <t>广东珠海市香洲区湾仔镇麦地中街38W</t>
  </si>
  <si>
    <t xml:space="preserve">	2019-05-21 22:06:33</t>
  </si>
  <si>
    <t xml:space="preserve">	2019-05-23 19:40:20</t>
  </si>
  <si>
    <t xml:space="preserve">	2019-05-21 22:28:54</t>
  </si>
  <si>
    <t>jd_krGOJRIXyEGJ</t>
  </si>
  <si>
    <t>第漆郑</t>
  </si>
  <si>
    <t>广东广州市天河区江海中路518W</t>
  </si>
  <si>
    <t xml:space="preserve">	2019-05-21 22:30:36</t>
  </si>
  <si>
    <t xml:space="preserve">	2019-05-23 19:42:10</t>
  </si>
  <si>
    <t xml:space="preserve">	2019-05-21 22:34:17</t>
  </si>
  <si>
    <t>jd_ReOztbLOOUdb</t>
  </si>
  <si>
    <t>段赏班</t>
  </si>
  <si>
    <t>广东汕头市濠江区广澳街道创业路与建华大道交汇处W</t>
  </si>
  <si>
    <t xml:space="preserve">	2019-05-21 22:35:43</t>
  </si>
  <si>
    <t xml:space="preserve">	2019-05-23 19:44:01</t>
  </si>
  <si>
    <t xml:space="preserve">	2019-05-21 22:39:08</t>
  </si>
  <si>
    <t>jd_qvOBisHAzCaZ</t>
  </si>
  <si>
    <t>公容沙</t>
  </si>
  <si>
    <t>广东广州市天河区学士街492-494号W</t>
  </si>
  <si>
    <t xml:space="preserve">	2019-05-21 22:40:31</t>
  </si>
  <si>
    <t xml:space="preserve">	2019-05-23 19:45:50</t>
  </si>
  <si>
    <t xml:space="preserve">	2019-05-21 22:50:10</t>
  </si>
  <si>
    <t>jd_cVogAhDrGkNm</t>
  </si>
  <si>
    <t>印江赖</t>
  </si>
  <si>
    <t>广东深圳市宝安区钟秀东路14号W</t>
  </si>
  <si>
    <t xml:space="preserve">	2019-05-21 22:51:51</t>
  </si>
  <si>
    <t xml:space="preserve">	2019-05-23 19:47:40</t>
  </si>
  <si>
    <t xml:space="preserve">	2019-05-22 18:11:38</t>
  </si>
  <si>
    <t>jd_ZCGzkkeNDDSP</t>
  </si>
  <si>
    <t>赖古</t>
  </si>
  <si>
    <t>湖北十堰市竹山县县城内二环路东二段7号停车场</t>
  </si>
  <si>
    <t xml:space="preserve">	2019-05-22 18:12:16</t>
  </si>
  <si>
    <t xml:space="preserve">	2019-05-24 08:08:04</t>
  </si>
  <si>
    <t xml:space="preserve">	2019-05-22 18:14:48</t>
  </si>
  <si>
    <t>jd_DmoYJlAVzUnv</t>
  </si>
  <si>
    <t>苏浦杰</t>
  </si>
  <si>
    <t>浙江湖州市长兴县小浦镇广福路488号爱琴海购物公园星巴克(昆明红星爱琴海店)</t>
  </si>
  <si>
    <t xml:space="preserve">	2019-05-22 18:15:36</t>
  </si>
  <si>
    <t xml:space="preserve">	2019-05-25 23:14:48</t>
  </si>
  <si>
    <t xml:space="preserve">	2019-05-22 18:24:08</t>
  </si>
  <si>
    <t>jd_xAUHrHQZGfaP</t>
  </si>
  <si>
    <t>沈利门</t>
  </si>
  <si>
    <t>江苏盐城市东台市时堰镇天津南路39号-13号金巴依特色抓饭烧烤(壹号街青年店)</t>
  </si>
  <si>
    <t xml:space="preserve">	2019-05-22 18:24:28</t>
  </si>
  <si>
    <t xml:space="preserve">	2019-05-24 15:18:02</t>
  </si>
  <si>
    <t xml:space="preserve">	2019-05-22 18:43:36</t>
  </si>
  <si>
    <t>jd_wLuSItWXQmRR</t>
  </si>
  <si>
    <t>胡陈柯</t>
  </si>
  <si>
    <t>安徽蚌埠市淮上区蚌埠工业园区苏云鑫海国际86茶和顺</t>
  </si>
  <si>
    <t xml:space="preserve">	2019-05-22 18:44:01</t>
  </si>
  <si>
    <t xml:space="preserve">	2019-05-24 08:22:31</t>
  </si>
  <si>
    <t xml:space="preserve">	2019-05-22 19:26:15</t>
  </si>
  <si>
    <t>jd_hAzLuTBMycQk</t>
  </si>
  <si>
    <t>贾倪戈</t>
  </si>
  <si>
    <t>江苏南京市江宁区丹阳镇东风西路64号半山咖啡(东风西路店)</t>
  </si>
  <si>
    <t xml:space="preserve">	2019-05-22 19:26:35</t>
  </si>
  <si>
    <t xml:space="preserve">	2019-05-26 10:04:16</t>
  </si>
  <si>
    <t xml:space="preserve">	2019-05-23 17:22:52</t>
  </si>
  <si>
    <t>jd_auaZnYujefig</t>
  </si>
  <si>
    <t>汲亢闻</t>
  </si>
  <si>
    <t>浙江丽水市龙泉市城区新桥镇镜湖路28号</t>
  </si>
  <si>
    <t xml:space="preserve">	2019-05-23 17:35:02</t>
  </si>
  <si>
    <t xml:space="preserve">	2019-05-26 10:33:16</t>
  </si>
  <si>
    <t xml:space="preserve">	2019-05-23 17:26:09</t>
  </si>
  <si>
    <t>jd_kqhfmlBYLJVH</t>
  </si>
  <si>
    <t>于关丘</t>
  </si>
  <si>
    <t>河南郑州市登封市徐庄镇中岳大街2号登封市人民医院</t>
  </si>
  <si>
    <t xml:space="preserve">	2019-05-23 17:31:40</t>
  </si>
  <si>
    <t xml:space="preserve">	2019-05-26 10:13:52</t>
  </si>
  <si>
    <t xml:space="preserve">	2019-05-23 17:27:18</t>
  </si>
  <si>
    <t>jd_BdVzBMVfIPve</t>
  </si>
  <si>
    <t>江东欧</t>
  </si>
  <si>
    <t>江西赣州市瑞金市瑞林镇ec</t>
  </si>
  <si>
    <t xml:space="preserve">	2019-05-23 17:34:43</t>
  </si>
  <si>
    <t xml:space="preserve">	2019-05-26 10:10:24</t>
  </si>
  <si>
    <t xml:space="preserve">	2019-05-23 18:12:19</t>
  </si>
  <si>
    <t>jd_iixwzEQGNQfd</t>
  </si>
  <si>
    <t>姚里姚</t>
  </si>
  <si>
    <t>湖南衡阳市耒阳市长坪乡金盆巷84号附近艾宝贝</t>
  </si>
  <si>
    <t xml:space="preserve">	2019-05-23 18:15:19</t>
  </si>
  <si>
    <t xml:space="preserve">	2019-05-26 10:15:08</t>
  </si>
  <si>
    <t xml:space="preserve">	2019-05-23 18:18:42</t>
  </si>
  <si>
    <t>jd_MEirAsgpGgRJ</t>
  </si>
  <si>
    <t>邓符幸</t>
  </si>
  <si>
    <t>湖南怀化市洪江市城区新河路36号</t>
  </si>
  <si>
    <t xml:space="preserve">	2019-05-23 18:22:43</t>
  </si>
  <si>
    <t xml:space="preserve">	2019-05-26 09:55:28</t>
  </si>
  <si>
    <t xml:space="preserve">	2019-05-24 15:04:45</t>
  </si>
  <si>
    <t>jd_QirBZvCLFPvF</t>
  </si>
  <si>
    <t>苏鑫</t>
  </si>
  <si>
    <t>黑龙江黑河市爱辉区张地营子乡红领巾街南100米龙马文化广场A</t>
  </si>
  <si>
    <t xml:space="preserve">	2019-05-24 15:17:21</t>
  </si>
  <si>
    <t xml:space="preserve">	2019-05-25 15:47:14</t>
  </si>
  <si>
    <t xml:space="preserve">	2019-05-24 16:48:24</t>
  </si>
  <si>
    <t>jd_MYKaBptOnHKH</t>
  </si>
  <si>
    <t>蒙啟员</t>
  </si>
  <si>
    <t>河北沧州市泊头市营子乡解放西路154号附近视力康修复中心A</t>
  </si>
  <si>
    <t xml:space="preserve">	2019-05-24 16:48:39</t>
  </si>
  <si>
    <t xml:space="preserve">	2019-05-26 19:41:20</t>
  </si>
  <si>
    <t xml:space="preserve">	2019-05-24 17:23:28</t>
  </si>
  <si>
    <t>jd_fqnSEUPdnCWP</t>
  </si>
  <si>
    <t>王机</t>
  </si>
  <si>
    <t>陕西铜川市印台区王石凹街道北关汽车站正西方向199米姜女苑A</t>
  </si>
  <si>
    <t xml:space="preserve">	2019-05-24 17:24:32</t>
  </si>
  <si>
    <t xml:space="preserve">	2019-05-25 14:49:11</t>
  </si>
  <si>
    <t xml:space="preserve">	2019-05-25 04:31:05</t>
  </si>
  <si>
    <t>jd_6ee26c84e7583</t>
  </si>
  <si>
    <t>李国富</t>
  </si>
  <si>
    <t>四川成都市金牛区城区一环路北三段2号</t>
  </si>
  <si>
    <t>Angela：GAV-901网  黑框黑色网  检查好质量</t>
  </si>
  <si>
    <t xml:space="preserve">	2019-05-25 04:31:29</t>
  </si>
  <si>
    <t xml:space="preserve">	2019-05-27 19:38:41</t>
  </si>
  <si>
    <t xml:space="preserve">	2019-05-25 14:46:04</t>
  </si>
  <si>
    <t>jd_eHfQsLeSkOju</t>
  </si>
  <si>
    <t>爱东</t>
  </si>
  <si>
    <t>浙江温州市乐清市大荆镇虹桥镇飞虹南路666号中国农业银行(一乐清宏源支行)A</t>
  </si>
  <si>
    <t xml:space="preserve">	2019-05-25 14:46:19</t>
  </si>
  <si>
    <t xml:space="preserve">	2019-05-26 14:38:45</t>
  </si>
  <si>
    <t xml:space="preserve">	2019-05-25 15:36:19</t>
  </si>
  <si>
    <t>jd_whmMTXnTzkxj</t>
  </si>
  <si>
    <t>赵振</t>
  </si>
  <si>
    <t>陕西咸阳市兴平市阜寨镇陈中村街道陈中邮政所楼下中国邮政储蓄银行(南位镇营业所)A</t>
  </si>
  <si>
    <t xml:space="preserve">	2019-05-25 15:36:33</t>
  </si>
  <si>
    <t xml:space="preserve">	2019-05-27 11:55:12</t>
  </si>
  <si>
    <t xml:space="preserve">	2019-05-25 16:07:20</t>
  </si>
  <si>
    <t>jd_EekGpExGUpEP</t>
  </si>
  <si>
    <t>广西贵港市桂平市油麻镇金田镇金田街中国邮政储蓄银行A</t>
  </si>
  <si>
    <t xml:space="preserve">	2019-05-25 16:07:37</t>
  </si>
  <si>
    <t xml:space="preserve">	2019-06-02 18:49:16</t>
  </si>
  <si>
    <t xml:space="preserve">	2019-05-25 16:35:03</t>
  </si>
  <si>
    <t>jd_GVryXQaBWeZe</t>
  </si>
  <si>
    <t>熊满军</t>
  </si>
  <si>
    <t>河北石家庄市深泽县城区正饶路316号西大陈卫生室A</t>
  </si>
  <si>
    <t xml:space="preserve">	2019-05-25 16:35:21</t>
  </si>
  <si>
    <t xml:space="preserve">	2019-06-02 11:03:45</t>
  </si>
  <si>
    <t xml:space="preserve">	2019-05-25 18:18:09</t>
  </si>
  <si>
    <t>jd_tycYvIVeyFIt</t>
  </si>
  <si>
    <t>李进利</t>
  </si>
  <si>
    <t>山东烟台市莱山区秀山东路40-1号附近小五里警务室A</t>
  </si>
  <si>
    <t xml:space="preserve">	2019-05-25 18:18:26</t>
  </si>
  <si>
    <t xml:space="preserve">	2019-05-27 12:15:39</t>
  </si>
  <si>
    <t>GAVEE 简约家用电脑椅 时尚学生学习椅人体工学办公椅 休闲老板转椅 红框黑格</t>
  </si>
  <si>
    <t xml:space="preserve">	2019-05-26 09:01:07</t>
  </si>
  <si>
    <t>jd_75c9eec014743</t>
  </si>
  <si>
    <t>周晓</t>
  </si>
  <si>
    <t>广东肇庆市高要区南岸街道广东省肇庆市高要区南岸街道海景豪苑G栋501 房</t>
  </si>
  <si>
    <t>Angela：GAV-8213   黑框红格   检查好质量</t>
  </si>
  <si>
    <t xml:space="preserve">	2019-05-26 09:01:31</t>
  </si>
  <si>
    <t xml:space="preserve">	2019-05-28 12:56:29</t>
  </si>
  <si>
    <t xml:space="preserve">	2019-05-27 15:37:49</t>
  </si>
  <si>
    <t>jd_GNenZrXmZvzZ</t>
  </si>
  <si>
    <t>周晓虎</t>
  </si>
  <si>
    <t>河北沧州市黄骅市旧城镇惠民路马子扎村李子扎幼儿园A</t>
  </si>
  <si>
    <t xml:space="preserve">	2019-05-27 15:38:34</t>
  </si>
  <si>
    <t xml:space="preserve">	2019-05-28 13:20:40</t>
  </si>
  <si>
    <t xml:space="preserve">	2019-05-27 17:58:22</t>
  </si>
  <si>
    <t>jd_OCIaMLIRCdzn</t>
  </si>
  <si>
    <t>沈海文</t>
  </si>
  <si>
    <t>上海静安区城区平型关路2199弄粤秀名邸A</t>
  </si>
  <si>
    <t xml:space="preserve">	2019-05-27 17:58:40</t>
  </si>
  <si>
    <t xml:space="preserve">	2019-05-29 15:57:03</t>
  </si>
  <si>
    <t xml:space="preserve">	2019-05-27 19:05:22</t>
  </si>
  <si>
    <t>jd_ycIeBbtcuNcq</t>
  </si>
  <si>
    <t>王之干</t>
  </si>
  <si>
    <t>山东烟台市莱山区光明路与福乐街交叉口西100米正新轮胎泗水总代理A</t>
  </si>
  <si>
    <t xml:space="preserve">	2019-05-27 19:05:33</t>
  </si>
  <si>
    <t xml:space="preserve">	2019-05-28 20:32:28</t>
  </si>
  <si>
    <t xml:space="preserve">	2019-05-28 15:40:36</t>
  </si>
  <si>
    <t>jd_4b87865284d11</t>
  </si>
  <si>
    <t>吕建飞</t>
  </si>
  <si>
    <t>浙江宁波市鄞州区城区天童南路575号罗蒙大厦505室</t>
  </si>
  <si>
    <t>Angela: GAV-901皮  咖啡色  检查好质量</t>
  </si>
  <si>
    <t xml:space="preserve">	2019-05-28 15:46:22</t>
  </si>
  <si>
    <t xml:space="preserve">	2019-06-02 10:04:18</t>
  </si>
  <si>
    <t xml:space="preserve">	2019-05-28 16:17:15</t>
  </si>
  <si>
    <t>jd_GZTgLnehocKN</t>
  </si>
  <si>
    <t>蔡华</t>
  </si>
  <si>
    <t>陕西宝鸡市扶风县天度镇杈新附近新顺农家乐A</t>
  </si>
  <si>
    <t xml:space="preserve">	2019-05-28 16:22:12</t>
  </si>
  <si>
    <t xml:space="preserve">	2019-05-29 11:26:56</t>
  </si>
  <si>
    <t xml:space="preserve">	2019-05-28 16:44:36</t>
  </si>
  <si>
    <t>jd_XyMZeIiDSxvu</t>
  </si>
  <si>
    <t>马良富</t>
  </si>
  <si>
    <t>广西贺州市八步区城区吉隆苑西103东南方向20米远东国际城A</t>
  </si>
  <si>
    <t xml:space="preserve">	2019-05-28 16:45:00</t>
  </si>
  <si>
    <t xml:space="preserve">	2019-05-29 11:48:00</t>
  </si>
  <si>
    <t xml:space="preserve">	2019-05-28 17:28:31</t>
  </si>
  <si>
    <t>jd_uvMHBXMPAsDR</t>
  </si>
  <si>
    <t>白原</t>
  </si>
  <si>
    <t>浙江绍兴市越城区东浦镇越中兴南路171号中国邮政储蓄银行(中兴路支行)A</t>
  </si>
  <si>
    <t xml:space="preserve">	2019-05-28 17:28:54</t>
  </si>
  <si>
    <t xml:space="preserve">	2019-06-04 11:47:03</t>
  </si>
  <si>
    <t xml:space="preserve">	2019-05-28 22:25:04</t>
  </si>
  <si>
    <t>jd_5dec24b7a0929</t>
  </si>
  <si>
    <t>Liu</t>
  </si>
  <si>
    <t>广东东莞市南城区黄金路888号御泉山一区20栋</t>
  </si>
  <si>
    <t>Alan：GAV-8213  灰框蓝格  检查好质量</t>
  </si>
  <si>
    <t xml:space="preserve">	2019-05-28 22:25:19</t>
  </si>
  <si>
    <t xml:space="preserve">	2019-05-30 11:03:09</t>
  </si>
  <si>
    <t xml:space="preserve">	2019-05-29 16:02:05</t>
  </si>
  <si>
    <t>jd_EmxkymvguInM</t>
  </si>
  <si>
    <t>孙新</t>
  </si>
  <si>
    <t>上海闸北区城区涞坊路333号志成花园知雅汇5号楼301室寓见城市青年公寓A</t>
  </si>
  <si>
    <t xml:space="preserve">	2019-05-29 16:02:21</t>
  </si>
  <si>
    <t xml:space="preserve">	2019-05-30 22:55:18</t>
  </si>
  <si>
    <t xml:space="preserve">	2019-05-29 17:16:12</t>
  </si>
  <si>
    <t>jd_XpubIrryYwRF</t>
  </si>
  <si>
    <t>刘勇勇</t>
  </si>
  <si>
    <t>陕西西安市长安区郭杜街道108国道附近得劳斯箱体房A</t>
  </si>
  <si>
    <t xml:space="preserve">	2019-05-29 17:16:44</t>
  </si>
  <si>
    <t xml:space="preserve">	2019-05-30 22:06:59</t>
  </si>
  <si>
    <t xml:space="preserve">	2019-05-29 18:11:11</t>
  </si>
  <si>
    <t>jd_bhTsxzOtTxjS</t>
  </si>
  <si>
    <t>张慧萍</t>
  </si>
  <si>
    <t>河北张家口市桥西区新华街街道乐安街道乐新路108号乐亭县第四实验小学A</t>
  </si>
  <si>
    <t xml:space="preserve">	2019-05-29 18:11:33</t>
  </si>
  <si>
    <t xml:space="preserve">	2019-05-30 10:23:20</t>
  </si>
  <si>
    <t xml:space="preserve">	2019-05-30 19:43:11</t>
  </si>
  <si>
    <t>jd_CpMsLwFwjGvb</t>
  </si>
  <si>
    <t>姜郎</t>
  </si>
  <si>
    <t>安徽阜阳市阜南县段郢乡八里村小王庄1号</t>
  </si>
  <si>
    <t xml:space="preserve">	2019-05-30 19:43:25</t>
  </si>
  <si>
    <t xml:space="preserve">	2019-06-04 17:51:22</t>
  </si>
  <si>
    <t xml:space="preserve">	2019-05-30 22:57:03</t>
  </si>
  <si>
    <t>jd_60db56fdc955e</t>
  </si>
  <si>
    <t>李晓晗</t>
  </si>
  <si>
    <t>北京通州区张家湾镇张凤路月亮湾晓镇12号楼1单元172（放表箱短信通知）</t>
  </si>
  <si>
    <t xml:space="preserve">	2019-05-30 22:58:23</t>
  </si>
  <si>
    <t xml:space="preserve">	2019-06-07 17:03:44</t>
  </si>
  <si>
    <t xml:space="preserve">	2019-05-31 16:55:13</t>
  </si>
  <si>
    <t>jd_sEBtpihzzooj</t>
  </si>
  <si>
    <t>朱芸芸</t>
  </si>
  <si>
    <t>陕西渭南市富平县庄里镇峪由路祥和饭店旁季锋诊室A</t>
  </si>
  <si>
    <t xml:space="preserve">	2019-05-31 16:55:28</t>
  </si>
  <si>
    <t xml:space="preserve">	2019-06-01 12:20:39</t>
  </si>
  <si>
    <t xml:space="preserve">	2019-05-31 17:10:31</t>
  </si>
  <si>
    <t>jd_hpRXkQnBPvVl</t>
  </si>
  <si>
    <t>朱晓欣</t>
  </si>
  <si>
    <t>广西贵港市桂平市石龙镇318乡道南50米好月圆山庄A</t>
  </si>
  <si>
    <t xml:space="preserve">	2019-05-31 17:10:51</t>
  </si>
  <si>
    <t xml:space="preserve">	2019-06-01 22:37:30</t>
  </si>
  <si>
    <t xml:space="preserve">	2019-05-31 18:44:49</t>
  </si>
  <si>
    <t>jd_YXZtNVFFyMgQ</t>
  </si>
  <si>
    <t>管晓盼</t>
  </si>
  <si>
    <t>浙江台州市温岭市松门镇万象路141号附近小崔汽车喷漆维修店A</t>
  </si>
  <si>
    <t xml:space="preserve">	2019-05-31 18:45:01</t>
  </si>
  <si>
    <t xml:space="preserve">	2019-06-01 13:58:20</t>
  </si>
  <si>
    <t>实付款(元)</t>
  </si>
  <si>
    <t>订单付款时间</t>
  </si>
  <si>
    <t>收货地址</t>
  </si>
  <si>
    <t>货品标题</t>
  </si>
  <si>
    <t>数量</t>
  </si>
  <si>
    <t>货号</t>
  </si>
  <si>
    <t>型号</t>
  </si>
  <si>
    <t>物流公司运单号</t>
  </si>
  <si>
    <t>465878115220822924</t>
  </si>
  <si>
    <t>tb985506239</t>
  </si>
  <si>
    <t>肖宣碧</t>
  </si>
  <si>
    <t>江苏省 扬州市 高邮市 菱塘回族乡 郭集镇润扬路90号丽鑫 照明</t>
  </si>
  <si>
    <t>15314973731</t>
  </si>
  <si>
    <t>GAVEE 厂家批发办公座椅 现代减压设计坐垫职员电脑办公椅 可开票 颜色: 黑框绿色无头枕</t>
  </si>
  <si>
    <t>8216</t>
  </si>
  <si>
    <t/>
  </si>
  <si>
    <t>德邦快递:7793306493</t>
  </si>
  <si>
    <t>465861603531893746</t>
  </si>
  <si>
    <t>离开水的鱼447537117</t>
  </si>
  <si>
    <t>王昭昭收</t>
  </si>
  <si>
    <t>山东省 淄博市 淄川区 钟楼街道 钟楼生活区</t>
  </si>
  <si>
    <t>18369968431</t>
  </si>
  <si>
    <t>GAVEE 可定制会议室椅子工厂直营会议室折叠椅 培训椅子带写字板 颜色: 白框标配（无写字板脚垫款）</t>
  </si>
  <si>
    <t>会议椅</t>
  </si>
  <si>
    <t>8636</t>
  </si>
  <si>
    <t>德邦快递:7793306495</t>
  </si>
  <si>
    <t>465853955514193027</t>
  </si>
  <si>
    <t>tb479838766</t>
  </si>
  <si>
    <t>阎婷婷</t>
  </si>
  <si>
    <t>山东省 威海市 荣成市 崖头街道 缔景城书香尚居</t>
  </si>
  <si>
    <t>18464564033</t>
  </si>
  <si>
    <t>GAVEE 厂家批发办公座椅 现代减压设计坐垫职员电脑办公椅 可开票 颜色: 白框绿色带头枕</t>
  </si>
  <si>
    <t>德邦快递:7793306494</t>
  </si>
  <si>
    <t>465841795465846471</t>
  </si>
  <si>
    <t>李t玲</t>
  </si>
  <si>
    <t>李土玲</t>
  </si>
  <si>
    <t>福建省 厦门市 同安区 新民镇 梧侣大社里269号</t>
  </si>
  <si>
    <t>13418735350</t>
  </si>
  <si>
    <t>德邦快递:7793306496</t>
  </si>
  <si>
    <t>462859776900099181</t>
  </si>
  <si>
    <t>tb312997547</t>
  </si>
  <si>
    <t>等待买家确认收货</t>
  </si>
  <si>
    <t>刘鸿</t>
  </si>
  <si>
    <t>湖南省 娄底市 冷水江市 金竹山镇 恒星村一组</t>
  </si>
  <si>
    <t>17763780583</t>
  </si>
  <si>
    <t>GAVEE职员办公椅电脑椅子旋转升降可躺转椅靠背椅officechair百搭 规格: 基础版（蓝网固定扶手</t>
  </si>
  <si>
    <t>M66</t>
  </si>
  <si>
    <t>德邦快递:8342804086</t>
  </si>
  <si>
    <t>463764195366461446</t>
  </si>
  <si>
    <t>t_1504788461767_0262</t>
  </si>
  <si>
    <t>黄小英</t>
  </si>
  <si>
    <t>广西壮族自治区 南宁市 宾阳县 黎塘镇 永安西路280号</t>
  </si>
  <si>
    <t>23152641009</t>
  </si>
  <si>
    <t>GAVEE 可定制会议室椅子工厂直营会议室折叠椅 培训椅子带写字板 颜色: 黑框标配（无写字板脚垫款）</t>
  </si>
  <si>
    <t>德邦快递:8342806777</t>
  </si>
  <si>
    <t>462734560484253859</t>
  </si>
  <si>
    <t>tb803905256</t>
  </si>
  <si>
    <t>莫新萍</t>
  </si>
  <si>
    <t>广西壮族自治区 梧州市 岑溪市 三堡镇 广西岑溪市三堡镇车河村河村97-1号</t>
  </si>
  <si>
    <t>13557044039</t>
  </si>
  <si>
    <t>德邦快递:8342807422</t>
  </si>
  <si>
    <t>462046339276047785</t>
  </si>
  <si>
    <t>李海月5202</t>
  </si>
  <si>
    <t>李海明</t>
  </si>
  <si>
    <t>江苏省 宿迁市 沭阳县 陇集镇 陇集街</t>
  </si>
  <si>
    <t>15240397423</t>
  </si>
  <si>
    <t>GAVEE 工厂直营职员办公椅旋转可躺电脑办公椅座椅塑臀设计可定制 规格: 普通版黑色</t>
  </si>
  <si>
    <t>X22</t>
  </si>
  <si>
    <t>德邦快递:7793306467</t>
  </si>
  <si>
    <t>461911587069289512</t>
  </si>
  <si>
    <t>陈笑蓝</t>
  </si>
  <si>
    <t>陈笑兰</t>
  </si>
  <si>
    <t>福建省 宁德市 周宁县 狮城镇 河滨西苑小区四单元312室</t>
  </si>
  <si>
    <t>13599823704</t>
  </si>
  <si>
    <t>GAVEE 工厂直营职员办公椅旋转可躺电脑办公椅座椅塑臀设计可定制 规格: 普通版红色</t>
  </si>
  <si>
    <t>德邦快递:7793306468</t>
  </si>
  <si>
    <t>461248961133542410</t>
  </si>
  <si>
    <t>sunnym慧慧</t>
  </si>
  <si>
    <t>卢恒</t>
  </si>
  <si>
    <t>湖北省 武汉市 东西湖区 吴家山街道 海景北区307栋二单元601</t>
  </si>
  <si>
    <t>13627125030</t>
  </si>
  <si>
    <t>办公椅子网椅转椅旋转可躺麻将椅高背办公椅 电脑椅可躺可升降 颜色: 普通版蓝色</t>
  </si>
  <si>
    <t>GAV-X2</t>
  </si>
  <si>
    <t>德邦快递:7793306469</t>
  </si>
  <si>
    <t>461677635573025586</t>
  </si>
  <si>
    <t>tb_504849</t>
  </si>
  <si>
    <t>陈祥贵</t>
  </si>
  <si>
    <t>安徽省 池州市 东至县 尧舜大市场，千百度楼梯店</t>
  </si>
  <si>
    <t>13955504849</t>
  </si>
  <si>
    <t>职员办公椅子旋转网椅转椅电脑椅子office chair升降网布椅座椅 规格: 2018A黑色（尼龙脚带头枕）</t>
  </si>
  <si>
    <t>2018</t>
  </si>
  <si>
    <t>德邦快递:7793306473</t>
  </si>
  <si>
    <t>GAVEE 厂家批发办公座椅 现代减压设计坐垫职员电脑办公椅 可开票 颜色: 白框灰色带头枕</t>
  </si>
  <si>
    <t>GAVEE 办公座椅 自负重智能感应自动调节靠背承托力度电脑办公椅 规格: 带头枕黑框黑色尼龙脚</t>
  </si>
  <si>
    <t>T05</t>
  </si>
  <si>
    <t>460460705960744647</t>
  </si>
  <si>
    <t>加菲猫701007</t>
  </si>
  <si>
    <t>张丽君</t>
  </si>
  <si>
    <t>辽宁省 大连市 沙河口区 黑石礁街道 大连第四中学</t>
  </si>
  <si>
    <t>15941106990</t>
  </si>
  <si>
    <t>GAVEE 办公座椅 自负重智能感应自动调节靠背承托力度电脑办公椅 规格: 无头枕黑框黑色尼龙脚</t>
  </si>
  <si>
    <t>德邦快递:7793306470</t>
  </si>
  <si>
    <t>460257857013133448</t>
  </si>
  <si>
    <t>tb027533910</t>
  </si>
  <si>
    <t>张靖</t>
  </si>
  <si>
    <t>河北省 邢台市 邢台县 王快镇 邢台市开发区王快镇南厂村</t>
  </si>
  <si>
    <t>15830726265</t>
  </si>
  <si>
    <t>德邦快递:7793306455</t>
  </si>
  <si>
    <t>460247297769749945</t>
  </si>
  <si>
    <t>tb266489662</t>
  </si>
  <si>
    <t>董莉飞</t>
  </si>
  <si>
    <t>浙江省 温州市 永嘉县 东城街道 浦口新村巷39号</t>
  </si>
  <si>
    <t>13868649200</t>
  </si>
  <si>
    <t>GAVEE 弓形办公椅现代简约会议室椅子职员电脑办公椅会议椅子凳子 颜色: 黑色钢制脚</t>
  </si>
  <si>
    <t>GAV-T11DE</t>
  </si>
  <si>
    <t>德邦快递:7793306471</t>
  </si>
  <si>
    <t>GAVEE 弓形办公椅现代简约会议室椅子职员电脑办公椅会议椅子凳子 颜色: 黑色尼龙脚</t>
  </si>
  <si>
    <t>460553890218283332</t>
  </si>
  <si>
    <t>tb894622864</t>
  </si>
  <si>
    <t>屈伟超</t>
  </si>
  <si>
    <t>河南省 许昌市 建安区 尚集镇 尚集产业集聚区</t>
  </si>
  <si>
    <t>17739334682</t>
  </si>
  <si>
    <t>德邦快递:7793306454</t>
  </si>
  <si>
    <t>460551170459049179</t>
  </si>
  <si>
    <t>tb1066049003</t>
  </si>
  <si>
    <t>王椿晶</t>
  </si>
  <si>
    <t>山西省 晋中市 平遥县 襄垣乡 襄垣村李家街</t>
  </si>
  <si>
    <t>15835056321</t>
  </si>
  <si>
    <t>德邦快递:7793306453</t>
  </si>
  <si>
    <t>281687079459390090</t>
  </si>
  <si>
    <t>tb228449741</t>
  </si>
  <si>
    <t>张杰</t>
  </si>
  <si>
    <t>浙江省 金华市 武义县 白洋街道 民心小区</t>
  </si>
  <si>
    <t>13171188476</t>
  </si>
  <si>
    <t>GAVEE 厂家批发办公座椅 现代减压设计坐垫职员电脑办公椅 可开票 颜色: 白框绿色无头枕</t>
  </si>
  <si>
    <t>德邦快递:7793306452</t>
  </si>
  <si>
    <t>460826627789789427</t>
  </si>
  <si>
    <t>花丁当</t>
  </si>
  <si>
    <t>张先丽</t>
  </si>
  <si>
    <t>福建省 福州市 闽侯县 上街镇 马保后园19</t>
  </si>
  <si>
    <t>13635269979</t>
  </si>
  <si>
    <t>德邦快递:7793306451</t>
  </si>
  <si>
    <t>458425888115721460</t>
  </si>
  <si>
    <t>小小得心1714</t>
  </si>
  <si>
    <t>姜柳</t>
  </si>
  <si>
    <t>江苏省 南京市 江宁区 江宁街道  江苏省南京市江宁区科宁路268号D1</t>
  </si>
  <si>
    <t>15044464414</t>
  </si>
  <si>
    <t>德邦快递:7793306456</t>
  </si>
  <si>
    <t>458398688792845655</t>
  </si>
  <si>
    <t>稻草人注册账户成功</t>
  </si>
  <si>
    <t>崔晓芹</t>
  </si>
  <si>
    <t>陕西省 西安市 长安区 韦曲街道 新华街太阳新城南门</t>
  </si>
  <si>
    <t>15379231180</t>
  </si>
  <si>
    <t>德邦快递:7793306472</t>
  </si>
  <si>
    <t>458716673727016842</t>
  </si>
  <si>
    <t>小小昕冉</t>
  </si>
  <si>
    <t>李雪</t>
  </si>
  <si>
    <t>安徽省 淮南市 谢家集区 唐山镇 新家园c区16栋</t>
  </si>
  <si>
    <t>15755466187</t>
  </si>
  <si>
    <t>GAVEE 工厂直营职员办公椅旋转可躺电脑办公椅座椅塑臀设计可定制 规格: 普通版绿色</t>
  </si>
  <si>
    <t>德邦快递:7793305580</t>
  </si>
  <si>
    <t>458583393626923634</t>
  </si>
  <si>
    <t>伟大事</t>
  </si>
  <si>
    <t>崔志伟</t>
  </si>
  <si>
    <t>广东省 汕头市 龙湖区 新津街道陈厝合宁和街19号男主角</t>
  </si>
  <si>
    <t>15802498791</t>
  </si>
  <si>
    <t>德邦快递:7793306436</t>
  </si>
  <si>
    <t>302836652030775509</t>
  </si>
  <si>
    <t>tb103890922</t>
  </si>
  <si>
    <t>嫣然</t>
  </si>
  <si>
    <t>四川省 眉山市 彭山区 凤鸣街道 凤鸣大道三段镇府旁韵达快递</t>
  </si>
  <si>
    <t>17361188753</t>
  </si>
  <si>
    <t>德邦快递:7793306429</t>
  </si>
  <si>
    <t>303084654776150410</t>
  </si>
  <si>
    <t>shenenpu</t>
  </si>
  <si>
    <t>余春节</t>
  </si>
  <si>
    <t>安徽省 合肥市 蜀山区 锦绣社区 青龙潭路水建花园</t>
  </si>
  <si>
    <t>15155952172</t>
  </si>
  <si>
    <t>德邦快递:7793306430</t>
  </si>
  <si>
    <t>458485313980988583</t>
  </si>
  <si>
    <t>tb27989970</t>
  </si>
  <si>
    <t>武浩宇</t>
  </si>
  <si>
    <t>陕西省 西安市 高陵区 鹿苑街道 九境城8号楼</t>
  </si>
  <si>
    <t>19829322183</t>
  </si>
  <si>
    <t>GAVEE 厂家批发办公座椅 现代减压设计坐垫职员电脑办公椅 可开票 颜色: 白框蓝色无头枕</t>
  </si>
  <si>
    <t>德邦快递:7793306431</t>
  </si>
  <si>
    <t>458140128752979465</t>
  </si>
  <si>
    <t>love471662828</t>
  </si>
  <si>
    <t>张亚楠</t>
  </si>
  <si>
    <t>山东省 济宁市 鱼台县 鱼城镇 李党村0335</t>
  </si>
  <si>
    <t>13355197520</t>
  </si>
  <si>
    <t>德邦快递:7793306432</t>
  </si>
  <si>
    <t>459035299825056034</t>
  </si>
  <si>
    <t>孙张hnrs</t>
  </si>
  <si>
    <t>张翠花</t>
  </si>
  <si>
    <t>江苏省 南京市 高淳区 漆桥镇 新港东路145号五星家具城</t>
  </si>
  <si>
    <t>13915918740</t>
  </si>
  <si>
    <t>德邦快递:7793306433</t>
  </si>
  <si>
    <t>458070848021318461</t>
  </si>
  <si>
    <t>赵欢欢41578758</t>
  </si>
  <si>
    <t>等待买家付款</t>
  </si>
  <si>
    <t>赵欢欢</t>
  </si>
  <si>
    <t>浙江省 杭州市 余杭区 崇贤街道 北周家潭 11号</t>
  </si>
  <si>
    <t>13456829232</t>
  </si>
  <si>
    <t>458372481456507550</t>
  </si>
  <si>
    <t>邓小谜</t>
  </si>
  <si>
    <t>邓宁</t>
  </si>
  <si>
    <t>广东省 茂名市 高州市 长坡镇 西坑鸡碑村</t>
  </si>
  <si>
    <t>13537774880</t>
  </si>
  <si>
    <t>德邦快递:7793306434</t>
  </si>
  <si>
    <t>303394095652382310</t>
  </si>
  <si>
    <t>tb327859831</t>
  </si>
  <si>
    <t>张丽娜</t>
  </si>
  <si>
    <t>河北省 承德市 平泉市 平泉镇 火车站对面山庄老酒老门卫</t>
  </si>
  <si>
    <t>13403240261</t>
  </si>
  <si>
    <t>GAVEE 工厂直营职员办公椅旋转可躺电脑办公椅座椅塑臀设计可定制 规格: 普通版蓝色</t>
  </si>
  <si>
    <t>德邦快递:7793306435</t>
  </si>
  <si>
    <t>302800269496550703</t>
  </si>
  <si>
    <t>画心1567184</t>
  </si>
  <si>
    <t>吕作坤</t>
  </si>
  <si>
    <t>上海 上海市 浦东新区 59859</t>
  </si>
  <si>
    <t>13234464312</t>
  </si>
  <si>
    <t>德邦快递:7793306437</t>
  </si>
  <si>
    <t>303184079913802609</t>
  </si>
  <si>
    <t>456zcc</t>
  </si>
  <si>
    <t>李月敏</t>
  </si>
  <si>
    <t>河南省 焦作市 孟州市 会昌街道 唐人公馆6</t>
  </si>
  <si>
    <t>13723161845</t>
  </si>
  <si>
    <t>德邦快递:7793306428</t>
  </si>
  <si>
    <t>457931555151235064</t>
  </si>
  <si>
    <t>齐子豪儿子</t>
  </si>
  <si>
    <t>河南省 开封市 龙亭区 河南开封经济开发区 郑开大道与十四大街交汇处恒大东汇名城</t>
  </si>
  <si>
    <t>15803882545</t>
  </si>
  <si>
    <t>GAVEE 厂家批发办公座椅 现代减压设计坐垫职员电脑办公椅 可开票 颜色: 黑框黑色带头枕</t>
  </si>
  <si>
    <t>德邦快递:7793306425</t>
  </si>
  <si>
    <t>457301441589960945</t>
  </si>
  <si>
    <t>tb193634635</t>
  </si>
  <si>
    <t>赵丽萍</t>
  </si>
  <si>
    <t>甘肃省 天水市 秦州区 七里墩街道 东风小康4S店</t>
  </si>
  <si>
    <t>18993812749</t>
  </si>
  <si>
    <t>GAVEE 厂家批发办公座椅 现代减压设计坐垫职员电脑办公椅 可开票 颜色: 黑框黑色无头枕</t>
  </si>
  <si>
    <t>德邦快递:7793306426</t>
  </si>
  <si>
    <t>457274945302070983</t>
  </si>
  <si>
    <t>望其岁月无殇</t>
  </si>
  <si>
    <t>王欣国</t>
  </si>
  <si>
    <t>广东省 湛江市 徐闻县 徐城街道 徐闻县前进路小学路口</t>
  </si>
  <si>
    <t>17674797648</t>
  </si>
  <si>
    <t>德邦快递:7793306427</t>
  </si>
  <si>
    <t>301749805244302217</t>
  </si>
  <si>
    <t>karry_凯耀</t>
  </si>
  <si>
    <t>已收货</t>
  </si>
  <si>
    <t>赵格选</t>
  </si>
  <si>
    <t>广东省 潮州市 潮安区 枫溪镇 白塔村大园顶路6横4号</t>
  </si>
  <si>
    <t>13829095057</t>
  </si>
  <si>
    <t>德邦快递:7793305458</t>
  </si>
  <si>
    <t>301377613901300002</t>
  </si>
  <si>
    <t>誉诚聚科贸</t>
  </si>
  <si>
    <t>苏经理</t>
  </si>
  <si>
    <t>北京 北京市 朝阳区 黑庄户镇 四合庄村88号大洋天地冷库</t>
  </si>
  <si>
    <t>18101097181</t>
  </si>
  <si>
    <t>德邦快递:8337255508</t>
  </si>
  <si>
    <t>444600544409700511</t>
  </si>
  <si>
    <t>通木木88</t>
  </si>
  <si>
    <t>王栋</t>
  </si>
  <si>
    <t>安徽省 亳州市 涡阳县 胜利中路236号</t>
  </si>
  <si>
    <t>18726678881</t>
  </si>
  <si>
    <t>职员办公椅子旋转网椅转椅电脑椅子office chair升降网布椅座椅 规格: 2018A果绿（电镀脚带头枕）</t>
  </si>
  <si>
    <t>德邦快递:8336141681</t>
  </si>
  <si>
    <t>297956559027325633</t>
  </si>
  <si>
    <t>宏派全屋装饰</t>
  </si>
  <si>
    <t>徐春花</t>
  </si>
  <si>
    <t>江西省 宜春市 丰城市 河洲街道 新力帝泊湾5栋一单元503</t>
  </si>
  <si>
    <t>15907059243</t>
  </si>
  <si>
    <t>德邦快递:8333388541</t>
  </si>
  <si>
    <t>439328353263732449</t>
  </si>
  <si>
    <t>黄灿丽2223663826</t>
  </si>
  <si>
    <t>黄灿丽</t>
  </si>
  <si>
    <t>广西壮族自治区 梧州市 藤县 太平镇 共青路42号</t>
  </si>
  <si>
    <t>18771726168</t>
  </si>
  <si>
    <t>德邦快递:8333388439</t>
  </si>
  <si>
    <t>297345484510594622</t>
  </si>
  <si>
    <t>zhangmeiyijun</t>
  </si>
  <si>
    <t>张美宜</t>
  </si>
  <si>
    <t>湖北省 十堰市 竹山县 潘口乡 小漩居委会</t>
  </si>
  <si>
    <t>15571983696</t>
  </si>
  <si>
    <t>德邦快递:8333387786</t>
  </si>
  <si>
    <t>439909635945067081</t>
  </si>
  <si>
    <t>宋宋sjx</t>
  </si>
  <si>
    <t>宋金侠</t>
  </si>
  <si>
    <t>广东省 深圳市 宝安区 公明街道 李家郎新村李家郎小学541A栋307</t>
  </si>
  <si>
    <t>18204456799</t>
  </si>
  <si>
    <t>职员办公椅子旋转网椅转椅电脑椅子office chair升降网布椅座椅 规格: 2018D弓形椅</t>
  </si>
  <si>
    <t>德邦快递:8333386588</t>
  </si>
  <si>
    <t>439889379780018953</t>
  </si>
  <si>
    <t>风轻轻云淡lo</t>
  </si>
  <si>
    <t>葛娟</t>
  </si>
  <si>
    <t>江苏省 扬州市 江都区 仙女镇 浦江路133号江阳花都</t>
  </si>
  <si>
    <t>19952459779</t>
  </si>
  <si>
    <t>职员办公椅子旋转网椅转椅电脑椅子office chair升降网布椅座椅 规格: 2018B（尼龙脚）</t>
  </si>
  <si>
    <t>德邦快递:8333386237</t>
  </si>
  <si>
    <t>297301836692204021</t>
  </si>
  <si>
    <t>t_1515826981865_0854</t>
  </si>
  <si>
    <t>李新月</t>
  </si>
  <si>
    <t>河北省 承德市 隆化县 蓝旗镇 大南沟村</t>
  </si>
  <si>
    <t>18231465523</t>
  </si>
  <si>
    <t>咖啡厅椅子软包休闲椅子酒吧休闲布艺椅子化妆椅酒店椅电脑座椅 颜色: 8213B白框千鸟格</t>
  </si>
  <si>
    <t>MY8213</t>
  </si>
  <si>
    <t>德邦快递:8333385912</t>
  </si>
  <si>
    <t>439835043309757563</t>
  </si>
  <si>
    <t>来点根烟1262</t>
  </si>
  <si>
    <t>马秀秀</t>
  </si>
  <si>
    <t>河北省 衡水市 安平县 安平镇 中心路凯旋城三期六号楼二单元</t>
  </si>
  <si>
    <t>15932171562</t>
  </si>
  <si>
    <t>咖啡厅椅子软包休闲椅子酒吧休闲布艺椅子化妆椅酒店椅电脑座椅 颜色: 8213A黑框红格</t>
  </si>
  <si>
    <t>德邦快递:8333385252</t>
  </si>
  <si>
    <t>297640431766154933</t>
  </si>
  <si>
    <t>叫我刘先生33</t>
  </si>
  <si>
    <t>刘亚军</t>
  </si>
  <si>
    <t>浙江省 宁波市 海曙区 望春街道 关爱小区118弄108号10室</t>
  </si>
  <si>
    <t>17374111230</t>
  </si>
  <si>
    <t>德邦快递:7793305441</t>
  </si>
  <si>
    <t>438179488557085640</t>
  </si>
  <si>
    <t>a云外飞</t>
  </si>
  <si>
    <t>李改春</t>
  </si>
  <si>
    <t>上海 上海市 虹口区 凉城新村街道 430弄601室</t>
  </si>
  <si>
    <t>13371833258</t>
  </si>
  <si>
    <t>德邦快递:8332961490</t>
  </si>
  <si>
    <t>278334119006642496</t>
  </si>
  <si>
    <t>t_1491061839988_0793</t>
  </si>
  <si>
    <t>赵灼旺</t>
  </si>
  <si>
    <t>广西壮族自治区 桂林市 全州县 全州镇 江南禾立康药房</t>
  </si>
  <si>
    <t>15807732416</t>
  </si>
  <si>
    <t>德邦快递:8332961628</t>
  </si>
  <si>
    <t>438148000115704844</t>
  </si>
  <si>
    <t>jy090628</t>
  </si>
  <si>
    <t>姜丽</t>
  </si>
  <si>
    <t>上海 上海市 浦东新区 航头镇 环镇南路638号</t>
  </si>
  <si>
    <t>13816998966</t>
  </si>
  <si>
    <t>德邦快递:8332961721</t>
  </si>
  <si>
    <t>278167302049679595</t>
  </si>
  <si>
    <t>t_1484971756869_046</t>
  </si>
  <si>
    <t>韩晓燕</t>
  </si>
  <si>
    <t>山西省 长治市 屯留县 渔泽镇 东古村</t>
  </si>
  <si>
    <t>15934369383</t>
  </si>
  <si>
    <t>德邦快递:8332961871</t>
  </si>
  <si>
    <t>438415041170304762</t>
  </si>
  <si>
    <t>w1128521</t>
  </si>
  <si>
    <t>王加云</t>
  </si>
  <si>
    <t>山东省 临沂市 费县 大田庄乡 周家庄村</t>
  </si>
  <si>
    <t>15953912029</t>
  </si>
  <si>
    <t>德邦快递:8332962016</t>
  </si>
  <si>
    <t>296718860459320024</t>
  </si>
  <si>
    <t>时尚小妞儿0211</t>
  </si>
  <si>
    <t>张圆圆</t>
  </si>
  <si>
    <t>河北省 唐山市 古冶区 大庄坨乡 黑鸭子村十九排八号</t>
  </si>
  <si>
    <t>15133954013</t>
  </si>
  <si>
    <t>德邦快递:8332962256</t>
  </si>
  <si>
    <t>438100192821217957</t>
  </si>
  <si>
    <t>亲亲宝贝3287</t>
  </si>
  <si>
    <t>贺成平</t>
  </si>
  <si>
    <t>河北省 石家庄市 长安区 广安街道 办事处师大社区居民委员会</t>
  </si>
  <si>
    <t>13897624486</t>
  </si>
  <si>
    <t>德邦快递:8332963241</t>
  </si>
  <si>
    <t>296894638444987709</t>
  </si>
  <si>
    <t>毛春元123</t>
  </si>
  <si>
    <t>毛春元</t>
  </si>
  <si>
    <t>贵州省 黔南布依族苗族自治州 都匀市 文峰街道 南州国际清华苑11栋2单元502号</t>
  </si>
  <si>
    <t>18585138816</t>
  </si>
  <si>
    <t>GAVEE家用办公电脑椅人体工学椅座椅会议椅办公椅椅子 颜色: 黑色</t>
  </si>
  <si>
    <t>GAV-T11DH</t>
  </si>
  <si>
    <t>德邦快递:8336559659</t>
  </si>
  <si>
    <t>437439393906224947</t>
  </si>
  <si>
    <t>蓝色叶99</t>
  </si>
  <si>
    <t>吴洁</t>
  </si>
  <si>
    <t>广东省 肇庆市 封开县 江口镇河提二路怡景花园B梯102。</t>
  </si>
  <si>
    <t>15814037755</t>
  </si>
  <si>
    <t>德邦快递:8332519834</t>
  </si>
  <si>
    <t>277993222279932193</t>
  </si>
  <si>
    <t>tb281207_22</t>
  </si>
  <si>
    <t>张雅莉收</t>
  </si>
  <si>
    <t>北京 北京市 顺义区 牛栏山镇 下坡屯一区3-2-1101</t>
  </si>
  <si>
    <t>17813206797</t>
  </si>
  <si>
    <t>德邦快递:8332519971</t>
  </si>
  <si>
    <t>437645954832747544</t>
  </si>
  <si>
    <t>tb954770734</t>
  </si>
  <si>
    <t>郭荣荣</t>
  </si>
  <si>
    <t>山西省 临汾市 洪洞县 大槐树镇 林业局小郭瓜子</t>
  </si>
  <si>
    <t>13753589398</t>
  </si>
  <si>
    <t>德邦快递:8332520187</t>
  </si>
  <si>
    <t>436936512069868779</t>
  </si>
  <si>
    <t>xiaonin1991</t>
  </si>
  <si>
    <t>曹晓琳</t>
  </si>
  <si>
    <t>山东省 潍坊市 奎文区 新城街道 虞河路玄武街吉祥家园小区</t>
  </si>
  <si>
    <t>15153698637</t>
  </si>
  <si>
    <t>德邦快递:8332520404</t>
  </si>
  <si>
    <t>296657774172166311</t>
  </si>
  <si>
    <t>忘958623</t>
  </si>
  <si>
    <t>娄欠欠</t>
  </si>
  <si>
    <t>河南省 平顶山市 叶县 任店镇 河南省平顶山叶县任店</t>
  </si>
  <si>
    <t>15137507293</t>
  </si>
  <si>
    <t>德邦快递:8332520484</t>
  </si>
  <si>
    <t>296388268837611601</t>
  </si>
  <si>
    <t>可爱小猫咪489789121</t>
  </si>
  <si>
    <t>赵丹丹</t>
  </si>
  <si>
    <t>广东省 惠州市 惠城区 桥东街道 小红超市对面</t>
  </si>
  <si>
    <t>13514675350</t>
  </si>
  <si>
    <t>德邦快递:8332520616</t>
  </si>
  <si>
    <t>277955366352077294</t>
  </si>
  <si>
    <t>周妍汐淘</t>
  </si>
  <si>
    <t>刘雪梅</t>
  </si>
  <si>
    <t>陕西省 宝鸡市 金台区 西关街道 陕西省宝鸡市金台区宝福路宝工家属区</t>
  </si>
  <si>
    <t>13088929138</t>
  </si>
  <si>
    <t>德邦快递:8332520964</t>
  </si>
  <si>
    <t>277551780581936896</t>
  </si>
  <si>
    <t>周15804585334</t>
  </si>
  <si>
    <t>南风</t>
  </si>
  <si>
    <t>北京 北京市 朝阳区 金盏镇 黎各庄意风家具</t>
  </si>
  <si>
    <t>13945368791</t>
  </si>
  <si>
    <t>咖啡厅椅子软包休闲椅子酒吧休闲布艺椅子化妆椅酒店椅办公洽谈椅 颜色: 8213B白框千鸟格</t>
  </si>
  <si>
    <t>德邦快递:8332104152</t>
  </si>
  <si>
    <t>436216545057445584</t>
  </si>
  <si>
    <t>阳光城天使</t>
  </si>
  <si>
    <t>王浪</t>
  </si>
  <si>
    <t>四川省 凉山彝族自治州 西昌市 西城街道 春城中路农行门口报亭</t>
  </si>
  <si>
    <t>15884033569</t>
  </si>
  <si>
    <t>咖啡厅椅子软包休闲椅子酒吧休闲布艺椅子化妆椅酒店椅办公洽谈椅 颜色: 8213A黑框红格</t>
  </si>
  <si>
    <t>德邦快递:8332104384</t>
  </si>
  <si>
    <t>296359821052089104</t>
  </si>
  <si>
    <t>白梦境华</t>
  </si>
  <si>
    <t>刘娴娴</t>
  </si>
  <si>
    <t>江苏省 盐城市 滨海县 滨海县现代农业产业园区 江苏省盐城市滨海县农业园区辛荡雨阳超市</t>
  </si>
  <si>
    <t>15061153062</t>
  </si>
  <si>
    <t>德邦快递:8332106855</t>
  </si>
  <si>
    <t>436476258994280176</t>
  </si>
  <si>
    <t>aaa那抹微笑32442795</t>
  </si>
  <si>
    <t>王林</t>
  </si>
  <si>
    <t>河北省 唐山市 古冶区 林西街道 南工房点4楼18号</t>
  </si>
  <si>
    <t>15032915843</t>
  </si>
  <si>
    <t>德邦快递:8332106941</t>
  </si>
  <si>
    <t>434837985026328247</t>
  </si>
  <si>
    <t>tb144851000</t>
  </si>
  <si>
    <t>戴美美</t>
  </si>
  <si>
    <t>湖南省 永州市 祁阳县 浯溪街道 浯溪工业园廉租房八栋</t>
  </si>
  <si>
    <t>15575318006</t>
  </si>
  <si>
    <t>德邦快递:8331657452</t>
  </si>
  <si>
    <t>434440736103136955</t>
  </si>
  <si>
    <t>tb65570671</t>
  </si>
  <si>
    <t>刘春红</t>
  </si>
  <si>
    <t>天津 天津市 北辰区 青光镇 天津市兴叶家具有限公司二厂</t>
  </si>
  <si>
    <t>13752278033</t>
  </si>
  <si>
    <t>德邦快递:8331658609</t>
  </si>
  <si>
    <t>434369216494018953</t>
  </si>
  <si>
    <t>德邦快递:8331659705</t>
  </si>
  <si>
    <t>434363200295535378</t>
  </si>
  <si>
    <t>tb165374898</t>
  </si>
  <si>
    <t>伊雪莹</t>
  </si>
  <si>
    <t>广东省 深圳市 福田区 格林豪泰酒店</t>
  </si>
  <si>
    <t>18045269767</t>
  </si>
  <si>
    <t>德邦快递:8331659969</t>
  </si>
  <si>
    <t>296239855372923305</t>
  </si>
  <si>
    <t>任晨曦妈妈</t>
  </si>
  <si>
    <t>王睿</t>
  </si>
  <si>
    <t>天津 天津市 武清区 白古屯镇 小赵庄电子厂</t>
  </si>
  <si>
    <t>18697083365</t>
  </si>
  <si>
    <t>咖啡厅椅子软包休闲椅子酒吧休闲布艺椅子化妆椅酒店椅办公洽谈椅 颜色: 8213B（白框）</t>
  </si>
  <si>
    <t>德邦快递:8331243983</t>
  </si>
  <si>
    <t>432443329955713073</t>
  </si>
  <si>
    <t>tb13038034</t>
  </si>
  <si>
    <t>白华珍</t>
  </si>
  <si>
    <t>湖南省 长沙市 长沙县 黄花镇 远大三路</t>
  </si>
  <si>
    <t>18932414979</t>
  </si>
  <si>
    <t>咖啡厅椅子软包休闲椅子酒吧休闲布艺椅子化妆椅酒店椅办公洽谈椅 颜色: 8213A（黑框红）</t>
  </si>
  <si>
    <t>德邦快递:8331244109</t>
  </si>
  <si>
    <t>432941443940732449</t>
  </si>
  <si>
    <t>德邦快递:8331244171</t>
  </si>
  <si>
    <t>295749517386872211</t>
  </si>
  <si>
    <t>t_1496503381861_0624</t>
  </si>
  <si>
    <t>杨静</t>
  </si>
  <si>
    <t>陕西省 宝鸡市 陇县 城关镇 堎底下2组</t>
  </si>
  <si>
    <t>18700722978</t>
  </si>
  <si>
    <t>德邦快递:8331244226</t>
  </si>
  <si>
    <t>431616898223771719</t>
  </si>
  <si>
    <t>tb11289105</t>
  </si>
  <si>
    <t>朱善云</t>
  </si>
  <si>
    <t>安徽省 铜陵市 铜官区 铜官山区虚镇 园林69?607</t>
  </si>
  <si>
    <t>13285625055</t>
  </si>
  <si>
    <t>德邦快递:8330718583</t>
  </si>
  <si>
    <t>431275233636797970</t>
  </si>
  <si>
    <t>铂铂妈妈</t>
  </si>
  <si>
    <t>曹先生</t>
  </si>
  <si>
    <t>广东省 深圳市 福田区 香蜜湖街道 详细 侨香路3010号深圳市公安局经侦局 所在地区</t>
  </si>
  <si>
    <t>13530179718</t>
  </si>
  <si>
    <t>德邦快递:7793304512</t>
  </si>
  <si>
    <t>277272647736803694</t>
  </si>
  <si>
    <t>tb645125633</t>
  </si>
  <si>
    <t>李本丽</t>
  </si>
  <si>
    <t>安徽省 宿州市 萧县 王寨镇 宋楼村</t>
  </si>
  <si>
    <t>17606123993</t>
  </si>
  <si>
    <t>德邦快递:8330718687</t>
  </si>
  <si>
    <t>431786307824757563</t>
  </si>
  <si>
    <t>咖啡厅椅子软包休闲椅子酒吧休闲布艺椅子化妆椅酒店椅办公洽谈椅 颜色: 8213B（灰框）</t>
  </si>
  <si>
    <t>德邦快递:8330718812</t>
  </si>
  <si>
    <t>431183969375127355</t>
  </si>
  <si>
    <t>王苗15261352730</t>
  </si>
  <si>
    <t>王苗</t>
  </si>
  <si>
    <t>江苏省 连云港市 连云区 墟沟街道 西小区31路公交总站直对面足屿养生馆</t>
  </si>
  <si>
    <t>13951251997</t>
  </si>
  <si>
    <t>德邦快递:8330718968</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</si>
</sst>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m\-dd\ hh:mm:ss"/>
    <numFmt numFmtId="177" formatCode="###,##0.00"/>
  </numFmts>
  <fonts count="29">
    <font>
      <sz val="11"/>
      <color theme="1"/>
      <name val="等线"/>
      <charset val="134"/>
      <scheme val="minor"/>
    </font>
    <font>
      <b/>
      <sz val="11"/>
      <color rgb="FFFF0000"/>
      <name val="等线"/>
      <charset val="134"/>
      <scheme val="minor"/>
    </font>
    <font>
      <b/>
      <sz val="11"/>
      <name val="等线"/>
      <charset val="134"/>
      <scheme val="minor"/>
    </font>
    <font>
      <sz val="11"/>
      <color rgb="FFFF0000"/>
      <name val="等线"/>
      <charset val="134"/>
      <scheme val="minor"/>
    </font>
    <font>
      <b/>
      <sz val="11"/>
      <color theme="1"/>
      <name val="等线"/>
      <charset val="134"/>
      <scheme val="minor"/>
    </font>
    <font>
      <sz val="8"/>
      <color theme="1"/>
      <name val="等线"/>
      <charset val="134"/>
      <scheme val="minor"/>
    </font>
    <font>
      <b/>
      <sz val="8"/>
      <color theme="1"/>
      <name val="等线"/>
      <charset val="134"/>
      <scheme val="minor"/>
    </font>
    <font>
      <sz val="10"/>
      <name val="Arial"/>
      <charset val="0"/>
    </font>
    <font>
      <b/>
      <sz val="11"/>
      <name val="宋体"/>
      <charset val="0"/>
    </font>
    <font>
      <sz val="11"/>
      <name val="宋体"/>
      <charset val="0"/>
    </font>
    <font>
      <u/>
      <sz val="11"/>
      <color rgb="FF800080"/>
      <name val="等线"/>
      <charset val="0"/>
      <scheme val="minor"/>
    </font>
    <font>
      <u/>
      <sz val="11"/>
      <color rgb="FF0000FF"/>
      <name val="等线"/>
      <charset val="0"/>
      <scheme val="minor"/>
    </font>
    <font>
      <b/>
      <sz val="15"/>
      <color theme="3"/>
      <name val="等线"/>
      <charset val="134"/>
      <scheme val="minor"/>
    </font>
    <font>
      <b/>
      <sz val="18"/>
      <color theme="3"/>
      <name val="等线"/>
      <charset val="134"/>
      <scheme val="minor"/>
    </font>
    <font>
      <b/>
      <sz val="13"/>
      <color theme="3"/>
      <name val="等线"/>
      <charset val="134"/>
      <scheme val="minor"/>
    </font>
    <font>
      <sz val="11"/>
      <color theme="1"/>
      <name val="等线"/>
      <charset val="0"/>
      <scheme val="minor"/>
    </font>
    <font>
      <sz val="11"/>
      <color theme="0"/>
      <name val="等线"/>
      <charset val="0"/>
      <scheme val="minor"/>
    </font>
    <font>
      <b/>
      <sz val="11"/>
      <color theme="3"/>
      <name val="等线"/>
      <charset val="134"/>
      <scheme val="minor"/>
    </font>
    <font>
      <sz val="11"/>
      <color rgb="FF9C0006"/>
      <name val="等线"/>
      <charset val="0"/>
      <scheme val="minor"/>
    </font>
    <font>
      <sz val="11"/>
      <color rgb="FF9C6500"/>
      <name val="等线"/>
      <charset val="0"/>
      <scheme val="minor"/>
    </font>
    <font>
      <sz val="11"/>
      <color rgb="FF3F3F76"/>
      <name val="等线"/>
      <charset val="0"/>
      <scheme val="minor"/>
    </font>
    <font>
      <i/>
      <sz val="11"/>
      <color rgb="FF7F7F7F"/>
      <name val="等线"/>
      <charset val="0"/>
      <scheme val="minor"/>
    </font>
    <font>
      <sz val="11"/>
      <color rgb="FFFF0000"/>
      <name val="等线"/>
      <charset val="0"/>
      <scheme val="minor"/>
    </font>
    <font>
      <sz val="11"/>
      <color rgb="FF006100"/>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s>
  <fills count="42">
    <fill>
      <patternFill patternType="none"/>
    </fill>
    <fill>
      <patternFill patternType="gray125"/>
    </fill>
    <fill>
      <patternFill patternType="solid">
        <fgColor rgb="FFFF0000"/>
        <bgColor indexed="64"/>
      </patternFill>
    </fill>
    <fill>
      <patternFill patternType="solid">
        <fgColor theme="9" tint="0.6"/>
        <bgColor indexed="64"/>
      </patternFill>
    </fill>
    <fill>
      <patternFill patternType="solid">
        <fgColor rgb="FF00B0F0"/>
        <bgColor indexed="64"/>
      </patternFill>
    </fill>
    <fill>
      <patternFill patternType="solid">
        <fgColor rgb="FFFFC000"/>
        <bgColor indexed="64"/>
      </patternFill>
    </fill>
    <fill>
      <patternFill patternType="solid">
        <fgColor theme="9"/>
        <bgColor indexed="64"/>
      </patternFill>
    </fill>
    <fill>
      <patternFill patternType="solid">
        <fgColor rgb="FF7030A0"/>
        <bgColor indexed="64"/>
      </patternFill>
    </fill>
    <fill>
      <patternFill patternType="solid">
        <fgColor theme="4"/>
        <bgColor indexed="64"/>
      </patternFill>
    </fill>
    <fill>
      <patternFill patternType="solid">
        <fgColor rgb="FFF85208"/>
        <bgColor indexed="64"/>
      </patternFill>
    </fill>
    <fill>
      <patternFill patternType="solid">
        <fgColor theme="9" tint="0.8"/>
        <bgColor indexed="64"/>
      </patternFill>
    </fill>
    <fill>
      <patternFill patternType="solid">
        <fgColor rgb="FFC00000"/>
        <bgColor indexed="64"/>
      </patternFill>
    </fill>
    <fill>
      <patternFill patternType="solid">
        <fgColor rgb="FFFFFF00"/>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6"/>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5"/>
        <bgColor indexed="64"/>
      </patternFill>
    </fill>
    <fill>
      <patternFill patternType="solid">
        <fgColor theme="5" tint="0.799981688894314"/>
        <bgColor indexed="64"/>
      </patternFill>
    </fill>
  </fills>
  <borders count="23">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style="medium">
        <color auto="1"/>
      </top>
      <bottom style="medium">
        <color auto="1"/>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5" fillId="18" borderId="0" applyNumberFormat="0" applyBorder="0" applyAlignment="0" applyProtection="0">
      <alignment vertical="center"/>
    </xf>
    <xf numFmtId="0" fontId="20" fillId="21"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5" borderId="0" applyNumberFormat="0" applyBorder="0" applyAlignment="0" applyProtection="0">
      <alignment vertical="center"/>
    </xf>
    <xf numFmtId="0" fontId="18" fillId="19" borderId="0" applyNumberFormat="0" applyBorder="0" applyAlignment="0" applyProtection="0">
      <alignment vertical="center"/>
    </xf>
    <xf numFmtId="43" fontId="0" fillId="0" borderId="0" applyFont="0" applyFill="0" applyBorder="0" applyAlignment="0" applyProtection="0">
      <alignment vertical="center"/>
    </xf>
    <xf numFmtId="0" fontId="16" fillId="24"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25" borderId="17" applyNumberFormat="0" applyFont="0" applyAlignment="0" applyProtection="0">
      <alignment vertical="center"/>
    </xf>
    <xf numFmtId="0" fontId="16" fillId="28" borderId="0" applyNumberFormat="0" applyBorder="0" applyAlignment="0" applyProtection="0">
      <alignment vertical="center"/>
    </xf>
    <xf numFmtId="0" fontId="1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2" fillId="0" borderId="15" applyNumberFormat="0" applyFill="0" applyAlignment="0" applyProtection="0">
      <alignment vertical="center"/>
    </xf>
    <xf numFmtId="0" fontId="14" fillId="0" borderId="15" applyNumberFormat="0" applyFill="0" applyAlignment="0" applyProtection="0">
      <alignment vertical="center"/>
    </xf>
    <xf numFmtId="0" fontId="16" fillId="23" borderId="0" applyNumberFormat="0" applyBorder="0" applyAlignment="0" applyProtection="0">
      <alignment vertical="center"/>
    </xf>
    <xf numFmtId="0" fontId="17" fillId="0" borderId="18" applyNumberFormat="0" applyFill="0" applyAlignment="0" applyProtection="0">
      <alignment vertical="center"/>
    </xf>
    <xf numFmtId="0" fontId="16" fillId="32" borderId="0" applyNumberFormat="0" applyBorder="0" applyAlignment="0" applyProtection="0">
      <alignment vertical="center"/>
    </xf>
    <xf numFmtId="0" fontId="24" fillId="33" borderId="19" applyNumberFormat="0" applyAlignment="0" applyProtection="0">
      <alignment vertical="center"/>
    </xf>
    <xf numFmtId="0" fontId="25" fillId="33" borderId="16" applyNumberFormat="0" applyAlignment="0" applyProtection="0">
      <alignment vertical="center"/>
    </xf>
    <xf numFmtId="0" fontId="26" fillId="34" borderId="20" applyNumberFormat="0" applyAlignment="0" applyProtection="0">
      <alignment vertical="center"/>
    </xf>
    <xf numFmtId="0" fontId="15" fillId="37" borderId="0" applyNumberFormat="0" applyBorder="0" applyAlignment="0" applyProtection="0">
      <alignment vertical="center"/>
    </xf>
    <xf numFmtId="0" fontId="16" fillId="40" borderId="0" applyNumberFormat="0" applyBorder="0" applyAlignment="0" applyProtection="0">
      <alignment vertical="center"/>
    </xf>
    <xf numFmtId="0" fontId="27" fillId="0" borderId="21" applyNumberFormat="0" applyFill="0" applyAlignment="0" applyProtection="0">
      <alignment vertical="center"/>
    </xf>
    <xf numFmtId="0" fontId="28" fillId="0" borderId="22" applyNumberFormat="0" applyFill="0" applyAlignment="0" applyProtection="0">
      <alignment vertical="center"/>
    </xf>
    <xf numFmtId="0" fontId="23" fillId="29" borderId="0" applyNumberFormat="0" applyBorder="0" applyAlignment="0" applyProtection="0">
      <alignment vertical="center"/>
    </xf>
    <xf numFmtId="0" fontId="19" fillId="20" borderId="0" applyNumberFormat="0" applyBorder="0" applyAlignment="0" applyProtection="0">
      <alignment vertical="center"/>
    </xf>
    <xf numFmtId="0" fontId="15" fillId="14" borderId="0" applyNumberFormat="0" applyBorder="0" applyAlignment="0" applyProtection="0">
      <alignment vertical="center"/>
    </xf>
    <xf numFmtId="0" fontId="16" fillId="8" borderId="0" applyNumberFormat="0" applyBorder="0" applyAlignment="0" applyProtection="0">
      <alignment vertical="center"/>
    </xf>
    <xf numFmtId="0" fontId="15" fillId="17" borderId="0" applyNumberFormat="0" applyBorder="0" applyAlignment="0" applyProtection="0">
      <alignment vertical="center"/>
    </xf>
    <xf numFmtId="0" fontId="15" fillId="13" borderId="0" applyNumberFormat="0" applyBorder="0" applyAlignment="0" applyProtection="0">
      <alignment vertical="center"/>
    </xf>
    <xf numFmtId="0" fontId="15" fillId="41" borderId="0" applyNumberFormat="0" applyBorder="0" applyAlignment="0" applyProtection="0">
      <alignment vertical="center"/>
    </xf>
    <xf numFmtId="0" fontId="15" fillId="36" borderId="0" applyNumberFormat="0" applyBorder="0" applyAlignment="0" applyProtection="0">
      <alignment vertical="center"/>
    </xf>
    <xf numFmtId="0" fontId="16" fillId="31" borderId="0" applyNumberFormat="0" applyBorder="0" applyAlignment="0" applyProtection="0">
      <alignment vertical="center"/>
    </xf>
    <xf numFmtId="0" fontId="16" fillId="39" borderId="0" applyNumberFormat="0" applyBorder="0" applyAlignment="0" applyProtection="0">
      <alignment vertical="center"/>
    </xf>
    <xf numFmtId="0" fontId="15" fillId="35" borderId="0" applyNumberFormat="0" applyBorder="0" applyAlignment="0" applyProtection="0">
      <alignment vertical="center"/>
    </xf>
    <xf numFmtId="0" fontId="15" fillId="27" borderId="0" applyNumberFormat="0" applyBorder="0" applyAlignment="0" applyProtection="0">
      <alignment vertical="center"/>
    </xf>
    <xf numFmtId="0" fontId="16" fillId="16" borderId="0" applyNumberFormat="0" applyBorder="0" applyAlignment="0" applyProtection="0">
      <alignment vertical="center"/>
    </xf>
    <xf numFmtId="0" fontId="15" fillId="22" borderId="0" applyNumberFormat="0" applyBorder="0" applyAlignment="0" applyProtection="0">
      <alignment vertical="center"/>
    </xf>
    <xf numFmtId="0" fontId="16" fillId="38" borderId="0" applyNumberFormat="0" applyBorder="0" applyAlignment="0" applyProtection="0">
      <alignment vertical="center"/>
    </xf>
    <xf numFmtId="0" fontId="16" fillId="6" borderId="0" applyNumberFormat="0" applyBorder="0" applyAlignment="0" applyProtection="0">
      <alignment vertical="center"/>
    </xf>
    <xf numFmtId="0" fontId="15" fillId="26" borderId="0" applyNumberFormat="0" applyBorder="0" applyAlignment="0" applyProtection="0">
      <alignment vertical="center"/>
    </xf>
    <xf numFmtId="0" fontId="16" fillId="30" borderId="0" applyNumberFormat="0" applyBorder="0" applyAlignment="0" applyProtection="0">
      <alignment vertical="center"/>
    </xf>
  </cellStyleXfs>
  <cellXfs count="98">
    <xf numFmtId="0" fontId="0" fillId="0" borderId="0" xfId="0"/>
    <xf numFmtId="0" fontId="0" fillId="0" borderId="0" xfId="0" applyFont="1" applyFill="1" applyAlignment="1">
      <alignment vertical="center"/>
    </xf>
    <xf numFmtId="0" fontId="1" fillId="0" borderId="0" xfId="0" applyFont="1" applyFill="1" applyAlignment="1">
      <alignment vertical="center"/>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3" xfId="0" applyFont="1" applyFill="1" applyBorder="1" applyAlignment="1">
      <alignment horizontal="center" vertical="center"/>
    </xf>
    <xf numFmtId="0" fontId="2" fillId="2" borderId="3" xfId="0" applyFont="1" applyFill="1" applyBorder="1" applyAlignment="1">
      <alignment horizontal="right" vertical="center"/>
    </xf>
    <xf numFmtId="0" fontId="0" fillId="0" borderId="4" xfId="0" applyFont="1" applyFill="1" applyBorder="1" applyAlignment="1">
      <alignment vertical="center"/>
    </xf>
    <xf numFmtId="0" fontId="0" fillId="3" borderId="3" xfId="0" applyFont="1" applyFill="1" applyBorder="1" applyAlignment="1">
      <alignment horizontal="right" vertical="center"/>
    </xf>
    <xf numFmtId="0" fontId="0" fillId="4" borderId="3" xfId="0" applyFont="1" applyFill="1" applyBorder="1" applyAlignment="1">
      <alignment horizontal="right" vertical="center"/>
    </xf>
    <xf numFmtId="0" fontId="0" fillId="5" borderId="3" xfId="0" applyFont="1" applyFill="1" applyBorder="1" applyAlignment="1">
      <alignment horizontal="right" vertical="center"/>
    </xf>
    <xf numFmtId="0" fontId="0" fillId="0" borderId="5" xfId="0" applyFont="1" applyFill="1" applyBorder="1" applyAlignment="1">
      <alignment horizontal="center" vertical="center"/>
    </xf>
    <xf numFmtId="0" fontId="2" fillId="2" borderId="5" xfId="0" applyFont="1" applyFill="1" applyBorder="1" applyAlignment="1">
      <alignment horizontal="right" vertical="center"/>
    </xf>
    <xf numFmtId="0" fontId="3" fillId="0" borderId="6" xfId="0" applyFont="1" applyFill="1" applyBorder="1" applyAlignment="1">
      <alignment vertical="center"/>
    </xf>
    <xf numFmtId="0" fontId="0" fillId="3" borderId="5" xfId="0" applyFont="1" applyFill="1" applyBorder="1" applyAlignment="1">
      <alignment horizontal="right" vertical="center"/>
    </xf>
    <xf numFmtId="0" fontId="0" fillId="0" borderId="6" xfId="0" applyFont="1" applyFill="1" applyBorder="1" applyAlignment="1">
      <alignment vertical="center"/>
    </xf>
    <xf numFmtId="0" fontId="0" fillId="4" borderId="5" xfId="0" applyFont="1" applyFill="1" applyBorder="1" applyAlignment="1">
      <alignment horizontal="right" vertical="center"/>
    </xf>
    <xf numFmtId="0" fontId="0" fillId="5" borderId="5" xfId="0" applyFont="1" applyFill="1" applyBorder="1" applyAlignment="1">
      <alignment horizontal="right" vertical="center"/>
    </xf>
    <xf numFmtId="0" fontId="1" fillId="0" borderId="1" xfId="0" applyFont="1" applyFill="1" applyBorder="1" applyAlignment="1">
      <alignment vertical="center"/>
    </xf>
    <xf numFmtId="0" fontId="2" fillId="2" borderId="1" xfId="0" applyFont="1" applyFill="1" applyBorder="1" applyAlignment="1">
      <alignment horizontal="right" vertical="center"/>
    </xf>
    <xf numFmtId="0" fontId="1" fillId="0" borderId="7" xfId="0" applyFont="1" applyFill="1" applyBorder="1" applyAlignment="1">
      <alignment vertical="center"/>
    </xf>
    <xf numFmtId="0" fontId="1" fillId="3" borderId="1" xfId="0" applyFont="1" applyFill="1" applyBorder="1" applyAlignment="1">
      <alignment horizontal="right" vertical="center"/>
    </xf>
    <xf numFmtId="0" fontId="4" fillId="4" borderId="1" xfId="0" applyFont="1" applyFill="1" applyBorder="1" applyAlignment="1">
      <alignment horizontal="right" vertical="center"/>
    </xf>
    <xf numFmtId="0" fontId="4" fillId="5" borderId="1" xfId="0" applyFont="1" applyFill="1" applyBorder="1" applyAlignment="1">
      <alignment horizontal="right" vertical="center"/>
    </xf>
    <xf numFmtId="0" fontId="0" fillId="0" borderId="7" xfId="0" applyFont="1" applyFill="1" applyBorder="1" applyAlignment="1">
      <alignment horizontal="center" vertical="center"/>
    </xf>
    <xf numFmtId="0" fontId="5" fillId="0" borderId="3" xfId="0" applyFont="1" applyFill="1" applyBorder="1" applyAlignment="1">
      <alignment horizontal="right" vertical="center"/>
    </xf>
    <xf numFmtId="0" fontId="0" fillId="0" borderId="5" xfId="0" applyFont="1" applyFill="1" applyBorder="1" applyAlignment="1">
      <alignment horizontal="right" vertical="center"/>
    </xf>
    <xf numFmtId="0" fontId="6" fillId="0" borderId="1" xfId="0" applyFont="1" applyFill="1" applyBorder="1" applyAlignment="1">
      <alignment horizontal="right" vertical="center"/>
    </xf>
    <xf numFmtId="0" fontId="7" fillId="0" borderId="0" xfId="0" applyFont="1" applyFill="1" applyBorder="1" applyAlignment="1"/>
    <xf numFmtId="0" fontId="7" fillId="2" borderId="0" xfId="0" applyFont="1" applyFill="1" applyBorder="1" applyAlignment="1"/>
    <xf numFmtId="0" fontId="7" fillId="6" borderId="0" xfId="0" applyFont="1" applyFill="1" applyBorder="1" applyAlignment="1"/>
    <xf numFmtId="0" fontId="7" fillId="0" borderId="0" xfId="0" applyFont="1" applyFill="1" applyBorder="1" applyAlignment="1">
      <alignment wrapText="1"/>
    </xf>
    <xf numFmtId="0" fontId="8" fillId="0" borderId="0" xfId="0" applyFont="1" applyFill="1" applyBorder="1" applyAlignment="1">
      <alignment horizontal="left" vertical="top"/>
    </xf>
    <xf numFmtId="0" fontId="8" fillId="0" borderId="0" xfId="0" applyFont="1" applyFill="1" applyBorder="1" applyAlignment="1">
      <alignment horizontal="left" vertical="top" wrapText="1"/>
    </xf>
    <xf numFmtId="49" fontId="9" fillId="0" borderId="0" xfId="0" applyNumberFormat="1" applyFont="1" applyFill="1" applyBorder="1" applyAlignment="1">
      <alignment horizontal="right" vertical="top"/>
    </xf>
    <xf numFmtId="0" fontId="9" fillId="0" borderId="0" xfId="0" applyFont="1" applyFill="1" applyBorder="1" applyAlignment="1">
      <alignment horizontal="left" vertical="top"/>
    </xf>
    <xf numFmtId="177" fontId="9" fillId="0" borderId="0" xfId="0" applyNumberFormat="1" applyFont="1" applyFill="1" applyBorder="1" applyAlignment="1">
      <alignment horizontal="right" vertical="top"/>
    </xf>
    <xf numFmtId="176" fontId="9" fillId="0" borderId="0" xfId="0" applyNumberFormat="1" applyFont="1" applyFill="1" applyBorder="1" applyAlignment="1">
      <alignment horizontal="left" vertical="top" wrapText="1"/>
    </xf>
    <xf numFmtId="176" fontId="9" fillId="0" borderId="0" xfId="0" applyNumberFormat="1" applyFont="1" applyFill="1" applyBorder="1" applyAlignment="1">
      <alignment horizontal="right" vertical="top" wrapText="1"/>
    </xf>
    <xf numFmtId="0" fontId="9" fillId="0" borderId="0" xfId="0" applyFont="1" applyFill="1" applyBorder="1" applyAlignment="1">
      <alignment horizontal="left" vertical="top" wrapText="1"/>
    </xf>
    <xf numFmtId="49" fontId="9" fillId="2" borderId="0" xfId="0" applyNumberFormat="1" applyFont="1" applyFill="1" applyBorder="1" applyAlignment="1">
      <alignment horizontal="right" vertical="top"/>
    </xf>
    <xf numFmtId="0" fontId="9" fillId="2" borderId="0" xfId="0" applyFont="1" applyFill="1" applyBorder="1" applyAlignment="1">
      <alignment horizontal="left" vertical="top"/>
    </xf>
    <xf numFmtId="177" fontId="9" fillId="2" borderId="0" xfId="0" applyNumberFormat="1" applyFont="1" applyFill="1" applyBorder="1" applyAlignment="1">
      <alignment horizontal="right" vertical="top"/>
    </xf>
    <xf numFmtId="176" fontId="9" fillId="2" borderId="0" xfId="0" applyNumberFormat="1" applyFont="1" applyFill="1" applyBorder="1" applyAlignment="1">
      <alignment horizontal="right" vertical="top" wrapText="1"/>
    </xf>
    <xf numFmtId="0" fontId="9" fillId="2" borderId="0" xfId="0" applyFont="1" applyFill="1" applyBorder="1" applyAlignment="1">
      <alignment horizontal="left" vertical="top" wrapText="1"/>
    </xf>
    <xf numFmtId="0" fontId="9" fillId="0" borderId="0" xfId="0" applyFont="1" applyFill="1" applyBorder="1" applyAlignment="1">
      <alignment horizontal="right" vertical="top"/>
    </xf>
    <xf numFmtId="0" fontId="9" fillId="2" borderId="0" xfId="0" applyFont="1" applyFill="1" applyBorder="1" applyAlignment="1">
      <alignment horizontal="right" vertical="top"/>
    </xf>
    <xf numFmtId="49" fontId="9" fillId="6" borderId="0" xfId="0" applyNumberFormat="1" applyFont="1" applyFill="1" applyBorder="1" applyAlignment="1">
      <alignment horizontal="right" vertical="top"/>
    </xf>
    <xf numFmtId="0" fontId="9" fillId="6" borderId="0" xfId="0" applyFont="1" applyFill="1" applyBorder="1" applyAlignment="1">
      <alignment horizontal="left" vertical="top"/>
    </xf>
    <xf numFmtId="177" fontId="9" fillId="6" borderId="0" xfId="0" applyNumberFormat="1" applyFont="1" applyFill="1" applyBorder="1" applyAlignment="1">
      <alignment horizontal="right" vertical="top"/>
    </xf>
    <xf numFmtId="176" fontId="9" fillId="6" borderId="0" xfId="0" applyNumberFormat="1" applyFont="1" applyFill="1" applyBorder="1" applyAlignment="1">
      <alignment horizontal="right" vertical="top" wrapText="1"/>
    </xf>
    <xf numFmtId="0" fontId="9" fillId="6" borderId="0" xfId="0" applyFont="1" applyFill="1" applyBorder="1" applyAlignment="1">
      <alignment horizontal="left" vertical="top" wrapText="1"/>
    </xf>
    <xf numFmtId="0" fontId="9" fillId="6" borderId="0" xfId="0" applyFont="1" applyFill="1" applyBorder="1" applyAlignment="1">
      <alignment horizontal="right" vertical="top"/>
    </xf>
    <xf numFmtId="0" fontId="0" fillId="2" borderId="0" xfId="0" applyFont="1" applyFill="1" applyAlignment="1">
      <alignment vertical="center"/>
    </xf>
    <xf numFmtId="0" fontId="0" fillId="4" borderId="0" xfId="0" applyFont="1" applyFill="1" applyAlignment="1">
      <alignment vertical="center"/>
    </xf>
    <xf numFmtId="0" fontId="0" fillId="7" borderId="0" xfId="0" applyFont="1" applyFill="1" applyAlignment="1">
      <alignment vertical="center"/>
    </xf>
    <xf numFmtId="0" fontId="0" fillId="6" borderId="0" xfId="0" applyFont="1" applyFill="1" applyAlignment="1">
      <alignment vertical="center"/>
    </xf>
    <xf numFmtId="0" fontId="0" fillId="2" borderId="0" xfId="0" applyFont="1" applyFill="1" applyBorder="1" applyAlignment="1">
      <alignment vertical="center"/>
    </xf>
    <xf numFmtId="0" fontId="0" fillId="6" borderId="0" xfId="0" applyFont="1" applyFill="1" applyBorder="1" applyAlignment="1">
      <alignment vertical="center"/>
    </xf>
    <xf numFmtId="0" fontId="0" fillId="4" borderId="0" xfId="0" applyFont="1" applyFill="1" applyBorder="1" applyAlignment="1">
      <alignment vertical="center"/>
    </xf>
    <xf numFmtId="0" fontId="0" fillId="0" borderId="0" xfId="0" applyFont="1" applyFill="1" applyBorder="1" applyAlignment="1">
      <alignment vertical="center"/>
    </xf>
    <xf numFmtId="0" fontId="0" fillId="8" borderId="0" xfId="0" applyFont="1" applyFill="1" applyAlignment="1">
      <alignment vertical="center"/>
    </xf>
    <xf numFmtId="0" fontId="0" fillId="8" borderId="0" xfId="0" applyFont="1" applyFill="1" applyBorder="1" applyAlignment="1">
      <alignment vertical="center"/>
    </xf>
    <xf numFmtId="22" fontId="0" fillId="8" borderId="0" xfId="0" applyNumberFormat="1" applyFont="1" applyFill="1" applyBorder="1" applyAlignment="1">
      <alignment vertical="center"/>
    </xf>
    <xf numFmtId="22" fontId="0" fillId="2" borderId="0" xfId="0" applyNumberFormat="1" applyFont="1" applyFill="1" applyBorder="1" applyAlignment="1">
      <alignment vertical="center"/>
    </xf>
    <xf numFmtId="22" fontId="0" fillId="0" borderId="0" xfId="0" applyNumberFormat="1" applyFont="1" applyFill="1" applyBorder="1" applyAlignment="1">
      <alignment vertical="center"/>
    </xf>
    <xf numFmtId="22" fontId="0" fillId="6" borderId="0" xfId="0" applyNumberFormat="1" applyFont="1" applyFill="1" applyBorder="1" applyAlignment="1">
      <alignment vertical="center"/>
    </xf>
    <xf numFmtId="22" fontId="0" fillId="0" borderId="0" xfId="0" applyNumberFormat="1" applyFont="1" applyFill="1" applyAlignment="1">
      <alignment vertical="center"/>
    </xf>
    <xf numFmtId="0" fontId="0" fillId="9" borderId="0" xfId="0" applyFont="1" applyFill="1" applyAlignment="1">
      <alignment vertical="center"/>
    </xf>
    <xf numFmtId="0" fontId="0" fillId="5" borderId="0" xfId="0" applyFont="1" applyFill="1" applyAlignment="1">
      <alignment vertical="center"/>
    </xf>
    <xf numFmtId="0" fontId="0" fillId="10" borderId="0" xfId="0" applyFont="1" applyFill="1" applyAlignment="1">
      <alignment vertical="center"/>
    </xf>
    <xf numFmtId="0" fontId="0" fillId="11" borderId="0" xfId="0" applyFill="1"/>
    <xf numFmtId="22" fontId="0" fillId="4" borderId="0" xfId="0" applyNumberFormat="1" applyFont="1" applyFill="1" applyBorder="1" applyAlignment="1">
      <alignment vertical="center"/>
    </xf>
    <xf numFmtId="0" fontId="0" fillId="9" borderId="0" xfId="0" applyFont="1" applyFill="1" applyBorder="1" applyAlignment="1">
      <alignment vertical="center"/>
    </xf>
    <xf numFmtId="22" fontId="0" fillId="9" borderId="0" xfId="0" applyNumberFormat="1" applyFont="1" applyFill="1" applyBorder="1" applyAlignment="1">
      <alignment vertical="center"/>
    </xf>
    <xf numFmtId="0" fontId="0" fillId="11" borderId="0" xfId="0" applyFont="1" applyFill="1" applyAlignment="1">
      <alignment vertical="center"/>
    </xf>
    <xf numFmtId="0" fontId="0" fillId="12" borderId="3" xfId="0" applyFont="1" applyFill="1" applyBorder="1" applyAlignment="1">
      <alignment horizontal="center" vertical="center"/>
    </xf>
    <xf numFmtId="0" fontId="0" fillId="12" borderId="8" xfId="0" applyFont="1" applyFill="1" applyBorder="1" applyAlignment="1">
      <alignment horizontal="center" vertical="center"/>
    </xf>
    <xf numFmtId="0" fontId="0" fillId="12" borderId="4" xfId="0" applyFont="1" applyFill="1" applyBorder="1" applyAlignment="1">
      <alignment horizontal="center" vertical="center"/>
    </xf>
    <xf numFmtId="0" fontId="0" fillId="6" borderId="3" xfId="0" applyFont="1" applyFill="1" applyBorder="1" applyAlignment="1">
      <alignment horizontal="center" vertical="center"/>
    </xf>
    <xf numFmtId="0" fontId="0" fillId="6" borderId="8" xfId="0" applyFont="1" applyFill="1" applyBorder="1" applyAlignment="1">
      <alignment horizontal="center" vertical="center"/>
    </xf>
    <xf numFmtId="0" fontId="0" fillId="12" borderId="9" xfId="0" applyFont="1" applyFill="1" applyBorder="1" applyAlignment="1">
      <alignment horizontal="center" vertical="center"/>
    </xf>
    <xf numFmtId="0" fontId="0" fillId="12" borderId="10" xfId="0" applyFont="1" applyFill="1" applyBorder="1" applyAlignment="1">
      <alignment horizontal="center" vertical="center"/>
    </xf>
    <xf numFmtId="0" fontId="0" fillId="12" borderId="11" xfId="0" applyFont="1" applyFill="1" applyBorder="1" applyAlignment="1">
      <alignment horizontal="center" vertical="center"/>
    </xf>
    <xf numFmtId="0" fontId="0" fillId="6" borderId="5" xfId="0" applyFont="1" applyFill="1" applyBorder="1" applyAlignment="1">
      <alignment horizontal="center" vertical="center"/>
    </xf>
    <xf numFmtId="0" fontId="0" fillId="6" borderId="0" xfId="0" applyFont="1" applyFill="1" applyAlignment="1">
      <alignment horizontal="center" vertical="center"/>
    </xf>
    <xf numFmtId="0" fontId="0" fillId="0" borderId="3" xfId="0" applyFont="1" applyFill="1" applyBorder="1" applyAlignment="1">
      <alignment vertical="center"/>
    </xf>
    <xf numFmtId="0" fontId="0" fillId="0" borderId="12" xfId="0" applyFont="1" applyFill="1" applyBorder="1" applyAlignment="1">
      <alignment vertical="center"/>
    </xf>
    <xf numFmtId="0" fontId="10" fillId="0" borderId="5" xfId="10" applyFont="1" applyBorder="1" applyAlignment="1">
      <alignment horizontal="center" vertical="center" wrapText="1"/>
    </xf>
    <xf numFmtId="0" fontId="0" fillId="0" borderId="13" xfId="0" applyFont="1" applyFill="1" applyBorder="1" applyAlignment="1">
      <alignment vertical="center"/>
    </xf>
    <xf numFmtId="0" fontId="11" fillId="0" borderId="5" xfId="10" applyBorder="1" applyAlignment="1">
      <alignment horizontal="center" vertical="center" wrapText="1"/>
    </xf>
    <xf numFmtId="0" fontId="0" fillId="0" borderId="5" xfId="0" applyFont="1" applyFill="1" applyBorder="1" applyAlignment="1">
      <alignment vertical="center"/>
    </xf>
    <xf numFmtId="0" fontId="0" fillId="0" borderId="9" xfId="0" applyFont="1" applyFill="1" applyBorder="1" applyAlignment="1">
      <alignment horizontal="right" vertical="center"/>
    </xf>
    <xf numFmtId="0" fontId="1" fillId="0" borderId="14" xfId="0" applyFont="1" applyFill="1" applyBorder="1" applyAlignment="1">
      <alignment vertical="center"/>
    </xf>
    <xf numFmtId="0" fontId="0" fillId="0" borderId="11" xfId="0" applyFont="1" applyFill="1" applyBorder="1" applyAlignment="1">
      <alignment vertical="center"/>
    </xf>
    <xf numFmtId="0" fontId="0" fillId="0" borderId="14" xfId="0" applyFont="1" applyFill="1" applyBorder="1" applyAlignment="1">
      <alignment horizontal="right" vertical="center"/>
    </xf>
    <xf numFmtId="0" fontId="0" fillId="6" borderId="4" xfId="0" applyFont="1" applyFill="1" applyBorder="1" applyAlignment="1">
      <alignment horizontal="center" vertical="center"/>
    </xf>
    <xf numFmtId="0" fontId="0" fillId="6" borderId="6" xfId="0" applyFont="1" applyFill="1" applyBorder="1" applyAlignment="1">
      <alignment horizontal="center" vertical="center"/>
    </xf>
    <xf numFmtId="0" fontId="0" fillId="11" borderId="0" xfId="0" applyFont="1" applyFill="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none"/>
      </fill>
    </dxf>
  </dxfs>
  <tableStyles count="0" defaultTableStyle="TableStyleMedium2" defaultPivotStyle="PivotStyleLight16"/>
  <colors>
    <mruColors>
      <color rgb="00F852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4</xdr:row>
      <xdr:rowOff>0</xdr:rowOff>
    </xdr:from>
    <xdr:to>
      <xdr:col>10</xdr:col>
      <xdr:colOff>210185</xdr:colOff>
      <xdr:row>50</xdr:row>
      <xdr:rowOff>0</xdr:rowOff>
    </xdr:to>
    <xdr:pic>
      <xdr:nvPicPr>
        <xdr:cNvPr id="2" name="图片 1" descr="AGI43IA@(2G`WMD%TG0H]%2"/>
        <xdr:cNvPicPr>
          <a:picLocks noChangeAspect="1"/>
        </xdr:cNvPicPr>
      </xdr:nvPicPr>
      <xdr:blipFill>
        <a:blip r:embed="rId1"/>
        <a:stretch>
          <a:fillRect/>
        </a:stretch>
      </xdr:blipFill>
      <xdr:spPr>
        <a:xfrm>
          <a:off x="635" y="1231900"/>
          <a:ext cx="7067550" cy="8324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11"/>
  <sheetViews>
    <sheetView workbookViewId="0">
      <selection activeCell="D5" sqref="D5"/>
    </sheetView>
  </sheetViews>
  <sheetFormatPr defaultColWidth="9" defaultRowHeight="14.25"/>
  <cols>
    <col min="1" max="1" width="9" style="1"/>
    <col min="2" max="2" width="17.75" style="1" customWidth="1"/>
    <col min="3" max="4" width="12.875" style="1" customWidth="1"/>
    <col min="5" max="6" width="9" style="1"/>
    <col min="7" max="7" width="11.625" style="1"/>
    <col min="8" max="9" width="9.375" style="1"/>
    <col min="10" max="16384" width="9" style="1"/>
  </cols>
  <sheetData>
    <row r="1" s="1" customFormat="1" ht="15"/>
    <row r="2" s="1" customFormat="1" spans="2:9">
      <c r="B2" s="76" t="s">
        <v>0</v>
      </c>
      <c r="C2" s="77"/>
      <c r="D2" s="78"/>
      <c r="F2" s="79" t="s">
        <v>1</v>
      </c>
      <c r="G2" s="80"/>
      <c r="H2" s="80"/>
      <c r="I2" s="96"/>
    </row>
    <row r="3" s="1" customFormat="1" ht="15" spans="2:9">
      <c r="B3" s="81"/>
      <c r="C3" s="82"/>
      <c r="D3" s="83"/>
      <c r="F3" s="84"/>
      <c r="G3" s="85"/>
      <c r="H3" s="85"/>
      <c r="I3" s="97"/>
    </row>
    <row r="4" s="1" customFormat="1" ht="28" customHeight="1" spans="2:9">
      <c r="B4" s="86"/>
      <c r="C4" s="87" t="s">
        <v>2</v>
      </c>
      <c r="D4" s="7" t="s">
        <v>3</v>
      </c>
      <c r="F4" s="87"/>
      <c r="G4" s="87" t="s">
        <v>4</v>
      </c>
      <c r="H4" s="87" t="s">
        <v>5</v>
      </c>
      <c r="I4" s="87" t="s">
        <v>6</v>
      </c>
    </row>
    <row r="5" s="1" customFormat="1" ht="28.5" spans="2:9">
      <c r="B5" s="88" t="s">
        <v>7</v>
      </c>
      <c r="C5" s="89">
        <f>SUM(G5:I5)</f>
        <v>235927.66</v>
      </c>
      <c r="D5" s="89">
        <f>天猫!I4</f>
        <v>273955.9</v>
      </c>
      <c r="F5" s="89" t="s">
        <v>8</v>
      </c>
      <c r="G5" s="89">
        <f>天猫!C4</f>
        <v>129954.76</v>
      </c>
      <c r="H5" s="89">
        <f>天猫!E4</f>
        <v>16812.86</v>
      </c>
      <c r="I5" s="89">
        <f>天猫!G4</f>
        <v>89160.04</v>
      </c>
    </row>
    <row r="6" s="1" customFormat="1" ht="28.5" spans="2:9">
      <c r="B6" s="90" t="s">
        <v>9</v>
      </c>
      <c r="C6" s="89">
        <f>SUM(G6:I6)</f>
        <v>35483.62</v>
      </c>
      <c r="D6" s="89">
        <f>京东!I4</f>
        <v>6925</v>
      </c>
      <c r="F6" s="89" t="s">
        <v>10</v>
      </c>
      <c r="G6" s="89">
        <f>京东!C4</f>
        <v>22583</v>
      </c>
      <c r="H6" s="89">
        <f>京东!E4</f>
        <v>623.1</v>
      </c>
      <c r="I6" s="89">
        <f>京东!G4</f>
        <v>12277.52</v>
      </c>
    </row>
    <row r="7" s="1" customFormat="1" ht="28.5" spans="2:9">
      <c r="B7" s="88" t="s">
        <v>11</v>
      </c>
      <c r="C7" s="89">
        <f>SUM(G7:I7)</f>
        <v>4010.41</v>
      </c>
      <c r="D7" s="89">
        <f>企业!I4</f>
        <v>22037.12</v>
      </c>
      <c r="F7" s="89" t="s">
        <v>12</v>
      </c>
      <c r="G7" s="89">
        <f>企业!C4</f>
        <v>742.31</v>
      </c>
      <c r="H7" s="89">
        <f>企业!E4</f>
        <v>552.6</v>
      </c>
      <c r="I7" s="89">
        <f>企业!G4</f>
        <v>2715.5</v>
      </c>
    </row>
    <row r="8" s="1" customFormat="1" ht="28.5" spans="2:9">
      <c r="B8" s="88" t="s">
        <v>13</v>
      </c>
      <c r="C8" s="89">
        <f>SUM(G8:I8)</f>
        <v>6204.5</v>
      </c>
      <c r="D8" s="89">
        <f>阿里!I4</f>
        <v>57739.96</v>
      </c>
      <c r="F8" s="89" t="s">
        <v>14</v>
      </c>
      <c r="G8" s="89">
        <f>阿里!C4</f>
        <v>5891</v>
      </c>
      <c r="H8" s="89">
        <f>阿里!E4</f>
        <v>313.5</v>
      </c>
      <c r="I8" s="89">
        <f>阿里!G4</f>
        <v>0</v>
      </c>
    </row>
    <row r="9" s="1" customFormat="1" ht="28.5" spans="2:9">
      <c r="B9" s="90" t="s">
        <v>15</v>
      </c>
      <c r="C9" s="89">
        <f>SUM(G9:I9)</f>
        <v>30000</v>
      </c>
      <c r="D9" s="89">
        <f>线下!I4</f>
        <v>0</v>
      </c>
      <c r="F9" s="89" t="s">
        <v>16</v>
      </c>
      <c r="G9" s="89">
        <f>线下!C4</f>
        <v>30000</v>
      </c>
      <c r="H9" s="89">
        <f>线下!E4</f>
        <v>0</v>
      </c>
      <c r="I9" s="89">
        <f>线下!G4</f>
        <v>0</v>
      </c>
    </row>
    <row r="10" s="1" customFormat="1" spans="2:9">
      <c r="B10" s="91"/>
      <c r="C10" s="89"/>
      <c r="D10" s="15"/>
      <c r="F10" s="89"/>
      <c r="G10" s="89"/>
      <c r="H10" s="89"/>
      <c r="I10" s="89"/>
    </row>
    <row r="11" s="1" customFormat="1" ht="15" spans="2:9">
      <c r="B11" s="92" t="s">
        <v>17</v>
      </c>
      <c r="C11" s="93">
        <f t="shared" ref="C11:I11" si="0">SUM(C5:C9)</f>
        <v>311626.19</v>
      </c>
      <c r="D11" s="94">
        <f t="shared" si="0"/>
        <v>360657.98</v>
      </c>
      <c r="F11" s="95" t="s">
        <v>17</v>
      </c>
      <c r="G11" s="93">
        <f t="shared" si="0"/>
        <v>189171.07</v>
      </c>
      <c r="H11" s="93">
        <f t="shared" si="0"/>
        <v>18302.06</v>
      </c>
      <c r="I11" s="93">
        <f t="shared" si="0"/>
        <v>104153.06</v>
      </c>
    </row>
  </sheetData>
  <mergeCells count="2">
    <mergeCell ref="B2:D3"/>
    <mergeCell ref="F2:I3"/>
  </mergeCells>
  <hyperlinks>
    <hyperlink ref="B5" location="天猫!A1" display="天猫业绩&#10;（点击查看明细）"/>
    <hyperlink ref="B6" location="京东!A1" display="京东&#10;（点击查看明细）"/>
    <hyperlink ref="B7" location="企业!A1" display="企业&#10;（点击查看明细）"/>
    <hyperlink ref="B8" location="阿里!A1" display="阿里&#10;（点击查看明细）"/>
    <hyperlink ref="B9" location="线下!A1" display="线下&#10;（点击查看明细）"/>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DG308"/>
  <sheetViews>
    <sheetView workbookViewId="0">
      <selection activeCell="M5" sqref="M5"/>
    </sheetView>
  </sheetViews>
  <sheetFormatPr defaultColWidth="9" defaultRowHeight="14.25"/>
  <cols>
    <col min="1" max="2" width="9" style="1"/>
    <col min="3" max="3" width="10.375" style="1"/>
    <col min="4" max="4" width="9" style="1" customWidth="1"/>
    <col min="5" max="5" width="9.375" style="1" customWidth="1"/>
    <col min="6" max="6" width="9" style="1" customWidth="1"/>
    <col min="7" max="7" width="9.375" style="1" customWidth="1"/>
    <col min="8" max="9" width="15.25" style="1"/>
    <col min="10" max="16" width="9" style="1"/>
    <col min="17" max="17" width="15.25" style="1"/>
    <col min="18" max="16335" width="9" style="1"/>
  </cols>
  <sheetData>
    <row r="1" s="1" customFormat="1" ht="34" customHeight="1" spans="1:13">
      <c r="A1" s="3" t="s">
        <v>18</v>
      </c>
      <c r="B1" s="4"/>
      <c r="C1" s="4"/>
      <c r="D1" s="4"/>
      <c r="E1" s="4"/>
      <c r="F1" s="4"/>
      <c r="G1" s="4"/>
      <c r="H1" s="4"/>
      <c r="I1" s="4"/>
      <c r="J1" s="4"/>
      <c r="K1" s="24"/>
      <c r="M1" s="1" t="s">
        <v>19</v>
      </c>
    </row>
    <row r="2" s="1" customFormat="1" ht="21" customHeight="1" spans="1:11">
      <c r="A2" s="5" t="s">
        <v>20</v>
      </c>
      <c r="B2" s="6" t="s">
        <v>21</v>
      </c>
      <c r="C2" s="7">
        <v>141676.76</v>
      </c>
      <c r="D2" s="8" t="s">
        <v>22</v>
      </c>
      <c r="E2" s="7">
        <v>16812.86</v>
      </c>
      <c r="F2" s="9" t="s">
        <v>23</v>
      </c>
      <c r="G2" s="7">
        <v>89160.04</v>
      </c>
      <c r="H2" s="10" t="s">
        <v>24</v>
      </c>
      <c r="I2" s="7">
        <v>273955.9</v>
      </c>
      <c r="J2" s="25" t="s">
        <v>25</v>
      </c>
      <c r="K2" s="7">
        <v>335</v>
      </c>
    </row>
    <row r="3" s="1" customFormat="1" ht="21" customHeight="1" spans="1:11">
      <c r="A3" s="11"/>
      <c r="B3" s="12" t="s">
        <v>26</v>
      </c>
      <c r="C3" s="13">
        <v>-11722</v>
      </c>
      <c r="D3" s="14" t="s">
        <v>27</v>
      </c>
      <c r="E3" s="15"/>
      <c r="F3" s="16"/>
      <c r="G3" s="15"/>
      <c r="H3" s="17"/>
      <c r="I3" s="15"/>
      <c r="J3" s="26"/>
      <c r="K3" s="15"/>
    </row>
    <row r="4" s="2" customFormat="1" ht="21" customHeight="1" spans="1:11">
      <c r="A4" s="18" t="s">
        <v>17</v>
      </c>
      <c r="B4" s="19" t="s">
        <v>4</v>
      </c>
      <c r="C4" s="20">
        <f t="shared" ref="C4:G4" si="0">C3+C2</f>
        <v>129954.76</v>
      </c>
      <c r="D4" s="21" t="s">
        <v>5</v>
      </c>
      <c r="E4" s="20">
        <f t="shared" si="0"/>
        <v>16812.86</v>
      </c>
      <c r="F4" s="22" t="s">
        <v>6</v>
      </c>
      <c r="G4" s="20">
        <f t="shared" si="0"/>
        <v>89160.04</v>
      </c>
      <c r="H4" s="23" t="s">
        <v>24</v>
      </c>
      <c r="I4" s="20">
        <f>I3+I2</f>
        <v>273955.9</v>
      </c>
      <c r="J4" s="27" t="s">
        <v>25</v>
      </c>
      <c r="K4" s="20">
        <f>K3+K2</f>
        <v>335</v>
      </c>
    </row>
    <row r="5" s="1" customFormat="1" spans="1:18">
      <c r="A5" s="1" t="s">
        <v>28</v>
      </c>
      <c r="B5" s="1" t="s">
        <v>29</v>
      </c>
      <c r="C5" s="1" t="s">
        <v>30</v>
      </c>
      <c r="D5" s="1" t="s">
        <v>31</v>
      </c>
      <c r="E5" s="1" t="s">
        <v>32</v>
      </c>
      <c r="F5" s="1" t="s">
        <v>33</v>
      </c>
      <c r="G5" s="1" t="s">
        <v>34</v>
      </c>
      <c r="H5" s="1" t="s">
        <v>35</v>
      </c>
      <c r="I5" s="1" t="s">
        <v>36</v>
      </c>
      <c r="J5" s="1" t="s">
        <v>37</v>
      </c>
      <c r="K5" s="1" t="s">
        <v>38</v>
      </c>
      <c r="L5" s="1" t="s">
        <v>39</v>
      </c>
      <c r="M5" s="1" t="s">
        <v>40</v>
      </c>
      <c r="N5" s="1" t="s">
        <v>41</v>
      </c>
      <c r="O5" s="1" t="s">
        <v>42</v>
      </c>
      <c r="P5" s="1" t="s">
        <v>43</v>
      </c>
      <c r="Q5" s="1" t="s">
        <v>44</v>
      </c>
      <c r="R5" s="1" t="s">
        <v>45</v>
      </c>
    </row>
    <row r="6" s="54" customFormat="1" spans="1:18">
      <c r="A6" s="59" t="str">
        <f>"429585026456690343"</f>
        <v>429585026456690343</v>
      </c>
      <c r="B6" s="59" t="s">
        <v>46</v>
      </c>
      <c r="C6" s="59">
        <v>1901.44</v>
      </c>
      <c r="D6" s="59" t="s">
        <v>47</v>
      </c>
      <c r="E6" s="59" t="s">
        <v>48</v>
      </c>
      <c r="F6" s="59" t="s">
        <v>49</v>
      </c>
      <c r="G6" s="59" t="s">
        <v>50</v>
      </c>
      <c r="H6" s="72">
        <v>43586.4606481481</v>
      </c>
      <c r="I6" s="72">
        <v>43586.4608796296</v>
      </c>
      <c r="J6" s="59" t="s">
        <v>51</v>
      </c>
      <c r="K6" s="59" t="s">
        <v>52</v>
      </c>
      <c r="L6" s="59" t="s">
        <v>53</v>
      </c>
      <c r="M6" s="59" t="s">
        <v>54</v>
      </c>
      <c r="N6" s="59">
        <v>1</v>
      </c>
      <c r="O6" s="59">
        <v>0</v>
      </c>
      <c r="P6" s="59" t="s">
        <v>55</v>
      </c>
      <c r="Q6" s="72">
        <v>43596.8326388889</v>
      </c>
      <c r="R6" s="59" t="s">
        <v>56</v>
      </c>
    </row>
    <row r="7" s="1" customFormat="1" spans="1:18">
      <c r="A7" s="60" t="str">
        <f>"276689285331944995"</f>
        <v>276689285331944995</v>
      </c>
      <c r="B7" s="60" t="s">
        <v>57</v>
      </c>
      <c r="C7" s="60">
        <v>1901.44</v>
      </c>
      <c r="D7" s="60" t="s">
        <v>47</v>
      </c>
      <c r="E7" s="60" t="s">
        <v>58</v>
      </c>
      <c r="F7" s="60" t="s">
        <v>59</v>
      </c>
      <c r="G7" s="60" t="s">
        <v>60</v>
      </c>
      <c r="H7" s="65">
        <v>43586.4921990741</v>
      </c>
      <c r="I7" s="65">
        <v>43586.5127314815</v>
      </c>
      <c r="J7" s="60" t="s">
        <v>51</v>
      </c>
      <c r="K7" s="60" t="s">
        <v>61</v>
      </c>
      <c r="L7" s="60" t="s">
        <v>53</v>
      </c>
      <c r="M7" s="60" t="s">
        <v>62</v>
      </c>
      <c r="N7" s="60">
        <v>1</v>
      </c>
      <c r="O7" s="60">
        <v>0</v>
      </c>
      <c r="P7" s="60" t="s">
        <v>55</v>
      </c>
      <c r="Q7" s="65">
        <v>43593.444212963</v>
      </c>
      <c r="R7" s="60" t="s">
        <v>56</v>
      </c>
    </row>
    <row r="8" s="1" customFormat="1" spans="1:18">
      <c r="A8" s="60" t="str">
        <f>"429446241918607459"</f>
        <v>429446241918607459</v>
      </c>
      <c r="B8" s="60" t="s">
        <v>63</v>
      </c>
      <c r="C8" s="60">
        <v>1616.32</v>
      </c>
      <c r="D8" s="60" t="s">
        <v>47</v>
      </c>
      <c r="E8" s="60" t="s">
        <v>64</v>
      </c>
      <c r="F8" s="60" t="s">
        <v>65</v>
      </c>
      <c r="G8" s="60" t="s">
        <v>66</v>
      </c>
      <c r="H8" s="65">
        <v>43586.5471180556</v>
      </c>
      <c r="I8" s="65">
        <v>43586.5487268519</v>
      </c>
      <c r="J8" s="60" t="s">
        <v>67</v>
      </c>
      <c r="K8" s="60" t="s">
        <v>68</v>
      </c>
      <c r="L8" s="60" t="s">
        <v>53</v>
      </c>
      <c r="M8" s="60" t="s">
        <v>62</v>
      </c>
      <c r="N8" s="60">
        <v>3</v>
      </c>
      <c r="O8" s="60">
        <v>0</v>
      </c>
      <c r="P8" s="60" t="s">
        <v>55</v>
      </c>
      <c r="Q8" s="65">
        <v>43591.8307407407</v>
      </c>
      <c r="R8" s="60" t="s">
        <v>69</v>
      </c>
    </row>
    <row r="9" s="1" customFormat="1" spans="1:18">
      <c r="A9" s="60" t="str">
        <f>"295186572289358310"</f>
        <v>295186572289358310</v>
      </c>
      <c r="B9" s="60" t="s">
        <v>70</v>
      </c>
      <c r="C9" s="60">
        <v>1794.96</v>
      </c>
      <c r="D9" s="60" t="s">
        <v>47</v>
      </c>
      <c r="E9" s="60" t="s">
        <v>71</v>
      </c>
      <c r="F9" s="60" t="s">
        <v>72</v>
      </c>
      <c r="G9" s="60" t="s">
        <v>73</v>
      </c>
      <c r="H9" s="65">
        <v>43586.5565393519</v>
      </c>
      <c r="I9" s="65">
        <v>43586.5649537037</v>
      </c>
      <c r="J9" s="60" t="s">
        <v>74</v>
      </c>
      <c r="K9" s="60" t="s">
        <v>75</v>
      </c>
      <c r="L9" s="60" t="s">
        <v>53</v>
      </c>
      <c r="M9" s="60" t="s">
        <v>62</v>
      </c>
      <c r="N9" s="60">
        <v>1</v>
      </c>
      <c r="O9" s="60">
        <v>0</v>
      </c>
      <c r="P9" s="60" t="s">
        <v>55</v>
      </c>
      <c r="Q9" s="65">
        <v>43594.7543171296</v>
      </c>
      <c r="R9" s="60" t="s">
        <v>76</v>
      </c>
    </row>
    <row r="10" s="54" customFormat="1" spans="1:18">
      <c r="A10" s="73" t="str">
        <f>"430084835926520655"</f>
        <v>430084835926520655</v>
      </c>
      <c r="B10" s="73" t="s">
        <v>77</v>
      </c>
      <c r="C10" s="73">
        <v>1901.44</v>
      </c>
      <c r="D10" s="73" t="s">
        <v>47</v>
      </c>
      <c r="E10" s="73" t="s">
        <v>78</v>
      </c>
      <c r="F10" s="73" t="s">
        <v>79</v>
      </c>
      <c r="G10" s="73" t="s">
        <v>80</v>
      </c>
      <c r="H10" s="74">
        <v>43586.5636458333</v>
      </c>
      <c r="I10" s="74">
        <v>43586.5636805556</v>
      </c>
      <c r="J10" s="73" t="s">
        <v>51</v>
      </c>
      <c r="K10" s="73" t="s">
        <v>81</v>
      </c>
      <c r="L10" s="73" t="s">
        <v>53</v>
      </c>
      <c r="M10" s="73" t="s">
        <v>82</v>
      </c>
      <c r="N10" s="73">
        <v>1</v>
      </c>
      <c r="O10" s="73">
        <v>0</v>
      </c>
      <c r="P10" s="73" t="s">
        <v>55</v>
      </c>
      <c r="Q10" s="74">
        <v>43598.678900463</v>
      </c>
      <c r="R10" s="73" t="s">
        <v>56</v>
      </c>
    </row>
    <row r="11" s="54" customFormat="1" spans="1:18">
      <c r="A11" s="73" t="str">
        <f>"295471373267816009"</f>
        <v>295471373267816009</v>
      </c>
      <c r="B11" s="73" t="s">
        <v>83</v>
      </c>
      <c r="C11" s="73">
        <v>669.84</v>
      </c>
      <c r="D11" s="73" t="s">
        <v>47</v>
      </c>
      <c r="E11" s="73" t="s">
        <v>84</v>
      </c>
      <c r="F11" s="73" t="s">
        <v>85</v>
      </c>
      <c r="G11" s="73" t="s">
        <v>86</v>
      </c>
      <c r="H11" s="74">
        <v>43587.429849537</v>
      </c>
      <c r="I11" s="74">
        <v>43587.4299305556</v>
      </c>
      <c r="J11" s="73" t="s">
        <v>67</v>
      </c>
      <c r="K11" s="73" t="s">
        <v>87</v>
      </c>
      <c r="L11" s="73" t="s">
        <v>53</v>
      </c>
      <c r="M11" s="73" t="s">
        <v>88</v>
      </c>
      <c r="N11" s="73">
        <v>1</v>
      </c>
      <c r="O11" s="73">
        <v>0</v>
      </c>
      <c r="P11" s="73" t="s">
        <v>55</v>
      </c>
      <c r="Q11" s="74">
        <v>43597.6703356481</v>
      </c>
      <c r="R11" s="73" t="s">
        <v>89</v>
      </c>
    </row>
    <row r="12" s="54" customFormat="1" spans="1:18">
      <c r="A12" s="73" t="str">
        <f>"276839397204874694"</f>
        <v>276839397204874694</v>
      </c>
      <c r="B12" s="73" t="s">
        <v>90</v>
      </c>
      <c r="C12" s="73">
        <v>1409.4</v>
      </c>
      <c r="D12" s="73" t="s">
        <v>47</v>
      </c>
      <c r="E12" s="73" t="s">
        <v>91</v>
      </c>
      <c r="F12" s="73" t="s">
        <v>92</v>
      </c>
      <c r="G12" s="73" t="s">
        <v>93</v>
      </c>
      <c r="H12" s="74">
        <v>43587.4312615741</v>
      </c>
      <c r="I12" s="74">
        <v>43587.431400463</v>
      </c>
      <c r="J12" s="73" t="s">
        <v>94</v>
      </c>
      <c r="K12" s="73" t="s">
        <v>95</v>
      </c>
      <c r="L12" s="73" t="s">
        <v>53</v>
      </c>
      <c r="M12" s="73" t="s">
        <v>96</v>
      </c>
      <c r="N12" s="73">
        <v>1</v>
      </c>
      <c r="O12" s="73">
        <v>0</v>
      </c>
      <c r="P12" s="73" t="s">
        <v>55</v>
      </c>
      <c r="Q12" s="74">
        <v>43595.832349537</v>
      </c>
      <c r="R12" s="73" t="s">
        <v>97</v>
      </c>
    </row>
    <row r="13" s="56" customFormat="1" spans="1:18">
      <c r="A13" s="58" t="str">
        <f>"431093923837789144"</f>
        <v>431093923837789144</v>
      </c>
      <c r="B13" s="58" t="s">
        <v>98</v>
      </c>
      <c r="C13" s="58">
        <v>1823.12</v>
      </c>
      <c r="D13" s="58" t="s">
        <v>47</v>
      </c>
      <c r="E13" s="58" t="s">
        <v>99</v>
      </c>
      <c r="F13" s="58" t="s">
        <v>100</v>
      </c>
      <c r="G13" s="58" t="s">
        <v>101</v>
      </c>
      <c r="H13" s="66">
        <v>43587.4456597222</v>
      </c>
      <c r="I13" s="66">
        <v>43587.4463425926</v>
      </c>
      <c r="J13" s="58" t="s">
        <v>51</v>
      </c>
      <c r="K13" s="58" t="s">
        <v>102</v>
      </c>
      <c r="L13" s="58" t="s">
        <v>53</v>
      </c>
      <c r="M13" s="58" t="s">
        <v>103</v>
      </c>
      <c r="N13" s="58">
        <v>1</v>
      </c>
      <c r="O13" s="58">
        <v>0</v>
      </c>
      <c r="P13" s="58" t="s">
        <v>55</v>
      </c>
      <c r="Q13" s="66">
        <v>43600.6703356481</v>
      </c>
      <c r="R13" s="58" t="s">
        <v>104</v>
      </c>
    </row>
    <row r="14" s="54" customFormat="1" spans="1:18">
      <c r="A14" s="73" t="str">
        <f>"430806978207153916"</f>
        <v>430806978207153916</v>
      </c>
      <c r="B14" s="73" t="s">
        <v>105</v>
      </c>
      <c r="C14" s="73">
        <v>3759.1</v>
      </c>
      <c r="D14" s="73" t="s">
        <v>47</v>
      </c>
      <c r="E14" s="73" t="s">
        <v>106</v>
      </c>
      <c r="F14" s="73" t="s">
        <v>107</v>
      </c>
      <c r="G14" s="73" t="s">
        <v>108</v>
      </c>
      <c r="H14" s="74">
        <v>43587.4494560185</v>
      </c>
      <c r="I14" s="74">
        <v>43587.4495486111</v>
      </c>
      <c r="J14" s="73" t="s">
        <v>109</v>
      </c>
      <c r="K14" s="73" t="s">
        <v>110</v>
      </c>
      <c r="L14" s="73" t="s">
        <v>111</v>
      </c>
      <c r="M14" s="73" t="s">
        <v>112</v>
      </c>
      <c r="N14" s="73">
        <v>1</v>
      </c>
      <c r="O14" s="73">
        <v>0</v>
      </c>
      <c r="P14" s="73" t="s">
        <v>55</v>
      </c>
      <c r="Q14" s="74">
        <v>43590.445</v>
      </c>
      <c r="R14" s="73" t="s">
        <v>113</v>
      </c>
    </row>
    <row r="15" s="54" customFormat="1" spans="1:18">
      <c r="A15" s="73" t="str">
        <f>"431228483236219724"</f>
        <v>431228483236219724</v>
      </c>
      <c r="B15" s="73" t="s">
        <v>114</v>
      </c>
      <c r="C15" s="73">
        <v>1190.96</v>
      </c>
      <c r="D15" s="73" t="s">
        <v>47</v>
      </c>
      <c r="E15" s="73" t="s">
        <v>115</v>
      </c>
      <c r="F15" s="73" t="s">
        <v>116</v>
      </c>
      <c r="G15" s="73" t="s">
        <v>117</v>
      </c>
      <c r="H15" s="74">
        <v>43587.5143865741</v>
      </c>
      <c r="I15" s="74">
        <v>43587.5156481481</v>
      </c>
      <c r="J15" s="73" t="s">
        <v>74</v>
      </c>
      <c r="K15" s="73" t="s">
        <v>118</v>
      </c>
      <c r="L15" s="73" t="s">
        <v>53</v>
      </c>
      <c r="M15" s="73" t="s">
        <v>119</v>
      </c>
      <c r="N15" s="73">
        <v>1</v>
      </c>
      <c r="O15" s="73">
        <v>0</v>
      </c>
      <c r="P15" s="73" t="s">
        <v>55</v>
      </c>
      <c r="Q15" s="74">
        <v>43597.6703472222</v>
      </c>
      <c r="R15" s="73" t="s">
        <v>120</v>
      </c>
    </row>
    <row r="16" s="1" customFormat="1" spans="1:18">
      <c r="A16" s="60" t="str">
        <f>"430282720578355653"</f>
        <v>430282720578355653</v>
      </c>
      <c r="B16" s="60" t="s">
        <v>121</v>
      </c>
      <c r="C16" s="60">
        <v>1901.44</v>
      </c>
      <c r="D16" s="60" t="s">
        <v>47</v>
      </c>
      <c r="E16" s="60" t="s">
        <v>122</v>
      </c>
      <c r="F16" s="60" t="s">
        <v>123</v>
      </c>
      <c r="G16" s="60" t="s">
        <v>124</v>
      </c>
      <c r="H16" s="65">
        <v>43587.5173032407</v>
      </c>
      <c r="I16" s="65">
        <v>43587.5230671296</v>
      </c>
      <c r="J16" s="60" t="s">
        <v>51</v>
      </c>
      <c r="K16" s="60" t="s">
        <v>125</v>
      </c>
      <c r="L16" s="60" t="s">
        <v>53</v>
      </c>
      <c r="M16" s="60" t="s">
        <v>62</v>
      </c>
      <c r="N16" s="60">
        <v>1</v>
      </c>
      <c r="O16" s="60">
        <v>0</v>
      </c>
      <c r="P16" s="60" t="s">
        <v>55</v>
      </c>
      <c r="Q16" s="65">
        <v>43592.4694791667</v>
      </c>
      <c r="R16" s="60" t="s">
        <v>56</v>
      </c>
    </row>
    <row r="17" s="1" customFormat="1" spans="1:18">
      <c r="A17" s="60" t="str">
        <f>"430310176117992815"</f>
        <v>430310176117992815</v>
      </c>
      <c r="B17" s="60" t="s">
        <v>126</v>
      </c>
      <c r="C17" s="60">
        <v>1901.44</v>
      </c>
      <c r="D17" s="60" t="s">
        <v>47</v>
      </c>
      <c r="E17" s="60" t="s">
        <v>127</v>
      </c>
      <c r="F17" s="60" t="s">
        <v>128</v>
      </c>
      <c r="G17" s="60" t="s">
        <v>129</v>
      </c>
      <c r="H17" s="65">
        <v>43587.5313773148</v>
      </c>
      <c r="I17" s="65">
        <v>43587.5440393519</v>
      </c>
      <c r="J17" s="60" t="s">
        <v>51</v>
      </c>
      <c r="K17" s="60" t="s">
        <v>130</v>
      </c>
      <c r="L17" s="60" t="s">
        <v>53</v>
      </c>
      <c r="M17" s="60" t="s">
        <v>62</v>
      </c>
      <c r="N17" s="60">
        <v>1</v>
      </c>
      <c r="O17" s="60">
        <v>0</v>
      </c>
      <c r="P17" s="60" t="s">
        <v>55</v>
      </c>
      <c r="Q17" s="65">
        <v>43591.7057523148</v>
      </c>
      <c r="R17" s="60" t="s">
        <v>56</v>
      </c>
    </row>
    <row r="18" s="56" customFormat="1" spans="1:18">
      <c r="A18" s="58" t="str">
        <f>"430870337559486351"</f>
        <v>430870337559486351</v>
      </c>
      <c r="B18" s="58" t="s">
        <v>131</v>
      </c>
      <c r="C18" s="58">
        <v>2923.6</v>
      </c>
      <c r="D18" s="58" t="s">
        <v>47</v>
      </c>
      <c r="E18" s="58" t="s">
        <v>132</v>
      </c>
      <c r="F18" s="58" t="s">
        <v>133</v>
      </c>
      <c r="G18" s="58" t="s">
        <v>134</v>
      </c>
      <c r="H18" s="66">
        <v>43587.6479166667</v>
      </c>
      <c r="I18" s="66">
        <v>43587.6480902778</v>
      </c>
      <c r="J18" s="58" t="s">
        <v>135</v>
      </c>
      <c r="K18" s="58" t="s">
        <v>136</v>
      </c>
      <c r="L18" s="58" t="s">
        <v>53</v>
      </c>
      <c r="M18" s="58" t="s">
        <v>137</v>
      </c>
      <c r="N18" s="58">
        <v>1</v>
      </c>
      <c r="O18" s="58">
        <v>0</v>
      </c>
      <c r="P18" s="58" t="s">
        <v>55</v>
      </c>
      <c r="Q18" s="66">
        <v>43595.5529050926</v>
      </c>
      <c r="R18" s="58" t="s">
        <v>138</v>
      </c>
    </row>
    <row r="19" s="54" customFormat="1" spans="1:18">
      <c r="A19" s="73" t="str">
        <f>"430571232839621579"</f>
        <v>430571232839621579</v>
      </c>
      <c r="B19" s="73" t="s">
        <v>139</v>
      </c>
      <c r="C19" s="73">
        <v>1399</v>
      </c>
      <c r="D19" s="73" t="s">
        <v>47</v>
      </c>
      <c r="E19" s="73" t="s">
        <v>140</v>
      </c>
      <c r="F19" s="73" t="s">
        <v>141</v>
      </c>
      <c r="G19" s="73" t="s">
        <v>142</v>
      </c>
      <c r="H19" s="74">
        <v>43587.6770138889</v>
      </c>
      <c r="I19" s="74">
        <v>43589.7314351852</v>
      </c>
      <c r="J19" s="73" t="s">
        <v>143</v>
      </c>
      <c r="K19" s="73" t="s">
        <v>144</v>
      </c>
      <c r="L19" s="73" t="s">
        <v>111</v>
      </c>
      <c r="M19" s="73" t="s">
        <v>145</v>
      </c>
      <c r="N19" s="73">
        <v>1</v>
      </c>
      <c r="O19" s="73">
        <v>0</v>
      </c>
      <c r="P19" s="73" t="s">
        <v>55</v>
      </c>
      <c r="Q19" s="74">
        <v>43595.7153472222</v>
      </c>
      <c r="R19" s="73" t="s">
        <v>146</v>
      </c>
    </row>
    <row r="20" s="56" customFormat="1" spans="1:18">
      <c r="A20" s="58" t="str">
        <f>"431337314512288564"</f>
        <v>431337314512288564</v>
      </c>
      <c r="B20" s="58" t="s">
        <v>147</v>
      </c>
      <c r="C20" s="58">
        <v>6043.6</v>
      </c>
      <c r="D20" s="58" t="s">
        <v>47</v>
      </c>
      <c r="E20" s="58" t="s">
        <v>148</v>
      </c>
      <c r="F20" s="58" t="s">
        <v>149</v>
      </c>
      <c r="G20" s="58" t="s">
        <v>150</v>
      </c>
      <c r="H20" s="66">
        <v>43587.7377314815</v>
      </c>
      <c r="I20" s="66">
        <v>43587.7378009259</v>
      </c>
      <c r="J20" s="58" t="s">
        <v>151</v>
      </c>
      <c r="K20" s="58" t="s">
        <v>152</v>
      </c>
      <c r="L20" s="58" t="s">
        <v>53</v>
      </c>
      <c r="M20" s="58" t="s">
        <v>153</v>
      </c>
      <c r="N20" s="58">
        <v>1</v>
      </c>
      <c r="O20" s="58">
        <v>0</v>
      </c>
      <c r="P20" s="58" t="s">
        <v>55</v>
      </c>
      <c r="Q20" s="66">
        <v>43598.6788888889</v>
      </c>
      <c r="R20" s="58" t="s">
        <v>154</v>
      </c>
    </row>
    <row r="21" s="56" customFormat="1" spans="1:18">
      <c r="A21" s="58" t="str">
        <f>"431740290302372561"</f>
        <v>431740290302372561</v>
      </c>
      <c r="B21" s="58" t="s">
        <v>155</v>
      </c>
      <c r="C21" s="58">
        <v>3182.7</v>
      </c>
      <c r="D21" s="58" t="s">
        <v>47</v>
      </c>
      <c r="E21" s="58" t="s">
        <v>156</v>
      </c>
      <c r="F21" s="58" t="s">
        <v>157</v>
      </c>
      <c r="G21" s="58" t="s">
        <v>158</v>
      </c>
      <c r="H21" s="66">
        <v>43588.0016898148</v>
      </c>
      <c r="I21" s="66">
        <v>43588.0018518519</v>
      </c>
      <c r="J21" s="58" t="s">
        <v>135</v>
      </c>
      <c r="K21" s="58" t="s">
        <v>159</v>
      </c>
      <c r="L21" s="58" t="s">
        <v>53</v>
      </c>
      <c r="M21" s="58" t="s">
        <v>160</v>
      </c>
      <c r="N21" s="58">
        <v>1</v>
      </c>
      <c r="O21" s="58">
        <v>0</v>
      </c>
      <c r="P21" s="58" t="s">
        <v>55</v>
      </c>
      <c r="Q21" s="66">
        <v>43591.4356481481</v>
      </c>
      <c r="R21" s="58" t="s">
        <v>161</v>
      </c>
    </row>
    <row r="22" s="54" customFormat="1" spans="1:18">
      <c r="A22" s="73" t="str">
        <f>"431492033738891343"</f>
        <v>431492033738891343</v>
      </c>
      <c r="B22" s="73" t="s">
        <v>162</v>
      </c>
      <c r="C22" s="73">
        <v>1128.48</v>
      </c>
      <c r="D22" s="73" t="s">
        <v>47</v>
      </c>
      <c r="E22" s="73" t="s">
        <v>163</v>
      </c>
      <c r="F22" s="73" t="s">
        <v>164</v>
      </c>
      <c r="G22" s="73" t="s">
        <v>165</v>
      </c>
      <c r="H22" s="74">
        <v>43588.1623726852</v>
      </c>
      <c r="I22" s="74">
        <v>43588.1626041667</v>
      </c>
      <c r="J22" s="73" t="s">
        <v>74</v>
      </c>
      <c r="K22" s="73" t="s">
        <v>166</v>
      </c>
      <c r="L22" s="73" t="s">
        <v>53</v>
      </c>
      <c r="M22" s="73" t="s">
        <v>167</v>
      </c>
      <c r="N22" s="73">
        <v>1</v>
      </c>
      <c r="O22" s="73">
        <v>0</v>
      </c>
      <c r="P22" s="73" t="s">
        <v>55</v>
      </c>
      <c r="Q22" s="74">
        <v>43591.6024537037</v>
      </c>
      <c r="R22" s="73" t="s">
        <v>168</v>
      </c>
    </row>
    <row r="23" s="54" customFormat="1" spans="1:18">
      <c r="A23" s="73" t="str">
        <f>"431798498465622720"</f>
        <v>431798498465622720</v>
      </c>
      <c r="B23" s="73" t="s">
        <v>169</v>
      </c>
      <c r="C23" s="73">
        <v>969.2</v>
      </c>
      <c r="D23" s="73" t="s">
        <v>47</v>
      </c>
      <c r="E23" s="73" t="s">
        <v>170</v>
      </c>
      <c r="F23" s="73" t="s">
        <v>171</v>
      </c>
      <c r="G23" s="73" t="s">
        <v>172</v>
      </c>
      <c r="H23" s="74">
        <v>43588.236724537</v>
      </c>
      <c r="I23" s="74">
        <v>43588.2370486111</v>
      </c>
      <c r="J23" s="73" t="s">
        <v>173</v>
      </c>
      <c r="K23" s="73" t="s">
        <v>174</v>
      </c>
      <c r="L23" s="73" t="s">
        <v>53</v>
      </c>
      <c r="M23" s="73" t="s">
        <v>175</v>
      </c>
      <c r="N23" s="73">
        <v>1</v>
      </c>
      <c r="O23" s="73">
        <v>0</v>
      </c>
      <c r="P23" s="73" t="s">
        <v>176</v>
      </c>
      <c r="Q23" s="74">
        <v>43592.738587963</v>
      </c>
      <c r="R23" s="73" t="s">
        <v>177</v>
      </c>
    </row>
    <row r="24" s="54" customFormat="1" spans="1:18">
      <c r="A24" s="73" t="str">
        <f>"431191008430782332"</f>
        <v>431191008430782332</v>
      </c>
      <c r="B24" s="73" t="s">
        <v>178</v>
      </c>
      <c r="C24" s="73">
        <v>1901</v>
      </c>
      <c r="D24" s="73" t="s">
        <v>47</v>
      </c>
      <c r="E24" s="73" t="s">
        <v>179</v>
      </c>
      <c r="F24" s="73" t="s">
        <v>180</v>
      </c>
      <c r="G24" s="73" t="s">
        <v>181</v>
      </c>
      <c r="H24" s="74">
        <v>43588.338599537</v>
      </c>
      <c r="I24" s="74">
        <v>43591.3415972222</v>
      </c>
      <c r="J24" s="73" t="s">
        <v>51</v>
      </c>
      <c r="K24" s="73" t="s">
        <v>182</v>
      </c>
      <c r="L24" s="73" t="s">
        <v>111</v>
      </c>
      <c r="M24" s="73" t="s">
        <v>183</v>
      </c>
      <c r="N24" s="73">
        <v>1</v>
      </c>
      <c r="O24" s="73">
        <v>0</v>
      </c>
      <c r="P24" s="73" t="s">
        <v>55</v>
      </c>
      <c r="Q24" s="74">
        <v>43598.6548842593</v>
      </c>
      <c r="R24" s="73" t="s">
        <v>184</v>
      </c>
    </row>
    <row r="25" s="54" customFormat="1" spans="1:18">
      <c r="A25" s="73" t="str">
        <f>"431768449896575953"</f>
        <v>431768449896575953</v>
      </c>
      <c r="B25" s="73" t="s">
        <v>185</v>
      </c>
      <c r="C25" s="73">
        <v>1045.44</v>
      </c>
      <c r="D25" s="73" t="s">
        <v>47</v>
      </c>
      <c r="E25" s="73" t="s">
        <v>186</v>
      </c>
      <c r="F25" s="73" t="s">
        <v>187</v>
      </c>
      <c r="G25" s="73" t="s">
        <v>188</v>
      </c>
      <c r="H25" s="74">
        <v>43588.480462963</v>
      </c>
      <c r="I25" s="74">
        <v>43588.4805787037</v>
      </c>
      <c r="J25" s="73" t="s">
        <v>189</v>
      </c>
      <c r="K25" s="73" t="s">
        <v>190</v>
      </c>
      <c r="L25" s="73" t="s">
        <v>53</v>
      </c>
      <c r="M25" s="73" t="s">
        <v>191</v>
      </c>
      <c r="N25" s="73">
        <v>1</v>
      </c>
      <c r="O25" s="73">
        <v>0</v>
      </c>
      <c r="P25" s="73" t="s">
        <v>55</v>
      </c>
      <c r="Q25" s="74">
        <v>43598.6788888889</v>
      </c>
      <c r="R25" s="73" t="s">
        <v>192</v>
      </c>
    </row>
    <row r="26" s="1" customFormat="1" spans="1:18">
      <c r="A26" s="60" t="str">
        <f>"431805025041044287"</f>
        <v>431805025041044287</v>
      </c>
      <c r="B26" s="60" t="s">
        <v>193</v>
      </c>
      <c r="C26" s="60">
        <v>1901.44</v>
      </c>
      <c r="D26" s="60" t="s">
        <v>47</v>
      </c>
      <c r="E26" s="60" t="s">
        <v>194</v>
      </c>
      <c r="F26" s="60" t="s">
        <v>195</v>
      </c>
      <c r="G26" s="60" t="s">
        <v>196</v>
      </c>
      <c r="H26" s="65">
        <v>43588.4970138889</v>
      </c>
      <c r="I26" s="65">
        <v>43588.4998726852</v>
      </c>
      <c r="J26" s="60" t="s">
        <v>51</v>
      </c>
      <c r="K26" s="60" t="s">
        <v>197</v>
      </c>
      <c r="L26" s="60" t="s">
        <v>53</v>
      </c>
      <c r="M26" s="60" t="s">
        <v>62</v>
      </c>
      <c r="N26" s="60">
        <v>1</v>
      </c>
      <c r="O26" s="60">
        <v>0</v>
      </c>
      <c r="P26" s="60" t="s">
        <v>55</v>
      </c>
      <c r="Q26" s="65">
        <v>43592.7007060185</v>
      </c>
      <c r="R26" s="60" t="s">
        <v>56</v>
      </c>
    </row>
    <row r="27" s="1" customFormat="1" spans="1:18">
      <c r="A27" s="60" t="str">
        <f>"431820353707376516"</f>
        <v>431820353707376516</v>
      </c>
      <c r="B27" s="60" t="s">
        <v>198</v>
      </c>
      <c r="C27" s="60">
        <v>1994.96</v>
      </c>
      <c r="D27" s="60" t="s">
        <v>47</v>
      </c>
      <c r="E27" s="60" t="s">
        <v>199</v>
      </c>
      <c r="F27" s="60" t="s">
        <v>200</v>
      </c>
      <c r="G27" s="60" t="s">
        <v>201</v>
      </c>
      <c r="H27" s="65">
        <v>43588.5085416667</v>
      </c>
      <c r="I27" s="65">
        <v>43588.5214814815</v>
      </c>
      <c r="J27" s="60" t="s">
        <v>74</v>
      </c>
      <c r="K27" s="60" t="s">
        <v>202</v>
      </c>
      <c r="L27" s="60" t="s">
        <v>53</v>
      </c>
      <c r="M27" s="60" t="s">
        <v>62</v>
      </c>
      <c r="N27" s="60">
        <v>1</v>
      </c>
      <c r="O27" s="60">
        <v>0</v>
      </c>
      <c r="P27" s="60" t="s">
        <v>176</v>
      </c>
      <c r="Q27" s="65">
        <v>43594.4227314815</v>
      </c>
      <c r="R27" s="60" t="s">
        <v>203</v>
      </c>
    </row>
    <row r="28" s="1" customFormat="1" spans="1:18">
      <c r="A28" s="60" t="str">
        <f>"295843310393859005"</f>
        <v>295843310393859005</v>
      </c>
      <c r="B28" s="60" t="s">
        <v>204</v>
      </c>
      <c r="C28" s="60">
        <v>1901.44</v>
      </c>
      <c r="D28" s="60" t="s">
        <v>47</v>
      </c>
      <c r="E28" s="60" t="s">
        <v>205</v>
      </c>
      <c r="F28" s="60" t="s">
        <v>206</v>
      </c>
      <c r="G28" s="60" t="s">
        <v>207</v>
      </c>
      <c r="H28" s="65">
        <v>43588.6138078704</v>
      </c>
      <c r="I28" s="65">
        <v>43588.6205671296</v>
      </c>
      <c r="J28" s="60" t="s">
        <v>51</v>
      </c>
      <c r="K28" s="60" t="s">
        <v>208</v>
      </c>
      <c r="L28" s="60" t="s">
        <v>53</v>
      </c>
      <c r="M28" s="60" t="s">
        <v>62</v>
      </c>
      <c r="N28" s="60">
        <v>1</v>
      </c>
      <c r="O28" s="60">
        <v>0</v>
      </c>
      <c r="P28" s="60" t="s">
        <v>176</v>
      </c>
      <c r="Q28" s="65">
        <v>43593.4783912037</v>
      </c>
      <c r="R28" s="60" t="s">
        <v>56</v>
      </c>
    </row>
    <row r="29" s="1" customFormat="1" spans="1:18">
      <c r="A29" s="60" t="str">
        <f>"432055041345905186"</f>
        <v>432055041345905186</v>
      </c>
      <c r="B29" s="60" t="s">
        <v>209</v>
      </c>
      <c r="C29" s="60">
        <v>2075.36</v>
      </c>
      <c r="D29" s="60" t="s">
        <v>47</v>
      </c>
      <c r="E29" s="60" t="s">
        <v>210</v>
      </c>
      <c r="F29" s="60" t="s">
        <v>211</v>
      </c>
      <c r="G29" s="60" t="s">
        <v>212</v>
      </c>
      <c r="H29" s="65">
        <v>43588.6401851852</v>
      </c>
      <c r="I29" s="65">
        <v>43588.6486226852</v>
      </c>
      <c r="J29" s="60" t="s">
        <v>213</v>
      </c>
      <c r="K29" s="60" t="s">
        <v>214</v>
      </c>
      <c r="L29" s="60" t="s">
        <v>53</v>
      </c>
      <c r="M29" s="60" t="s">
        <v>62</v>
      </c>
      <c r="N29" s="60">
        <v>4</v>
      </c>
      <c r="O29" s="60">
        <v>0</v>
      </c>
      <c r="P29" s="60" t="s">
        <v>55</v>
      </c>
      <c r="Q29" s="65">
        <v>43594.4613888889</v>
      </c>
      <c r="R29" s="60" t="s">
        <v>215</v>
      </c>
    </row>
    <row r="30" s="54" customFormat="1" spans="1:18">
      <c r="A30" s="59" t="str">
        <f>"432751523287658620"</f>
        <v>432751523287658620</v>
      </c>
      <c r="B30" s="59" t="s">
        <v>216</v>
      </c>
      <c r="C30" s="59">
        <v>3103</v>
      </c>
      <c r="D30" s="59" t="s">
        <v>47</v>
      </c>
      <c r="E30" s="59" t="s">
        <v>217</v>
      </c>
      <c r="F30" s="59" t="s">
        <v>218</v>
      </c>
      <c r="G30" s="59" t="s">
        <v>219</v>
      </c>
      <c r="H30" s="72">
        <v>43588.690462963</v>
      </c>
      <c r="I30" s="72">
        <v>43588.6921296296</v>
      </c>
      <c r="J30" s="59" t="s">
        <v>220</v>
      </c>
      <c r="K30" s="59" t="s">
        <v>221</v>
      </c>
      <c r="L30" s="59" t="s">
        <v>53</v>
      </c>
      <c r="M30" s="59" t="s">
        <v>222</v>
      </c>
      <c r="N30" s="59">
        <v>1</v>
      </c>
      <c r="O30" s="59">
        <v>0</v>
      </c>
      <c r="P30" s="59" t="s">
        <v>55</v>
      </c>
      <c r="Q30" s="72">
        <v>43598.7401273148</v>
      </c>
      <c r="R30" s="59" t="s">
        <v>223</v>
      </c>
    </row>
    <row r="31" s="54" customFormat="1" spans="1:18">
      <c r="A31" s="59" t="str">
        <f>"432793122991176826"</f>
        <v>432793122991176826</v>
      </c>
      <c r="B31" s="59" t="s">
        <v>224</v>
      </c>
      <c r="C31" s="59">
        <v>979.1</v>
      </c>
      <c r="D31" s="59" t="s">
        <v>47</v>
      </c>
      <c r="E31" s="59" t="s">
        <v>225</v>
      </c>
      <c r="F31" s="59" t="s">
        <v>226</v>
      </c>
      <c r="G31" s="59" t="s">
        <v>227</v>
      </c>
      <c r="H31" s="72">
        <v>43588.8925810185</v>
      </c>
      <c r="I31" s="72">
        <v>43588.8927083333</v>
      </c>
      <c r="J31" s="59" t="s">
        <v>228</v>
      </c>
      <c r="K31" s="59" t="s">
        <v>229</v>
      </c>
      <c r="L31" s="59" t="s">
        <v>53</v>
      </c>
      <c r="M31" s="59" t="s">
        <v>230</v>
      </c>
      <c r="N31" s="59">
        <v>1</v>
      </c>
      <c r="O31" s="59">
        <v>0</v>
      </c>
      <c r="P31" s="59" t="s">
        <v>55</v>
      </c>
      <c r="Q31" s="72">
        <v>43599.7555324074</v>
      </c>
      <c r="R31" s="59" t="s">
        <v>231</v>
      </c>
    </row>
    <row r="32" s="54" customFormat="1" spans="1:18">
      <c r="A32" s="59" t="str">
        <f>"432873762644551840"</f>
        <v>432873762644551840</v>
      </c>
      <c r="B32" s="59" t="s">
        <v>232</v>
      </c>
      <c r="C32" s="59">
        <v>3099.4</v>
      </c>
      <c r="D32" s="59" t="s">
        <v>47</v>
      </c>
      <c r="E32" s="59" t="s">
        <v>233</v>
      </c>
      <c r="F32" s="59" t="s">
        <v>234</v>
      </c>
      <c r="G32" s="59" t="s">
        <v>235</v>
      </c>
      <c r="H32" s="72">
        <v>43588.9400694444</v>
      </c>
      <c r="I32" s="72">
        <v>43588.9402893518</v>
      </c>
      <c r="J32" s="59" t="s">
        <v>236</v>
      </c>
      <c r="K32" s="59" t="s">
        <v>237</v>
      </c>
      <c r="L32" s="59" t="s">
        <v>53</v>
      </c>
      <c r="M32" s="59" t="s">
        <v>238</v>
      </c>
      <c r="N32" s="59">
        <v>1</v>
      </c>
      <c r="O32" s="59">
        <v>0</v>
      </c>
      <c r="P32" s="59" t="s">
        <v>55</v>
      </c>
      <c r="Q32" s="72">
        <v>43593.9431018519</v>
      </c>
      <c r="R32" s="59" t="s">
        <v>239</v>
      </c>
    </row>
    <row r="33" s="56" customFormat="1" spans="1:18">
      <c r="A33" s="58" t="str">
        <f>"296274927958541610"</f>
        <v>296274927958541610</v>
      </c>
      <c r="B33" s="58" t="s">
        <v>240</v>
      </c>
      <c r="C33" s="58">
        <v>1894.4</v>
      </c>
      <c r="D33" s="58" t="s">
        <v>47</v>
      </c>
      <c r="E33" s="58" t="s">
        <v>241</v>
      </c>
      <c r="F33" s="58" t="s">
        <v>242</v>
      </c>
      <c r="G33" s="58" t="s">
        <v>243</v>
      </c>
      <c r="H33" s="66">
        <v>43589.0734606481</v>
      </c>
      <c r="I33" s="66">
        <v>43589.0735763889</v>
      </c>
      <c r="J33" s="58" t="s">
        <v>51</v>
      </c>
      <c r="K33" s="58" t="s">
        <v>244</v>
      </c>
      <c r="L33" s="58" t="s">
        <v>53</v>
      </c>
      <c r="M33" s="58" t="s">
        <v>245</v>
      </c>
      <c r="N33" s="58">
        <v>1</v>
      </c>
      <c r="O33" s="58">
        <v>0</v>
      </c>
      <c r="P33" s="58" t="s">
        <v>55</v>
      </c>
      <c r="Q33" s="66">
        <v>43599.7555208333</v>
      </c>
      <c r="R33" s="58" t="s">
        <v>246</v>
      </c>
    </row>
    <row r="34" s="1" customFormat="1" spans="1:18">
      <c r="A34" s="60" t="str">
        <f>"432524832033048741"</f>
        <v>432524832033048741</v>
      </c>
      <c r="B34" s="60" t="s">
        <v>247</v>
      </c>
      <c r="C34" s="60">
        <v>1901.44</v>
      </c>
      <c r="D34" s="60" t="s">
        <v>47</v>
      </c>
      <c r="E34" s="60" t="s">
        <v>248</v>
      </c>
      <c r="F34" s="60" t="s">
        <v>249</v>
      </c>
      <c r="G34" s="60" t="s">
        <v>250</v>
      </c>
      <c r="H34" s="65">
        <v>43589.4262615741</v>
      </c>
      <c r="I34" s="65">
        <v>43589.4313888889</v>
      </c>
      <c r="J34" s="60" t="s">
        <v>51</v>
      </c>
      <c r="K34" s="60" t="s">
        <v>251</v>
      </c>
      <c r="L34" s="60" t="s">
        <v>53</v>
      </c>
      <c r="M34" s="60" t="s">
        <v>62</v>
      </c>
      <c r="N34" s="60">
        <v>1</v>
      </c>
      <c r="O34" s="60">
        <v>0</v>
      </c>
      <c r="P34" s="60" t="s">
        <v>55</v>
      </c>
      <c r="Q34" s="65">
        <v>43598.8840162037</v>
      </c>
      <c r="R34" s="60" t="s">
        <v>56</v>
      </c>
    </row>
    <row r="35" s="1" customFormat="1" spans="1:18">
      <c r="A35" s="60" t="str">
        <f>"432559584159667324"</f>
        <v>432559584159667324</v>
      </c>
      <c r="B35" s="60" t="s">
        <v>252</v>
      </c>
      <c r="C35" s="60">
        <v>987.68</v>
      </c>
      <c r="D35" s="60" t="s">
        <v>47</v>
      </c>
      <c r="E35" s="60" t="s">
        <v>253</v>
      </c>
      <c r="F35" s="60" t="s">
        <v>254</v>
      </c>
      <c r="G35" s="60" t="s">
        <v>255</v>
      </c>
      <c r="H35" s="65">
        <v>43589.4448611111</v>
      </c>
      <c r="I35" s="65">
        <v>43589.4478587963</v>
      </c>
      <c r="J35" s="60" t="s">
        <v>67</v>
      </c>
      <c r="K35" s="60" t="s">
        <v>256</v>
      </c>
      <c r="L35" s="60" t="s">
        <v>53</v>
      </c>
      <c r="M35" s="60" t="s">
        <v>62</v>
      </c>
      <c r="N35" s="60">
        <v>2</v>
      </c>
      <c r="O35" s="60">
        <v>0</v>
      </c>
      <c r="P35" s="60" t="s">
        <v>55</v>
      </c>
      <c r="Q35" s="65">
        <v>43594.5156365741</v>
      </c>
      <c r="R35" s="60" t="s">
        <v>257</v>
      </c>
    </row>
    <row r="36" s="1" customFormat="1" spans="1:18">
      <c r="A36" s="60" t="str">
        <f>"433203970822367514"</f>
        <v>433203970822367514</v>
      </c>
      <c r="B36" s="60" t="s">
        <v>258</v>
      </c>
      <c r="C36" s="60">
        <v>1794.96</v>
      </c>
      <c r="D36" s="60" t="s">
        <v>47</v>
      </c>
      <c r="E36" s="60" t="s">
        <v>259</v>
      </c>
      <c r="F36" s="60" t="s">
        <v>260</v>
      </c>
      <c r="G36" s="60" t="s">
        <v>261</v>
      </c>
      <c r="H36" s="65">
        <v>43589.4468634259</v>
      </c>
      <c r="I36" s="65">
        <v>43589.4534375</v>
      </c>
      <c r="J36" s="60" t="s">
        <v>74</v>
      </c>
      <c r="K36" s="60" t="s">
        <v>262</v>
      </c>
      <c r="L36" s="60" t="s">
        <v>53</v>
      </c>
      <c r="M36" s="60" t="s">
        <v>62</v>
      </c>
      <c r="N36" s="60">
        <v>1</v>
      </c>
      <c r="O36" s="60">
        <v>0</v>
      </c>
      <c r="P36" s="60" t="s">
        <v>55</v>
      </c>
      <c r="Q36" s="65">
        <v>43598.5877430556</v>
      </c>
      <c r="R36" s="60" t="s">
        <v>76</v>
      </c>
    </row>
    <row r="37" s="1" customFormat="1" spans="1:18">
      <c r="A37" s="60" t="str">
        <f>"295981390916195805"</f>
        <v>295981390916195805</v>
      </c>
      <c r="B37" s="60" t="s">
        <v>263</v>
      </c>
      <c r="C37" s="60">
        <v>1823.12</v>
      </c>
      <c r="D37" s="60" t="s">
        <v>47</v>
      </c>
      <c r="E37" s="60" t="s">
        <v>264</v>
      </c>
      <c r="F37" s="60" t="s">
        <v>265</v>
      </c>
      <c r="G37" s="60" t="s">
        <v>266</v>
      </c>
      <c r="H37" s="65">
        <v>43589.4615393519</v>
      </c>
      <c r="I37" s="65">
        <v>43589.7447916667</v>
      </c>
      <c r="J37" s="60" t="s">
        <v>51</v>
      </c>
      <c r="K37" s="60" t="s">
        <v>267</v>
      </c>
      <c r="L37" s="60" t="s">
        <v>53</v>
      </c>
      <c r="M37" s="60" t="s">
        <v>62</v>
      </c>
      <c r="N37" s="60">
        <v>1</v>
      </c>
      <c r="O37" s="60">
        <v>0</v>
      </c>
      <c r="P37" s="60" t="s">
        <v>55</v>
      </c>
      <c r="Q37" s="65">
        <v>43595.7391319444</v>
      </c>
      <c r="R37" s="60" t="s">
        <v>104</v>
      </c>
    </row>
    <row r="38" s="54" customFormat="1" spans="1:18">
      <c r="A38" s="59" t="str">
        <f>"277553383439037797"</f>
        <v>277553383439037797</v>
      </c>
      <c r="B38" s="59" t="s">
        <v>268</v>
      </c>
      <c r="C38" s="59">
        <v>945.44</v>
      </c>
      <c r="D38" s="59" t="s">
        <v>47</v>
      </c>
      <c r="E38" s="59" t="s">
        <v>269</v>
      </c>
      <c r="F38" s="59" t="s">
        <v>270</v>
      </c>
      <c r="G38" s="59" t="s">
        <v>271</v>
      </c>
      <c r="H38" s="72">
        <v>43589.640162037</v>
      </c>
      <c r="I38" s="72">
        <v>43589.6406828704</v>
      </c>
      <c r="J38" s="59" t="s">
        <v>189</v>
      </c>
      <c r="K38" s="59" t="s">
        <v>272</v>
      </c>
      <c r="L38" s="59" t="s">
        <v>53</v>
      </c>
      <c r="M38" s="59" t="s">
        <v>273</v>
      </c>
      <c r="N38" s="59">
        <v>1</v>
      </c>
      <c r="O38" s="59">
        <v>0</v>
      </c>
      <c r="P38" s="59" t="s">
        <v>55</v>
      </c>
      <c r="Q38" s="72">
        <v>43599.7555671296</v>
      </c>
      <c r="R38" s="59" t="s">
        <v>274</v>
      </c>
    </row>
    <row r="39" s="56" customFormat="1" spans="1:18">
      <c r="A39" s="58" t="str">
        <f>"277555623042480397"</f>
        <v>277555623042480397</v>
      </c>
      <c r="B39" s="58" t="s">
        <v>275</v>
      </c>
      <c r="C39" s="58">
        <v>945.44</v>
      </c>
      <c r="D39" s="58" t="s">
        <v>47</v>
      </c>
      <c r="E39" s="58" t="s">
        <v>276</v>
      </c>
      <c r="F39" s="58" t="s">
        <v>277</v>
      </c>
      <c r="G39" s="58" t="s">
        <v>278</v>
      </c>
      <c r="H39" s="66">
        <v>43589.6469328704</v>
      </c>
      <c r="I39" s="66">
        <v>43589.6502314815</v>
      </c>
      <c r="J39" s="58" t="s">
        <v>189</v>
      </c>
      <c r="K39" s="58" t="s">
        <v>279</v>
      </c>
      <c r="L39" s="58" t="s">
        <v>53</v>
      </c>
      <c r="M39" s="58" t="s">
        <v>280</v>
      </c>
      <c r="N39" s="58">
        <v>1</v>
      </c>
      <c r="O39" s="58">
        <v>0</v>
      </c>
      <c r="P39" s="58" t="s">
        <v>55</v>
      </c>
      <c r="Q39" s="66">
        <v>43592.6665277778</v>
      </c>
      <c r="R39" s="58" t="s">
        <v>274</v>
      </c>
    </row>
    <row r="40" s="54" customFormat="1" spans="1:18">
      <c r="A40" s="59" t="str">
        <f>"433375904715075462"</f>
        <v>433375904715075462</v>
      </c>
      <c r="B40" s="59" t="s">
        <v>281</v>
      </c>
      <c r="C40" s="59">
        <v>1638.32</v>
      </c>
      <c r="D40" s="59" t="s">
        <v>47</v>
      </c>
      <c r="E40" s="59" t="s">
        <v>282</v>
      </c>
      <c r="F40" s="59" t="s">
        <v>283</v>
      </c>
      <c r="G40" s="59" t="s">
        <v>284</v>
      </c>
      <c r="H40" s="72">
        <v>43589.8899074074</v>
      </c>
      <c r="I40" s="72">
        <v>43589.8899652778</v>
      </c>
      <c r="J40" s="59" t="s">
        <v>74</v>
      </c>
      <c r="K40" s="59" t="s">
        <v>285</v>
      </c>
      <c r="L40" s="59" t="s">
        <v>53</v>
      </c>
      <c r="M40" s="59" t="s">
        <v>286</v>
      </c>
      <c r="N40" s="59">
        <v>1</v>
      </c>
      <c r="O40" s="59">
        <v>0</v>
      </c>
      <c r="P40" s="59" t="s">
        <v>55</v>
      </c>
      <c r="Q40" s="72">
        <v>43593.6283564815</v>
      </c>
      <c r="R40" s="59" t="s">
        <v>287</v>
      </c>
    </row>
    <row r="41" s="54" customFormat="1" spans="1:18">
      <c r="A41" s="73" t="str">
        <f>"434450658680234937"</f>
        <v>434450658680234937</v>
      </c>
      <c r="B41" s="73" t="s">
        <v>288</v>
      </c>
      <c r="C41" s="73">
        <v>477.12</v>
      </c>
      <c r="D41" s="73" t="s">
        <v>47</v>
      </c>
      <c r="E41" s="73" t="s">
        <v>289</v>
      </c>
      <c r="F41" s="73" t="s">
        <v>290</v>
      </c>
      <c r="G41" s="73" t="s">
        <v>291</v>
      </c>
      <c r="H41" s="74">
        <v>43590.4113541667</v>
      </c>
      <c r="I41" s="74">
        <v>43590.4115162037</v>
      </c>
      <c r="J41" s="73" t="s">
        <v>67</v>
      </c>
      <c r="K41" s="73" t="s">
        <v>292</v>
      </c>
      <c r="L41" s="73" t="s">
        <v>53</v>
      </c>
      <c r="M41" s="73" t="s">
        <v>293</v>
      </c>
      <c r="N41" s="73">
        <v>1</v>
      </c>
      <c r="O41" s="73">
        <v>0</v>
      </c>
      <c r="P41" s="73" t="s">
        <v>55</v>
      </c>
      <c r="Q41" s="74">
        <v>43596.5982638889</v>
      </c>
      <c r="R41" s="73" t="s">
        <v>294</v>
      </c>
    </row>
    <row r="42" s="1" customFormat="1" spans="1:18">
      <c r="A42" s="60" t="str">
        <f>"433851936452309182"</f>
        <v>433851936452309182</v>
      </c>
      <c r="B42" s="60" t="s">
        <v>295</v>
      </c>
      <c r="C42" s="60">
        <v>1725.44</v>
      </c>
      <c r="D42" s="60" t="s">
        <v>47</v>
      </c>
      <c r="E42" s="60" t="s">
        <v>296</v>
      </c>
      <c r="F42" s="60" t="s">
        <v>297</v>
      </c>
      <c r="G42" s="60" t="s">
        <v>298</v>
      </c>
      <c r="H42" s="65">
        <v>43590.4268055556</v>
      </c>
      <c r="I42" s="65">
        <v>43590.4297337963</v>
      </c>
      <c r="J42" s="60" t="s">
        <v>51</v>
      </c>
      <c r="K42" s="60" t="s">
        <v>299</v>
      </c>
      <c r="L42" s="60" t="s">
        <v>53</v>
      </c>
      <c r="M42" s="60"/>
      <c r="N42" s="60">
        <v>1</v>
      </c>
      <c r="O42" s="60">
        <v>0</v>
      </c>
      <c r="P42" s="60" t="s">
        <v>55</v>
      </c>
      <c r="Q42" s="65">
        <v>43595.5514814815</v>
      </c>
      <c r="R42" s="60" t="s">
        <v>300</v>
      </c>
    </row>
    <row r="43" s="1" customFormat="1" spans="1:18">
      <c r="A43" s="60" t="str">
        <f>"433890848239674467"</f>
        <v>433890848239674467</v>
      </c>
      <c r="B43" s="60" t="s">
        <v>301</v>
      </c>
      <c r="C43" s="60">
        <v>1823.12</v>
      </c>
      <c r="D43" s="60" t="s">
        <v>47</v>
      </c>
      <c r="E43" s="60" t="s">
        <v>302</v>
      </c>
      <c r="F43" s="60" t="s">
        <v>303</v>
      </c>
      <c r="G43" s="60" t="s">
        <v>304</v>
      </c>
      <c r="H43" s="65">
        <v>43590.4439583333</v>
      </c>
      <c r="I43" s="65">
        <v>43590.4482407407</v>
      </c>
      <c r="J43" s="60" t="s">
        <v>51</v>
      </c>
      <c r="K43" s="60" t="s">
        <v>305</v>
      </c>
      <c r="L43" s="60" t="s">
        <v>53</v>
      </c>
      <c r="M43" s="60" t="s">
        <v>62</v>
      </c>
      <c r="N43" s="60">
        <v>1</v>
      </c>
      <c r="O43" s="60">
        <v>0</v>
      </c>
      <c r="P43" s="60" t="s">
        <v>55</v>
      </c>
      <c r="Q43" s="65">
        <v>43596.099224537</v>
      </c>
      <c r="R43" s="60" t="s">
        <v>104</v>
      </c>
    </row>
    <row r="44" s="54" customFormat="1" spans="1:18">
      <c r="A44" s="73" t="str">
        <f>"277573254783255799"</f>
        <v>277573254783255799</v>
      </c>
      <c r="B44" s="73" t="s">
        <v>306</v>
      </c>
      <c r="C44" s="73">
        <v>477.12</v>
      </c>
      <c r="D44" s="73" t="s">
        <v>47</v>
      </c>
      <c r="E44" s="73" t="s">
        <v>307</v>
      </c>
      <c r="F44" s="73" t="s">
        <v>308</v>
      </c>
      <c r="G44" s="73" t="s">
        <v>309</v>
      </c>
      <c r="H44" s="74">
        <v>43590.6248611111</v>
      </c>
      <c r="I44" s="74">
        <v>43590.6250578704</v>
      </c>
      <c r="J44" s="73" t="s">
        <v>67</v>
      </c>
      <c r="K44" s="73" t="s">
        <v>310</v>
      </c>
      <c r="L44" s="73" t="s">
        <v>53</v>
      </c>
      <c r="M44" s="73" t="s">
        <v>311</v>
      </c>
      <c r="N44" s="73">
        <v>1</v>
      </c>
      <c r="O44" s="73">
        <v>0</v>
      </c>
      <c r="P44" s="73" t="s">
        <v>55</v>
      </c>
      <c r="Q44" s="74">
        <v>43597.737650463</v>
      </c>
      <c r="R44" s="73" t="s">
        <v>294</v>
      </c>
    </row>
    <row r="45" s="1" customFormat="1" spans="1:18">
      <c r="A45" s="60" t="str">
        <f>"434643265712184279"</f>
        <v>434643265712184279</v>
      </c>
      <c r="B45" s="60" t="s">
        <v>312</v>
      </c>
      <c r="C45" s="60">
        <v>1794.96</v>
      </c>
      <c r="D45" s="60" t="s">
        <v>47</v>
      </c>
      <c r="E45" s="60" t="s">
        <v>313</v>
      </c>
      <c r="F45" s="60" t="s">
        <v>314</v>
      </c>
      <c r="G45" s="60" t="s">
        <v>315</v>
      </c>
      <c r="H45" s="65">
        <v>43590.6577083333</v>
      </c>
      <c r="I45" s="65">
        <v>43590.6667013889</v>
      </c>
      <c r="J45" s="60" t="s">
        <v>74</v>
      </c>
      <c r="K45" s="60" t="s">
        <v>316</v>
      </c>
      <c r="L45" s="60" t="s">
        <v>53</v>
      </c>
      <c r="M45" s="60" t="s">
        <v>62</v>
      </c>
      <c r="N45" s="60">
        <v>1</v>
      </c>
      <c r="O45" s="60">
        <v>0</v>
      </c>
      <c r="P45" s="60" t="s">
        <v>55</v>
      </c>
      <c r="Q45" s="65">
        <v>43596.9912384259</v>
      </c>
      <c r="R45" s="60" t="s">
        <v>76</v>
      </c>
    </row>
    <row r="46" s="1" customFormat="1" spans="1:18">
      <c r="A46" s="60" t="str">
        <f>"434433728708489584"</f>
        <v>434433728708489584</v>
      </c>
      <c r="B46" s="60" t="s">
        <v>317</v>
      </c>
      <c r="C46" s="60">
        <v>2431.2</v>
      </c>
      <c r="D46" s="60" t="s">
        <v>47</v>
      </c>
      <c r="E46" s="60" t="s">
        <v>318</v>
      </c>
      <c r="F46" s="60" t="s">
        <v>319</v>
      </c>
      <c r="G46" s="60" t="s">
        <v>320</v>
      </c>
      <c r="H46" s="65">
        <v>43590.7178125</v>
      </c>
      <c r="I46" s="65">
        <v>43590.7244907407</v>
      </c>
      <c r="J46" s="60" t="s">
        <v>213</v>
      </c>
      <c r="K46" s="60" t="s">
        <v>321</v>
      </c>
      <c r="L46" s="60" t="s">
        <v>53</v>
      </c>
      <c r="M46" s="60" t="s">
        <v>62</v>
      </c>
      <c r="N46" s="60">
        <v>5</v>
      </c>
      <c r="O46" s="60">
        <v>0</v>
      </c>
      <c r="P46" s="60" t="s">
        <v>55</v>
      </c>
      <c r="Q46" s="65">
        <v>43597.9855902778</v>
      </c>
      <c r="R46" s="60" t="s">
        <v>322</v>
      </c>
    </row>
    <row r="47" s="54" customFormat="1" spans="1:18">
      <c r="A47" s="59" t="str">
        <f>"435378243012532519"</f>
        <v>435378243012532519</v>
      </c>
      <c r="B47" s="59" t="s">
        <v>323</v>
      </c>
      <c r="C47" s="59">
        <v>3282.7</v>
      </c>
      <c r="D47" s="59" t="s">
        <v>47</v>
      </c>
      <c r="E47" s="59" t="s">
        <v>324</v>
      </c>
      <c r="F47" s="59" t="s">
        <v>325</v>
      </c>
      <c r="G47" s="59" t="s">
        <v>326</v>
      </c>
      <c r="H47" s="72">
        <v>43590.7272453704</v>
      </c>
      <c r="I47" s="72">
        <v>43590.7275810185</v>
      </c>
      <c r="J47" s="59" t="s">
        <v>135</v>
      </c>
      <c r="K47" s="59" t="s">
        <v>327</v>
      </c>
      <c r="L47" s="59" t="s">
        <v>53</v>
      </c>
      <c r="M47" s="59" t="s">
        <v>328</v>
      </c>
      <c r="N47" s="59">
        <v>1</v>
      </c>
      <c r="O47" s="59">
        <v>0</v>
      </c>
      <c r="P47" s="59" t="s">
        <v>55</v>
      </c>
      <c r="Q47" s="72">
        <v>43594.7734027778</v>
      </c>
      <c r="R47" s="59" t="s">
        <v>329</v>
      </c>
    </row>
    <row r="48" s="1" customFormat="1" spans="1:18">
      <c r="A48" s="60" t="str">
        <f>"296735087730080410"</f>
        <v>296735087730080410</v>
      </c>
      <c r="B48" s="60" t="s">
        <v>330</v>
      </c>
      <c r="C48" s="60">
        <v>1823.12</v>
      </c>
      <c r="D48" s="60" t="s">
        <v>47</v>
      </c>
      <c r="E48" s="60" t="s">
        <v>331</v>
      </c>
      <c r="F48" s="60" t="s">
        <v>332</v>
      </c>
      <c r="G48" s="60" t="s">
        <v>333</v>
      </c>
      <c r="H48" s="65">
        <v>43591.4701388889</v>
      </c>
      <c r="I48" s="65">
        <v>43591.4762615741</v>
      </c>
      <c r="J48" s="60" t="s">
        <v>51</v>
      </c>
      <c r="K48" s="60" t="s">
        <v>334</v>
      </c>
      <c r="L48" s="60" t="s">
        <v>53</v>
      </c>
      <c r="M48" s="60" t="s">
        <v>62</v>
      </c>
      <c r="N48" s="60">
        <v>1</v>
      </c>
      <c r="O48" s="60">
        <v>0</v>
      </c>
      <c r="P48" s="60" t="s">
        <v>55</v>
      </c>
      <c r="Q48" s="65">
        <v>43593.9514699074</v>
      </c>
      <c r="R48" s="60" t="s">
        <v>104</v>
      </c>
    </row>
    <row r="49" s="1" customFormat="1" spans="1:18">
      <c r="A49" s="60" t="str">
        <f>"435952514321235433"</f>
        <v>435952514321235433</v>
      </c>
      <c r="B49" s="60" t="s">
        <v>335</v>
      </c>
      <c r="C49" s="60">
        <v>1823.12</v>
      </c>
      <c r="D49" s="60" t="s">
        <v>47</v>
      </c>
      <c r="E49" s="60" t="s">
        <v>336</v>
      </c>
      <c r="F49" s="60" t="s">
        <v>337</v>
      </c>
      <c r="G49" s="60" t="s">
        <v>338</v>
      </c>
      <c r="H49" s="65">
        <v>43591.5007523148</v>
      </c>
      <c r="I49" s="65">
        <v>43591.5167476852</v>
      </c>
      <c r="J49" s="60" t="s">
        <v>51</v>
      </c>
      <c r="K49" s="60" t="s">
        <v>339</v>
      </c>
      <c r="L49" s="60" t="s">
        <v>53</v>
      </c>
      <c r="M49" s="60" t="s">
        <v>62</v>
      </c>
      <c r="N49" s="60">
        <v>1</v>
      </c>
      <c r="O49" s="60">
        <v>0</v>
      </c>
      <c r="P49" s="60" t="s">
        <v>55</v>
      </c>
      <c r="Q49" s="65">
        <v>43601.7398726852</v>
      </c>
      <c r="R49" s="60" t="s">
        <v>104</v>
      </c>
    </row>
    <row r="50" s="54" customFormat="1" spans="1:18">
      <c r="A50" s="73" t="str">
        <f>"296475278567758508"</f>
        <v>296475278567758508</v>
      </c>
      <c r="B50" s="73" t="s">
        <v>340</v>
      </c>
      <c r="C50" s="73">
        <v>819.4</v>
      </c>
      <c r="D50" s="73" t="s">
        <v>47</v>
      </c>
      <c r="E50" s="73" t="s">
        <v>341</v>
      </c>
      <c r="F50" s="73" t="s">
        <v>342</v>
      </c>
      <c r="G50" s="73" t="s">
        <v>343</v>
      </c>
      <c r="H50" s="74">
        <v>43591.7109953704</v>
      </c>
      <c r="I50" s="74">
        <v>43591.7110532407</v>
      </c>
      <c r="J50" s="73" t="s">
        <v>344</v>
      </c>
      <c r="K50" s="73" t="s">
        <v>345</v>
      </c>
      <c r="L50" s="73" t="s">
        <v>53</v>
      </c>
      <c r="M50" s="73" t="s">
        <v>346</v>
      </c>
      <c r="N50" s="73">
        <v>1</v>
      </c>
      <c r="O50" s="73">
        <v>0</v>
      </c>
      <c r="P50" s="73" t="s">
        <v>55</v>
      </c>
      <c r="Q50" s="74">
        <v>43600.5259259259</v>
      </c>
      <c r="R50" s="73" t="s">
        <v>347</v>
      </c>
    </row>
    <row r="51" s="1" customFormat="1" spans="1:18">
      <c r="A51" s="60" t="str">
        <f>"436184609732737541"</f>
        <v>436184609732737541</v>
      </c>
      <c r="B51" s="60" t="s">
        <v>348</v>
      </c>
      <c r="C51" s="60">
        <v>1638.32</v>
      </c>
      <c r="D51" s="60" t="s">
        <v>47</v>
      </c>
      <c r="E51" s="60" t="s">
        <v>349</v>
      </c>
      <c r="F51" s="60" t="s">
        <v>350</v>
      </c>
      <c r="G51" s="60" t="s">
        <v>351</v>
      </c>
      <c r="H51" s="65">
        <v>43591.7952083333</v>
      </c>
      <c r="I51" s="65">
        <v>43591.7981828704</v>
      </c>
      <c r="J51" s="60" t="s">
        <v>74</v>
      </c>
      <c r="K51" s="60" t="s">
        <v>352</v>
      </c>
      <c r="L51" s="60" t="s">
        <v>53</v>
      </c>
      <c r="M51" s="60" t="s">
        <v>62</v>
      </c>
      <c r="N51" s="60">
        <v>1</v>
      </c>
      <c r="O51" s="60">
        <v>0</v>
      </c>
      <c r="P51" s="60" t="s">
        <v>55</v>
      </c>
      <c r="Q51" s="65">
        <v>43599.4527083333</v>
      </c>
      <c r="R51" s="60" t="s">
        <v>287</v>
      </c>
    </row>
    <row r="52" s="68" customFormat="1" spans="1:18">
      <c r="A52" s="73" t="str">
        <f>"436861442859750116"</f>
        <v>436861442859750116</v>
      </c>
      <c r="B52" s="73" t="s">
        <v>353</v>
      </c>
      <c r="C52" s="73">
        <v>1823.12</v>
      </c>
      <c r="D52" s="73" t="s">
        <v>47</v>
      </c>
      <c r="E52" s="73" t="s">
        <v>354</v>
      </c>
      <c r="F52" s="73" t="s">
        <v>355</v>
      </c>
      <c r="G52" s="73" t="s">
        <v>356</v>
      </c>
      <c r="H52" s="74">
        <v>43592.0048263889</v>
      </c>
      <c r="I52" s="74">
        <v>43592.0053240741</v>
      </c>
      <c r="J52" s="73" t="s">
        <v>51</v>
      </c>
      <c r="K52" s="73" t="s">
        <v>357</v>
      </c>
      <c r="L52" s="73" t="s">
        <v>53</v>
      </c>
      <c r="M52" s="73" t="s">
        <v>358</v>
      </c>
      <c r="N52" s="73">
        <v>1</v>
      </c>
      <c r="O52" s="73">
        <v>0</v>
      </c>
      <c r="P52" s="73" t="s">
        <v>176</v>
      </c>
      <c r="Q52" s="74">
        <v>43602.6665393518</v>
      </c>
      <c r="R52" s="73" t="s">
        <v>104</v>
      </c>
    </row>
    <row r="53" s="68" customFormat="1" spans="1:18">
      <c r="A53" s="73" t="str">
        <f>"436752545141396420"</f>
        <v>436752545141396420</v>
      </c>
      <c r="B53" s="73" t="s">
        <v>359</v>
      </c>
      <c r="C53" s="73">
        <v>1901.44</v>
      </c>
      <c r="D53" s="73" t="s">
        <v>47</v>
      </c>
      <c r="E53" s="73" t="s">
        <v>360</v>
      </c>
      <c r="F53" s="73" t="s">
        <v>361</v>
      </c>
      <c r="G53" s="73" t="s">
        <v>362</v>
      </c>
      <c r="H53" s="74">
        <v>43592.4313888889</v>
      </c>
      <c r="I53" s="74">
        <v>43592.4322800926</v>
      </c>
      <c r="J53" s="73" t="s">
        <v>51</v>
      </c>
      <c r="K53" s="73" t="s">
        <v>363</v>
      </c>
      <c r="L53" s="73" t="s">
        <v>53</v>
      </c>
      <c r="M53" s="73" t="s">
        <v>364</v>
      </c>
      <c r="N53" s="73">
        <v>1</v>
      </c>
      <c r="O53" s="73">
        <v>0</v>
      </c>
      <c r="P53" s="73" t="s">
        <v>55</v>
      </c>
      <c r="Q53" s="74">
        <v>43599.0262384259</v>
      </c>
      <c r="R53" s="73" t="s">
        <v>56</v>
      </c>
    </row>
    <row r="54" s="1" customFormat="1" spans="1:18">
      <c r="A54" s="60" t="str">
        <f>"436464288957806132"</f>
        <v>436464288957806132</v>
      </c>
      <c r="B54" s="60" t="s">
        <v>365</v>
      </c>
      <c r="C54" s="60">
        <v>1823.12</v>
      </c>
      <c r="D54" s="60" t="s">
        <v>47</v>
      </c>
      <c r="E54" s="60" t="s">
        <v>366</v>
      </c>
      <c r="F54" s="60" t="s">
        <v>367</v>
      </c>
      <c r="G54" s="60" t="s">
        <v>368</v>
      </c>
      <c r="H54" s="65">
        <v>43592.4379398148</v>
      </c>
      <c r="I54" s="65">
        <v>43592.444375</v>
      </c>
      <c r="J54" s="60" t="s">
        <v>51</v>
      </c>
      <c r="K54" s="60" t="s">
        <v>369</v>
      </c>
      <c r="L54" s="60" t="s">
        <v>53</v>
      </c>
      <c r="M54" s="60" t="s">
        <v>62</v>
      </c>
      <c r="N54" s="60">
        <v>1</v>
      </c>
      <c r="O54" s="60">
        <v>0</v>
      </c>
      <c r="P54" s="60" t="s">
        <v>55</v>
      </c>
      <c r="Q54" s="65">
        <v>43602.6295717593</v>
      </c>
      <c r="R54" s="60" t="s">
        <v>104</v>
      </c>
    </row>
    <row r="55" s="1" customFormat="1" spans="1:18">
      <c r="A55" s="60" t="str">
        <f>"437443203565605969"</f>
        <v>437443203565605969</v>
      </c>
      <c r="B55" s="60" t="s">
        <v>370</v>
      </c>
      <c r="C55" s="60">
        <v>1901.44</v>
      </c>
      <c r="D55" s="60" t="s">
        <v>47</v>
      </c>
      <c r="E55" s="60" t="s">
        <v>371</v>
      </c>
      <c r="F55" s="60" t="s">
        <v>372</v>
      </c>
      <c r="G55" s="60" t="s">
        <v>373</v>
      </c>
      <c r="H55" s="65">
        <v>43592.4800925926</v>
      </c>
      <c r="I55" s="65">
        <v>43592.4842592593</v>
      </c>
      <c r="J55" s="60" t="s">
        <v>51</v>
      </c>
      <c r="K55" s="60" t="s">
        <v>374</v>
      </c>
      <c r="L55" s="60" t="s">
        <v>53</v>
      </c>
      <c r="M55" s="60" t="s">
        <v>62</v>
      </c>
      <c r="N55" s="60">
        <v>1</v>
      </c>
      <c r="O55" s="60">
        <v>0</v>
      </c>
      <c r="P55" s="60" t="s">
        <v>55</v>
      </c>
      <c r="Q55" s="65">
        <v>43597.6243171296</v>
      </c>
      <c r="R55" s="60" t="s">
        <v>56</v>
      </c>
    </row>
    <row r="56" s="1" customFormat="1" spans="1:18">
      <c r="A56" s="60" t="str">
        <f>"437462531174759062"</f>
        <v>437462531174759062</v>
      </c>
      <c r="B56" s="60" t="s">
        <v>375</v>
      </c>
      <c r="C56" s="60">
        <v>1794.96</v>
      </c>
      <c r="D56" s="60" t="s">
        <v>47</v>
      </c>
      <c r="E56" s="60" t="s">
        <v>376</v>
      </c>
      <c r="F56" s="60" t="s">
        <v>377</v>
      </c>
      <c r="G56" s="60" t="s">
        <v>378</v>
      </c>
      <c r="H56" s="65">
        <v>43592.4906365741</v>
      </c>
      <c r="I56" s="65">
        <v>43592.5002662037</v>
      </c>
      <c r="J56" s="60" t="s">
        <v>74</v>
      </c>
      <c r="K56" s="60" t="s">
        <v>379</v>
      </c>
      <c r="L56" s="60" t="s">
        <v>53</v>
      </c>
      <c r="M56" s="60" t="s">
        <v>62</v>
      </c>
      <c r="N56" s="60">
        <v>1</v>
      </c>
      <c r="O56" s="60">
        <v>0</v>
      </c>
      <c r="P56" s="60" t="s">
        <v>55</v>
      </c>
      <c r="Q56" s="65">
        <v>43598.4429398148</v>
      </c>
      <c r="R56" s="60" t="s">
        <v>76</v>
      </c>
    </row>
    <row r="57" s="1" customFormat="1" spans="1:18">
      <c r="A57" s="60" t="str">
        <f>"437276802582063979"</f>
        <v>437276802582063979</v>
      </c>
      <c r="B57" s="60" t="s">
        <v>380</v>
      </c>
      <c r="C57" s="60">
        <v>2649.4</v>
      </c>
      <c r="D57" s="60" t="s">
        <v>47</v>
      </c>
      <c r="E57" s="60" t="s">
        <v>381</v>
      </c>
      <c r="F57" s="60" t="s">
        <v>382</v>
      </c>
      <c r="G57" s="60" t="s">
        <v>383</v>
      </c>
      <c r="H57" s="65">
        <v>43592.5371180556</v>
      </c>
      <c r="I57" s="65">
        <v>43592.5580324074</v>
      </c>
      <c r="J57" s="60" t="s">
        <v>384</v>
      </c>
      <c r="K57" s="60" t="s">
        <v>385</v>
      </c>
      <c r="L57" s="60" t="s">
        <v>53</v>
      </c>
      <c r="M57" s="60" t="s">
        <v>62</v>
      </c>
      <c r="N57" s="60">
        <v>1</v>
      </c>
      <c r="O57" s="60">
        <v>0</v>
      </c>
      <c r="P57" s="60" t="s">
        <v>55</v>
      </c>
      <c r="Q57" s="65">
        <v>43598.4389583333</v>
      </c>
      <c r="R57" s="60" t="s">
        <v>386</v>
      </c>
    </row>
    <row r="58" s="68" customFormat="1" spans="1:18">
      <c r="A58" s="73" t="str">
        <f>"437358882862376482"</f>
        <v>437358882862376482</v>
      </c>
      <c r="B58" s="73" t="s">
        <v>387</v>
      </c>
      <c r="C58" s="73">
        <v>5769.05</v>
      </c>
      <c r="D58" s="73" t="s">
        <v>47</v>
      </c>
      <c r="E58" s="73" t="s">
        <v>388</v>
      </c>
      <c r="F58" s="73" t="s">
        <v>389</v>
      </c>
      <c r="G58" s="73" t="s">
        <v>390</v>
      </c>
      <c r="H58" s="74">
        <v>43592.5856597222</v>
      </c>
      <c r="I58" s="74">
        <v>43592.5860416667</v>
      </c>
      <c r="J58" s="73" t="s">
        <v>151</v>
      </c>
      <c r="K58" s="73" t="s">
        <v>391</v>
      </c>
      <c r="L58" s="73" t="s">
        <v>53</v>
      </c>
      <c r="M58" s="73" t="s">
        <v>392</v>
      </c>
      <c r="N58" s="73">
        <v>1</v>
      </c>
      <c r="O58" s="73">
        <v>0</v>
      </c>
      <c r="P58" s="73" t="s">
        <v>55</v>
      </c>
      <c r="Q58" s="74">
        <v>43602.6665277778</v>
      </c>
      <c r="R58" s="73" t="s">
        <v>393</v>
      </c>
    </row>
    <row r="59" s="1" customFormat="1" spans="1:18">
      <c r="A59" s="60" t="str">
        <f>"437624995871122370"</f>
        <v>437624995871122370</v>
      </c>
      <c r="B59" s="60" t="s">
        <v>394</v>
      </c>
      <c r="C59" s="60">
        <v>599.4</v>
      </c>
      <c r="D59" s="60" t="s">
        <v>47</v>
      </c>
      <c r="E59" s="60" t="s">
        <v>395</v>
      </c>
      <c r="F59" s="60" t="s">
        <v>396</v>
      </c>
      <c r="G59" s="60" t="s">
        <v>397</v>
      </c>
      <c r="H59" s="65">
        <v>43592.5884259259</v>
      </c>
      <c r="I59" s="65">
        <v>43592.5919212963</v>
      </c>
      <c r="J59" s="60" t="s">
        <v>398</v>
      </c>
      <c r="K59" s="60" t="s">
        <v>399</v>
      </c>
      <c r="L59" s="60" t="s">
        <v>53</v>
      </c>
      <c r="M59" s="60" t="s">
        <v>62</v>
      </c>
      <c r="N59" s="60">
        <v>1</v>
      </c>
      <c r="O59" s="60">
        <v>0</v>
      </c>
      <c r="P59" s="60" t="s">
        <v>55</v>
      </c>
      <c r="Q59" s="65">
        <v>43595.6235185185</v>
      </c>
      <c r="R59" s="60" t="s">
        <v>400</v>
      </c>
    </row>
    <row r="60" s="1" customFormat="1" spans="1:18">
      <c r="A60" s="60" t="str">
        <f>"437516482228764524"</f>
        <v>437516482228764524</v>
      </c>
      <c r="B60" s="60" t="s">
        <v>401</v>
      </c>
      <c r="C60" s="60">
        <v>1816.32</v>
      </c>
      <c r="D60" s="60" t="s">
        <v>47</v>
      </c>
      <c r="E60" s="60" t="s">
        <v>401</v>
      </c>
      <c r="F60" s="60" t="s">
        <v>402</v>
      </c>
      <c r="G60" s="60" t="s">
        <v>403</v>
      </c>
      <c r="H60" s="65">
        <v>43592.6731944444</v>
      </c>
      <c r="I60" s="65">
        <v>43592.684525463</v>
      </c>
      <c r="J60" s="60" t="s">
        <v>67</v>
      </c>
      <c r="K60" s="60" t="s">
        <v>404</v>
      </c>
      <c r="L60" s="60" t="s">
        <v>53</v>
      </c>
      <c r="M60" s="60" t="s">
        <v>62</v>
      </c>
      <c r="N60" s="60">
        <v>3</v>
      </c>
      <c r="O60" s="60">
        <v>0</v>
      </c>
      <c r="P60" s="60" t="s">
        <v>55</v>
      </c>
      <c r="Q60" s="65">
        <v>43599.9269444444</v>
      </c>
      <c r="R60" s="60" t="s">
        <v>405</v>
      </c>
    </row>
    <row r="61" s="1" customFormat="1" spans="1:18">
      <c r="A61" s="60" t="str">
        <f>"296781742729128803"</f>
        <v>296781742729128803</v>
      </c>
      <c r="B61" s="60" t="s">
        <v>406</v>
      </c>
      <c r="C61" s="60">
        <v>1815.2</v>
      </c>
      <c r="D61" s="60" t="s">
        <v>47</v>
      </c>
      <c r="E61" s="60" t="s">
        <v>407</v>
      </c>
      <c r="F61" s="60" t="s">
        <v>408</v>
      </c>
      <c r="G61" s="60" t="s">
        <v>409</v>
      </c>
      <c r="H61" s="65">
        <v>43593.4378472222</v>
      </c>
      <c r="I61" s="65">
        <v>43593.4435416667</v>
      </c>
      <c r="J61" s="60" t="s">
        <v>410</v>
      </c>
      <c r="K61" s="60" t="s">
        <v>411</v>
      </c>
      <c r="L61" s="60" t="s">
        <v>53</v>
      </c>
      <c r="M61" s="60" t="s">
        <v>62</v>
      </c>
      <c r="N61" s="60">
        <v>1</v>
      </c>
      <c r="O61" s="60">
        <v>0</v>
      </c>
      <c r="P61" s="60" t="s">
        <v>55</v>
      </c>
      <c r="Q61" s="65">
        <v>43597.4184837963</v>
      </c>
      <c r="R61" s="60" t="s">
        <v>412</v>
      </c>
    </row>
    <row r="62" s="1" customFormat="1" spans="1:18">
      <c r="A62" s="60" t="str">
        <f>"437958017265550424"</f>
        <v>437958017265550424</v>
      </c>
      <c r="B62" s="60" t="s">
        <v>413</v>
      </c>
      <c r="C62" s="60">
        <v>1634.8</v>
      </c>
      <c r="D62" s="60" t="s">
        <v>47</v>
      </c>
      <c r="E62" s="60" t="s">
        <v>414</v>
      </c>
      <c r="F62" s="60" t="s">
        <v>415</v>
      </c>
      <c r="G62" s="60" t="s">
        <v>416</v>
      </c>
      <c r="H62" s="65">
        <v>43593.4645601852</v>
      </c>
      <c r="I62" s="65">
        <v>43593.4740972222</v>
      </c>
      <c r="J62" s="60" t="s">
        <v>417</v>
      </c>
      <c r="K62" s="60" t="s">
        <v>418</v>
      </c>
      <c r="L62" s="60" t="s">
        <v>53</v>
      </c>
      <c r="M62" s="60" t="s">
        <v>62</v>
      </c>
      <c r="N62" s="60">
        <v>1</v>
      </c>
      <c r="O62" s="60">
        <v>0</v>
      </c>
      <c r="P62" s="60" t="s">
        <v>55</v>
      </c>
      <c r="Q62" s="65">
        <v>43598.742962963</v>
      </c>
      <c r="R62" s="60" t="s">
        <v>419</v>
      </c>
    </row>
    <row r="63" s="1" customFormat="1" spans="1:18">
      <c r="A63" s="60" t="str">
        <f>"296803918231193005"</f>
        <v>296803918231193005</v>
      </c>
      <c r="B63" s="60" t="s">
        <v>420</v>
      </c>
      <c r="C63" s="60">
        <v>2015.2</v>
      </c>
      <c r="D63" s="60" t="s">
        <v>47</v>
      </c>
      <c r="E63" s="60" t="s">
        <v>421</v>
      </c>
      <c r="F63" s="60" t="s">
        <v>422</v>
      </c>
      <c r="G63" s="60" t="s">
        <v>423</v>
      </c>
      <c r="H63" s="65">
        <v>43593.4824652778</v>
      </c>
      <c r="I63" s="65">
        <v>43593.4911574074</v>
      </c>
      <c r="J63" s="60" t="s">
        <v>410</v>
      </c>
      <c r="K63" s="60" t="s">
        <v>424</v>
      </c>
      <c r="L63" s="60" t="s">
        <v>53</v>
      </c>
      <c r="M63" s="60" t="s">
        <v>62</v>
      </c>
      <c r="N63" s="60">
        <v>1</v>
      </c>
      <c r="O63" s="60">
        <v>0</v>
      </c>
      <c r="P63" s="60" t="s">
        <v>55</v>
      </c>
      <c r="Q63" s="65">
        <v>43600.5975115741</v>
      </c>
      <c r="R63" s="60" t="s">
        <v>425</v>
      </c>
    </row>
    <row r="64" s="68" customFormat="1" spans="1:18">
      <c r="A64" s="73" t="str">
        <f>"438701027232613842"</f>
        <v>438701027232613842</v>
      </c>
      <c r="B64" s="73" t="s">
        <v>426</v>
      </c>
      <c r="C64" s="73">
        <v>493.84</v>
      </c>
      <c r="D64" s="73" t="s">
        <v>47</v>
      </c>
      <c r="E64" s="73" t="s">
        <v>427</v>
      </c>
      <c r="F64" s="73" t="s">
        <v>428</v>
      </c>
      <c r="G64" s="73" t="s">
        <v>429</v>
      </c>
      <c r="H64" s="74">
        <v>43593.5563425926</v>
      </c>
      <c r="I64" s="74">
        <v>43593.5564236111</v>
      </c>
      <c r="J64" s="73" t="s">
        <v>430</v>
      </c>
      <c r="K64" s="73" t="s">
        <v>431</v>
      </c>
      <c r="L64" s="73" t="s">
        <v>53</v>
      </c>
      <c r="M64" s="73" t="s">
        <v>432</v>
      </c>
      <c r="N64" s="73">
        <v>1</v>
      </c>
      <c r="O64" s="73">
        <v>0</v>
      </c>
      <c r="P64" s="73" t="s">
        <v>55</v>
      </c>
      <c r="Q64" s="74">
        <v>43596.4381597222</v>
      </c>
      <c r="R64" s="73" t="s">
        <v>433</v>
      </c>
    </row>
    <row r="65" s="1" customFormat="1" spans="1:18">
      <c r="A65" s="60" t="str">
        <f>"438489058447633235"</f>
        <v>438489058447633235</v>
      </c>
      <c r="B65" s="60" t="s">
        <v>434</v>
      </c>
      <c r="C65" s="60">
        <v>1399.52</v>
      </c>
      <c r="D65" s="60" t="s">
        <v>47</v>
      </c>
      <c r="E65" s="60" t="s">
        <v>435</v>
      </c>
      <c r="F65" s="60" t="s">
        <v>436</v>
      </c>
      <c r="G65" s="60" t="s">
        <v>437</v>
      </c>
      <c r="H65" s="65">
        <v>43593.5949652778</v>
      </c>
      <c r="I65" s="65">
        <v>43593.6033333333</v>
      </c>
      <c r="J65" s="60" t="s">
        <v>430</v>
      </c>
      <c r="K65" s="60" t="s">
        <v>438</v>
      </c>
      <c r="L65" s="60" t="s">
        <v>53</v>
      </c>
      <c r="M65" s="60" t="s">
        <v>62</v>
      </c>
      <c r="N65" s="60">
        <v>3</v>
      </c>
      <c r="O65" s="60">
        <v>0</v>
      </c>
      <c r="P65" s="60" t="s">
        <v>55</v>
      </c>
      <c r="Q65" s="65">
        <v>43599.4440740741</v>
      </c>
      <c r="R65" s="60" t="s">
        <v>439</v>
      </c>
    </row>
    <row r="66" s="1" customFormat="1" spans="1:18">
      <c r="A66" s="60" t="str">
        <f>"438074880961892946"</f>
        <v>438074880961892946</v>
      </c>
      <c r="B66" s="60" t="s">
        <v>440</v>
      </c>
      <c r="C66" s="60">
        <v>1249.1</v>
      </c>
      <c r="D66" s="60" t="s">
        <v>47</v>
      </c>
      <c r="E66" s="60" t="s">
        <v>441</v>
      </c>
      <c r="F66" s="60" t="s">
        <v>442</v>
      </c>
      <c r="G66" s="60" t="s">
        <v>443</v>
      </c>
      <c r="H66" s="65">
        <v>43593.7707523148</v>
      </c>
      <c r="I66" s="65">
        <v>43593.774525463</v>
      </c>
      <c r="J66" s="60" t="s">
        <v>444</v>
      </c>
      <c r="K66" s="60" t="s">
        <v>445</v>
      </c>
      <c r="L66" s="60" t="s">
        <v>53</v>
      </c>
      <c r="M66" s="60"/>
      <c r="N66" s="60">
        <v>1</v>
      </c>
      <c r="O66" s="60">
        <v>0</v>
      </c>
      <c r="P66" s="60" t="s">
        <v>55</v>
      </c>
      <c r="Q66" s="65">
        <v>43602.5250115741</v>
      </c>
      <c r="R66" s="60" t="s">
        <v>446</v>
      </c>
    </row>
    <row r="67" s="1" customFormat="1" spans="1:18">
      <c r="A67" s="60" t="str">
        <f>"297318351921993911"</f>
        <v>297318351921993911</v>
      </c>
      <c r="B67" s="60" t="s">
        <v>447</v>
      </c>
      <c r="C67" s="60">
        <v>1676.5</v>
      </c>
      <c r="D67" s="60" t="s">
        <v>47</v>
      </c>
      <c r="E67" s="60" t="s">
        <v>448</v>
      </c>
      <c r="F67" s="60" t="s">
        <v>449</v>
      </c>
      <c r="G67" s="60" t="s">
        <v>450</v>
      </c>
      <c r="H67" s="65">
        <v>43593.7931944444</v>
      </c>
      <c r="I67" s="65">
        <v>43593.797349537</v>
      </c>
      <c r="J67" s="60" t="s">
        <v>451</v>
      </c>
      <c r="K67" s="60" t="s">
        <v>452</v>
      </c>
      <c r="L67" s="60" t="s">
        <v>53</v>
      </c>
      <c r="M67" s="60"/>
      <c r="N67" s="60">
        <v>1</v>
      </c>
      <c r="O67" s="60">
        <v>0</v>
      </c>
      <c r="P67" s="60" t="s">
        <v>176</v>
      </c>
      <c r="Q67" s="65">
        <v>43600.4491203704</v>
      </c>
      <c r="R67" s="60" t="s">
        <v>453</v>
      </c>
    </row>
    <row r="68" s="68" customFormat="1" spans="1:18">
      <c r="A68" s="59" t="str">
        <f>"438177440488293381"</f>
        <v>438177440488293381</v>
      </c>
      <c r="B68" s="59" t="s">
        <v>454</v>
      </c>
      <c r="C68" s="59">
        <v>2015.2</v>
      </c>
      <c r="D68" s="59" t="s">
        <v>47</v>
      </c>
      <c r="E68" s="59" t="s">
        <v>455</v>
      </c>
      <c r="F68" s="59" t="s">
        <v>456</v>
      </c>
      <c r="G68" s="59" t="s">
        <v>457</v>
      </c>
      <c r="H68" s="72">
        <v>43593.8605208333</v>
      </c>
      <c r="I68" s="72">
        <v>43593.8606365741</v>
      </c>
      <c r="J68" s="59" t="s">
        <v>410</v>
      </c>
      <c r="K68" s="59" t="s">
        <v>458</v>
      </c>
      <c r="L68" s="59" t="s">
        <v>53</v>
      </c>
      <c r="M68" s="59" t="s">
        <v>459</v>
      </c>
      <c r="N68" s="59">
        <v>1</v>
      </c>
      <c r="O68" s="59">
        <v>0</v>
      </c>
      <c r="P68" s="59" t="s">
        <v>55</v>
      </c>
      <c r="Q68" s="72">
        <v>43598.7962384259</v>
      </c>
      <c r="R68" s="59" t="s">
        <v>425</v>
      </c>
    </row>
    <row r="69" s="68" customFormat="1" spans="1:18">
      <c r="A69" s="73" t="str">
        <f>"297106509321597823"</f>
        <v>297106509321597823</v>
      </c>
      <c r="B69" s="73" t="s">
        <v>460</v>
      </c>
      <c r="C69" s="73">
        <v>1815.2</v>
      </c>
      <c r="D69" s="73" t="s">
        <v>47</v>
      </c>
      <c r="E69" s="73" t="s">
        <v>461</v>
      </c>
      <c r="F69" s="73" t="s">
        <v>462</v>
      </c>
      <c r="G69" s="73" t="s">
        <v>463</v>
      </c>
      <c r="H69" s="74">
        <v>43594.4093287037</v>
      </c>
      <c r="I69" s="74">
        <v>43594.4094097222</v>
      </c>
      <c r="J69" s="73" t="s">
        <v>410</v>
      </c>
      <c r="K69" s="73" t="s">
        <v>464</v>
      </c>
      <c r="L69" s="73" t="s">
        <v>111</v>
      </c>
      <c r="M69" s="73" t="s">
        <v>465</v>
      </c>
      <c r="N69" s="73">
        <v>1</v>
      </c>
      <c r="O69" s="73">
        <v>0</v>
      </c>
      <c r="P69" s="73" t="s">
        <v>55</v>
      </c>
      <c r="Q69" s="74">
        <v>43604.6664236111</v>
      </c>
      <c r="R69" s="73" t="s">
        <v>412</v>
      </c>
    </row>
    <row r="70" s="1" customFormat="1" spans="1:18">
      <c r="A70" s="60" t="str">
        <f>"297233934358450108"</f>
        <v>297233934358450108</v>
      </c>
      <c r="B70" s="60" t="s">
        <v>466</v>
      </c>
      <c r="C70" s="60">
        <v>1815.2</v>
      </c>
      <c r="D70" s="60" t="s">
        <v>47</v>
      </c>
      <c r="E70" s="60" t="s">
        <v>467</v>
      </c>
      <c r="F70" s="60" t="s">
        <v>468</v>
      </c>
      <c r="G70" s="60" t="s">
        <v>469</v>
      </c>
      <c r="H70" s="65">
        <v>43594.4126041667</v>
      </c>
      <c r="I70" s="65">
        <v>43594.4171180556</v>
      </c>
      <c r="J70" s="60" t="s">
        <v>410</v>
      </c>
      <c r="K70" s="60" t="s">
        <v>470</v>
      </c>
      <c r="L70" s="60" t="s">
        <v>53</v>
      </c>
      <c r="M70" s="60"/>
      <c r="N70" s="60">
        <v>1</v>
      </c>
      <c r="O70" s="60">
        <v>0</v>
      </c>
      <c r="P70" s="60" t="s">
        <v>55</v>
      </c>
      <c r="Q70" s="65">
        <v>43597.4501041667</v>
      </c>
      <c r="R70" s="60" t="s">
        <v>412</v>
      </c>
    </row>
    <row r="71" s="68" customFormat="1" spans="1:18">
      <c r="A71" s="73" t="str">
        <f>"438474528633334084"</f>
        <v>438474528633334084</v>
      </c>
      <c r="B71" s="73" t="s">
        <v>471</v>
      </c>
      <c r="C71" s="73">
        <v>1815.2</v>
      </c>
      <c r="D71" s="73" t="s">
        <v>47</v>
      </c>
      <c r="E71" s="73" t="s">
        <v>472</v>
      </c>
      <c r="F71" s="73" t="s">
        <v>473</v>
      </c>
      <c r="G71" s="73" t="s">
        <v>474</v>
      </c>
      <c r="H71" s="74">
        <v>43594.426412037</v>
      </c>
      <c r="I71" s="74">
        <v>43594.4264814815</v>
      </c>
      <c r="J71" s="73" t="s">
        <v>410</v>
      </c>
      <c r="K71" s="73" t="s">
        <v>475</v>
      </c>
      <c r="L71" s="73" t="s">
        <v>53</v>
      </c>
      <c r="M71" s="73" t="s">
        <v>476</v>
      </c>
      <c r="N71" s="73">
        <v>1</v>
      </c>
      <c r="O71" s="73">
        <v>0</v>
      </c>
      <c r="P71" s="73" t="s">
        <v>55</v>
      </c>
      <c r="Q71" s="74">
        <v>43604.6663194444</v>
      </c>
      <c r="R71" s="73" t="s">
        <v>412</v>
      </c>
    </row>
    <row r="72" s="1" customFormat="1" spans="1:18">
      <c r="A72" s="60" t="str">
        <f>"438497472998896179"</f>
        <v>438497472998896179</v>
      </c>
      <c r="B72" s="60" t="s">
        <v>477</v>
      </c>
      <c r="C72" s="60">
        <v>1815.2</v>
      </c>
      <c r="D72" s="60" t="s">
        <v>47</v>
      </c>
      <c r="E72" s="60" t="s">
        <v>478</v>
      </c>
      <c r="F72" s="60" t="s">
        <v>479</v>
      </c>
      <c r="G72" s="60" t="s">
        <v>480</v>
      </c>
      <c r="H72" s="65">
        <v>43594.4453819444</v>
      </c>
      <c r="I72" s="65">
        <v>43594.4517939815</v>
      </c>
      <c r="J72" s="60" t="s">
        <v>410</v>
      </c>
      <c r="K72" s="60" t="s">
        <v>481</v>
      </c>
      <c r="L72" s="60" t="s">
        <v>53</v>
      </c>
      <c r="M72" s="60"/>
      <c r="N72" s="60">
        <v>1</v>
      </c>
      <c r="O72" s="60">
        <v>0</v>
      </c>
      <c r="P72" s="60" t="s">
        <v>55</v>
      </c>
      <c r="Q72" s="65">
        <v>43599.6859143519</v>
      </c>
      <c r="R72" s="60" t="s">
        <v>412</v>
      </c>
    </row>
    <row r="73" s="1" customFormat="1" spans="1:18">
      <c r="A73" s="60" t="str">
        <f>"439156610135164560"</f>
        <v>439156610135164560</v>
      </c>
      <c r="B73" s="60" t="s">
        <v>482</v>
      </c>
      <c r="C73" s="60">
        <v>1581.52</v>
      </c>
      <c r="D73" s="60" t="s">
        <v>47</v>
      </c>
      <c r="E73" s="60" t="s">
        <v>483</v>
      </c>
      <c r="F73" s="60" t="s">
        <v>484</v>
      </c>
      <c r="G73" s="60" t="s">
        <v>485</v>
      </c>
      <c r="H73" s="65">
        <v>43594.4503935185</v>
      </c>
      <c r="I73" s="65">
        <v>43594.4743981482</v>
      </c>
      <c r="J73" s="60" t="s">
        <v>430</v>
      </c>
      <c r="K73" s="60" t="s">
        <v>486</v>
      </c>
      <c r="L73" s="60" t="s">
        <v>53</v>
      </c>
      <c r="M73" s="60"/>
      <c r="N73" s="60">
        <v>3</v>
      </c>
      <c r="O73" s="60">
        <v>0</v>
      </c>
      <c r="P73" s="60" t="s">
        <v>176</v>
      </c>
      <c r="Q73" s="65">
        <v>43600.9069444444</v>
      </c>
      <c r="R73" s="60" t="s">
        <v>487</v>
      </c>
    </row>
    <row r="74" s="1" customFormat="1" spans="1:18">
      <c r="A74" s="60" t="str">
        <f>"439200194131041843"</f>
        <v>439200194131041843</v>
      </c>
      <c r="B74" s="60" t="s">
        <v>488</v>
      </c>
      <c r="C74" s="60">
        <v>1249.1</v>
      </c>
      <c r="D74" s="60" t="s">
        <v>47</v>
      </c>
      <c r="E74" s="60" t="s">
        <v>489</v>
      </c>
      <c r="F74" s="60" t="s">
        <v>490</v>
      </c>
      <c r="G74" s="60" t="s">
        <v>491</v>
      </c>
      <c r="H74" s="65">
        <v>43594.4874189815</v>
      </c>
      <c r="I74" s="65">
        <v>43594.4905787037</v>
      </c>
      <c r="J74" s="60" t="s">
        <v>492</v>
      </c>
      <c r="K74" s="60" t="s">
        <v>493</v>
      </c>
      <c r="L74" s="60" t="s">
        <v>53</v>
      </c>
      <c r="M74" s="60"/>
      <c r="N74" s="60">
        <v>1</v>
      </c>
      <c r="O74" s="60">
        <v>0</v>
      </c>
      <c r="P74" s="60" t="s">
        <v>55</v>
      </c>
      <c r="Q74" s="65">
        <v>43598.9396412037</v>
      </c>
      <c r="R74" s="60" t="s">
        <v>446</v>
      </c>
    </row>
    <row r="75" s="68" customFormat="1" spans="1:18">
      <c r="A75" s="73" t="str">
        <f>"297691279051742420"</f>
        <v>297691279051742420</v>
      </c>
      <c r="B75" s="73" t="s">
        <v>494</v>
      </c>
      <c r="C75" s="73">
        <v>2015.2</v>
      </c>
      <c r="D75" s="73" t="s">
        <v>47</v>
      </c>
      <c r="E75" s="73" t="s">
        <v>495</v>
      </c>
      <c r="F75" s="73" t="s">
        <v>496</v>
      </c>
      <c r="G75" s="73" t="s">
        <v>497</v>
      </c>
      <c r="H75" s="74">
        <v>43594.5483449074</v>
      </c>
      <c r="I75" s="74">
        <v>43594.5484490741</v>
      </c>
      <c r="J75" s="73" t="s">
        <v>410</v>
      </c>
      <c r="K75" s="73" t="s">
        <v>498</v>
      </c>
      <c r="L75" s="73" t="s">
        <v>53</v>
      </c>
      <c r="M75" s="73" t="s">
        <v>499</v>
      </c>
      <c r="N75" s="73">
        <v>1</v>
      </c>
      <c r="O75" s="73">
        <v>0</v>
      </c>
      <c r="P75" s="73" t="s">
        <v>176</v>
      </c>
      <c r="Q75" s="74">
        <v>43604.6662731481</v>
      </c>
      <c r="R75" s="73" t="s">
        <v>425</v>
      </c>
    </row>
    <row r="76" s="1" customFormat="1" spans="1:18">
      <c r="A76" s="60" t="str">
        <f>"297363950875032709"</f>
        <v>297363950875032709</v>
      </c>
      <c r="B76" s="60" t="s">
        <v>500</v>
      </c>
      <c r="C76" s="60">
        <v>22</v>
      </c>
      <c r="D76" s="60" t="s">
        <v>47</v>
      </c>
      <c r="E76" s="60" t="s">
        <v>501</v>
      </c>
      <c r="F76" s="60" t="s">
        <v>502</v>
      </c>
      <c r="G76" s="60" t="s">
        <v>503</v>
      </c>
      <c r="H76" s="65">
        <v>43594.5671759259</v>
      </c>
      <c r="I76" s="65">
        <v>43594.5672106482</v>
      </c>
      <c r="J76" s="60" t="s">
        <v>504</v>
      </c>
      <c r="K76" s="60" t="s">
        <v>505</v>
      </c>
      <c r="L76" s="60" t="s">
        <v>53</v>
      </c>
      <c r="M76" s="60" t="s">
        <v>506</v>
      </c>
      <c r="N76" s="60">
        <v>22</v>
      </c>
      <c r="O76" s="60">
        <v>0</v>
      </c>
      <c r="P76" s="60" t="s">
        <v>55</v>
      </c>
      <c r="Q76" s="65">
        <v>43604.6625694444</v>
      </c>
      <c r="R76" s="60" t="s">
        <v>507</v>
      </c>
    </row>
    <row r="77" s="1" customFormat="1" spans="1:18">
      <c r="A77" s="60" t="str">
        <f>"438951585061151272"</f>
        <v>438951585061151272</v>
      </c>
      <c r="B77" s="60" t="s">
        <v>508</v>
      </c>
      <c r="C77" s="60">
        <v>1394</v>
      </c>
      <c r="D77" s="60" t="s">
        <v>47</v>
      </c>
      <c r="E77" s="60" t="s">
        <v>509</v>
      </c>
      <c r="F77" s="60" t="s">
        <v>510</v>
      </c>
      <c r="G77" s="60" t="s">
        <v>511</v>
      </c>
      <c r="H77" s="65">
        <v>43594.5681134259</v>
      </c>
      <c r="I77" s="65">
        <v>43594.5792476852</v>
      </c>
      <c r="J77" s="60" t="s">
        <v>512</v>
      </c>
      <c r="K77" s="60" t="s">
        <v>513</v>
      </c>
      <c r="L77" s="60" t="s">
        <v>53</v>
      </c>
      <c r="M77" s="60"/>
      <c r="N77" s="60">
        <v>1</v>
      </c>
      <c r="O77" s="60">
        <v>0</v>
      </c>
      <c r="P77" s="60" t="s">
        <v>55</v>
      </c>
      <c r="Q77" s="65">
        <v>43599.7943402778</v>
      </c>
      <c r="R77" s="60" t="s">
        <v>514</v>
      </c>
    </row>
    <row r="78" s="68" customFormat="1" spans="1:18">
      <c r="A78" s="73" t="str">
        <f>"438952705015313544"</f>
        <v>438952705015313544</v>
      </c>
      <c r="B78" s="73" t="s">
        <v>515</v>
      </c>
      <c r="C78" s="73">
        <v>473.6</v>
      </c>
      <c r="D78" s="73" t="s">
        <v>47</v>
      </c>
      <c r="E78" s="73" t="s">
        <v>516</v>
      </c>
      <c r="F78" s="73" t="s">
        <v>517</v>
      </c>
      <c r="G78" s="73" t="s">
        <v>518</v>
      </c>
      <c r="H78" s="74">
        <v>43594.5690972222</v>
      </c>
      <c r="I78" s="74">
        <v>43594.5697800926</v>
      </c>
      <c r="J78" s="73" t="s">
        <v>430</v>
      </c>
      <c r="K78" s="73" t="s">
        <v>519</v>
      </c>
      <c r="L78" s="73" t="s">
        <v>53</v>
      </c>
      <c r="M78" s="73" t="s">
        <v>520</v>
      </c>
      <c r="N78" s="73">
        <v>1</v>
      </c>
      <c r="O78" s="73">
        <v>0</v>
      </c>
      <c r="P78" s="73" t="s">
        <v>55</v>
      </c>
      <c r="Q78" s="74">
        <v>43604.6662731481</v>
      </c>
      <c r="R78" s="73" t="s">
        <v>521</v>
      </c>
    </row>
    <row r="79" s="1" customFormat="1" spans="1:18">
      <c r="A79" s="60" t="str">
        <f>"438972353918558150"</f>
        <v>438972353918558150</v>
      </c>
      <c r="B79" s="60" t="s">
        <v>522</v>
      </c>
      <c r="C79" s="60">
        <v>1631.52</v>
      </c>
      <c r="D79" s="60" t="s">
        <v>47</v>
      </c>
      <c r="E79" s="60" t="s">
        <v>523</v>
      </c>
      <c r="F79" s="60" t="s">
        <v>524</v>
      </c>
      <c r="G79" s="60" t="s">
        <v>525</v>
      </c>
      <c r="H79" s="65">
        <v>43594.5915046296</v>
      </c>
      <c r="I79" s="65">
        <v>43594.5958680556</v>
      </c>
      <c r="J79" s="60" t="s">
        <v>430</v>
      </c>
      <c r="K79" s="60" t="s">
        <v>526</v>
      </c>
      <c r="L79" s="60" t="s">
        <v>53</v>
      </c>
      <c r="M79" s="60"/>
      <c r="N79" s="60">
        <v>3</v>
      </c>
      <c r="O79" s="60">
        <v>0</v>
      </c>
      <c r="P79" s="60" t="s">
        <v>55</v>
      </c>
      <c r="Q79" s="65">
        <v>43598.4299074074</v>
      </c>
      <c r="R79" s="60" t="s">
        <v>527</v>
      </c>
    </row>
    <row r="80" s="68" customFormat="1" spans="1:18">
      <c r="A80" s="73" t="str">
        <f>"278157893672773990"</f>
        <v>278157893672773990</v>
      </c>
      <c r="B80" s="73" t="s">
        <v>528</v>
      </c>
      <c r="C80" s="73">
        <v>666</v>
      </c>
      <c r="D80" s="73" t="s">
        <v>47</v>
      </c>
      <c r="E80" s="73" t="s">
        <v>529</v>
      </c>
      <c r="F80" s="73" t="s">
        <v>530</v>
      </c>
      <c r="G80" s="73" t="s">
        <v>531</v>
      </c>
      <c r="H80" s="74">
        <v>43594.6742939815</v>
      </c>
      <c r="I80" s="74">
        <v>43594.6744675926</v>
      </c>
      <c r="J80" s="73" t="s">
        <v>532</v>
      </c>
      <c r="K80" s="73" t="s">
        <v>533</v>
      </c>
      <c r="L80" s="73" t="s">
        <v>53</v>
      </c>
      <c r="M80" s="73" t="s">
        <v>534</v>
      </c>
      <c r="N80" s="73">
        <v>1</v>
      </c>
      <c r="O80" s="73">
        <v>0</v>
      </c>
      <c r="P80" s="73" t="s">
        <v>55</v>
      </c>
      <c r="Q80" s="74">
        <v>43615.7100462963</v>
      </c>
      <c r="R80" s="73" t="s">
        <v>535</v>
      </c>
    </row>
    <row r="81" s="68" customFormat="1" spans="1:18">
      <c r="A81" s="59" t="str">
        <f>"439828963049372561"</f>
        <v>439828963049372561</v>
      </c>
      <c r="B81" s="59" t="s">
        <v>155</v>
      </c>
      <c r="C81" s="59">
        <v>188</v>
      </c>
      <c r="D81" s="59" t="s">
        <v>47</v>
      </c>
      <c r="E81" s="59" t="s">
        <v>156</v>
      </c>
      <c r="F81" s="59" t="s">
        <v>157</v>
      </c>
      <c r="G81" s="59" t="s">
        <v>158</v>
      </c>
      <c r="H81" s="72">
        <v>43594.8232638889</v>
      </c>
      <c r="I81" s="72">
        <v>43594.8233101852</v>
      </c>
      <c r="J81" s="59" t="s">
        <v>504</v>
      </c>
      <c r="K81" s="59" t="s">
        <v>536</v>
      </c>
      <c r="L81" s="59" t="s">
        <v>53</v>
      </c>
      <c r="M81" s="59" t="s">
        <v>537</v>
      </c>
      <c r="N81" s="59">
        <v>188</v>
      </c>
      <c r="O81" s="59">
        <v>0</v>
      </c>
      <c r="P81" s="59" t="s">
        <v>55</v>
      </c>
      <c r="Q81" s="72">
        <v>43599.2925462963</v>
      </c>
      <c r="R81" s="59" t="s">
        <v>538</v>
      </c>
    </row>
    <row r="82" s="68" customFormat="1" spans="1:18">
      <c r="A82" s="73" t="str">
        <f>"440175779669812579"</f>
        <v>440175779669812579</v>
      </c>
      <c r="B82" s="73" t="s">
        <v>539</v>
      </c>
      <c r="C82" s="73">
        <v>13068</v>
      </c>
      <c r="D82" s="73" t="s">
        <v>47</v>
      </c>
      <c r="E82" s="73" t="s">
        <v>540</v>
      </c>
      <c r="F82" s="73" t="s">
        <v>541</v>
      </c>
      <c r="G82" s="73" t="s">
        <v>542</v>
      </c>
      <c r="H82" s="74">
        <v>43595.4127893519</v>
      </c>
      <c r="I82" s="74">
        <v>43595.4214467593</v>
      </c>
      <c r="J82" s="73" t="s">
        <v>543</v>
      </c>
      <c r="K82" s="73"/>
      <c r="L82" s="73" t="s">
        <v>544</v>
      </c>
      <c r="M82" s="73" t="s">
        <v>545</v>
      </c>
      <c r="N82" s="73">
        <v>3</v>
      </c>
      <c r="O82" s="73">
        <v>0</v>
      </c>
      <c r="P82" s="73" t="s">
        <v>55</v>
      </c>
      <c r="Q82" s="74">
        <v>43610.4422222222</v>
      </c>
      <c r="R82" s="73" t="s">
        <v>546</v>
      </c>
    </row>
    <row r="83" s="1" customFormat="1" spans="1:18">
      <c r="A83" s="60" t="str">
        <f>"297562124856851124"</f>
        <v>297562124856851124</v>
      </c>
      <c r="B83" s="60" t="s">
        <v>547</v>
      </c>
      <c r="C83" s="60">
        <v>1815.2</v>
      </c>
      <c r="D83" s="60" t="s">
        <v>47</v>
      </c>
      <c r="E83" s="60" t="s">
        <v>548</v>
      </c>
      <c r="F83" s="60" t="s">
        <v>549</v>
      </c>
      <c r="G83" s="60" t="s">
        <v>550</v>
      </c>
      <c r="H83" s="65">
        <v>43595.4419907407</v>
      </c>
      <c r="I83" s="65">
        <v>43595.4449074074</v>
      </c>
      <c r="J83" s="60" t="s">
        <v>410</v>
      </c>
      <c r="K83" s="60" t="s">
        <v>551</v>
      </c>
      <c r="L83" s="60" t="s">
        <v>53</v>
      </c>
      <c r="M83" s="60"/>
      <c r="N83" s="60">
        <v>1</v>
      </c>
      <c r="O83" s="60">
        <v>0</v>
      </c>
      <c r="P83" s="60" t="s">
        <v>55</v>
      </c>
      <c r="Q83" s="65">
        <v>43605.7100694444</v>
      </c>
      <c r="R83" s="60" t="s">
        <v>412</v>
      </c>
    </row>
    <row r="84" s="68" customFormat="1" spans="1:18">
      <c r="A84" s="73" t="str">
        <f>"278145156647700094"</f>
        <v>278145156647700094</v>
      </c>
      <c r="B84" s="73" t="s">
        <v>552</v>
      </c>
      <c r="C84" s="73">
        <v>2992</v>
      </c>
      <c r="D84" s="73" t="s">
        <v>47</v>
      </c>
      <c r="E84" s="73" t="s">
        <v>553</v>
      </c>
      <c r="F84" s="73" t="s">
        <v>554</v>
      </c>
      <c r="G84" s="73" t="s">
        <v>555</v>
      </c>
      <c r="H84" s="74">
        <v>43595.4473148148</v>
      </c>
      <c r="I84" s="74">
        <v>43595.4480092593</v>
      </c>
      <c r="J84" s="73" t="s">
        <v>556</v>
      </c>
      <c r="K84" s="73" t="s">
        <v>557</v>
      </c>
      <c r="L84" s="73" t="s">
        <v>53</v>
      </c>
      <c r="M84" s="73" t="s">
        <v>558</v>
      </c>
      <c r="N84" s="73">
        <v>1</v>
      </c>
      <c r="O84" s="73">
        <v>0</v>
      </c>
      <c r="P84" s="73" t="s">
        <v>55</v>
      </c>
      <c r="Q84" s="74">
        <v>43605.7100462963</v>
      </c>
      <c r="R84" s="73" t="s">
        <v>559</v>
      </c>
    </row>
    <row r="85" s="1" customFormat="1" spans="1:18">
      <c r="A85" s="60" t="str">
        <f>"439635233384084763"</f>
        <v>439635233384084763</v>
      </c>
      <c r="B85" s="60" t="s">
        <v>560</v>
      </c>
      <c r="C85" s="60">
        <v>1815.2</v>
      </c>
      <c r="D85" s="60" t="s">
        <v>47</v>
      </c>
      <c r="E85" s="60" t="s">
        <v>560</v>
      </c>
      <c r="F85" s="60" t="s">
        <v>561</v>
      </c>
      <c r="G85" s="60" t="s">
        <v>562</v>
      </c>
      <c r="H85" s="65">
        <v>43595.4615740741</v>
      </c>
      <c r="I85" s="65">
        <v>43595.4631134259</v>
      </c>
      <c r="J85" s="60" t="s">
        <v>410</v>
      </c>
      <c r="K85" s="60" t="s">
        <v>563</v>
      </c>
      <c r="L85" s="60" t="s">
        <v>53</v>
      </c>
      <c r="M85" s="60" t="s">
        <v>62</v>
      </c>
      <c r="N85" s="60">
        <v>1</v>
      </c>
      <c r="O85" s="60">
        <v>0</v>
      </c>
      <c r="P85" s="60" t="s">
        <v>55</v>
      </c>
      <c r="Q85" s="65">
        <v>43599.4585185185</v>
      </c>
      <c r="R85" s="60" t="s">
        <v>412</v>
      </c>
    </row>
    <row r="86" s="1" customFormat="1" spans="1:18">
      <c r="A86" s="60" t="str">
        <f>"297619948145299422"</f>
        <v>297619948145299422</v>
      </c>
      <c r="B86" s="60" t="s">
        <v>564</v>
      </c>
      <c r="C86" s="60">
        <v>40</v>
      </c>
      <c r="D86" s="60" t="s">
        <v>47</v>
      </c>
      <c r="E86" s="60" t="s">
        <v>565</v>
      </c>
      <c r="F86" s="60" t="s">
        <v>566</v>
      </c>
      <c r="G86" s="60" t="s">
        <v>567</v>
      </c>
      <c r="H86" s="65">
        <v>43595.5088078704</v>
      </c>
      <c r="I86" s="65">
        <v>43595.5090046296</v>
      </c>
      <c r="J86" s="60" t="s">
        <v>504</v>
      </c>
      <c r="K86" s="60" t="s">
        <v>568</v>
      </c>
      <c r="L86" s="60" t="s">
        <v>53</v>
      </c>
      <c r="M86" s="60" t="s">
        <v>506</v>
      </c>
      <c r="N86" s="60">
        <v>40</v>
      </c>
      <c r="O86" s="60">
        <v>0</v>
      </c>
      <c r="P86" s="60" t="s">
        <v>55</v>
      </c>
      <c r="Q86" s="65">
        <v>43605.7101041667</v>
      </c>
      <c r="R86" s="60" t="s">
        <v>569</v>
      </c>
    </row>
    <row r="87" s="1" customFormat="1" spans="1:18">
      <c r="A87" s="60" t="str">
        <f>"298249199344759713"</f>
        <v>298249199344759713</v>
      </c>
      <c r="B87" s="60" t="s">
        <v>570</v>
      </c>
      <c r="C87" s="60">
        <v>987.68</v>
      </c>
      <c r="D87" s="60" t="s">
        <v>47</v>
      </c>
      <c r="E87" s="60" t="s">
        <v>571</v>
      </c>
      <c r="F87" s="60" t="s">
        <v>572</v>
      </c>
      <c r="G87" s="60" t="s">
        <v>573</v>
      </c>
      <c r="H87" s="65">
        <v>43595.5324074074</v>
      </c>
      <c r="I87" s="65">
        <v>43595.5344907407</v>
      </c>
      <c r="J87" s="60" t="s">
        <v>430</v>
      </c>
      <c r="K87" s="60" t="s">
        <v>574</v>
      </c>
      <c r="L87" s="60" t="s">
        <v>53</v>
      </c>
      <c r="M87" s="60" t="s">
        <v>62</v>
      </c>
      <c r="N87" s="60">
        <v>2</v>
      </c>
      <c r="O87" s="60">
        <v>0</v>
      </c>
      <c r="P87" s="60" t="s">
        <v>55</v>
      </c>
      <c r="Q87" s="65">
        <v>43600.4178472222</v>
      </c>
      <c r="R87" s="60" t="s">
        <v>257</v>
      </c>
    </row>
    <row r="88" s="1" customFormat="1" spans="1:18">
      <c r="A88" s="60" t="str">
        <f>"297954765596770024"</f>
        <v>297954765596770024</v>
      </c>
      <c r="B88" s="60" t="s">
        <v>575</v>
      </c>
      <c r="C88" s="60">
        <v>100</v>
      </c>
      <c r="D88" s="60" t="s">
        <v>47</v>
      </c>
      <c r="E88" s="60" t="s">
        <v>576</v>
      </c>
      <c r="F88" s="60" t="s">
        <v>577</v>
      </c>
      <c r="G88" s="60" t="s">
        <v>578</v>
      </c>
      <c r="H88" s="65">
        <v>43595.7457407407</v>
      </c>
      <c r="I88" s="65">
        <v>43595.7484606481</v>
      </c>
      <c r="J88" s="60" t="s">
        <v>504</v>
      </c>
      <c r="K88" s="60"/>
      <c r="L88" s="60" t="s">
        <v>544</v>
      </c>
      <c r="M88" s="60" t="s">
        <v>506</v>
      </c>
      <c r="N88" s="60">
        <v>100</v>
      </c>
      <c r="O88" s="60">
        <v>0</v>
      </c>
      <c r="P88" s="60" t="s">
        <v>55</v>
      </c>
      <c r="Q88" s="65">
        <v>43598.5497800926</v>
      </c>
      <c r="R88" s="60" t="s">
        <v>579</v>
      </c>
    </row>
    <row r="89" s="68" customFormat="1" spans="1:18">
      <c r="A89" s="73" t="str">
        <f>"440354018393446938"</f>
        <v>440354018393446938</v>
      </c>
      <c r="B89" s="73" t="s">
        <v>580</v>
      </c>
      <c r="C89" s="73">
        <v>2916</v>
      </c>
      <c r="D89" s="73" t="s">
        <v>47</v>
      </c>
      <c r="E89" s="73" t="s">
        <v>581</v>
      </c>
      <c r="F89" s="73" t="s">
        <v>582</v>
      </c>
      <c r="G89" s="73" t="s">
        <v>583</v>
      </c>
      <c r="H89" s="74">
        <v>43595.800787037</v>
      </c>
      <c r="I89" s="74">
        <v>43595.8008680556</v>
      </c>
      <c r="J89" s="73" t="s">
        <v>584</v>
      </c>
      <c r="K89" s="73" t="s">
        <v>585</v>
      </c>
      <c r="L89" s="73" t="s">
        <v>53</v>
      </c>
      <c r="M89" s="73" t="s">
        <v>586</v>
      </c>
      <c r="N89" s="73">
        <v>1</v>
      </c>
      <c r="O89" s="73">
        <v>0</v>
      </c>
      <c r="P89" s="73" t="s">
        <v>55</v>
      </c>
      <c r="Q89" s="74">
        <v>43599.6847916667</v>
      </c>
      <c r="R89" s="73" t="s">
        <v>587</v>
      </c>
    </row>
    <row r="90" s="68" customFormat="1" spans="1:18">
      <c r="A90" s="59" t="str">
        <f>"298462223338642400"</f>
        <v>298462223338642400</v>
      </c>
      <c r="B90" s="59" t="s">
        <v>588</v>
      </c>
      <c r="C90" s="59">
        <v>4136.2</v>
      </c>
      <c r="D90" s="59" t="s">
        <v>47</v>
      </c>
      <c r="E90" s="59" t="s">
        <v>589</v>
      </c>
      <c r="F90" s="59" t="s">
        <v>590</v>
      </c>
      <c r="G90" s="59" t="s">
        <v>591</v>
      </c>
      <c r="H90" s="72">
        <v>43595.8023148148</v>
      </c>
      <c r="I90" s="72">
        <v>43595.8025</v>
      </c>
      <c r="J90" s="59" t="s">
        <v>592</v>
      </c>
      <c r="K90" s="59" t="s">
        <v>593</v>
      </c>
      <c r="L90" s="59" t="s">
        <v>53</v>
      </c>
      <c r="M90" s="59" t="s">
        <v>594</v>
      </c>
      <c r="N90" s="59">
        <v>1</v>
      </c>
      <c r="O90" s="59">
        <v>0</v>
      </c>
      <c r="P90" s="59" t="s">
        <v>55</v>
      </c>
      <c r="Q90" s="72">
        <v>43606.7839467593</v>
      </c>
      <c r="R90" s="59" t="s">
        <v>595</v>
      </c>
    </row>
    <row r="91" s="68" customFormat="1" spans="1:18">
      <c r="A91" s="59" t="str">
        <f>"440505538912705868"</f>
        <v>440505538912705868</v>
      </c>
      <c r="B91" s="59" t="s">
        <v>596</v>
      </c>
      <c r="C91" s="59">
        <v>2916</v>
      </c>
      <c r="D91" s="59" t="s">
        <v>47</v>
      </c>
      <c r="E91" s="59" t="s">
        <v>597</v>
      </c>
      <c r="F91" s="59" t="s">
        <v>598</v>
      </c>
      <c r="G91" s="59" t="s">
        <v>599</v>
      </c>
      <c r="H91" s="72">
        <v>43595.9314699074</v>
      </c>
      <c r="I91" s="72">
        <v>43595.9315856481</v>
      </c>
      <c r="J91" s="59" t="s">
        <v>584</v>
      </c>
      <c r="K91" s="59" t="s">
        <v>600</v>
      </c>
      <c r="L91" s="59" t="s">
        <v>53</v>
      </c>
      <c r="M91" s="59" t="s">
        <v>601</v>
      </c>
      <c r="N91" s="59">
        <v>1</v>
      </c>
      <c r="O91" s="59">
        <v>0</v>
      </c>
      <c r="P91" s="59" t="s">
        <v>55</v>
      </c>
      <c r="Q91" s="72">
        <v>43612.6952083333</v>
      </c>
      <c r="R91" s="59" t="s">
        <v>587</v>
      </c>
    </row>
    <row r="92" s="68" customFormat="1" spans="1:18">
      <c r="A92" s="59" t="str">
        <f>"278580966274683096"</f>
        <v>278580966274683096</v>
      </c>
      <c r="B92" s="59" t="s">
        <v>602</v>
      </c>
      <c r="C92" s="59">
        <v>624.1</v>
      </c>
      <c r="D92" s="59" t="s">
        <v>47</v>
      </c>
      <c r="E92" s="59" t="s">
        <v>603</v>
      </c>
      <c r="F92" s="59" t="s">
        <v>604</v>
      </c>
      <c r="G92" s="59" t="s">
        <v>605</v>
      </c>
      <c r="H92" s="72">
        <v>43596.4053703704</v>
      </c>
      <c r="I92" s="72">
        <v>43596.4054398148</v>
      </c>
      <c r="J92" s="59" t="s">
        <v>606</v>
      </c>
      <c r="K92" s="59" t="s">
        <v>607</v>
      </c>
      <c r="L92" s="59" t="s">
        <v>53</v>
      </c>
      <c r="M92" s="59" t="s">
        <v>608</v>
      </c>
      <c r="N92" s="59">
        <v>1</v>
      </c>
      <c r="O92" s="59">
        <v>0</v>
      </c>
      <c r="P92" s="59" t="s">
        <v>55</v>
      </c>
      <c r="Q92" s="72">
        <v>43607.019849537</v>
      </c>
      <c r="R92" s="59" t="s">
        <v>609</v>
      </c>
    </row>
    <row r="93" s="68" customFormat="1" spans="1:18">
      <c r="A93" s="73" t="str">
        <f>"440205376784157071"</f>
        <v>440205376784157071</v>
      </c>
      <c r="B93" s="73" t="s">
        <v>610</v>
      </c>
      <c r="C93" s="73">
        <v>669.84</v>
      </c>
      <c r="D93" s="73" t="s">
        <v>47</v>
      </c>
      <c r="E93" s="73" t="s">
        <v>611</v>
      </c>
      <c r="F93" s="73" t="s">
        <v>612</v>
      </c>
      <c r="G93" s="73" t="s">
        <v>613</v>
      </c>
      <c r="H93" s="74">
        <v>43596.5251736111</v>
      </c>
      <c r="I93" s="74">
        <v>43596.5252662037</v>
      </c>
      <c r="J93" s="73" t="s">
        <v>67</v>
      </c>
      <c r="K93" s="73" t="s">
        <v>614</v>
      </c>
      <c r="L93" s="73" t="s">
        <v>53</v>
      </c>
      <c r="M93" s="73" t="s">
        <v>615</v>
      </c>
      <c r="N93" s="73">
        <v>1</v>
      </c>
      <c r="O93" s="73">
        <v>0</v>
      </c>
      <c r="P93" s="73" t="s">
        <v>55</v>
      </c>
      <c r="Q93" s="74">
        <v>43607.019837963</v>
      </c>
      <c r="R93" s="73" t="s">
        <v>89</v>
      </c>
    </row>
    <row r="94" s="1" customFormat="1" spans="1:18">
      <c r="A94" s="60" t="str">
        <f>"298332332722299422"</f>
        <v>298332332722299422</v>
      </c>
      <c r="B94" s="60" t="s">
        <v>564</v>
      </c>
      <c r="C94" s="60">
        <v>15</v>
      </c>
      <c r="D94" s="60" t="s">
        <v>616</v>
      </c>
      <c r="E94" s="60" t="s">
        <v>617</v>
      </c>
      <c r="F94" s="60" t="s">
        <v>618</v>
      </c>
      <c r="G94" s="60" t="s">
        <v>619</v>
      </c>
      <c r="H94" s="65">
        <v>43596.6857638889</v>
      </c>
      <c r="I94" s="65">
        <v>43596.6859375</v>
      </c>
      <c r="J94" s="60" t="s">
        <v>504</v>
      </c>
      <c r="K94" s="60" t="s">
        <v>620</v>
      </c>
      <c r="L94" s="60" t="s">
        <v>621</v>
      </c>
      <c r="M94" s="60" t="s">
        <v>506</v>
      </c>
      <c r="N94" s="60">
        <v>15</v>
      </c>
      <c r="O94" s="60">
        <v>0</v>
      </c>
      <c r="P94" s="60" t="s">
        <v>55</v>
      </c>
      <c r="Q94" s="60"/>
      <c r="R94" s="60" t="s">
        <v>622</v>
      </c>
    </row>
    <row r="95" s="1" customFormat="1" spans="1:18">
      <c r="A95" s="60" t="str">
        <f>"440781409610793057"</f>
        <v>440781409610793057</v>
      </c>
      <c r="B95" s="60" t="s">
        <v>623</v>
      </c>
      <c r="C95" s="60">
        <v>2023.12</v>
      </c>
      <c r="D95" s="60" t="s">
        <v>47</v>
      </c>
      <c r="E95" s="60" t="s">
        <v>624</v>
      </c>
      <c r="F95" s="60" t="s">
        <v>625</v>
      </c>
      <c r="G95" s="60" t="s">
        <v>626</v>
      </c>
      <c r="H95" s="65">
        <v>43596.7277083333</v>
      </c>
      <c r="I95" s="65">
        <v>43596.7361226852</v>
      </c>
      <c r="J95" s="60" t="s">
        <v>51</v>
      </c>
      <c r="K95" s="60" t="s">
        <v>627</v>
      </c>
      <c r="L95" s="60" t="s">
        <v>53</v>
      </c>
      <c r="M95" s="60" t="s">
        <v>62</v>
      </c>
      <c r="N95" s="60">
        <v>1</v>
      </c>
      <c r="O95" s="60">
        <v>0</v>
      </c>
      <c r="P95" s="60" t="s">
        <v>55</v>
      </c>
      <c r="Q95" s="65">
        <v>43603.8671759259</v>
      </c>
      <c r="R95" s="60" t="s">
        <v>628</v>
      </c>
    </row>
    <row r="96" s="1" customFormat="1" spans="1:18">
      <c r="A96" s="60" t="str">
        <f>"441428995513861046"</f>
        <v>441428995513861046</v>
      </c>
      <c r="B96" s="60" t="s">
        <v>629</v>
      </c>
      <c r="C96" s="60">
        <v>1901.44</v>
      </c>
      <c r="D96" s="60" t="s">
        <v>47</v>
      </c>
      <c r="E96" s="60" t="s">
        <v>630</v>
      </c>
      <c r="F96" s="60" t="s">
        <v>631</v>
      </c>
      <c r="G96" s="60" t="s">
        <v>632</v>
      </c>
      <c r="H96" s="65">
        <v>43596.7462615741</v>
      </c>
      <c r="I96" s="65">
        <v>43596.7486111111</v>
      </c>
      <c r="J96" s="60" t="s">
        <v>51</v>
      </c>
      <c r="K96" s="60" t="s">
        <v>633</v>
      </c>
      <c r="L96" s="60" t="s">
        <v>53</v>
      </c>
      <c r="M96" s="60"/>
      <c r="N96" s="60">
        <v>1</v>
      </c>
      <c r="O96" s="60">
        <v>0</v>
      </c>
      <c r="P96" s="60" t="s">
        <v>55</v>
      </c>
      <c r="Q96" s="65">
        <v>43607.5778125</v>
      </c>
      <c r="R96" s="60" t="s">
        <v>56</v>
      </c>
    </row>
    <row r="97" s="1" customFormat="1" spans="1:18">
      <c r="A97" s="60" t="str">
        <f>"441457635821809375"</f>
        <v>441457635821809375</v>
      </c>
      <c r="B97" s="60" t="s">
        <v>634</v>
      </c>
      <c r="C97" s="60">
        <v>1399.52</v>
      </c>
      <c r="D97" s="60" t="s">
        <v>47</v>
      </c>
      <c r="E97" s="60" t="s">
        <v>635</v>
      </c>
      <c r="F97" s="60" t="s">
        <v>636</v>
      </c>
      <c r="G97" s="60" t="s">
        <v>637</v>
      </c>
      <c r="H97" s="65">
        <v>43596.7755439815</v>
      </c>
      <c r="I97" s="65">
        <v>43596.7827199074</v>
      </c>
      <c r="J97" s="60" t="s">
        <v>67</v>
      </c>
      <c r="K97" s="60" t="s">
        <v>638</v>
      </c>
      <c r="L97" s="60" t="s">
        <v>53</v>
      </c>
      <c r="M97" s="60"/>
      <c r="N97" s="60">
        <v>3</v>
      </c>
      <c r="O97" s="60">
        <v>0</v>
      </c>
      <c r="P97" s="60" t="s">
        <v>55</v>
      </c>
      <c r="Q97" s="65">
        <v>43600.7526967593</v>
      </c>
      <c r="R97" s="60" t="s">
        <v>439</v>
      </c>
    </row>
    <row r="98" s="68" customFormat="1" spans="1:18">
      <c r="A98" s="59" t="str">
        <f>"441549891686032555"</f>
        <v>441549891686032555</v>
      </c>
      <c r="B98" s="59" t="s">
        <v>639</v>
      </c>
      <c r="C98" s="59">
        <v>1823.12</v>
      </c>
      <c r="D98" s="59" t="s">
        <v>47</v>
      </c>
      <c r="E98" s="59" t="s">
        <v>640</v>
      </c>
      <c r="F98" s="59" t="s">
        <v>641</v>
      </c>
      <c r="G98" s="59" t="s">
        <v>642</v>
      </c>
      <c r="H98" s="72">
        <v>43596.8551041667</v>
      </c>
      <c r="I98" s="72">
        <v>43596.8552893518</v>
      </c>
      <c r="J98" s="59" t="s">
        <v>51</v>
      </c>
      <c r="K98" s="59" t="s">
        <v>643</v>
      </c>
      <c r="L98" s="59" t="s">
        <v>53</v>
      </c>
      <c r="M98" s="59" t="s">
        <v>644</v>
      </c>
      <c r="N98" s="59">
        <v>1</v>
      </c>
      <c r="O98" s="59">
        <v>0</v>
      </c>
      <c r="P98" s="59" t="s">
        <v>55</v>
      </c>
      <c r="Q98" s="72">
        <v>43598.8642476852</v>
      </c>
      <c r="R98" s="59" t="s">
        <v>104</v>
      </c>
    </row>
    <row r="99" s="1" customFormat="1" spans="1:18">
      <c r="A99" s="60" t="str">
        <f>"441190049854422653"</f>
        <v>441190049854422653</v>
      </c>
      <c r="B99" s="60" t="s">
        <v>645</v>
      </c>
      <c r="C99" s="60">
        <v>1901.44</v>
      </c>
      <c r="D99" s="60" t="s">
        <v>47</v>
      </c>
      <c r="E99" s="60" t="s">
        <v>646</v>
      </c>
      <c r="F99" s="60" t="s">
        <v>647</v>
      </c>
      <c r="G99" s="60" t="s">
        <v>648</v>
      </c>
      <c r="H99" s="65">
        <v>43597.395474537</v>
      </c>
      <c r="I99" s="65">
        <v>43597.4037384259</v>
      </c>
      <c r="J99" s="60" t="s">
        <v>51</v>
      </c>
      <c r="K99" s="60" t="s">
        <v>649</v>
      </c>
      <c r="L99" s="60" t="s">
        <v>53</v>
      </c>
      <c r="M99" s="60"/>
      <c r="N99" s="60">
        <v>1</v>
      </c>
      <c r="O99" s="60">
        <v>0</v>
      </c>
      <c r="P99" s="60" t="s">
        <v>55</v>
      </c>
      <c r="Q99" s="65">
        <v>43602.657037037</v>
      </c>
      <c r="R99" s="60" t="s">
        <v>56</v>
      </c>
    </row>
    <row r="100" s="1" customFormat="1" spans="1:18">
      <c r="A100" s="60" t="str">
        <f>"298982254295938016"</f>
        <v>298982254295938016</v>
      </c>
      <c r="B100" s="60" t="s">
        <v>650</v>
      </c>
      <c r="C100" s="60">
        <v>1823.12</v>
      </c>
      <c r="D100" s="60" t="s">
        <v>47</v>
      </c>
      <c r="E100" s="60" t="s">
        <v>651</v>
      </c>
      <c r="F100" s="60" t="s">
        <v>652</v>
      </c>
      <c r="G100" s="60" t="s">
        <v>653</v>
      </c>
      <c r="H100" s="65">
        <v>43597.4853472222</v>
      </c>
      <c r="I100" s="65">
        <v>43597.4922453704</v>
      </c>
      <c r="J100" s="60" t="s">
        <v>51</v>
      </c>
      <c r="K100" s="60" t="s">
        <v>654</v>
      </c>
      <c r="L100" s="60" t="s">
        <v>53</v>
      </c>
      <c r="M100" s="60"/>
      <c r="N100" s="60">
        <v>1</v>
      </c>
      <c r="O100" s="60">
        <v>0</v>
      </c>
      <c r="P100" s="60" t="s">
        <v>55</v>
      </c>
      <c r="Q100" s="65">
        <v>43607.5778472222</v>
      </c>
      <c r="R100" s="60" t="s">
        <v>104</v>
      </c>
    </row>
    <row r="101" s="1" customFormat="1" spans="1:18">
      <c r="A101" s="60" t="str">
        <f>"442048931982033060"</f>
        <v>442048931982033060</v>
      </c>
      <c r="B101" s="60" t="s">
        <v>655</v>
      </c>
      <c r="C101" s="60">
        <v>2198.56</v>
      </c>
      <c r="D101" s="60" t="s">
        <v>47</v>
      </c>
      <c r="E101" s="60" t="s">
        <v>656</v>
      </c>
      <c r="F101" s="60" t="s">
        <v>657</v>
      </c>
      <c r="G101" s="60" t="s">
        <v>658</v>
      </c>
      <c r="H101" s="65">
        <v>43597.5896875</v>
      </c>
      <c r="I101" s="65">
        <v>43597.595162037</v>
      </c>
      <c r="J101" s="60" t="s">
        <v>213</v>
      </c>
      <c r="K101" s="60" t="s">
        <v>659</v>
      </c>
      <c r="L101" s="60" t="s">
        <v>53</v>
      </c>
      <c r="M101" s="60"/>
      <c r="N101" s="60">
        <v>4</v>
      </c>
      <c r="O101" s="60">
        <v>0</v>
      </c>
      <c r="P101" s="60" t="s">
        <v>55</v>
      </c>
      <c r="Q101" s="65">
        <v>43602.8083680556</v>
      </c>
      <c r="R101" s="60" t="s">
        <v>660</v>
      </c>
    </row>
    <row r="102" s="1" customFormat="1" spans="1:18">
      <c r="A102" s="60" t="str">
        <f>"442166850768736881"</f>
        <v>442166850768736881</v>
      </c>
      <c r="B102" s="60" t="s">
        <v>661</v>
      </c>
      <c r="C102" s="60">
        <v>48</v>
      </c>
      <c r="D102" s="60" t="s">
        <v>47</v>
      </c>
      <c r="E102" s="60" t="s">
        <v>662</v>
      </c>
      <c r="F102" s="60" t="s">
        <v>663</v>
      </c>
      <c r="G102" s="60" t="s">
        <v>664</v>
      </c>
      <c r="H102" s="65">
        <v>43597.9078703704</v>
      </c>
      <c r="I102" s="65">
        <v>43597.9086226852</v>
      </c>
      <c r="J102" s="60" t="s">
        <v>504</v>
      </c>
      <c r="K102" s="60" t="s">
        <v>665</v>
      </c>
      <c r="L102" s="60" t="s">
        <v>53</v>
      </c>
      <c r="M102" s="60" t="s">
        <v>666</v>
      </c>
      <c r="N102" s="60">
        <v>48</v>
      </c>
      <c r="O102" s="60">
        <v>0</v>
      </c>
      <c r="P102" s="60" t="s">
        <v>55</v>
      </c>
      <c r="Q102" s="65">
        <v>43600.7053819444</v>
      </c>
      <c r="R102" s="60" t="s">
        <v>667</v>
      </c>
    </row>
    <row r="103" s="68" customFormat="1" spans="1:18">
      <c r="A103" s="73" t="str">
        <f>"299219725433516512"</f>
        <v>299219725433516512</v>
      </c>
      <c r="B103" s="73" t="s">
        <v>668</v>
      </c>
      <c r="C103" s="73">
        <v>1823.12</v>
      </c>
      <c r="D103" s="73" t="s">
        <v>47</v>
      </c>
      <c r="E103" s="73" t="s">
        <v>669</v>
      </c>
      <c r="F103" s="73" t="s">
        <v>670</v>
      </c>
      <c r="G103" s="73" t="s">
        <v>671</v>
      </c>
      <c r="H103" s="74">
        <v>43597.929375</v>
      </c>
      <c r="I103" s="74">
        <v>43597.9297337963</v>
      </c>
      <c r="J103" s="73" t="s">
        <v>51</v>
      </c>
      <c r="K103" s="73" t="s">
        <v>672</v>
      </c>
      <c r="L103" s="73" t="s">
        <v>53</v>
      </c>
      <c r="M103" s="73" t="s">
        <v>673</v>
      </c>
      <c r="N103" s="73">
        <v>1</v>
      </c>
      <c r="O103" s="73">
        <v>0</v>
      </c>
      <c r="P103" s="73" t="s">
        <v>55</v>
      </c>
      <c r="Q103" s="74">
        <v>43609.3830787037</v>
      </c>
      <c r="R103" s="73" t="s">
        <v>104</v>
      </c>
    </row>
    <row r="104" s="68" customFormat="1" spans="1:18">
      <c r="A104" s="73" t="str">
        <f>"278657668126197991"</f>
        <v>278657668126197991</v>
      </c>
      <c r="B104" s="73" t="s">
        <v>674</v>
      </c>
      <c r="C104" s="73">
        <v>938</v>
      </c>
      <c r="D104" s="73" t="s">
        <v>47</v>
      </c>
      <c r="E104" s="73" t="s">
        <v>675</v>
      </c>
      <c r="F104" s="73" t="s">
        <v>676</v>
      </c>
      <c r="G104" s="73" t="s">
        <v>677</v>
      </c>
      <c r="H104" s="74">
        <v>43598.4126157407</v>
      </c>
      <c r="I104" s="74">
        <v>43598.4143171296</v>
      </c>
      <c r="J104" s="73" t="s">
        <v>678</v>
      </c>
      <c r="K104" s="73" t="s">
        <v>679</v>
      </c>
      <c r="L104" s="73" t="s">
        <v>53</v>
      </c>
      <c r="M104" s="73" t="s">
        <v>680</v>
      </c>
      <c r="N104" s="73">
        <v>1</v>
      </c>
      <c r="O104" s="73">
        <v>0</v>
      </c>
      <c r="P104" s="73" t="s">
        <v>176</v>
      </c>
      <c r="Q104" s="74">
        <v>43605.6073032407</v>
      </c>
      <c r="R104" s="73" t="s">
        <v>681</v>
      </c>
    </row>
    <row r="105" s="68" customFormat="1" spans="1:18">
      <c r="A105" s="73" t="str">
        <f>"442515426152517739"</f>
        <v>442515426152517739</v>
      </c>
      <c r="B105" s="73" t="s">
        <v>682</v>
      </c>
      <c r="C105" s="73">
        <v>2923.6</v>
      </c>
      <c r="D105" s="73" t="s">
        <v>47</v>
      </c>
      <c r="E105" s="73" t="s">
        <v>683</v>
      </c>
      <c r="F105" s="73" t="s">
        <v>684</v>
      </c>
      <c r="G105" s="73" t="s">
        <v>685</v>
      </c>
      <c r="H105" s="74">
        <v>43598.4744675926</v>
      </c>
      <c r="I105" s="74">
        <v>43598.474537037</v>
      </c>
      <c r="J105" s="73" t="s">
        <v>135</v>
      </c>
      <c r="K105" s="73" t="s">
        <v>686</v>
      </c>
      <c r="L105" s="73" t="s">
        <v>53</v>
      </c>
      <c r="M105" s="73" t="s">
        <v>687</v>
      </c>
      <c r="N105" s="73">
        <v>1</v>
      </c>
      <c r="O105" s="73">
        <v>0</v>
      </c>
      <c r="P105" s="73" t="s">
        <v>55</v>
      </c>
      <c r="Q105" s="74">
        <v>43602.0912037037</v>
      </c>
      <c r="R105" s="73" t="s">
        <v>138</v>
      </c>
    </row>
    <row r="106" s="1" customFormat="1" spans="1:18">
      <c r="A106" s="60" t="str">
        <f>"300106863810567114"</f>
        <v>300106863810567114</v>
      </c>
      <c r="B106" s="60" t="s">
        <v>688</v>
      </c>
      <c r="C106" s="60">
        <v>1399.52</v>
      </c>
      <c r="D106" s="60" t="s">
        <v>47</v>
      </c>
      <c r="E106" s="60" t="s">
        <v>689</v>
      </c>
      <c r="F106" s="60" t="s">
        <v>690</v>
      </c>
      <c r="G106" s="60" t="s">
        <v>691</v>
      </c>
      <c r="H106" s="65">
        <v>43598.6784375</v>
      </c>
      <c r="I106" s="65">
        <v>43598.6816898148</v>
      </c>
      <c r="J106" s="60" t="s">
        <v>67</v>
      </c>
      <c r="K106" s="60" t="s">
        <v>692</v>
      </c>
      <c r="L106" s="60" t="s">
        <v>53</v>
      </c>
      <c r="M106" s="60"/>
      <c r="N106" s="60">
        <v>3</v>
      </c>
      <c r="O106" s="60">
        <v>0</v>
      </c>
      <c r="P106" s="60" t="s">
        <v>55</v>
      </c>
      <c r="Q106" s="65">
        <v>43604.0242476852</v>
      </c>
      <c r="R106" s="60" t="s">
        <v>439</v>
      </c>
    </row>
    <row r="107" s="1" customFormat="1" spans="1:18">
      <c r="A107" s="60" t="str">
        <f>"442446241744196041"</f>
        <v>442446241744196041</v>
      </c>
      <c r="B107" s="60" t="s">
        <v>693</v>
      </c>
      <c r="C107" s="60">
        <v>1616.32</v>
      </c>
      <c r="D107" s="60" t="s">
        <v>47</v>
      </c>
      <c r="E107" s="60" t="s">
        <v>694</v>
      </c>
      <c r="F107" s="60" t="s">
        <v>695</v>
      </c>
      <c r="G107" s="60" t="s">
        <v>696</v>
      </c>
      <c r="H107" s="65">
        <v>43598.6812268519</v>
      </c>
      <c r="I107" s="65">
        <v>43598.6843981482</v>
      </c>
      <c r="J107" s="60" t="s">
        <v>67</v>
      </c>
      <c r="K107" s="60" t="s">
        <v>697</v>
      </c>
      <c r="L107" s="60" t="s">
        <v>53</v>
      </c>
      <c r="M107" s="60"/>
      <c r="N107" s="60">
        <v>3</v>
      </c>
      <c r="O107" s="60">
        <v>0</v>
      </c>
      <c r="P107" s="60" t="s">
        <v>55</v>
      </c>
      <c r="Q107" s="65">
        <v>43601.455625</v>
      </c>
      <c r="R107" s="60" t="s">
        <v>69</v>
      </c>
    </row>
    <row r="108" s="1" customFormat="1" spans="1:18">
      <c r="A108" s="60" t="str">
        <f>"442451553129194872"</f>
        <v>442451553129194872</v>
      </c>
      <c r="B108" s="60" t="s">
        <v>698</v>
      </c>
      <c r="C108" s="60">
        <v>1823.12</v>
      </c>
      <c r="D108" s="60" t="s">
        <v>47</v>
      </c>
      <c r="E108" s="60" t="s">
        <v>699</v>
      </c>
      <c r="F108" s="60" t="s">
        <v>700</v>
      </c>
      <c r="G108" s="60" t="s">
        <v>701</v>
      </c>
      <c r="H108" s="65">
        <v>43598.6822106481</v>
      </c>
      <c r="I108" s="65">
        <v>43598.6847685185</v>
      </c>
      <c r="J108" s="60" t="s">
        <v>51</v>
      </c>
      <c r="K108" s="60" t="s">
        <v>702</v>
      </c>
      <c r="L108" s="60" t="s">
        <v>53</v>
      </c>
      <c r="M108" s="60"/>
      <c r="N108" s="60">
        <v>1</v>
      </c>
      <c r="O108" s="60">
        <v>0</v>
      </c>
      <c r="P108" s="60" t="s">
        <v>55</v>
      </c>
      <c r="Q108" s="65">
        <v>43604.3948726852</v>
      </c>
      <c r="R108" s="60" t="s">
        <v>104</v>
      </c>
    </row>
    <row r="109" s="1" customFormat="1" spans="1:18">
      <c r="A109" s="60" t="str">
        <f>"443238787281070347"</f>
        <v>443238787281070347</v>
      </c>
      <c r="B109" s="60" t="s">
        <v>703</v>
      </c>
      <c r="C109" s="60">
        <v>1823.12</v>
      </c>
      <c r="D109" s="60" t="s">
        <v>47</v>
      </c>
      <c r="E109" s="60" t="s">
        <v>704</v>
      </c>
      <c r="F109" s="60" t="s">
        <v>705</v>
      </c>
      <c r="G109" s="60" t="s">
        <v>706</v>
      </c>
      <c r="H109" s="65">
        <v>43598.8255787037</v>
      </c>
      <c r="I109" s="65">
        <v>43598.8275115741</v>
      </c>
      <c r="J109" s="60" t="s">
        <v>51</v>
      </c>
      <c r="K109" s="60" t="s">
        <v>707</v>
      </c>
      <c r="L109" s="60" t="s">
        <v>53</v>
      </c>
      <c r="M109" s="60"/>
      <c r="N109" s="60">
        <v>1</v>
      </c>
      <c r="O109" s="60">
        <v>0</v>
      </c>
      <c r="P109" s="60" t="s">
        <v>55</v>
      </c>
      <c r="Q109" s="65">
        <v>43605.8088078704</v>
      </c>
      <c r="R109" s="60" t="s">
        <v>104</v>
      </c>
    </row>
    <row r="110" s="1" customFormat="1" spans="1:18">
      <c r="A110" s="60" t="str">
        <f>"443592387059671979"</f>
        <v>443592387059671979</v>
      </c>
      <c r="B110" s="60" t="s">
        <v>708</v>
      </c>
      <c r="C110" s="60">
        <v>1487.52</v>
      </c>
      <c r="D110" s="60" t="s">
        <v>47</v>
      </c>
      <c r="E110" s="60" t="s">
        <v>709</v>
      </c>
      <c r="F110" s="60" t="s">
        <v>710</v>
      </c>
      <c r="G110" s="60" t="s">
        <v>711</v>
      </c>
      <c r="H110" s="65">
        <v>43599.4200578704</v>
      </c>
      <c r="I110" s="65">
        <v>43599.4256944444</v>
      </c>
      <c r="J110" s="60" t="s">
        <v>213</v>
      </c>
      <c r="K110" s="60" t="s">
        <v>712</v>
      </c>
      <c r="L110" s="60" t="s">
        <v>53</v>
      </c>
      <c r="M110" s="60"/>
      <c r="N110" s="60">
        <v>3</v>
      </c>
      <c r="O110" s="60">
        <v>0</v>
      </c>
      <c r="P110" s="60" t="s">
        <v>55</v>
      </c>
      <c r="Q110" s="65">
        <v>43604.8341319444</v>
      </c>
      <c r="R110" s="60" t="s">
        <v>713</v>
      </c>
    </row>
    <row r="111" s="68" customFormat="1" spans="1:18">
      <c r="A111" s="73" t="str">
        <f>"443657059097647369"</f>
        <v>443657059097647369</v>
      </c>
      <c r="B111" s="73" t="s">
        <v>714</v>
      </c>
      <c r="C111" s="73">
        <v>813.4</v>
      </c>
      <c r="D111" s="73" t="s">
        <v>47</v>
      </c>
      <c r="E111" s="73" t="s">
        <v>715</v>
      </c>
      <c r="F111" s="73" t="s">
        <v>716</v>
      </c>
      <c r="G111" s="73" t="s">
        <v>717</v>
      </c>
      <c r="H111" s="74">
        <v>43599.4657060185</v>
      </c>
      <c r="I111" s="74">
        <v>43599.4659375</v>
      </c>
      <c r="J111" s="73" t="s">
        <v>606</v>
      </c>
      <c r="K111" s="73" t="s">
        <v>718</v>
      </c>
      <c r="L111" s="73" t="s">
        <v>53</v>
      </c>
      <c r="M111" s="73" t="s">
        <v>719</v>
      </c>
      <c r="N111" s="73">
        <v>1</v>
      </c>
      <c r="O111" s="73">
        <v>0</v>
      </c>
      <c r="P111" s="73" t="s">
        <v>55</v>
      </c>
      <c r="Q111" s="74">
        <v>43609.6685185185</v>
      </c>
      <c r="R111" s="73" t="s">
        <v>720</v>
      </c>
    </row>
    <row r="112" s="1" customFormat="1" spans="1:18">
      <c r="A112" s="60" t="str">
        <f>"300061933387613337"</f>
        <v>300061933387613337</v>
      </c>
      <c r="B112" s="60" t="s">
        <v>721</v>
      </c>
      <c r="C112" s="60">
        <v>1823.12</v>
      </c>
      <c r="D112" s="60" t="s">
        <v>47</v>
      </c>
      <c r="E112" s="60" t="s">
        <v>722</v>
      </c>
      <c r="F112" s="60" t="s">
        <v>723</v>
      </c>
      <c r="G112" s="60" t="s">
        <v>724</v>
      </c>
      <c r="H112" s="65">
        <v>43599.4819560185</v>
      </c>
      <c r="I112" s="65">
        <v>43599.4840393519</v>
      </c>
      <c r="J112" s="60" t="s">
        <v>51</v>
      </c>
      <c r="K112" s="60" t="s">
        <v>725</v>
      </c>
      <c r="L112" s="60" t="s">
        <v>53</v>
      </c>
      <c r="M112" s="60"/>
      <c r="N112" s="60">
        <v>1</v>
      </c>
      <c r="O112" s="60">
        <v>0</v>
      </c>
      <c r="P112" s="60" t="s">
        <v>55</v>
      </c>
      <c r="Q112" s="65">
        <v>43602.4628819444</v>
      </c>
      <c r="R112" s="60" t="s">
        <v>104</v>
      </c>
    </row>
    <row r="113" s="1" customFormat="1" spans="1:18">
      <c r="A113" s="60" t="str">
        <f>"279000613873679695"</f>
        <v>279000613873679695</v>
      </c>
      <c r="B113" s="60" t="s">
        <v>726</v>
      </c>
      <c r="C113" s="60">
        <v>1593.12</v>
      </c>
      <c r="D113" s="60" t="s">
        <v>47</v>
      </c>
      <c r="E113" s="60" t="s">
        <v>727</v>
      </c>
      <c r="F113" s="60" t="s">
        <v>728</v>
      </c>
      <c r="G113" s="60" t="s">
        <v>729</v>
      </c>
      <c r="H113" s="65">
        <v>43599.4955671296</v>
      </c>
      <c r="I113" s="65">
        <v>43599.4994097222</v>
      </c>
      <c r="J113" s="60" t="s">
        <v>213</v>
      </c>
      <c r="K113" s="60" t="s">
        <v>730</v>
      </c>
      <c r="L113" s="60" t="s">
        <v>53</v>
      </c>
      <c r="M113" s="60"/>
      <c r="N113" s="60">
        <v>3</v>
      </c>
      <c r="O113" s="60">
        <v>0</v>
      </c>
      <c r="P113" s="60" t="s">
        <v>55</v>
      </c>
      <c r="Q113" s="65">
        <v>43603.4631944444</v>
      </c>
      <c r="R113" s="60" t="s">
        <v>731</v>
      </c>
    </row>
    <row r="114" s="1" customFormat="1" spans="1:18">
      <c r="A114" s="60" t="str">
        <f>"300552623506656831"</f>
        <v>300552623506656831</v>
      </c>
      <c r="B114" s="60" t="s">
        <v>732</v>
      </c>
      <c r="C114" s="60">
        <v>1823.12</v>
      </c>
      <c r="D114" s="60" t="s">
        <v>47</v>
      </c>
      <c r="E114" s="60" t="s">
        <v>733</v>
      </c>
      <c r="F114" s="60" t="s">
        <v>734</v>
      </c>
      <c r="G114" s="60" t="s">
        <v>735</v>
      </c>
      <c r="H114" s="65">
        <v>43599.5123958333</v>
      </c>
      <c r="I114" s="65">
        <v>43599.5175231481</v>
      </c>
      <c r="J114" s="60" t="s">
        <v>51</v>
      </c>
      <c r="K114" s="60" t="s">
        <v>736</v>
      </c>
      <c r="L114" s="60" t="s">
        <v>53</v>
      </c>
      <c r="M114" s="60"/>
      <c r="N114" s="60">
        <v>1</v>
      </c>
      <c r="O114" s="60">
        <v>0</v>
      </c>
      <c r="P114" s="60" t="s">
        <v>55</v>
      </c>
      <c r="Q114" s="65">
        <v>43603.5317361111</v>
      </c>
      <c r="R114" s="60" t="s">
        <v>104</v>
      </c>
    </row>
    <row r="115" s="68" customFormat="1" spans="1:18">
      <c r="A115" s="73" t="str">
        <f>"279332871775336497"</f>
        <v>279332871775336497</v>
      </c>
      <c r="B115" s="73" t="s">
        <v>737</v>
      </c>
      <c r="C115" s="73">
        <v>1823.12</v>
      </c>
      <c r="D115" s="73" t="s">
        <v>47</v>
      </c>
      <c r="E115" s="73" t="s">
        <v>738</v>
      </c>
      <c r="F115" s="73" t="s">
        <v>739</v>
      </c>
      <c r="G115" s="73" t="s">
        <v>740</v>
      </c>
      <c r="H115" s="74">
        <v>43599.5887268518</v>
      </c>
      <c r="I115" s="74">
        <v>43599.5890277778</v>
      </c>
      <c r="J115" s="73" t="s">
        <v>51</v>
      </c>
      <c r="K115" s="73" t="s">
        <v>741</v>
      </c>
      <c r="L115" s="73" t="s">
        <v>53</v>
      </c>
      <c r="M115" s="73" t="s">
        <v>742</v>
      </c>
      <c r="N115" s="73">
        <v>1</v>
      </c>
      <c r="O115" s="73">
        <v>0</v>
      </c>
      <c r="P115" s="73" t="s">
        <v>176</v>
      </c>
      <c r="Q115" s="74">
        <v>43609.6686458333</v>
      </c>
      <c r="R115" s="73" t="s">
        <v>104</v>
      </c>
    </row>
    <row r="116" s="68" customFormat="1" spans="1:18">
      <c r="A116" s="59" t="str">
        <f>"300107916139449825"</f>
        <v>300107916139449825</v>
      </c>
      <c r="B116" s="59" t="s">
        <v>743</v>
      </c>
      <c r="C116" s="59">
        <v>1794.96</v>
      </c>
      <c r="D116" s="59" t="s">
        <v>47</v>
      </c>
      <c r="E116" s="59" t="s">
        <v>744</v>
      </c>
      <c r="F116" s="59" t="s">
        <v>745</v>
      </c>
      <c r="G116" s="59" t="s">
        <v>746</v>
      </c>
      <c r="H116" s="72">
        <v>43599.6870023148</v>
      </c>
      <c r="I116" s="72">
        <v>43599.6870949074</v>
      </c>
      <c r="J116" s="59" t="s">
        <v>74</v>
      </c>
      <c r="K116" s="59" t="s">
        <v>747</v>
      </c>
      <c r="L116" s="59" t="s">
        <v>53</v>
      </c>
      <c r="M116" s="59" t="s">
        <v>748</v>
      </c>
      <c r="N116" s="59">
        <v>1</v>
      </c>
      <c r="O116" s="59">
        <v>0</v>
      </c>
      <c r="P116" s="59" t="s">
        <v>55</v>
      </c>
      <c r="Q116" s="72">
        <v>43605.6963078704</v>
      </c>
      <c r="R116" s="59" t="s">
        <v>76</v>
      </c>
    </row>
    <row r="117" s="68" customFormat="1" spans="1:18">
      <c r="A117" s="59" t="str">
        <f>"300364237419154420"</f>
        <v>300364237419154420</v>
      </c>
      <c r="B117" s="59" t="s">
        <v>749</v>
      </c>
      <c r="C117" s="59">
        <v>3103</v>
      </c>
      <c r="D117" s="59" t="s">
        <v>47</v>
      </c>
      <c r="E117" s="59" t="s">
        <v>750</v>
      </c>
      <c r="F117" s="59" t="s">
        <v>751</v>
      </c>
      <c r="G117" s="59" t="s">
        <v>752</v>
      </c>
      <c r="H117" s="72">
        <v>43599.8457060185</v>
      </c>
      <c r="I117" s="72">
        <v>43599.8459027778</v>
      </c>
      <c r="J117" s="59" t="s">
        <v>220</v>
      </c>
      <c r="K117" s="59" t="s">
        <v>753</v>
      </c>
      <c r="L117" s="59" t="s">
        <v>53</v>
      </c>
      <c r="M117" s="59" t="s">
        <v>754</v>
      </c>
      <c r="N117" s="59">
        <v>1</v>
      </c>
      <c r="O117" s="59">
        <v>0</v>
      </c>
      <c r="P117" s="59" t="s">
        <v>55</v>
      </c>
      <c r="Q117" s="72">
        <v>43605.5452083333</v>
      </c>
      <c r="R117" s="59" t="s">
        <v>223</v>
      </c>
    </row>
    <row r="118" s="68" customFormat="1" spans="1:18">
      <c r="A118" s="59" t="str">
        <f>"300316652250142336"</f>
        <v>300316652250142336</v>
      </c>
      <c r="B118" s="59" t="s">
        <v>755</v>
      </c>
      <c r="C118" s="59">
        <v>669.84</v>
      </c>
      <c r="D118" s="59" t="s">
        <v>47</v>
      </c>
      <c r="E118" s="59" t="s">
        <v>756</v>
      </c>
      <c r="F118" s="59" t="s">
        <v>757</v>
      </c>
      <c r="G118" s="59" t="s">
        <v>758</v>
      </c>
      <c r="H118" s="72">
        <v>43599.937974537</v>
      </c>
      <c r="I118" s="72">
        <v>43599.9380439815</v>
      </c>
      <c r="J118" s="59" t="s">
        <v>67</v>
      </c>
      <c r="K118" s="59" t="s">
        <v>759</v>
      </c>
      <c r="L118" s="59" t="s">
        <v>53</v>
      </c>
      <c r="M118" s="59" t="s">
        <v>760</v>
      </c>
      <c r="N118" s="59">
        <v>1</v>
      </c>
      <c r="O118" s="59">
        <v>0</v>
      </c>
      <c r="P118" s="59" t="s">
        <v>55</v>
      </c>
      <c r="Q118" s="72">
        <v>43609.6924652778</v>
      </c>
      <c r="R118" s="59" t="s">
        <v>89</v>
      </c>
    </row>
    <row r="119" s="68" customFormat="1" spans="1:18">
      <c r="A119" s="73" t="str">
        <f>"300981775102448121"</f>
        <v>300981775102448121</v>
      </c>
      <c r="B119" s="73" t="s">
        <v>761</v>
      </c>
      <c r="C119" s="73">
        <v>1823.12</v>
      </c>
      <c r="D119" s="73" t="s">
        <v>47</v>
      </c>
      <c r="E119" s="73" t="s">
        <v>762</v>
      </c>
      <c r="F119" s="73" t="s">
        <v>763</v>
      </c>
      <c r="G119" s="73" t="s">
        <v>764</v>
      </c>
      <c r="H119" s="74">
        <v>43600.0900462963</v>
      </c>
      <c r="I119" s="74">
        <v>43600.0901388889</v>
      </c>
      <c r="J119" s="73" t="s">
        <v>51</v>
      </c>
      <c r="K119" s="73" t="s">
        <v>765</v>
      </c>
      <c r="L119" s="73" t="s">
        <v>53</v>
      </c>
      <c r="M119" s="73" t="s">
        <v>766</v>
      </c>
      <c r="N119" s="73">
        <v>1</v>
      </c>
      <c r="O119" s="73">
        <v>0</v>
      </c>
      <c r="P119" s="73" t="s">
        <v>55</v>
      </c>
      <c r="Q119" s="74">
        <v>43610.7073726852</v>
      </c>
      <c r="R119" s="73" t="s">
        <v>104</v>
      </c>
    </row>
    <row r="120" s="68" customFormat="1" spans="1:18">
      <c r="A120" s="73" t="str">
        <f>"300436844328540917"</f>
        <v>300436844328540917</v>
      </c>
      <c r="B120" s="73" t="s">
        <v>767</v>
      </c>
      <c r="C120" s="73">
        <v>2094.4</v>
      </c>
      <c r="D120" s="73" t="s">
        <v>47</v>
      </c>
      <c r="E120" s="73" t="s">
        <v>768</v>
      </c>
      <c r="F120" s="73" t="s">
        <v>769</v>
      </c>
      <c r="G120" s="73" t="s">
        <v>770</v>
      </c>
      <c r="H120" s="74">
        <v>43600.3664930556</v>
      </c>
      <c r="I120" s="74">
        <v>43600.3666550926</v>
      </c>
      <c r="J120" s="73" t="s">
        <v>51</v>
      </c>
      <c r="K120" s="73" t="s">
        <v>771</v>
      </c>
      <c r="L120" s="73" t="s">
        <v>53</v>
      </c>
      <c r="M120" s="73" t="s">
        <v>772</v>
      </c>
      <c r="N120" s="73">
        <v>1</v>
      </c>
      <c r="O120" s="73">
        <v>0</v>
      </c>
      <c r="P120" s="73" t="s">
        <v>55</v>
      </c>
      <c r="Q120" s="74">
        <v>43605.3413425926</v>
      </c>
      <c r="R120" s="73" t="s">
        <v>773</v>
      </c>
    </row>
    <row r="121" s="68" customFormat="1" spans="1:18">
      <c r="A121" s="73" t="str">
        <f>"444128866538773647"</f>
        <v>444128866538773647</v>
      </c>
      <c r="B121" s="73" t="s">
        <v>774</v>
      </c>
      <c r="C121" s="73">
        <v>477.12</v>
      </c>
      <c r="D121" s="73" t="s">
        <v>47</v>
      </c>
      <c r="E121" s="73" t="s">
        <v>775</v>
      </c>
      <c r="F121" s="73" t="s">
        <v>776</v>
      </c>
      <c r="G121" s="73" t="s">
        <v>777</v>
      </c>
      <c r="H121" s="74">
        <v>43600.3899884259</v>
      </c>
      <c r="I121" s="74">
        <v>43600.3900578704</v>
      </c>
      <c r="J121" s="73" t="s">
        <v>67</v>
      </c>
      <c r="K121" s="73" t="s">
        <v>778</v>
      </c>
      <c r="L121" s="73" t="s">
        <v>53</v>
      </c>
      <c r="M121" s="73" t="s">
        <v>779</v>
      </c>
      <c r="N121" s="73">
        <v>1</v>
      </c>
      <c r="O121" s="73">
        <v>0</v>
      </c>
      <c r="P121" s="73" t="s">
        <v>176</v>
      </c>
      <c r="Q121" s="74">
        <v>43610.7073263889</v>
      </c>
      <c r="R121" s="73" t="s">
        <v>294</v>
      </c>
    </row>
    <row r="122" s="68" customFormat="1" spans="1:18">
      <c r="A122" s="73" t="str">
        <f>"444230882939651951"</f>
        <v>444230882939651951</v>
      </c>
      <c r="B122" s="73" t="s">
        <v>780</v>
      </c>
      <c r="C122" s="73">
        <v>2799.2</v>
      </c>
      <c r="D122" s="73" t="s">
        <v>47</v>
      </c>
      <c r="E122" s="73" t="s">
        <v>781</v>
      </c>
      <c r="F122" s="73" t="s">
        <v>782</v>
      </c>
      <c r="G122" s="73" t="s">
        <v>783</v>
      </c>
      <c r="H122" s="74">
        <v>43600.4588425926</v>
      </c>
      <c r="I122" s="74">
        <v>43600.4589699074</v>
      </c>
      <c r="J122" s="73" t="s">
        <v>384</v>
      </c>
      <c r="K122" s="73" t="s">
        <v>784</v>
      </c>
      <c r="L122" s="73" t="s">
        <v>53</v>
      </c>
      <c r="M122" s="73" t="s">
        <v>785</v>
      </c>
      <c r="N122" s="73">
        <v>1</v>
      </c>
      <c r="O122" s="73">
        <v>200</v>
      </c>
      <c r="P122" s="73" t="s">
        <v>55</v>
      </c>
      <c r="Q122" s="74">
        <v>43610.7115740741</v>
      </c>
      <c r="R122" s="73" t="s">
        <v>786</v>
      </c>
    </row>
    <row r="123" s="68" customFormat="1" spans="1:18">
      <c r="A123" s="73" t="str">
        <f>"444266722332160770"</f>
        <v>444266722332160770</v>
      </c>
      <c r="B123" s="73" t="s">
        <v>787</v>
      </c>
      <c r="C123" s="73">
        <v>729.4</v>
      </c>
      <c r="D123" s="73" t="s">
        <v>47</v>
      </c>
      <c r="E123" s="73" t="s">
        <v>788</v>
      </c>
      <c r="F123" s="73" t="s">
        <v>789</v>
      </c>
      <c r="G123" s="73" t="s">
        <v>790</v>
      </c>
      <c r="H123" s="74">
        <v>43600.4822222222</v>
      </c>
      <c r="I123" s="74">
        <v>43600.482349537</v>
      </c>
      <c r="J123" s="73" t="s">
        <v>606</v>
      </c>
      <c r="K123" s="73" t="s">
        <v>791</v>
      </c>
      <c r="L123" s="73" t="s">
        <v>53</v>
      </c>
      <c r="M123" s="73" t="s">
        <v>792</v>
      </c>
      <c r="N123" s="73">
        <v>1</v>
      </c>
      <c r="O123" s="73">
        <v>0</v>
      </c>
      <c r="P123" s="73" t="s">
        <v>55</v>
      </c>
      <c r="Q123" s="74">
        <v>43610.707349537</v>
      </c>
      <c r="R123" s="73" t="s">
        <v>793</v>
      </c>
    </row>
    <row r="124" s="69" customFormat="1" spans="1:18">
      <c r="A124" s="73" t="str">
        <f>"300841646344785926"</f>
        <v>300841646344785926</v>
      </c>
      <c r="B124" s="73" t="s">
        <v>794</v>
      </c>
      <c r="C124" s="73">
        <v>3179.2</v>
      </c>
      <c r="D124" s="73" t="s">
        <v>47</v>
      </c>
      <c r="E124" s="73" t="s">
        <v>795</v>
      </c>
      <c r="F124" s="73" t="s">
        <v>796</v>
      </c>
      <c r="G124" s="73" t="s">
        <v>797</v>
      </c>
      <c r="H124" s="74">
        <v>43600.5238078704</v>
      </c>
      <c r="I124" s="74">
        <v>43600.5239236111</v>
      </c>
      <c r="J124" s="73" t="s">
        <v>384</v>
      </c>
      <c r="K124" s="73" t="s">
        <v>798</v>
      </c>
      <c r="L124" s="73" t="s">
        <v>53</v>
      </c>
      <c r="M124" s="73" t="s">
        <v>799</v>
      </c>
      <c r="N124" s="73">
        <v>1</v>
      </c>
      <c r="O124" s="73">
        <v>0</v>
      </c>
      <c r="P124" s="73" t="s">
        <v>176</v>
      </c>
      <c r="Q124" s="74">
        <v>43610.7073958333</v>
      </c>
      <c r="R124" s="73" t="s">
        <v>800</v>
      </c>
    </row>
    <row r="125" s="1" customFormat="1" spans="1:18">
      <c r="A125" s="60" t="str">
        <f>"444749155474078918"</f>
        <v>444749155474078918</v>
      </c>
      <c r="B125" s="60" t="s">
        <v>801</v>
      </c>
      <c r="C125" s="60">
        <v>1925.44</v>
      </c>
      <c r="D125" s="60" t="s">
        <v>47</v>
      </c>
      <c r="E125" s="60" t="s">
        <v>802</v>
      </c>
      <c r="F125" s="60" t="s">
        <v>803</v>
      </c>
      <c r="G125" s="60" t="s">
        <v>804</v>
      </c>
      <c r="H125" s="65">
        <v>43600.6529398148</v>
      </c>
      <c r="I125" s="65">
        <v>43600.6557060185</v>
      </c>
      <c r="J125" s="60" t="s">
        <v>51</v>
      </c>
      <c r="K125" s="60" t="s">
        <v>805</v>
      </c>
      <c r="L125" s="60" t="s">
        <v>53</v>
      </c>
      <c r="M125" s="60"/>
      <c r="N125" s="60">
        <v>1</v>
      </c>
      <c r="O125" s="60">
        <v>0</v>
      </c>
      <c r="P125" s="60" t="s">
        <v>176</v>
      </c>
      <c r="Q125" s="65">
        <v>43604.8877777778</v>
      </c>
      <c r="R125" s="60" t="s">
        <v>806</v>
      </c>
    </row>
    <row r="126" s="1" customFormat="1" spans="1:18">
      <c r="A126" s="60" t="str">
        <f>"300832461586549002"</f>
        <v>300832461586549002</v>
      </c>
      <c r="B126" s="60" t="s">
        <v>807</v>
      </c>
      <c r="C126" s="60">
        <v>1823.12</v>
      </c>
      <c r="D126" s="60" t="s">
        <v>47</v>
      </c>
      <c r="E126" s="60" t="s">
        <v>808</v>
      </c>
      <c r="F126" s="60" t="s">
        <v>809</v>
      </c>
      <c r="G126" s="60" t="s">
        <v>810</v>
      </c>
      <c r="H126" s="65">
        <v>43600.6658564815</v>
      </c>
      <c r="I126" s="65">
        <v>43600.6816782407</v>
      </c>
      <c r="J126" s="60" t="s">
        <v>51</v>
      </c>
      <c r="K126" s="60" t="s">
        <v>811</v>
      </c>
      <c r="L126" s="60" t="s">
        <v>53</v>
      </c>
      <c r="M126" s="60"/>
      <c r="N126" s="60">
        <v>1</v>
      </c>
      <c r="O126" s="60">
        <v>0</v>
      </c>
      <c r="P126" s="60" t="s">
        <v>55</v>
      </c>
      <c r="Q126" s="65">
        <v>43610.7073726852</v>
      </c>
      <c r="R126" s="60" t="s">
        <v>104</v>
      </c>
    </row>
    <row r="127" s="1" customFormat="1" spans="1:18">
      <c r="A127" s="60" t="str">
        <f>"444791747483704734"</f>
        <v>444791747483704734</v>
      </c>
      <c r="B127" s="60" t="s">
        <v>812</v>
      </c>
      <c r="C127" s="60">
        <v>1616.32</v>
      </c>
      <c r="D127" s="60" t="s">
        <v>47</v>
      </c>
      <c r="E127" s="60" t="s">
        <v>813</v>
      </c>
      <c r="F127" s="60" t="s">
        <v>814</v>
      </c>
      <c r="G127" s="60" t="s">
        <v>815</v>
      </c>
      <c r="H127" s="65">
        <v>43600.6777662037</v>
      </c>
      <c r="I127" s="65">
        <v>43600.6812268519</v>
      </c>
      <c r="J127" s="60" t="s">
        <v>67</v>
      </c>
      <c r="K127" s="60" t="s">
        <v>816</v>
      </c>
      <c r="L127" s="60" t="s">
        <v>53</v>
      </c>
      <c r="M127" s="60"/>
      <c r="N127" s="60">
        <v>3</v>
      </c>
      <c r="O127" s="60">
        <v>0</v>
      </c>
      <c r="P127" s="60" t="s">
        <v>55</v>
      </c>
      <c r="Q127" s="65">
        <v>43607.4973611111</v>
      </c>
      <c r="R127" s="60" t="s">
        <v>69</v>
      </c>
    </row>
    <row r="128" s="1" customFormat="1" spans="1:18">
      <c r="A128" s="60" t="str">
        <f>"279302181703568389"</f>
        <v>279302181703568389</v>
      </c>
      <c r="B128" s="60" t="s">
        <v>817</v>
      </c>
      <c r="C128" s="60">
        <v>1399.52</v>
      </c>
      <c r="D128" s="60" t="s">
        <v>47</v>
      </c>
      <c r="E128" s="60" t="s">
        <v>818</v>
      </c>
      <c r="F128" s="60" t="s">
        <v>819</v>
      </c>
      <c r="G128" s="60" t="s">
        <v>820</v>
      </c>
      <c r="H128" s="65">
        <v>43600.733599537</v>
      </c>
      <c r="I128" s="65">
        <v>43600.7402777778</v>
      </c>
      <c r="J128" s="60" t="s">
        <v>67</v>
      </c>
      <c r="K128" s="60" t="s">
        <v>821</v>
      </c>
      <c r="L128" s="60" t="s">
        <v>53</v>
      </c>
      <c r="M128" s="60"/>
      <c r="N128" s="60">
        <v>3</v>
      </c>
      <c r="O128" s="60">
        <v>0</v>
      </c>
      <c r="P128" s="60" t="s">
        <v>55</v>
      </c>
      <c r="Q128" s="65">
        <v>43607.4757060185</v>
      </c>
      <c r="R128" s="60" t="s">
        <v>439</v>
      </c>
    </row>
    <row r="129" s="69" customFormat="1" spans="1:18">
      <c r="A129" s="59" t="str">
        <f>"445261667359829351"</f>
        <v>445261667359829351</v>
      </c>
      <c r="B129" s="59" t="s">
        <v>822</v>
      </c>
      <c r="C129" s="59">
        <v>819.4</v>
      </c>
      <c r="D129" s="59" t="s">
        <v>47</v>
      </c>
      <c r="E129" s="59" t="s">
        <v>823</v>
      </c>
      <c r="F129" s="59" t="s">
        <v>824</v>
      </c>
      <c r="G129" s="59" t="s">
        <v>825</v>
      </c>
      <c r="H129" s="72">
        <v>43600.9563078704</v>
      </c>
      <c r="I129" s="72">
        <v>43600.9563773148</v>
      </c>
      <c r="J129" s="59" t="s">
        <v>344</v>
      </c>
      <c r="K129" s="59" t="s">
        <v>826</v>
      </c>
      <c r="L129" s="59" t="s">
        <v>53</v>
      </c>
      <c r="M129" s="59" t="s">
        <v>827</v>
      </c>
      <c r="N129" s="59">
        <v>1</v>
      </c>
      <c r="O129" s="59">
        <v>0</v>
      </c>
      <c r="P129" s="59" t="s">
        <v>55</v>
      </c>
      <c r="Q129" s="72">
        <v>43611.7228703704</v>
      </c>
      <c r="R129" s="59" t="s">
        <v>347</v>
      </c>
    </row>
    <row r="130" s="69" customFormat="1" spans="1:18">
      <c r="A130" s="73" t="str">
        <f>"445180737222950325"</f>
        <v>445180737222950325</v>
      </c>
      <c r="B130" s="73" t="s">
        <v>828</v>
      </c>
      <c r="C130" s="73">
        <v>3324.05</v>
      </c>
      <c r="D130" s="73" t="s">
        <v>47</v>
      </c>
      <c r="E130" s="73" t="s">
        <v>829</v>
      </c>
      <c r="F130" s="73" t="s">
        <v>830</v>
      </c>
      <c r="G130" s="73" t="s">
        <v>831</v>
      </c>
      <c r="H130" s="74">
        <v>43601.493275463</v>
      </c>
      <c r="I130" s="74">
        <v>43601.4933333333</v>
      </c>
      <c r="J130" s="73" t="s">
        <v>135</v>
      </c>
      <c r="K130" s="73" t="s">
        <v>832</v>
      </c>
      <c r="L130" s="73" t="s">
        <v>53</v>
      </c>
      <c r="M130" s="73" t="s">
        <v>833</v>
      </c>
      <c r="N130" s="73">
        <v>1</v>
      </c>
      <c r="O130" s="73">
        <v>0</v>
      </c>
      <c r="P130" s="73" t="s">
        <v>55</v>
      </c>
      <c r="Q130" s="74">
        <v>43611.7228935185</v>
      </c>
      <c r="R130" s="73" t="s">
        <v>834</v>
      </c>
    </row>
    <row r="131" s="1" customFormat="1" spans="1:18">
      <c r="A131" s="60" t="str">
        <f>"445835011413103836"</f>
        <v>445835011413103836</v>
      </c>
      <c r="B131" s="60" t="s">
        <v>835</v>
      </c>
      <c r="C131" s="60">
        <v>2036.96</v>
      </c>
      <c r="D131" s="60" t="s">
        <v>47</v>
      </c>
      <c r="E131" s="60" t="s">
        <v>836</v>
      </c>
      <c r="F131" s="60" t="s">
        <v>837</v>
      </c>
      <c r="G131" s="60" t="s">
        <v>838</v>
      </c>
      <c r="H131" s="65">
        <v>43601.5092592593</v>
      </c>
      <c r="I131" s="65">
        <v>43601.5177893518</v>
      </c>
      <c r="J131" s="60" t="s">
        <v>213</v>
      </c>
      <c r="K131" s="60" t="s">
        <v>839</v>
      </c>
      <c r="L131" s="60" t="s">
        <v>53</v>
      </c>
      <c r="M131" s="60"/>
      <c r="N131" s="60">
        <v>4</v>
      </c>
      <c r="O131" s="60">
        <v>0</v>
      </c>
      <c r="P131" s="60" t="s">
        <v>55</v>
      </c>
      <c r="Q131" s="65">
        <v>43606.7427893519</v>
      </c>
      <c r="R131" s="60" t="s">
        <v>840</v>
      </c>
    </row>
    <row r="132" s="1" customFormat="1" spans="1:18">
      <c r="A132" s="60" t="str">
        <f>"445837731181214227"</f>
        <v>445837731181214227</v>
      </c>
      <c r="B132" s="60" t="s">
        <v>841</v>
      </c>
      <c r="C132" s="60">
        <v>1823.12</v>
      </c>
      <c r="D132" s="60" t="s">
        <v>47</v>
      </c>
      <c r="E132" s="60" t="s">
        <v>842</v>
      </c>
      <c r="F132" s="60" t="s">
        <v>843</v>
      </c>
      <c r="G132" s="60" t="s">
        <v>844</v>
      </c>
      <c r="H132" s="65">
        <v>43601.5093287037</v>
      </c>
      <c r="I132" s="65">
        <v>43601.5290046296</v>
      </c>
      <c r="J132" s="60" t="s">
        <v>51</v>
      </c>
      <c r="K132" s="60" t="s">
        <v>845</v>
      </c>
      <c r="L132" s="60" t="s">
        <v>53</v>
      </c>
      <c r="M132" s="60"/>
      <c r="N132" s="60">
        <v>1</v>
      </c>
      <c r="O132" s="60">
        <v>0</v>
      </c>
      <c r="P132" s="60" t="s">
        <v>55</v>
      </c>
      <c r="Q132" s="65">
        <v>43606.7681018518</v>
      </c>
      <c r="R132" s="60" t="s">
        <v>104</v>
      </c>
    </row>
    <row r="133" s="69" customFormat="1" spans="1:18">
      <c r="A133" s="73" t="str">
        <f>"446004483825000891"</f>
        <v>446004483825000891</v>
      </c>
      <c r="B133" s="73" t="s">
        <v>846</v>
      </c>
      <c r="C133" s="73">
        <v>1309.4</v>
      </c>
      <c r="D133" s="73" t="s">
        <v>47</v>
      </c>
      <c r="E133" s="73" t="s">
        <v>847</v>
      </c>
      <c r="F133" s="73" t="s">
        <v>848</v>
      </c>
      <c r="G133" s="73" t="s">
        <v>849</v>
      </c>
      <c r="H133" s="74">
        <v>43601.5968402778</v>
      </c>
      <c r="I133" s="74">
        <v>43601.5988425926</v>
      </c>
      <c r="J133" s="73" t="s">
        <v>94</v>
      </c>
      <c r="K133" s="73" t="s">
        <v>850</v>
      </c>
      <c r="L133" s="73" t="s">
        <v>53</v>
      </c>
      <c r="M133" s="73" t="s">
        <v>851</v>
      </c>
      <c r="N133" s="73">
        <v>1</v>
      </c>
      <c r="O133" s="73">
        <v>0</v>
      </c>
      <c r="P133" s="73" t="s">
        <v>55</v>
      </c>
      <c r="Q133" s="74">
        <v>43611.722974537</v>
      </c>
      <c r="R133" s="73" t="s">
        <v>852</v>
      </c>
    </row>
    <row r="134" s="1" customFormat="1" spans="1:18">
      <c r="A134" s="60" t="str">
        <f>"445759042875725446"</f>
        <v>445759042875725446</v>
      </c>
      <c r="B134" s="60" t="s">
        <v>853</v>
      </c>
      <c r="C134" s="60">
        <v>1823.12</v>
      </c>
      <c r="D134" s="60" t="s">
        <v>47</v>
      </c>
      <c r="E134" s="60" t="s">
        <v>854</v>
      </c>
      <c r="F134" s="60" t="s">
        <v>855</v>
      </c>
      <c r="G134" s="60" t="s">
        <v>856</v>
      </c>
      <c r="H134" s="65">
        <v>43601.6237731481</v>
      </c>
      <c r="I134" s="65">
        <v>43601.6264583333</v>
      </c>
      <c r="J134" s="60" t="s">
        <v>51</v>
      </c>
      <c r="K134" s="60" t="s">
        <v>857</v>
      </c>
      <c r="L134" s="60" t="s">
        <v>53</v>
      </c>
      <c r="M134" s="60"/>
      <c r="N134" s="60">
        <v>1</v>
      </c>
      <c r="O134" s="60">
        <v>0</v>
      </c>
      <c r="P134" s="60" t="s">
        <v>55</v>
      </c>
      <c r="Q134" s="65">
        <v>43604.8164236111</v>
      </c>
      <c r="R134" s="60" t="s">
        <v>104</v>
      </c>
    </row>
    <row r="135" s="1" customFormat="1" spans="1:18">
      <c r="A135" s="60" t="str">
        <f>"445493921774642475"</f>
        <v>445493921774642475</v>
      </c>
      <c r="B135" s="60" t="s">
        <v>858</v>
      </c>
      <c r="C135" s="60">
        <v>1531.52</v>
      </c>
      <c r="D135" s="60" t="s">
        <v>47</v>
      </c>
      <c r="E135" s="60" t="s">
        <v>859</v>
      </c>
      <c r="F135" s="60" t="s">
        <v>860</v>
      </c>
      <c r="G135" s="60" t="s">
        <v>861</v>
      </c>
      <c r="H135" s="65">
        <v>43601.6547569444</v>
      </c>
      <c r="I135" s="65">
        <v>43601.6584837963</v>
      </c>
      <c r="J135" s="60" t="s">
        <v>67</v>
      </c>
      <c r="K135" s="60" t="s">
        <v>862</v>
      </c>
      <c r="L135" s="60" t="s">
        <v>53</v>
      </c>
      <c r="M135" s="60"/>
      <c r="N135" s="60">
        <v>3</v>
      </c>
      <c r="O135" s="60">
        <v>0</v>
      </c>
      <c r="P135" s="60" t="s">
        <v>55</v>
      </c>
      <c r="Q135" s="65">
        <v>43612.6168981481</v>
      </c>
      <c r="R135" s="60" t="s">
        <v>863</v>
      </c>
    </row>
    <row r="136" s="69" customFormat="1" spans="1:18">
      <c r="A136" s="59" t="str">
        <f>"446134179569742354"</f>
        <v>446134179569742354</v>
      </c>
      <c r="B136" s="59" t="s">
        <v>864</v>
      </c>
      <c r="C136" s="59">
        <v>449.84</v>
      </c>
      <c r="D136" s="59" t="s">
        <v>47</v>
      </c>
      <c r="E136" s="59" t="s">
        <v>269</v>
      </c>
      <c r="F136" s="59" t="s">
        <v>865</v>
      </c>
      <c r="G136" s="59" t="s">
        <v>866</v>
      </c>
      <c r="H136" s="72">
        <v>43601.6591087963</v>
      </c>
      <c r="I136" s="72">
        <v>43601.6592476852</v>
      </c>
      <c r="J136" s="59" t="s">
        <v>67</v>
      </c>
      <c r="K136" s="59" t="s">
        <v>867</v>
      </c>
      <c r="L136" s="59" t="s">
        <v>53</v>
      </c>
      <c r="M136" s="59" t="s">
        <v>868</v>
      </c>
      <c r="N136" s="59">
        <v>1</v>
      </c>
      <c r="O136" s="59">
        <v>0</v>
      </c>
      <c r="P136" s="59" t="s">
        <v>55</v>
      </c>
      <c r="Q136" s="72">
        <v>43611.7229976852</v>
      </c>
      <c r="R136" s="59" t="s">
        <v>869</v>
      </c>
    </row>
    <row r="137" s="69" customFormat="1" spans="1:18">
      <c r="A137" s="59" t="str">
        <f>"301531631083435814"</f>
        <v>301531631083435814</v>
      </c>
      <c r="B137" s="59" t="s">
        <v>870</v>
      </c>
      <c r="C137" s="59">
        <v>583.4</v>
      </c>
      <c r="D137" s="59" t="s">
        <v>47</v>
      </c>
      <c r="E137" s="59" t="s">
        <v>871</v>
      </c>
      <c r="F137" s="59" t="s">
        <v>872</v>
      </c>
      <c r="G137" s="59" t="s">
        <v>873</v>
      </c>
      <c r="H137" s="72">
        <v>43601.9808912037</v>
      </c>
      <c r="I137" s="72">
        <v>43601.9809490741</v>
      </c>
      <c r="J137" s="59" t="s">
        <v>606</v>
      </c>
      <c r="K137" s="59" t="s">
        <v>874</v>
      </c>
      <c r="L137" s="59" t="s">
        <v>53</v>
      </c>
      <c r="M137" s="59" t="s">
        <v>875</v>
      </c>
      <c r="N137" s="59">
        <v>1</v>
      </c>
      <c r="O137" s="59">
        <v>0</v>
      </c>
      <c r="P137" s="59" t="s">
        <v>55</v>
      </c>
      <c r="Q137" s="72">
        <v>43605.8298842593</v>
      </c>
      <c r="R137" s="59" t="s">
        <v>876</v>
      </c>
    </row>
    <row r="138" s="69" customFormat="1" spans="1:18">
      <c r="A138" s="73" t="str">
        <f>"446690595394942730"</f>
        <v>446690595394942730</v>
      </c>
      <c r="B138" s="73" t="s">
        <v>877</v>
      </c>
      <c r="C138" s="73">
        <v>1309.4</v>
      </c>
      <c r="D138" s="73" t="s">
        <v>47</v>
      </c>
      <c r="E138" s="73" t="s">
        <v>878</v>
      </c>
      <c r="F138" s="73" t="s">
        <v>879</v>
      </c>
      <c r="G138" s="73" t="s">
        <v>880</v>
      </c>
      <c r="H138" s="74">
        <v>43602.030775463</v>
      </c>
      <c r="I138" s="74">
        <v>43602.0308680556</v>
      </c>
      <c r="J138" s="73" t="s">
        <v>228</v>
      </c>
      <c r="K138" s="73" t="s">
        <v>881</v>
      </c>
      <c r="L138" s="73" t="s">
        <v>53</v>
      </c>
      <c r="M138" s="73" t="s">
        <v>882</v>
      </c>
      <c r="N138" s="73">
        <v>1</v>
      </c>
      <c r="O138" s="73">
        <v>0</v>
      </c>
      <c r="P138" s="73" t="s">
        <v>55</v>
      </c>
      <c r="Q138" s="74">
        <v>43612.6951851852</v>
      </c>
      <c r="R138" s="73" t="s">
        <v>852</v>
      </c>
    </row>
    <row r="139" s="1" customFormat="1" spans="1:18">
      <c r="A139" s="60" t="str">
        <f>"301279086652276205"</f>
        <v>301279086652276205</v>
      </c>
      <c r="B139" s="60" t="s">
        <v>883</v>
      </c>
      <c r="C139" s="60">
        <v>2023.12</v>
      </c>
      <c r="D139" s="60" t="s">
        <v>47</v>
      </c>
      <c r="E139" s="60" t="s">
        <v>884</v>
      </c>
      <c r="F139" s="60" t="s">
        <v>885</v>
      </c>
      <c r="G139" s="60" t="s">
        <v>886</v>
      </c>
      <c r="H139" s="65">
        <v>43602.5111805556</v>
      </c>
      <c r="I139" s="65">
        <v>43602.5167708333</v>
      </c>
      <c r="J139" s="60" t="s">
        <v>51</v>
      </c>
      <c r="K139" s="60" t="s">
        <v>887</v>
      </c>
      <c r="L139" s="60" t="s">
        <v>53</v>
      </c>
      <c r="M139" s="60"/>
      <c r="N139" s="60">
        <v>1</v>
      </c>
      <c r="O139" s="60">
        <v>0</v>
      </c>
      <c r="P139" s="60" t="s">
        <v>55</v>
      </c>
      <c r="Q139" s="65">
        <v>43607.9561921296</v>
      </c>
      <c r="R139" s="60" t="s">
        <v>628</v>
      </c>
    </row>
    <row r="140" s="69" customFormat="1" spans="1:18">
      <c r="A140" s="73" t="str">
        <f>"447157987896410733"</f>
        <v>447157987896410733</v>
      </c>
      <c r="B140" s="73" t="s">
        <v>888</v>
      </c>
      <c r="C140" s="73">
        <v>669.84</v>
      </c>
      <c r="D140" s="73" t="s">
        <v>47</v>
      </c>
      <c r="E140" s="73" t="s">
        <v>889</v>
      </c>
      <c r="F140" s="73" t="s">
        <v>890</v>
      </c>
      <c r="G140" s="73" t="s">
        <v>891</v>
      </c>
      <c r="H140" s="74">
        <v>43602.5799421296</v>
      </c>
      <c r="I140" s="74">
        <v>43602.5800347222</v>
      </c>
      <c r="J140" s="73" t="s">
        <v>67</v>
      </c>
      <c r="K140" s="73" t="s">
        <v>892</v>
      </c>
      <c r="L140" s="73" t="s">
        <v>53</v>
      </c>
      <c r="M140" s="73" t="s">
        <v>893</v>
      </c>
      <c r="N140" s="73">
        <v>1</v>
      </c>
      <c r="O140" s="73">
        <v>0</v>
      </c>
      <c r="P140" s="73" t="s">
        <v>55</v>
      </c>
      <c r="Q140" s="74">
        <v>43603.5872685185</v>
      </c>
      <c r="R140" s="73" t="s">
        <v>89</v>
      </c>
    </row>
    <row r="141" s="1" customFormat="1" spans="1:18">
      <c r="A141" s="60" t="str">
        <f>"279643301065486594"</f>
        <v>279643301065486594</v>
      </c>
      <c r="B141" s="60" t="s">
        <v>894</v>
      </c>
      <c r="C141" s="60">
        <v>1487.52</v>
      </c>
      <c r="D141" s="60" t="s">
        <v>47</v>
      </c>
      <c r="E141" s="60" t="s">
        <v>895</v>
      </c>
      <c r="F141" s="60" t="s">
        <v>896</v>
      </c>
      <c r="G141" s="60" t="s">
        <v>897</v>
      </c>
      <c r="H141" s="65">
        <v>43602.6156018519</v>
      </c>
      <c r="I141" s="65">
        <v>43602.6196527778</v>
      </c>
      <c r="J141" s="60" t="s">
        <v>213</v>
      </c>
      <c r="K141" s="60" t="s">
        <v>898</v>
      </c>
      <c r="L141" s="60" t="s">
        <v>53</v>
      </c>
      <c r="M141" s="60"/>
      <c r="N141" s="60">
        <v>3</v>
      </c>
      <c r="O141" s="60">
        <v>0</v>
      </c>
      <c r="P141" s="60" t="s">
        <v>55</v>
      </c>
      <c r="Q141" s="65">
        <v>43607.0059722222</v>
      </c>
      <c r="R141" s="60" t="s">
        <v>713</v>
      </c>
    </row>
    <row r="142" s="1" customFormat="1" spans="1:18">
      <c r="A142" s="60" t="str">
        <f>"279789510844871594"</f>
        <v>279789510844871594</v>
      </c>
      <c r="B142" s="60" t="s">
        <v>899</v>
      </c>
      <c r="C142" s="60">
        <v>1823.12</v>
      </c>
      <c r="D142" s="60" t="s">
        <v>47</v>
      </c>
      <c r="E142" s="60" t="s">
        <v>900</v>
      </c>
      <c r="F142" s="60" t="s">
        <v>901</v>
      </c>
      <c r="G142" s="60" t="s">
        <v>902</v>
      </c>
      <c r="H142" s="65">
        <v>43602.6293518519</v>
      </c>
      <c r="I142" s="65">
        <v>43602.6400347222</v>
      </c>
      <c r="J142" s="60" t="s">
        <v>51</v>
      </c>
      <c r="K142" s="60" t="s">
        <v>903</v>
      </c>
      <c r="L142" s="60" t="s">
        <v>53</v>
      </c>
      <c r="M142" s="60"/>
      <c r="N142" s="60">
        <v>1</v>
      </c>
      <c r="O142" s="60">
        <v>0</v>
      </c>
      <c r="P142" s="60" t="s">
        <v>55</v>
      </c>
      <c r="Q142" s="65">
        <v>43606.3618402778</v>
      </c>
      <c r="R142" s="60" t="s">
        <v>104</v>
      </c>
    </row>
    <row r="143" s="69" customFormat="1" spans="1:18">
      <c r="A143" s="73" t="str">
        <f>"446348672614021339"</f>
        <v>446348672614021339</v>
      </c>
      <c r="B143" s="73" t="s">
        <v>904</v>
      </c>
      <c r="C143" s="73">
        <v>1794.96</v>
      </c>
      <c r="D143" s="73" t="s">
        <v>47</v>
      </c>
      <c r="E143" s="73" t="s">
        <v>905</v>
      </c>
      <c r="F143" s="73" t="s">
        <v>906</v>
      </c>
      <c r="G143" s="73" t="s">
        <v>907</v>
      </c>
      <c r="H143" s="74">
        <v>43602.6509259259</v>
      </c>
      <c r="I143" s="74">
        <v>43602.6510763889</v>
      </c>
      <c r="J143" s="73" t="s">
        <v>74</v>
      </c>
      <c r="K143" s="73" t="s">
        <v>908</v>
      </c>
      <c r="L143" s="73" t="s">
        <v>53</v>
      </c>
      <c r="M143" s="73" t="s">
        <v>909</v>
      </c>
      <c r="N143" s="73">
        <v>1</v>
      </c>
      <c r="O143" s="73">
        <v>0</v>
      </c>
      <c r="P143" s="73" t="s">
        <v>55</v>
      </c>
      <c r="Q143" s="74">
        <v>43605.9736111111</v>
      </c>
      <c r="R143" s="73" t="s">
        <v>76</v>
      </c>
    </row>
    <row r="144" s="69" customFormat="1" spans="1:18">
      <c r="A144" s="59" t="str">
        <f>"301215917382590901"</f>
        <v>301215917382590901</v>
      </c>
      <c r="B144" s="59" t="s">
        <v>910</v>
      </c>
      <c r="C144" s="59">
        <v>3759.1</v>
      </c>
      <c r="D144" s="59" t="s">
        <v>47</v>
      </c>
      <c r="E144" s="59" t="s">
        <v>911</v>
      </c>
      <c r="F144" s="59" t="s">
        <v>912</v>
      </c>
      <c r="G144" s="59" t="s">
        <v>913</v>
      </c>
      <c r="H144" s="72">
        <v>43602.715787037</v>
      </c>
      <c r="I144" s="72">
        <v>43602.7158333333</v>
      </c>
      <c r="J144" s="59" t="s">
        <v>109</v>
      </c>
      <c r="K144" s="59" t="s">
        <v>914</v>
      </c>
      <c r="L144" s="59" t="s">
        <v>111</v>
      </c>
      <c r="M144" s="59" t="s">
        <v>915</v>
      </c>
      <c r="N144" s="59">
        <v>1</v>
      </c>
      <c r="O144" s="59">
        <v>0</v>
      </c>
      <c r="P144" s="59" t="s">
        <v>55</v>
      </c>
      <c r="Q144" s="72">
        <v>43612.7343055556</v>
      </c>
      <c r="R144" s="59" t="s">
        <v>113</v>
      </c>
    </row>
    <row r="145" s="69" customFormat="1" spans="1:18">
      <c r="A145" s="59" t="str">
        <f>"446846081275790667"</f>
        <v>446846081275790667</v>
      </c>
      <c r="B145" s="59" t="s">
        <v>916</v>
      </c>
      <c r="C145" s="59">
        <v>945.44</v>
      </c>
      <c r="D145" s="59" t="s">
        <v>47</v>
      </c>
      <c r="E145" s="59" t="s">
        <v>917</v>
      </c>
      <c r="F145" s="59" t="s">
        <v>918</v>
      </c>
      <c r="G145" s="59" t="s">
        <v>919</v>
      </c>
      <c r="H145" s="72">
        <v>43602.749375</v>
      </c>
      <c r="I145" s="72">
        <v>43602.7494560185</v>
      </c>
      <c r="J145" s="59" t="s">
        <v>189</v>
      </c>
      <c r="K145" s="59" t="s">
        <v>920</v>
      </c>
      <c r="L145" s="59" t="s">
        <v>53</v>
      </c>
      <c r="M145" s="59" t="s">
        <v>921</v>
      </c>
      <c r="N145" s="59">
        <v>1</v>
      </c>
      <c r="O145" s="59">
        <v>0</v>
      </c>
      <c r="P145" s="59" t="s">
        <v>55</v>
      </c>
      <c r="Q145" s="72">
        <v>43608.5709953704</v>
      </c>
      <c r="R145" s="59" t="s">
        <v>274</v>
      </c>
    </row>
    <row r="146" s="69" customFormat="1" spans="1:18">
      <c r="A146" s="59" t="str">
        <f>"447093441015039222"</f>
        <v>447093441015039222</v>
      </c>
      <c r="B146" s="59" t="s">
        <v>922</v>
      </c>
      <c r="C146" s="59">
        <v>1823.12</v>
      </c>
      <c r="D146" s="59" t="s">
        <v>47</v>
      </c>
      <c r="E146" s="59" t="s">
        <v>923</v>
      </c>
      <c r="F146" s="59" t="s">
        <v>924</v>
      </c>
      <c r="G146" s="59" t="s">
        <v>925</v>
      </c>
      <c r="H146" s="72">
        <v>43602.89625</v>
      </c>
      <c r="I146" s="72">
        <v>43602.8963078704</v>
      </c>
      <c r="J146" s="59" t="s">
        <v>51</v>
      </c>
      <c r="K146" s="59" t="s">
        <v>926</v>
      </c>
      <c r="L146" s="59" t="s">
        <v>53</v>
      </c>
      <c r="M146" s="59" t="s">
        <v>927</v>
      </c>
      <c r="N146" s="59">
        <v>1</v>
      </c>
      <c r="O146" s="59">
        <v>0</v>
      </c>
      <c r="P146" s="59" t="s">
        <v>55</v>
      </c>
      <c r="Q146" s="72">
        <v>43613.7102893519</v>
      </c>
      <c r="R146" s="59" t="s">
        <v>104</v>
      </c>
    </row>
    <row r="147" s="1" customFormat="1" spans="1:18">
      <c r="A147" s="60" t="str">
        <f>"448360963241989525"</f>
        <v>448360963241989525</v>
      </c>
      <c r="B147" s="60" t="s">
        <v>928</v>
      </c>
      <c r="C147" s="60">
        <v>2023.12</v>
      </c>
      <c r="D147" s="60" t="s">
        <v>47</v>
      </c>
      <c r="E147" s="60" t="s">
        <v>929</v>
      </c>
      <c r="F147" s="60" t="s">
        <v>930</v>
      </c>
      <c r="G147" s="60" t="s">
        <v>931</v>
      </c>
      <c r="H147" s="65">
        <v>43603.4320949074</v>
      </c>
      <c r="I147" s="65">
        <v>43603.5256365741</v>
      </c>
      <c r="J147" s="60" t="s">
        <v>51</v>
      </c>
      <c r="K147" s="60" t="s">
        <v>932</v>
      </c>
      <c r="L147" s="60" t="s">
        <v>53</v>
      </c>
      <c r="M147" s="60"/>
      <c r="N147" s="60">
        <v>1</v>
      </c>
      <c r="O147" s="60">
        <v>0</v>
      </c>
      <c r="P147" s="60" t="s">
        <v>55</v>
      </c>
      <c r="Q147" s="65">
        <v>43607.8786342593</v>
      </c>
      <c r="R147" s="60" t="s">
        <v>628</v>
      </c>
    </row>
    <row r="148" s="1" customFormat="1" spans="1:18">
      <c r="A148" s="60" t="str">
        <f>"301203340671675704"</f>
        <v>301203340671675704</v>
      </c>
      <c r="B148" s="60" t="s">
        <v>933</v>
      </c>
      <c r="C148" s="60">
        <v>1823.12</v>
      </c>
      <c r="D148" s="60" t="s">
        <v>47</v>
      </c>
      <c r="E148" s="60" t="s">
        <v>934</v>
      </c>
      <c r="F148" s="60" t="s">
        <v>935</v>
      </c>
      <c r="G148" s="60" t="s">
        <v>936</v>
      </c>
      <c r="H148" s="65">
        <v>43603.5131134259</v>
      </c>
      <c r="I148" s="65">
        <v>43603.5169675926</v>
      </c>
      <c r="J148" s="60" t="s">
        <v>51</v>
      </c>
      <c r="K148" s="60" t="s">
        <v>937</v>
      </c>
      <c r="L148" s="60" t="s">
        <v>53</v>
      </c>
      <c r="M148" s="60"/>
      <c r="N148" s="60">
        <v>1</v>
      </c>
      <c r="O148" s="60">
        <v>0</v>
      </c>
      <c r="P148" s="60" t="s">
        <v>55</v>
      </c>
      <c r="Q148" s="65">
        <v>43607.6944444444</v>
      </c>
      <c r="R148" s="60" t="s">
        <v>104</v>
      </c>
    </row>
    <row r="149" s="1" customFormat="1" spans="1:18">
      <c r="A149" s="60" t="str">
        <f>"448780035005394967"</f>
        <v>448780035005394967</v>
      </c>
      <c r="B149" s="60" t="s">
        <v>938</v>
      </c>
      <c r="C149" s="60">
        <v>2519.2</v>
      </c>
      <c r="D149" s="60" t="s">
        <v>47</v>
      </c>
      <c r="E149" s="60" t="s">
        <v>939</v>
      </c>
      <c r="F149" s="60" t="s">
        <v>940</v>
      </c>
      <c r="G149" s="60" t="s">
        <v>941</v>
      </c>
      <c r="H149" s="65">
        <v>43603.6251388889</v>
      </c>
      <c r="I149" s="65">
        <v>43603.6332291667</v>
      </c>
      <c r="J149" s="60" t="s">
        <v>67</v>
      </c>
      <c r="K149" s="60" t="s">
        <v>942</v>
      </c>
      <c r="L149" s="60" t="s">
        <v>53</v>
      </c>
      <c r="M149" s="60"/>
      <c r="N149" s="60">
        <v>5</v>
      </c>
      <c r="O149" s="60">
        <v>0</v>
      </c>
      <c r="P149" s="60" t="s">
        <v>55</v>
      </c>
      <c r="Q149" s="65">
        <v>43613.7147685185</v>
      </c>
      <c r="R149" s="60" t="s">
        <v>943</v>
      </c>
    </row>
    <row r="150" s="69" customFormat="1" spans="1:18">
      <c r="A150" s="59" t="str">
        <f>"280146631182446799"</f>
        <v>280146631182446799</v>
      </c>
      <c r="B150" s="59" t="s">
        <v>944</v>
      </c>
      <c r="C150" s="59">
        <v>1894.4</v>
      </c>
      <c r="D150" s="59" t="s">
        <v>47</v>
      </c>
      <c r="E150" s="59" t="s">
        <v>945</v>
      </c>
      <c r="F150" s="59" t="s">
        <v>946</v>
      </c>
      <c r="G150" s="59" t="s">
        <v>947</v>
      </c>
      <c r="H150" s="72">
        <v>43603.8729513889</v>
      </c>
      <c r="I150" s="72">
        <v>43603.8729861111</v>
      </c>
      <c r="J150" s="59" t="s">
        <v>51</v>
      </c>
      <c r="K150" s="59" t="s">
        <v>948</v>
      </c>
      <c r="L150" s="59" t="s">
        <v>53</v>
      </c>
      <c r="M150" s="59" t="s">
        <v>949</v>
      </c>
      <c r="N150" s="59">
        <v>1</v>
      </c>
      <c r="O150" s="59">
        <v>0</v>
      </c>
      <c r="P150" s="59" t="s">
        <v>55</v>
      </c>
      <c r="Q150" s="72">
        <v>43606.722662037</v>
      </c>
      <c r="R150" s="59" t="s">
        <v>246</v>
      </c>
    </row>
    <row r="151" s="69" customFormat="1" spans="1:18">
      <c r="A151" s="59" t="str">
        <f>"448547200949506980"</f>
        <v>448547200949506980</v>
      </c>
      <c r="B151" s="59" t="s">
        <v>950</v>
      </c>
      <c r="C151" s="59">
        <v>1815.2</v>
      </c>
      <c r="D151" s="59" t="s">
        <v>47</v>
      </c>
      <c r="E151" s="59" t="s">
        <v>951</v>
      </c>
      <c r="F151" s="59" t="s">
        <v>952</v>
      </c>
      <c r="G151" s="59" t="s">
        <v>953</v>
      </c>
      <c r="H151" s="72">
        <v>43603.9840509259</v>
      </c>
      <c r="I151" s="72">
        <v>43603.9841319444</v>
      </c>
      <c r="J151" s="59" t="s">
        <v>51</v>
      </c>
      <c r="K151" s="59" t="s">
        <v>954</v>
      </c>
      <c r="L151" s="59" t="s">
        <v>53</v>
      </c>
      <c r="M151" s="59" t="s">
        <v>955</v>
      </c>
      <c r="N151" s="59">
        <v>1</v>
      </c>
      <c r="O151" s="59">
        <v>0</v>
      </c>
      <c r="P151" s="59" t="s">
        <v>55</v>
      </c>
      <c r="Q151" s="72">
        <v>43614.7561226852</v>
      </c>
      <c r="R151" s="59" t="s">
        <v>412</v>
      </c>
    </row>
    <row r="152" s="69" customFormat="1" spans="1:18">
      <c r="A152" s="73" t="str">
        <f>"448673088132006361"</f>
        <v>448673088132006361</v>
      </c>
      <c r="B152" s="73" t="s">
        <v>956</v>
      </c>
      <c r="C152" s="73">
        <v>899.68</v>
      </c>
      <c r="D152" s="73" t="s">
        <v>47</v>
      </c>
      <c r="E152" s="73" t="s">
        <v>957</v>
      </c>
      <c r="F152" s="73" t="s">
        <v>958</v>
      </c>
      <c r="G152" s="73" t="s">
        <v>959</v>
      </c>
      <c r="H152" s="74">
        <v>43604.3109722222</v>
      </c>
      <c r="I152" s="74">
        <v>43604.3110763889</v>
      </c>
      <c r="J152" s="73" t="s">
        <v>960</v>
      </c>
      <c r="K152" s="73" t="s">
        <v>961</v>
      </c>
      <c r="L152" s="73" t="s">
        <v>53</v>
      </c>
      <c r="M152" s="73" t="s">
        <v>962</v>
      </c>
      <c r="N152" s="73">
        <v>2</v>
      </c>
      <c r="O152" s="73">
        <v>0</v>
      </c>
      <c r="P152" s="73" t="s">
        <v>55</v>
      </c>
      <c r="Q152" s="74">
        <v>43615.7528356481</v>
      </c>
      <c r="R152" s="73" t="s">
        <v>963</v>
      </c>
    </row>
    <row r="153" s="69" customFormat="1" spans="1:18">
      <c r="A153" s="73" t="str">
        <f>"448819872626652632"</f>
        <v>448819872626652632</v>
      </c>
      <c r="B153" s="73" t="s">
        <v>964</v>
      </c>
      <c r="C153" s="73">
        <v>3324.05</v>
      </c>
      <c r="D153" s="73" t="s">
        <v>47</v>
      </c>
      <c r="E153" s="73" t="s">
        <v>965</v>
      </c>
      <c r="F153" s="73" t="s">
        <v>966</v>
      </c>
      <c r="G153" s="73" t="s">
        <v>967</v>
      </c>
      <c r="H153" s="74">
        <v>43604.4205555556</v>
      </c>
      <c r="I153" s="74">
        <v>43604.4206828704</v>
      </c>
      <c r="J153" s="73" t="s">
        <v>135</v>
      </c>
      <c r="K153" s="73" t="s">
        <v>968</v>
      </c>
      <c r="L153" s="73" t="s">
        <v>53</v>
      </c>
      <c r="M153" s="73" t="s">
        <v>969</v>
      </c>
      <c r="N153" s="73">
        <v>1</v>
      </c>
      <c r="O153" s="73">
        <v>0</v>
      </c>
      <c r="P153" s="73" t="s">
        <v>55</v>
      </c>
      <c r="Q153" s="74">
        <v>43614.7264467593</v>
      </c>
      <c r="R153" s="73" t="s">
        <v>834</v>
      </c>
    </row>
    <row r="154" s="1" customFormat="1" spans="1:18">
      <c r="A154" s="60" t="str">
        <f>"449222977101420618"</f>
        <v>449222977101420618</v>
      </c>
      <c r="B154" s="60" t="s">
        <v>970</v>
      </c>
      <c r="C154" s="60">
        <v>1823.12</v>
      </c>
      <c r="D154" s="60" t="s">
        <v>47</v>
      </c>
      <c r="E154" s="60" t="s">
        <v>971</v>
      </c>
      <c r="F154" s="60" t="s">
        <v>972</v>
      </c>
      <c r="G154" s="60" t="s">
        <v>973</v>
      </c>
      <c r="H154" s="65">
        <v>43604.4516666667</v>
      </c>
      <c r="I154" s="65">
        <v>43604.4542708333</v>
      </c>
      <c r="J154" s="60" t="s">
        <v>51</v>
      </c>
      <c r="K154" s="60" t="s">
        <v>974</v>
      </c>
      <c r="L154" s="60" t="s">
        <v>53</v>
      </c>
      <c r="M154" s="60" t="s">
        <v>975</v>
      </c>
      <c r="N154" s="60">
        <v>1</v>
      </c>
      <c r="O154" s="60">
        <v>0</v>
      </c>
      <c r="P154" s="60" t="s">
        <v>55</v>
      </c>
      <c r="Q154" s="65">
        <v>43609.730625</v>
      </c>
      <c r="R154" s="60" t="s">
        <v>104</v>
      </c>
    </row>
    <row r="155" s="1" customFormat="1" spans="1:18">
      <c r="A155" s="60" t="str">
        <f>"449735362704528721"</f>
        <v>449735362704528721</v>
      </c>
      <c r="B155" s="60" t="s">
        <v>976</v>
      </c>
      <c r="C155" s="60">
        <v>1823.12</v>
      </c>
      <c r="D155" s="60" t="s">
        <v>47</v>
      </c>
      <c r="E155" s="60" t="s">
        <v>977</v>
      </c>
      <c r="F155" s="60" t="s">
        <v>978</v>
      </c>
      <c r="G155" s="60" t="s">
        <v>979</v>
      </c>
      <c r="H155" s="65">
        <v>43604.5407291667</v>
      </c>
      <c r="I155" s="65">
        <v>43604.5450925926</v>
      </c>
      <c r="J155" s="60" t="s">
        <v>51</v>
      </c>
      <c r="K155" s="60" t="s">
        <v>980</v>
      </c>
      <c r="L155" s="60" t="s">
        <v>53</v>
      </c>
      <c r="M155" s="60" t="s">
        <v>975</v>
      </c>
      <c r="N155" s="60">
        <v>1</v>
      </c>
      <c r="O155" s="60">
        <v>0</v>
      </c>
      <c r="P155" s="60" t="s">
        <v>55</v>
      </c>
      <c r="Q155" s="65">
        <v>43614.6453356482</v>
      </c>
      <c r="R155" s="60" t="s">
        <v>104</v>
      </c>
    </row>
    <row r="156" s="69" customFormat="1" spans="1:18">
      <c r="A156" s="73" t="str">
        <f>"450082915378279689"</f>
        <v>450082915378279689</v>
      </c>
      <c r="B156" s="73" t="s">
        <v>981</v>
      </c>
      <c r="C156" s="73">
        <v>1309.4</v>
      </c>
      <c r="D156" s="73" t="s">
        <v>47</v>
      </c>
      <c r="E156" s="73" t="s">
        <v>982</v>
      </c>
      <c r="F156" s="73" t="s">
        <v>983</v>
      </c>
      <c r="G156" s="73" t="s">
        <v>984</v>
      </c>
      <c r="H156" s="74">
        <v>43604.5613310185</v>
      </c>
      <c r="I156" s="74">
        <v>43604.5614583333</v>
      </c>
      <c r="J156" s="73" t="s">
        <v>143</v>
      </c>
      <c r="K156" s="73" t="s">
        <v>985</v>
      </c>
      <c r="L156" s="73" t="s">
        <v>53</v>
      </c>
      <c r="M156" s="73" t="s">
        <v>986</v>
      </c>
      <c r="N156" s="73">
        <v>1</v>
      </c>
      <c r="O156" s="73">
        <v>0</v>
      </c>
      <c r="P156" s="73" t="s">
        <v>55</v>
      </c>
      <c r="Q156" s="74">
        <v>43614.7264583333</v>
      </c>
      <c r="R156" s="73" t="s">
        <v>852</v>
      </c>
    </row>
    <row r="157" s="69" customFormat="1" spans="1:18">
      <c r="A157" s="59" t="str">
        <f>"450294435431345041"</f>
        <v>450294435431345041</v>
      </c>
      <c r="B157" s="59" t="s">
        <v>987</v>
      </c>
      <c r="C157" s="59">
        <v>729.4</v>
      </c>
      <c r="D157" s="59" t="s">
        <v>47</v>
      </c>
      <c r="E157" s="59" t="s">
        <v>988</v>
      </c>
      <c r="F157" s="59" t="s">
        <v>989</v>
      </c>
      <c r="G157" s="59" t="s">
        <v>990</v>
      </c>
      <c r="H157" s="72">
        <v>43604.6537731482</v>
      </c>
      <c r="I157" s="72">
        <v>43604.6539351852</v>
      </c>
      <c r="J157" s="59" t="s">
        <v>606</v>
      </c>
      <c r="K157" s="59" t="s">
        <v>991</v>
      </c>
      <c r="L157" s="59" t="s">
        <v>53</v>
      </c>
      <c r="M157" s="59" t="s">
        <v>992</v>
      </c>
      <c r="N157" s="59">
        <v>1</v>
      </c>
      <c r="O157" s="59">
        <v>0</v>
      </c>
      <c r="P157" s="59" t="s">
        <v>55</v>
      </c>
      <c r="Q157" s="72">
        <v>43614.7264583333</v>
      </c>
      <c r="R157" s="59" t="s">
        <v>793</v>
      </c>
    </row>
    <row r="158" s="69" customFormat="1" spans="1:18">
      <c r="A158" s="59" t="str">
        <f>"450013730950723437"</f>
        <v>450013730950723437</v>
      </c>
      <c r="B158" s="59" t="s">
        <v>993</v>
      </c>
      <c r="C158" s="59">
        <v>1458.8</v>
      </c>
      <c r="D158" s="59" t="s">
        <v>47</v>
      </c>
      <c r="E158" s="59" t="s">
        <v>994</v>
      </c>
      <c r="F158" s="59" t="s">
        <v>995</v>
      </c>
      <c r="G158" s="59" t="s">
        <v>996</v>
      </c>
      <c r="H158" s="72">
        <v>43604.6680555556</v>
      </c>
      <c r="I158" s="72">
        <v>43604.6682060185</v>
      </c>
      <c r="J158" s="59" t="s">
        <v>606</v>
      </c>
      <c r="K158" s="59" t="s">
        <v>997</v>
      </c>
      <c r="L158" s="59" t="s">
        <v>53</v>
      </c>
      <c r="M158" s="59" t="s">
        <v>998</v>
      </c>
      <c r="N158" s="59">
        <v>2</v>
      </c>
      <c r="O158" s="59">
        <v>0</v>
      </c>
      <c r="P158" s="59" t="s">
        <v>55</v>
      </c>
      <c r="Q158" s="72">
        <v>43614.7265046296</v>
      </c>
      <c r="R158" s="59" t="s">
        <v>999</v>
      </c>
    </row>
    <row r="159" s="69" customFormat="1" spans="1:18">
      <c r="A159" s="59" t="str">
        <f>"450139618260351479"</f>
        <v>450139618260351479</v>
      </c>
      <c r="B159" s="59" t="s">
        <v>1000</v>
      </c>
      <c r="C159" s="59">
        <v>669.84</v>
      </c>
      <c r="D159" s="59" t="s">
        <v>47</v>
      </c>
      <c r="E159" s="59" t="s">
        <v>1001</v>
      </c>
      <c r="F159" s="59" t="s">
        <v>1002</v>
      </c>
      <c r="G159" s="59" t="s">
        <v>1003</v>
      </c>
      <c r="H159" s="72">
        <v>43604.7205092593</v>
      </c>
      <c r="I159" s="72">
        <v>43604.7206018519</v>
      </c>
      <c r="J159" s="59" t="s">
        <v>960</v>
      </c>
      <c r="K159" s="59" t="s">
        <v>1004</v>
      </c>
      <c r="L159" s="59" t="s">
        <v>53</v>
      </c>
      <c r="M159" s="59" t="s">
        <v>1005</v>
      </c>
      <c r="N159" s="59">
        <v>1</v>
      </c>
      <c r="O159" s="59">
        <v>0</v>
      </c>
      <c r="P159" s="59" t="s">
        <v>55</v>
      </c>
      <c r="Q159" s="72">
        <v>43608.3238541667</v>
      </c>
      <c r="R159" s="59" t="s">
        <v>89</v>
      </c>
    </row>
    <row r="160" s="1" customFormat="1" spans="1:18">
      <c r="A160" s="60" t="str">
        <f>"450051009458802291"</f>
        <v>450051009458802291</v>
      </c>
      <c r="B160" s="60" t="s">
        <v>1006</v>
      </c>
      <c r="C160" s="60">
        <v>1716.32</v>
      </c>
      <c r="D160" s="60" t="s">
        <v>47</v>
      </c>
      <c r="E160" s="60" t="s">
        <v>1007</v>
      </c>
      <c r="F160" s="60" t="s">
        <v>1008</v>
      </c>
      <c r="G160" s="60" t="s">
        <v>1009</v>
      </c>
      <c r="H160" s="65">
        <v>43604.8371064815</v>
      </c>
      <c r="I160" s="65">
        <v>43604.8422569444</v>
      </c>
      <c r="J160" s="60" t="s">
        <v>960</v>
      </c>
      <c r="K160" s="60" t="s">
        <v>1010</v>
      </c>
      <c r="L160" s="60" t="s">
        <v>53</v>
      </c>
      <c r="M160" s="60"/>
      <c r="N160" s="60">
        <v>3</v>
      </c>
      <c r="O160" s="60">
        <v>0</v>
      </c>
      <c r="P160" s="60" t="s">
        <v>176</v>
      </c>
      <c r="Q160" s="65">
        <v>43612.6482986111</v>
      </c>
      <c r="R160" s="60" t="s">
        <v>1011</v>
      </c>
    </row>
    <row r="161" s="1" customFormat="1" spans="1:18">
      <c r="A161" s="60" t="str">
        <f>"450727907858727715"</f>
        <v>450727907858727715</v>
      </c>
      <c r="B161" s="60" t="s">
        <v>1012</v>
      </c>
      <c r="C161" s="60">
        <v>1399.52</v>
      </c>
      <c r="D161" s="60" t="s">
        <v>47</v>
      </c>
      <c r="E161" s="60" t="s">
        <v>1013</v>
      </c>
      <c r="F161" s="60" t="s">
        <v>1014</v>
      </c>
      <c r="G161" s="60" t="s">
        <v>1015</v>
      </c>
      <c r="H161" s="65">
        <v>43604.8621759259</v>
      </c>
      <c r="I161" s="65">
        <v>43604.8943634259</v>
      </c>
      <c r="J161" s="60" t="s">
        <v>960</v>
      </c>
      <c r="K161" s="60" t="s">
        <v>1016</v>
      </c>
      <c r="L161" s="60" t="s">
        <v>53</v>
      </c>
      <c r="M161" s="60"/>
      <c r="N161" s="60">
        <v>3</v>
      </c>
      <c r="O161" s="60">
        <v>0</v>
      </c>
      <c r="P161" s="60" t="s">
        <v>55</v>
      </c>
      <c r="Q161" s="65">
        <v>43615.6426736111</v>
      </c>
      <c r="R161" s="60" t="s">
        <v>439</v>
      </c>
    </row>
    <row r="162" s="69" customFormat="1" spans="1:18">
      <c r="A162" s="73" t="str">
        <f>"450278656191804579"</f>
        <v>450278656191804579</v>
      </c>
      <c r="B162" s="73" t="s">
        <v>1017</v>
      </c>
      <c r="C162" s="73">
        <v>3759.1</v>
      </c>
      <c r="D162" s="73" t="s">
        <v>47</v>
      </c>
      <c r="E162" s="73" t="s">
        <v>1018</v>
      </c>
      <c r="F162" s="73" t="s">
        <v>1019</v>
      </c>
      <c r="G162" s="73" t="s">
        <v>1020</v>
      </c>
      <c r="H162" s="74">
        <v>43605.4161458333</v>
      </c>
      <c r="I162" s="74">
        <v>43605.4162037037</v>
      </c>
      <c r="J162" s="73" t="s">
        <v>109</v>
      </c>
      <c r="K162" s="73" t="s">
        <v>1021</v>
      </c>
      <c r="L162" s="73" t="s">
        <v>53</v>
      </c>
      <c r="M162" s="73" t="s">
        <v>1022</v>
      </c>
      <c r="N162" s="73">
        <v>1</v>
      </c>
      <c r="O162" s="73">
        <v>0</v>
      </c>
      <c r="P162" s="73" t="s">
        <v>55</v>
      </c>
      <c r="Q162" s="74">
        <v>43609.0283217593</v>
      </c>
      <c r="R162" s="73" t="s">
        <v>113</v>
      </c>
    </row>
    <row r="163" s="1" customFormat="1" spans="1:18">
      <c r="A163" s="60" t="str">
        <f>"450356736438280455"</f>
        <v>450356736438280455</v>
      </c>
      <c r="B163" s="60" t="s">
        <v>1023</v>
      </c>
      <c r="C163" s="60">
        <v>1823.12</v>
      </c>
      <c r="D163" s="60" t="s">
        <v>47</v>
      </c>
      <c r="E163" s="60" t="s">
        <v>1024</v>
      </c>
      <c r="F163" s="60" t="s">
        <v>1025</v>
      </c>
      <c r="G163" s="60" t="s">
        <v>1026</v>
      </c>
      <c r="H163" s="65">
        <v>43605.4493402778</v>
      </c>
      <c r="I163" s="65">
        <v>43605.4538773148</v>
      </c>
      <c r="J163" s="60" t="s">
        <v>51</v>
      </c>
      <c r="K163" s="60" t="s">
        <v>1027</v>
      </c>
      <c r="L163" s="60" t="s">
        <v>53</v>
      </c>
      <c r="M163" s="60"/>
      <c r="N163" s="60">
        <v>1</v>
      </c>
      <c r="O163" s="60">
        <v>0</v>
      </c>
      <c r="P163" s="60" t="s">
        <v>55</v>
      </c>
      <c r="Q163" s="65">
        <v>43615.6426736111</v>
      </c>
      <c r="R163" s="60" t="s">
        <v>104</v>
      </c>
    </row>
    <row r="164" s="69" customFormat="1" spans="1:18">
      <c r="A164" s="73" t="str">
        <f>"450711137188088663"</f>
        <v>450711137188088663</v>
      </c>
      <c r="B164" s="73" t="s">
        <v>1028</v>
      </c>
      <c r="C164" s="73">
        <v>1823.12</v>
      </c>
      <c r="D164" s="73" t="s">
        <v>47</v>
      </c>
      <c r="E164" s="73" t="s">
        <v>1029</v>
      </c>
      <c r="F164" s="73" t="s">
        <v>1030</v>
      </c>
      <c r="G164" s="73" t="s">
        <v>1031</v>
      </c>
      <c r="H164" s="74">
        <v>43605.4551273148</v>
      </c>
      <c r="I164" s="74">
        <v>43605.4554282407</v>
      </c>
      <c r="J164" s="73" t="s">
        <v>51</v>
      </c>
      <c r="K164" s="73" t="s">
        <v>1032</v>
      </c>
      <c r="L164" s="73" t="s">
        <v>53</v>
      </c>
      <c r="M164" s="73" t="s">
        <v>1033</v>
      </c>
      <c r="N164" s="73">
        <v>1</v>
      </c>
      <c r="O164" s="73">
        <v>0</v>
      </c>
      <c r="P164" s="73" t="s">
        <v>55</v>
      </c>
      <c r="Q164" s="74">
        <v>43613.6206365741</v>
      </c>
      <c r="R164" s="73" t="s">
        <v>104</v>
      </c>
    </row>
    <row r="165" s="1" customFormat="1" spans="1:18">
      <c r="A165" s="60" t="str">
        <f>"451155010699801142"</f>
        <v>451155010699801142</v>
      </c>
      <c r="B165" s="60" t="s">
        <v>1034</v>
      </c>
      <c r="C165" s="60">
        <v>1823.12</v>
      </c>
      <c r="D165" s="60" t="s">
        <v>47</v>
      </c>
      <c r="E165" s="60" t="s">
        <v>1035</v>
      </c>
      <c r="F165" s="60" t="s">
        <v>1036</v>
      </c>
      <c r="G165" s="60" t="s">
        <v>1037</v>
      </c>
      <c r="H165" s="65">
        <v>43605.5191666667</v>
      </c>
      <c r="I165" s="65">
        <v>43605.5249884259</v>
      </c>
      <c r="J165" s="60" t="s">
        <v>51</v>
      </c>
      <c r="K165" s="60" t="s">
        <v>1038</v>
      </c>
      <c r="L165" s="60" t="s">
        <v>53</v>
      </c>
      <c r="M165" s="60"/>
      <c r="N165" s="60">
        <v>1</v>
      </c>
      <c r="O165" s="60">
        <v>0</v>
      </c>
      <c r="P165" s="60" t="s">
        <v>55</v>
      </c>
      <c r="Q165" s="65">
        <v>43611.5281828704</v>
      </c>
      <c r="R165" s="60" t="s">
        <v>104</v>
      </c>
    </row>
    <row r="166" s="69" customFormat="1" spans="1:18">
      <c r="A166" s="73" t="str">
        <f>"450996513257638146"</f>
        <v>450996513257638146</v>
      </c>
      <c r="B166" s="73" t="s">
        <v>1039</v>
      </c>
      <c r="C166" s="73">
        <v>1823.12</v>
      </c>
      <c r="D166" s="73" t="s">
        <v>47</v>
      </c>
      <c r="E166" s="73" t="s">
        <v>1040</v>
      </c>
      <c r="F166" s="73" t="s">
        <v>1041</v>
      </c>
      <c r="G166" s="73" t="s">
        <v>1042</v>
      </c>
      <c r="H166" s="74">
        <v>43605.591712963</v>
      </c>
      <c r="I166" s="74">
        <v>43605.5917592593</v>
      </c>
      <c r="J166" s="73" t="s">
        <v>51</v>
      </c>
      <c r="K166" s="73" t="s">
        <v>1043</v>
      </c>
      <c r="L166" s="73" t="s">
        <v>53</v>
      </c>
      <c r="M166" s="73" t="s">
        <v>1044</v>
      </c>
      <c r="N166" s="73">
        <v>1</v>
      </c>
      <c r="O166" s="73">
        <v>0</v>
      </c>
      <c r="P166" s="73" t="s">
        <v>55</v>
      </c>
      <c r="Q166" s="74">
        <v>43615.7528009259</v>
      </c>
      <c r="R166" s="73" t="s">
        <v>104</v>
      </c>
    </row>
    <row r="167" s="1" customFormat="1" spans="1:18">
      <c r="A167" s="60" t="str">
        <f>"451148001589562074"</f>
        <v>451148001589562074</v>
      </c>
      <c r="B167" s="60" t="s">
        <v>1045</v>
      </c>
      <c r="C167" s="60">
        <v>1616.32</v>
      </c>
      <c r="D167" s="60" t="s">
        <v>47</v>
      </c>
      <c r="E167" s="60" t="s">
        <v>1046</v>
      </c>
      <c r="F167" s="60" t="s">
        <v>1047</v>
      </c>
      <c r="G167" s="60" t="s">
        <v>1048</v>
      </c>
      <c r="H167" s="65">
        <v>43605.6617476852</v>
      </c>
      <c r="I167" s="65">
        <v>43605.6735763889</v>
      </c>
      <c r="J167" s="60" t="s">
        <v>960</v>
      </c>
      <c r="K167" s="60" t="s">
        <v>1049</v>
      </c>
      <c r="L167" s="60" t="s">
        <v>53</v>
      </c>
      <c r="M167" s="60"/>
      <c r="N167" s="60">
        <v>3</v>
      </c>
      <c r="O167" s="60">
        <v>0</v>
      </c>
      <c r="P167" s="60" t="s">
        <v>55</v>
      </c>
      <c r="Q167" s="65">
        <v>43616.7102662037</v>
      </c>
      <c r="R167" s="60" t="s">
        <v>69</v>
      </c>
    </row>
    <row r="168" s="1" customFormat="1" spans="1:18">
      <c r="A168" s="60" t="str">
        <f>"451465826923101430"</f>
        <v>451465826923101430</v>
      </c>
      <c r="B168" s="60" t="s">
        <v>1050</v>
      </c>
      <c r="C168" s="60">
        <v>1399.52</v>
      </c>
      <c r="D168" s="60" t="s">
        <v>47</v>
      </c>
      <c r="E168" s="60" t="s">
        <v>1051</v>
      </c>
      <c r="F168" s="60" t="s">
        <v>1052</v>
      </c>
      <c r="G168" s="60" t="s">
        <v>1053</v>
      </c>
      <c r="H168" s="65">
        <v>43605.6697800926</v>
      </c>
      <c r="I168" s="65">
        <v>43605.7226157407</v>
      </c>
      <c r="J168" s="60" t="s">
        <v>960</v>
      </c>
      <c r="K168" s="60" t="s">
        <v>1054</v>
      </c>
      <c r="L168" s="60" t="s">
        <v>53</v>
      </c>
      <c r="M168" s="60"/>
      <c r="N168" s="60">
        <v>3</v>
      </c>
      <c r="O168" s="60">
        <v>0</v>
      </c>
      <c r="P168" s="60" t="s">
        <v>55</v>
      </c>
      <c r="Q168" s="65">
        <v>43609.8108217593</v>
      </c>
      <c r="R168" s="60" t="s">
        <v>439</v>
      </c>
    </row>
    <row r="169" s="69" customFormat="1" spans="1:18">
      <c r="A169" s="59" t="str">
        <f>"450843360532811757"</f>
        <v>450843360532811757</v>
      </c>
      <c r="B169" s="59" t="s">
        <v>1055</v>
      </c>
      <c r="C169" s="59">
        <v>1901.44</v>
      </c>
      <c r="D169" s="59" t="s">
        <v>47</v>
      </c>
      <c r="E169" s="59" t="s">
        <v>1056</v>
      </c>
      <c r="F169" s="59" t="s">
        <v>1057</v>
      </c>
      <c r="G169" s="59" t="s">
        <v>1058</v>
      </c>
      <c r="H169" s="72">
        <v>43605.6770601852</v>
      </c>
      <c r="I169" s="72">
        <v>43605.6772106482</v>
      </c>
      <c r="J169" s="59" t="s">
        <v>51</v>
      </c>
      <c r="K169" s="59" t="s">
        <v>1059</v>
      </c>
      <c r="L169" s="59" t="s">
        <v>53</v>
      </c>
      <c r="M169" s="59" t="s">
        <v>1060</v>
      </c>
      <c r="N169" s="59">
        <v>1</v>
      </c>
      <c r="O169" s="59">
        <v>0</v>
      </c>
      <c r="P169" s="59" t="s">
        <v>55</v>
      </c>
      <c r="Q169" s="72">
        <v>43615.7528587963</v>
      </c>
      <c r="R169" s="59" t="s">
        <v>56</v>
      </c>
    </row>
    <row r="170" s="69" customFormat="1" spans="1:18">
      <c r="A170" s="59" t="str">
        <f>"450916896304061838"</f>
        <v>450916896304061838</v>
      </c>
      <c r="B170" s="59" t="s">
        <v>1061</v>
      </c>
      <c r="C170" s="59">
        <v>2024.8</v>
      </c>
      <c r="D170" s="59" t="s">
        <v>47</v>
      </c>
      <c r="E170" s="59" t="s">
        <v>1062</v>
      </c>
      <c r="F170" s="59" t="s">
        <v>1063</v>
      </c>
      <c r="G170" s="59" t="s">
        <v>1064</v>
      </c>
      <c r="H170" s="72">
        <v>43605.7111342593</v>
      </c>
      <c r="I170" s="72">
        <v>43605.7146527778</v>
      </c>
      <c r="J170" s="59" t="s">
        <v>384</v>
      </c>
      <c r="K170" s="59" t="s">
        <v>1065</v>
      </c>
      <c r="L170" s="59" t="s">
        <v>53</v>
      </c>
      <c r="M170" s="59" t="s">
        <v>1066</v>
      </c>
      <c r="N170" s="59">
        <v>1</v>
      </c>
      <c r="O170" s="59">
        <v>148</v>
      </c>
      <c r="P170" s="59" t="s">
        <v>55</v>
      </c>
      <c r="Q170" s="72">
        <v>43609.9705324074</v>
      </c>
      <c r="R170" s="59" t="s">
        <v>1067</v>
      </c>
    </row>
    <row r="171" s="70" customFormat="1" spans="1:18">
      <c r="A171" s="73" t="str">
        <f>"450962240187613526"</f>
        <v>450962240187613526</v>
      </c>
      <c r="B171" s="73" t="s">
        <v>1068</v>
      </c>
      <c r="C171" s="73">
        <v>2332.8</v>
      </c>
      <c r="D171" s="73" t="s">
        <v>47</v>
      </c>
      <c r="E171" s="73" t="s">
        <v>1069</v>
      </c>
      <c r="F171" s="73" t="s">
        <v>1070</v>
      </c>
      <c r="G171" s="73" t="s">
        <v>1071</v>
      </c>
      <c r="H171" s="74">
        <v>43605.7342013889</v>
      </c>
      <c r="I171" s="74">
        <v>43605.7346643519</v>
      </c>
      <c r="J171" s="73" t="s">
        <v>384</v>
      </c>
      <c r="K171" s="73" t="s">
        <v>1072</v>
      </c>
      <c r="L171" s="73" t="s">
        <v>53</v>
      </c>
      <c r="M171" s="73" t="s">
        <v>1073</v>
      </c>
      <c r="N171" s="73">
        <v>1</v>
      </c>
      <c r="O171" s="73">
        <v>0</v>
      </c>
      <c r="P171" s="73" t="s">
        <v>55</v>
      </c>
      <c r="Q171" s="74">
        <v>43612.4315162037</v>
      </c>
      <c r="R171" s="73" t="s">
        <v>1074</v>
      </c>
    </row>
    <row r="172" s="70" customFormat="1" spans="1:18">
      <c r="A172" s="59" t="str">
        <f>"451997154408641675"</f>
        <v>451997154408641675</v>
      </c>
      <c r="B172" s="59" t="s">
        <v>1075</v>
      </c>
      <c r="C172" s="59">
        <v>1823.12</v>
      </c>
      <c r="D172" s="59" t="s">
        <v>47</v>
      </c>
      <c r="E172" s="59" t="s">
        <v>1076</v>
      </c>
      <c r="F172" s="59" t="s">
        <v>1077</v>
      </c>
      <c r="G172" s="59" t="s">
        <v>1078</v>
      </c>
      <c r="H172" s="72">
        <v>43605.956412037</v>
      </c>
      <c r="I172" s="72">
        <v>43605.9564699074</v>
      </c>
      <c r="J172" s="59" t="s">
        <v>51</v>
      </c>
      <c r="K172" s="59" t="s">
        <v>1079</v>
      </c>
      <c r="L172" s="59" t="s">
        <v>111</v>
      </c>
      <c r="M172" s="59" t="s">
        <v>1080</v>
      </c>
      <c r="N172" s="59">
        <v>1</v>
      </c>
      <c r="O172" s="59">
        <v>0</v>
      </c>
      <c r="P172" s="59" t="s">
        <v>176</v>
      </c>
      <c r="Q172" s="72">
        <v>43617.4923032407</v>
      </c>
      <c r="R172" s="59" t="s">
        <v>104</v>
      </c>
    </row>
    <row r="173" s="70" customFormat="1" spans="1:18">
      <c r="A173" s="59" t="str">
        <f>"452338947174689966"</f>
        <v>452338947174689966</v>
      </c>
      <c r="B173" s="59" t="s">
        <v>1081</v>
      </c>
      <c r="C173" s="59">
        <v>1823.12</v>
      </c>
      <c r="D173" s="59" t="s">
        <v>47</v>
      </c>
      <c r="E173" s="59" t="s">
        <v>1082</v>
      </c>
      <c r="F173" s="59" t="s">
        <v>1083</v>
      </c>
      <c r="G173" s="59" t="s">
        <v>1084</v>
      </c>
      <c r="H173" s="72">
        <v>43605.9711111111</v>
      </c>
      <c r="I173" s="72">
        <v>43605.9713310185</v>
      </c>
      <c r="J173" s="59" t="s">
        <v>51</v>
      </c>
      <c r="K173" s="59" t="s">
        <v>1085</v>
      </c>
      <c r="L173" s="59" t="s">
        <v>53</v>
      </c>
      <c r="M173" s="59" t="s">
        <v>1086</v>
      </c>
      <c r="N173" s="59">
        <v>1</v>
      </c>
      <c r="O173" s="59">
        <v>0</v>
      </c>
      <c r="P173" s="59" t="s">
        <v>55</v>
      </c>
      <c r="Q173" s="72">
        <v>43610.493599537</v>
      </c>
      <c r="R173" s="59" t="s">
        <v>104</v>
      </c>
    </row>
    <row r="174" s="70" customFormat="1" spans="1:18">
      <c r="A174" s="59" t="str">
        <f>"452032546043019174"</f>
        <v>452032546043019174</v>
      </c>
      <c r="B174" s="59" t="s">
        <v>1087</v>
      </c>
      <c r="C174" s="59">
        <v>1823.12</v>
      </c>
      <c r="D174" s="59" t="s">
        <v>47</v>
      </c>
      <c r="E174" s="59" t="s">
        <v>1088</v>
      </c>
      <c r="F174" s="59" t="s">
        <v>1089</v>
      </c>
      <c r="G174" s="59" t="s">
        <v>1090</v>
      </c>
      <c r="H174" s="72">
        <v>43605.9785763889</v>
      </c>
      <c r="I174" s="72">
        <v>43605.9796412037</v>
      </c>
      <c r="J174" s="59" t="s">
        <v>51</v>
      </c>
      <c r="K174" s="59" t="s">
        <v>1091</v>
      </c>
      <c r="L174" s="59" t="s">
        <v>53</v>
      </c>
      <c r="M174" s="59" t="s">
        <v>1092</v>
      </c>
      <c r="N174" s="59">
        <v>1</v>
      </c>
      <c r="O174" s="59">
        <v>0</v>
      </c>
      <c r="P174" s="59" t="s">
        <v>55</v>
      </c>
      <c r="Q174" s="72">
        <v>43616.7102662037</v>
      </c>
      <c r="R174" s="59" t="s">
        <v>104</v>
      </c>
    </row>
    <row r="175" s="1" customFormat="1" spans="1:18">
      <c r="A175" s="60" t="str">
        <f>"451634048462920577"</f>
        <v>451634048462920577</v>
      </c>
      <c r="B175" s="60" t="s">
        <v>1093</v>
      </c>
      <c r="C175" s="60">
        <v>2827.2</v>
      </c>
      <c r="D175" s="60" t="s">
        <v>47</v>
      </c>
      <c r="E175" s="60" t="s">
        <v>1094</v>
      </c>
      <c r="F175" s="60" t="s">
        <v>1095</v>
      </c>
      <c r="G175" s="60" t="s">
        <v>1096</v>
      </c>
      <c r="H175" s="65">
        <v>43606.4232175926</v>
      </c>
      <c r="I175" s="65">
        <v>43606.4309143519</v>
      </c>
      <c r="J175" s="60" t="s">
        <v>960</v>
      </c>
      <c r="K175" s="60" t="s">
        <v>1097</v>
      </c>
      <c r="L175" s="60" t="s">
        <v>53</v>
      </c>
      <c r="M175" s="60"/>
      <c r="N175" s="60">
        <v>5</v>
      </c>
      <c r="O175" s="60">
        <v>0</v>
      </c>
      <c r="P175" s="60" t="s">
        <v>55</v>
      </c>
      <c r="Q175" s="65">
        <v>43613.4662847222</v>
      </c>
      <c r="R175" s="60" t="s">
        <v>1098</v>
      </c>
    </row>
    <row r="176" s="70" customFormat="1" spans="1:18">
      <c r="A176" s="73" t="str">
        <f>"452387874782567286"</f>
        <v>452387874782567286</v>
      </c>
      <c r="B176" s="73" t="s">
        <v>1099</v>
      </c>
      <c r="C176" s="73">
        <v>1823.12</v>
      </c>
      <c r="D176" s="73" t="s">
        <v>47</v>
      </c>
      <c r="E176" s="73" t="s">
        <v>1100</v>
      </c>
      <c r="F176" s="73" t="s">
        <v>1101</v>
      </c>
      <c r="G176" s="73" t="s">
        <v>1102</v>
      </c>
      <c r="H176" s="74">
        <v>43606.4858912037</v>
      </c>
      <c r="I176" s="74">
        <v>43606.4862037037</v>
      </c>
      <c r="J176" s="73" t="s">
        <v>51</v>
      </c>
      <c r="K176" s="73" t="s">
        <v>1103</v>
      </c>
      <c r="L176" s="73" t="s">
        <v>53</v>
      </c>
      <c r="M176" s="73" t="s">
        <v>1104</v>
      </c>
      <c r="N176" s="73">
        <v>1</v>
      </c>
      <c r="O176" s="73">
        <v>0</v>
      </c>
      <c r="P176" s="73" t="s">
        <v>55</v>
      </c>
      <c r="Q176" s="74">
        <v>43619.7413425926</v>
      </c>
      <c r="R176" s="73" t="s">
        <v>104</v>
      </c>
    </row>
    <row r="177" s="1" customFormat="1" spans="1:18">
      <c r="A177" s="60" t="str">
        <f>"452131201073473932"</f>
        <v>452131201073473932</v>
      </c>
      <c r="B177" s="60" t="s">
        <v>1105</v>
      </c>
      <c r="C177" s="60">
        <v>1823.12</v>
      </c>
      <c r="D177" s="60" t="s">
        <v>47</v>
      </c>
      <c r="E177" s="60" t="s">
        <v>1106</v>
      </c>
      <c r="F177" s="60" t="s">
        <v>1107</v>
      </c>
      <c r="G177" s="60" t="s">
        <v>1108</v>
      </c>
      <c r="H177" s="65">
        <v>43606.5132407407</v>
      </c>
      <c r="I177" s="65">
        <v>43606.5172337963</v>
      </c>
      <c r="J177" s="60" t="s">
        <v>51</v>
      </c>
      <c r="K177" s="60" t="s">
        <v>1109</v>
      </c>
      <c r="L177" s="60" t="s">
        <v>53</v>
      </c>
      <c r="M177" s="60"/>
      <c r="N177" s="60">
        <v>1</v>
      </c>
      <c r="O177" s="60">
        <v>0</v>
      </c>
      <c r="P177" s="60" t="s">
        <v>55</v>
      </c>
      <c r="Q177" s="65">
        <v>43611.578125</v>
      </c>
      <c r="R177" s="60" t="s">
        <v>104</v>
      </c>
    </row>
    <row r="178" s="1" customFormat="1" spans="1:18">
      <c r="A178" s="60" t="str">
        <f>"453102307168090457"</f>
        <v>453102307168090457</v>
      </c>
      <c r="B178" s="60" t="s">
        <v>1110</v>
      </c>
      <c r="C178" s="60">
        <v>1823.12</v>
      </c>
      <c r="D178" s="60" t="s">
        <v>47</v>
      </c>
      <c r="E178" s="60" t="s">
        <v>1111</v>
      </c>
      <c r="F178" s="60" t="s">
        <v>1112</v>
      </c>
      <c r="G178" s="60" t="s">
        <v>1113</v>
      </c>
      <c r="H178" s="65">
        <v>43606.7172569444</v>
      </c>
      <c r="I178" s="65">
        <v>43606.7245833333</v>
      </c>
      <c r="J178" s="60" t="s">
        <v>51</v>
      </c>
      <c r="K178" s="60" t="s">
        <v>1114</v>
      </c>
      <c r="L178" s="60" t="s">
        <v>53</v>
      </c>
      <c r="M178" s="60"/>
      <c r="N178" s="60">
        <v>1</v>
      </c>
      <c r="O178" s="60">
        <v>0</v>
      </c>
      <c r="P178" s="60" t="s">
        <v>55</v>
      </c>
      <c r="Q178" s="65">
        <v>43615.744525463</v>
      </c>
      <c r="R178" s="60" t="s">
        <v>104</v>
      </c>
    </row>
    <row r="179" s="1" customFormat="1" spans="1:18">
      <c r="A179" s="60" t="str">
        <f>"452804674788689966"</f>
        <v>452804674788689966</v>
      </c>
      <c r="B179" s="60" t="s">
        <v>1081</v>
      </c>
      <c r="C179" s="60">
        <v>78</v>
      </c>
      <c r="D179" s="60" t="s">
        <v>47</v>
      </c>
      <c r="E179" s="60" t="s">
        <v>1082</v>
      </c>
      <c r="F179" s="60" t="s">
        <v>1083</v>
      </c>
      <c r="G179" s="60" t="s">
        <v>1084</v>
      </c>
      <c r="H179" s="65">
        <v>43606.7282986111</v>
      </c>
      <c r="I179" s="65">
        <v>43606.7284259259</v>
      </c>
      <c r="J179" s="60" t="s">
        <v>504</v>
      </c>
      <c r="K179" s="60"/>
      <c r="L179" s="60" t="s">
        <v>544</v>
      </c>
      <c r="M179" s="60" t="s">
        <v>506</v>
      </c>
      <c r="N179" s="60">
        <v>78</v>
      </c>
      <c r="O179" s="60">
        <v>0</v>
      </c>
      <c r="P179" s="60" t="s">
        <v>55</v>
      </c>
      <c r="Q179" s="65">
        <v>43610.4934722222</v>
      </c>
      <c r="R179" s="60" t="s">
        <v>1115</v>
      </c>
    </row>
    <row r="180" s="1" customFormat="1" spans="1:18">
      <c r="A180" s="60" t="str">
        <f>"452183648649187661"</f>
        <v>452183648649187661</v>
      </c>
      <c r="B180" s="60" t="s">
        <v>1116</v>
      </c>
      <c r="C180" s="60">
        <v>1975.36</v>
      </c>
      <c r="D180" s="60" t="s">
        <v>47</v>
      </c>
      <c r="E180" s="60" t="s">
        <v>1117</v>
      </c>
      <c r="F180" s="60" t="s">
        <v>1118</v>
      </c>
      <c r="G180" s="60" t="s">
        <v>1119</v>
      </c>
      <c r="H180" s="65">
        <v>43606.7398842593</v>
      </c>
      <c r="I180" s="65">
        <v>43606.7417708333</v>
      </c>
      <c r="J180" s="60" t="s">
        <v>960</v>
      </c>
      <c r="K180" s="60" t="s">
        <v>1120</v>
      </c>
      <c r="L180" s="60" t="s">
        <v>53</v>
      </c>
      <c r="M180" s="60"/>
      <c r="N180" s="60">
        <v>4</v>
      </c>
      <c r="O180" s="60">
        <v>0</v>
      </c>
      <c r="P180" s="60" t="s">
        <v>55</v>
      </c>
      <c r="Q180" s="65">
        <v>43617.6236689815</v>
      </c>
      <c r="R180" s="60" t="s">
        <v>1121</v>
      </c>
    </row>
    <row r="181" s="69" customFormat="1" spans="1:18">
      <c r="A181" s="59" t="str">
        <f>"452855234874574651"</f>
        <v>452855234874574651</v>
      </c>
      <c r="B181" s="59" t="s">
        <v>1122</v>
      </c>
      <c r="C181" s="59">
        <v>3299</v>
      </c>
      <c r="D181" s="59" t="s">
        <v>47</v>
      </c>
      <c r="E181" s="59" t="s">
        <v>1123</v>
      </c>
      <c r="F181" s="59" t="s">
        <v>1124</v>
      </c>
      <c r="G181" s="59" t="s">
        <v>1125</v>
      </c>
      <c r="H181" s="72">
        <v>43606.7630208333</v>
      </c>
      <c r="I181" s="72">
        <v>43606.7630787037</v>
      </c>
      <c r="J181" s="59" t="s">
        <v>135</v>
      </c>
      <c r="K181" s="59" t="s">
        <v>1126</v>
      </c>
      <c r="L181" s="59" t="s">
        <v>53</v>
      </c>
      <c r="M181" s="59" t="s">
        <v>1127</v>
      </c>
      <c r="N181" s="59">
        <v>1</v>
      </c>
      <c r="O181" s="59">
        <v>0</v>
      </c>
      <c r="P181" s="59" t="s">
        <v>55</v>
      </c>
      <c r="Q181" s="72">
        <v>43617.7102430556</v>
      </c>
      <c r="R181" s="59" t="s">
        <v>1128</v>
      </c>
    </row>
    <row r="182" s="1" customFormat="1" spans="1:18">
      <c r="A182" s="60" t="str">
        <f>"301943117522058107"</f>
        <v>301943117522058107</v>
      </c>
      <c r="B182" s="60" t="s">
        <v>1129</v>
      </c>
      <c r="C182" s="60">
        <v>3063.04</v>
      </c>
      <c r="D182" s="60" t="s">
        <v>47</v>
      </c>
      <c r="E182" s="60" t="s">
        <v>1130</v>
      </c>
      <c r="F182" s="60" t="s">
        <v>1131</v>
      </c>
      <c r="G182" s="60" t="s">
        <v>1132</v>
      </c>
      <c r="H182" s="65">
        <v>43606.8098148148</v>
      </c>
      <c r="I182" s="65">
        <v>43606.831412037</v>
      </c>
      <c r="J182" s="60" t="s">
        <v>960</v>
      </c>
      <c r="K182" s="60" t="s">
        <v>1133</v>
      </c>
      <c r="L182" s="60" t="s">
        <v>53</v>
      </c>
      <c r="M182" s="60"/>
      <c r="N182" s="60">
        <v>6</v>
      </c>
      <c r="O182" s="60">
        <v>0</v>
      </c>
      <c r="P182" s="60" t="s">
        <v>55</v>
      </c>
      <c r="Q182" s="65">
        <v>43612.889837963</v>
      </c>
      <c r="R182" s="60" t="s">
        <v>1134</v>
      </c>
    </row>
    <row r="183" s="69" customFormat="1" spans="1:18">
      <c r="A183" s="59" t="str">
        <f>"301969133644504909"</f>
        <v>301969133644504909</v>
      </c>
      <c r="B183" s="59" t="s">
        <v>1135</v>
      </c>
      <c r="C183" s="59">
        <v>555.44</v>
      </c>
      <c r="D183" s="59" t="s">
        <v>47</v>
      </c>
      <c r="E183" s="59" t="s">
        <v>1136</v>
      </c>
      <c r="F183" s="59" t="s">
        <v>1137</v>
      </c>
      <c r="G183" s="59" t="s">
        <v>1138</v>
      </c>
      <c r="H183" s="72">
        <v>43606.8958333333</v>
      </c>
      <c r="I183" s="72">
        <v>43606.8959722222</v>
      </c>
      <c r="J183" s="59" t="s">
        <v>960</v>
      </c>
      <c r="K183" s="59" t="s">
        <v>1139</v>
      </c>
      <c r="L183" s="59" t="s">
        <v>53</v>
      </c>
      <c r="M183" s="59" t="s">
        <v>1140</v>
      </c>
      <c r="N183" s="59">
        <v>1</v>
      </c>
      <c r="O183" s="59">
        <v>0</v>
      </c>
      <c r="P183" s="59" t="s">
        <v>55</v>
      </c>
      <c r="Q183" s="72">
        <v>43611.7873263889</v>
      </c>
      <c r="R183" s="59" t="s">
        <v>1141</v>
      </c>
    </row>
    <row r="184" s="1" customFormat="1" spans="1:18">
      <c r="A184" s="60" t="str">
        <f>"453773635477870874"</f>
        <v>453773635477870874</v>
      </c>
      <c r="B184" s="60" t="s">
        <v>1142</v>
      </c>
      <c r="C184" s="60">
        <v>2023.12</v>
      </c>
      <c r="D184" s="60" t="s">
        <v>47</v>
      </c>
      <c r="E184" s="60" t="s">
        <v>1143</v>
      </c>
      <c r="F184" s="60" t="s">
        <v>1144</v>
      </c>
      <c r="G184" s="60" t="s">
        <v>1145</v>
      </c>
      <c r="H184" s="65">
        <v>43607.4042708333</v>
      </c>
      <c r="I184" s="65">
        <v>43607.4060763889</v>
      </c>
      <c r="J184" s="60" t="s">
        <v>51</v>
      </c>
      <c r="K184" s="60" t="s">
        <v>1146</v>
      </c>
      <c r="L184" s="60" t="s">
        <v>53</v>
      </c>
      <c r="M184" s="60"/>
      <c r="N184" s="60">
        <v>1</v>
      </c>
      <c r="O184" s="60">
        <v>0</v>
      </c>
      <c r="P184" s="60" t="s">
        <v>55</v>
      </c>
      <c r="Q184" s="65">
        <v>43612.9891087963</v>
      </c>
      <c r="R184" s="60" t="s">
        <v>628</v>
      </c>
    </row>
    <row r="185" s="1" customFormat="1" spans="1:18">
      <c r="A185" s="60" t="str">
        <f>"453794787056531828"</f>
        <v>453794787056531828</v>
      </c>
      <c r="B185" s="60" t="s">
        <v>1147</v>
      </c>
      <c r="C185" s="60">
        <v>1973.12</v>
      </c>
      <c r="D185" s="60" t="s">
        <v>47</v>
      </c>
      <c r="E185" s="60" t="s">
        <v>1148</v>
      </c>
      <c r="F185" s="60" t="s">
        <v>1149</v>
      </c>
      <c r="G185" s="60" t="s">
        <v>1150</v>
      </c>
      <c r="H185" s="65">
        <v>43607.4135069444</v>
      </c>
      <c r="I185" s="65">
        <v>43607.4174189815</v>
      </c>
      <c r="J185" s="60" t="s">
        <v>51</v>
      </c>
      <c r="K185" s="60" t="s">
        <v>1151</v>
      </c>
      <c r="L185" s="60" t="s">
        <v>53</v>
      </c>
      <c r="M185" s="60"/>
      <c r="N185" s="60">
        <v>1</v>
      </c>
      <c r="O185" s="60">
        <v>0</v>
      </c>
      <c r="P185" s="60" t="s">
        <v>55</v>
      </c>
      <c r="Q185" s="65">
        <v>43612.4310416667</v>
      </c>
      <c r="R185" s="60" t="s">
        <v>1152</v>
      </c>
    </row>
    <row r="186" s="1" customFormat="1" spans="1:18">
      <c r="A186" s="60" t="str">
        <f>"453949219516417359"</f>
        <v>453949219516417359</v>
      </c>
      <c r="B186" s="60" t="s">
        <v>1153</v>
      </c>
      <c r="C186" s="60">
        <v>2215.36</v>
      </c>
      <c r="D186" s="60" t="s">
        <v>47</v>
      </c>
      <c r="E186" s="60" t="s">
        <v>1154</v>
      </c>
      <c r="F186" s="60" t="s">
        <v>1155</v>
      </c>
      <c r="G186" s="60" t="s">
        <v>1156</v>
      </c>
      <c r="H186" s="65">
        <v>43607.4933796296</v>
      </c>
      <c r="I186" s="65">
        <v>43607.4956481481</v>
      </c>
      <c r="J186" s="60" t="s">
        <v>1157</v>
      </c>
      <c r="K186" s="60" t="s">
        <v>1158</v>
      </c>
      <c r="L186" s="60" t="s">
        <v>53</v>
      </c>
      <c r="M186" s="60"/>
      <c r="N186" s="60">
        <v>4</v>
      </c>
      <c r="O186" s="60">
        <v>0</v>
      </c>
      <c r="P186" s="60" t="s">
        <v>55</v>
      </c>
      <c r="Q186" s="65">
        <v>43610.7815625</v>
      </c>
      <c r="R186" s="60" t="s">
        <v>1159</v>
      </c>
    </row>
    <row r="187" s="69" customFormat="1" spans="1:18">
      <c r="A187" s="73" t="str">
        <f>"453660834776801342"</f>
        <v>453660834776801342</v>
      </c>
      <c r="B187" s="73" t="s">
        <v>1160</v>
      </c>
      <c r="C187" s="73">
        <v>1973.12</v>
      </c>
      <c r="D187" s="73" t="s">
        <v>47</v>
      </c>
      <c r="E187" s="73" t="s">
        <v>1161</v>
      </c>
      <c r="F187" s="73" t="s">
        <v>1162</v>
      </c>
      <c r="G187" s="73" t="s">
        <v>1163</v>
      </c>
      <c r="H187" s="74">
        <v>43607.5058680556</v>
      </c>
      <c r="I187" s="74">
        <v>43607.5074537037</v>
      </c>
      <c r="J187" s="73" t="s">
        <v>51</v>
      </c>
      <c r="K187" s="73" t="s">
        <v>1164</v>
      </c>
      <c r="L187" s="73" t="s">
        <v>53</v>
      </c>
      <c r="M187" s="73" t="s">
        <v>1165</v>
      </c>
      <c r="N187" s="73">
        <v>1</v>
      </c>
      <c r="O187" s="73">
        <v>0</v>
      </c>
      <c r="P187" s="73" t="s">
        <v>55</v>
      </c>
      <c r="Q187" s="74">
        <v>43617.7115046296</v>
      </c>
      <c r="R187" s="73" t="s">
        <v>1152</v>
      </c>
    </row>
    <row r="188" s="1" customFormat="1" spans="1:18">
      <c r="A188" s="60" t="str">
        <f>"453140864462696265"</f>
        <v>453140864462696265</v>
      </c>
      <c r="B188" s="60" t="s">
        <v>1166</v>
      </c>
      <c r="C188" s="60">
        <v>3141.04</v>
      </c>
      <c r="D188" s="60" t="s">
        <v>47</v>
      </c>
      <c r="E188" s="60" t="s">
        <v>1167</v>
      </c>
      <c r="F188" s="60" t="s">
        <v>1168</v>
      </c>
      <c r="G188" s="60" t="s">
        <v>1169</v>
      </c>
      <c r="H188" s="65">
        <v>43607.5716087963</v>
      </c>
      <c r="I188" s="65">
        <v>43607.5914583333</v>
      </c>
      <c r="J188" s="60" t="s">
        <v>960</v>
      </c>
      <c r="K188" s="60" t="s">
        <v>1170</v>
      </c>
      <c r="L188" s="60" t="s">
        <v>53</v>
      </c>
      <c r="M188" s="60"/>
      <c r="N188" s="60">
        <v>6</v>
      </c>
      <c r="O188" s="60">
        <v>0</v>
      </c>
      <c r="P188" s="60" t="s">
        <v>55</v>
      </c>
      <c r="Q188" s="65">
        <v>43610.494837963</v>
      </c>
      <c r="R188" s="60" t="s">
        <v>1171</v>
      </c>
    </row>
    <row r="189" s="1" customFormat="1" spans="1:18">
      <c r="A189" s="60" t="str">
        <f>"454379011312168636"</f>
        <v>454379011312168636</v>
      </c>
      <c r="B189" s="60" t="s">
        <v>1172</v>
      </c>
      <c r="C189" s="60">
        <v>2519.2</v>
      </c>
      <c r="D189" s="60" t="s">
        <v>47</v>
      </c>
      <c r="E189" s="60" t="s">
        <v>1173</v>
      </c>
      <c r="F189" s="60" t="s">
        <v>1174</v>
      </c>
      <c r="G189" s="60" t="s">
        <v>1175</v>
      </c>
      <c r="H189" s="65">
        <v>43607.73</v>
      </c>
      <c r="I189" s="65">
        <v>43607.7462268519</v>
      </c>
      <c r="J189" s="60" t="s">
        <v>960</v>
      </c>
      <c r="K189" s="60" t="s">
        <v>1176</v>
      </c>
      <c r="L189" s="60" t="s">
        <v>53</v>
      </c>
      <c r="M189" s="60"/>
      <c r="N189" s="60">
        <v>5</v>
      </c>
      <c r="O189" s="60">
        <v>0</v>
      </c>
      <c r="P189" s="60" t="s">
        <v>55</v>
      </c>
      <c r="Q189" s="65">
        <v>43612.5098032407</v>
      </c>
      <c r="R189" s="60" t="s">
        <v>943</v>
      </c>
    </row>
    <row r="190" s="1" customFormat="1" spans="1:18">
      <c r="A190" s="60" t="str">
        <f>"280602662190084999"</f>
        <v>280602662190084999</v>
      </c>
      <c r="B190" s="60" t="s">
        <v>1177</v>
      </c>
      <c r="C190" s="60">
        <v>2519.2</v>
      </c>
      <c r="D190" s="60" t="s">
        <v>47</v>
      </c>
      <c r="E190" s="60" t="s">
        <v>1178</v>
      </c>
      <c r="F190" s="60" t="s">
        <v>1179</v>
      </c>
      <c r="G190" s="60" t="s">
        <v>1180</v>
      </c>
      <c r="H190" s="65">
        <v>43607.7986574074</v>
      </c>
      <c r="I190" s="65">
        <v>43607.808287037</v>
      </c>
      <c r="J190" s="60" t="s">
        <v>960</v>
      </c>
      <c r="K190" s="60" t="s">
        <v>1181</v>
      </c>
      <c r="L190" s="60" t="s">
        <v>53</v>
      </c>
      <c r="M190" s="60" t="s">
        <v>506</v>
      </c>
      <c r="N190" s="60">
        <v>5</v>
      </c>
      <c r="O190" s="60">
        <v>0</v>
      </c>
      <c r="P190" s="60" t="s">
        <v>55</v>
      </c>
      <c r="Q190" s="65">
        <v>43615.5364583333</v>
      </c>
      <c r="R190" s="60" t="s">
        <v>943</v>
      </c>
    </row>
    <row r="191" s="69" customFormat="1" spans="1:18">
      <c r="A191" s="73" t="str">
        <f>"302242029597167205"</f>
        <v>302242029597167205</v>
      </c>
      <c r="B191" s="73" t="s">
        <v>1182</v>
      </c>
      <c r="C191" s="73">
        <v>3299</v>
      </c>
      <c r="D191" s="73" t="s">
        <v>47</v>
      </c>
      <c r="E191" s="73" t="s">
        <v>1183</v>
      </c>
      <c r="F191" s="73" t="s">
        <v>1184</v>
      </c>
      <c r="G191" s="73" t="s">
        <v>1185</v>
      </c>
      <c r="H191" s="74">
        <v>43608.4596527778</v>
      </c>
      <c r="I191" s="74">
        <v>43608.4597453704</v>
      </c>
      <c r="J191" s="73" t="s">
        <v>135</v>
      </c>
      <c r="K191" s="73" t="s">
        <v>1186</v>
      </c>
      <c r="L191" s="73" t="s">
        <v>53</v>
      </c>
      <c r="M191" s="73" t="s">
        <v>1187</v>
      </c>
      <c r="N191" s="73">
        <v>1</v>
      </c>
      <c r="O191" s="73">
        <v>0</v>
      </c>
      <c r="P191" s="73" t="s">
        <v>55</v>
      </c>
      <c r="Q191" s="74">
        <v>43618.7074074074</v>
      </c>
      <c r="R191" s="73" t="s">
        <v>1128</v>
      </c>
    </row>
    <row r="192" s="69" customFormat="1" spans="1:18">
      <c r="A192" s="73" t="str">
        <f>"455202083930367229"</f>
        <v>455202083930367229</v>
      </c>
      <c r="B192" s="73" t="s">
        <v>1188</v>
      </c>
      <c r="C192" s="73">
        <v>555.44</v>
      </c>
      <c r="D192" s="73" t="s">
        <v>47</v>
      </c>
      <c r="E192" s="73" t="s">
        <v>1189</v>
      </c>
      <c r="F192" s="73" t="s">
        <v>1190</v>
      </c>
      <c r="G192" s="73" t="s">
        <v>1191</v>
      </c>
      <c r="H192" s="74">
        <v>43608.5107638889</v>
      </c>
      <c r="I192" s="74">
        <v>43608.5108564815</v>
      </c>
      <c r="J192" s="73" t="s">
        <v>960</v>
      </c>
      <c r="K192" s="73" t="s">
        <v>1192</v>
      </c>
      <c r="L192" s="73" t="s">
        <v>53</v>
      </c>
      <c r="M192" s="73" t="s">
        <v>1193</v>
      </c>
      <c r="N192" s="73">
        <v>1</v>
      </c>
      <c r="O192" s="73">
        <v>0</v>
      </c>
      <c r="P192" s="73" t="s">
        <v>55</v>
      </c>
      <c r="Q192" s="74">
        <v>43612.494375</v>
      </c>
      <c r="R192" s="73" t="s">
        <v>1141</v>
      </c>
    </row>
    <row r="193" s="69" customFormat="1" spans="1:18">
      <c r="A193" s="73" t="str">
        <f>"455010402289113059"</f>
        <v>455010402289113059</v>
      </c>
      <c r="B193" s="73" t="s">
        <v>1194</v>
      </c>
      <c r="C193" s="73">
        <v>2101.44</v>
      </c>
      <c r="D193" s="73" t="s">
        <v>47</v>
      </c>
      <c r="E193" s="73" t="s">
        <v>1195</v>
      </c>
      <c r="F193" s="73" t="s">
        <v>1196</v>
      </c>
      <c r="G193" s="73" t="s">
        <v>1197</v>
      </c>
      <c r="H193" s="74">
        <v>43608.5710069444</v>
      </c>
      <c r="I193" s="74">
        <v>43608.5712152778</v>
      </c>
      <c r="J193" s="73" t="s">
        <v>51</v>
      </c>
      <c r="K193" s="73" t="s">
        <v>1198</v>
      </c>
      <c r="L193" s="73" t="s">
        <v>53</v>
      </c>
      <c r="M193" s="73" t="s">
        <v>1199</v>
      </c>
      <c r="N193" s="73">
        <v>1</v>
      </c>
      <c r="O193" s="73">
        <v>0</v>
      </c>
      <c r="P193" s="73" t="s">
        <v>55</v>
      </c>
      <c r="Q193" s="74">
        <v>43618.7073726852</v>
      </c>
      <c r="R193" s="73" t="s">
        <v>1200</v>
      </c>
    </row>
    <row r="194" s="1" customFormat="1" spans="1:18">
      <c r="A194" s="60" t="str">
        <f>"302407790320094107"</f>
        <v>302407790320094107</v>
      </c>
      <c r="B194" s="60" t="s">
        <v>1201</v>
      </c>
      <c r="C194" s="60">
        <v>1927.36</v>
      </c>
      <c r="D194" s="60" t="s">
        <v>47</v>
      </c>
      <c r="E194" s="60" t="s">
        <v>1202</v>
      </c>
      <c r="F194" s="60" t="s">
        <v>1203</v>
      </c>
      <c r="G194" s="60" t="s">
        <v>1204</v>
      </c>
      <c r="H194" s="65">
        <v>43608.6607638889</v>
      </c>
      <c r="I194" s="65">
        <v>43608.6674884259</v>
      </c>
      <c r="J194" s="60" t="s">
        <v>960</v>
      </c>
      <c r="K194" s="60" t="s">
        <v>1205</v>
      </c>
      <c r="L194" s="60" t="s">
        <v>53</v>
      </c>
      <c r="M194" s="60"/>
      <c r="N194" s="60">
        <v>4</v>
      </c>
      <c r="O194" s="60">
        <v>0</v>
      </c>
      <c r="P194" s="60" t="s">
        <v>55</v>
      </c>
      <c r="Q194" s="65">
        <v>43613.9183680556</v>
      </c>
      <c r="R194" s="60" t="s">
        <v>1206</v>
      </c>
    </row>
    <row r="195" s="1" customFormat="1" spans="1:18">
      <c r="A195" s="60" t="str">
        <f>"280912263628186998"</f>
        <v>280912263628186998</v>
      </c>
      <c r="B195" s="60" t="s">
        <v>1207</v>
      </c>
      <c r="C195" s="60">
        <v>1925.44</v>
      </c>
      <c r="D195" s="60" t="s">
        <v>47</v>
      </c>
      <c r="E195" s="60" t="s">
        <v>1208</v>
      </c>
      <c r="F195" s="60" t="s">
        <v>1209</v>
      </c>
      <c r="G195" s="60" t="s">
        <v>1210</v>
      </c>
      <c r="H195" s="65">
        <v>43608.6613310185</v>
      </c>
      <c r="I195" s="65">
        <v>43608.6663888889</v>
      </c>
      <c r="J195" s="60" t="s">
        <v>51</v>
      </c>
      <c r="K195" s="60" t="s">
        <v>1211</v>
      </c>
      <c r="L195" s="60" t="s">
        <v>53</v>
      </c>
      <c r="M195" s="60"/>
      <c r="N195" s="60">
        <v>1</v>
      </c>
      <c r="O195" s="60">
        <v>0</v>
      </c>
      <c r="P195" s="60" t="s">
        <v>55</v>
      </c>
      <c r="Q195" s="65">
        <v>43613.5427777778</v>
      </c>
      <c r="R195" s="60" t="s">
        <v>806</v>
      </c>
    </row>
    <row r="196" s="1" customFormat="1" spans="1:18">
      <c r="A196" s="60" t="str">
        <f>"454899809325906486"</f>
        <v>454899809325906486</v>
      </c>
      <c r="B196" s="60" t="s">
        <v>1212</v>
      </c>
      <c r="C196" s="60">
        <v>3247.84</v>
      </c>
      <c r="D196" s="60" t="s">
        <v>47</v>
      </c>
      <c r="E196" s="60" t="s">
        <v>1213</v>
      </c>
      <c r="F196" s="60" t="s">
        <v>1214</v>
      </c>
      <c r="G196" s="60" t="s">
        <v>1215</v>
      </c>
      <c r="H196" s="65">
        <v>43608.6725231481</v>
      </c>
      <c r="I196" s="65">
        <v>43608.6778935185</v>
      </c>
      <c r="J196" s="60" t="s">
        <v>1157</v>
      </c>
      <c r="K196" s="60" t="s">
        <v>1216</v>
      </c>
      <c r="L196" s="60" t="s">
        <v>53</v>
      </c>
      <c r="M196" s="60"/>
      <c r="N196" s="60">
        <v>6</v>
      </c>
      <c r="O196" s="60">
        <v>0</v>
      </c>
      <c r="P196" s="60" t="s">
        <v>55</v>
      </c>
      <c r="Q196" s="65">
        <v>43617.7685532407</v>
      </c>
      <c r="R196" s="60" t="s">
        <v>1217</v>
      </c>
    </row>
    <row r="197" s="1" customFormat="1" spans="1:18">
      <c r="A197" s="60" t="str">
        <f>"280765062067049687"</f>
        <v>280765062067049687</v>
      </c>
      <c r="B197" s="60" t="s">
        <v>1218</v>
      </c>
      <c r="C197" s="60">
        <v>1823.12</v>
      </c>
      <c r="D197" s="60" t="s">
        <v>47</v>
      </c>
      <c r="E197" s="60" t="s">
        <v>1219</v>
      </c>
      <c r="F197" s="60" t="s">
        <v>1220</v>
      </c>
      <c r="G197" s="60" t="s">
        <v>1221</v>
      </c>
      <c r="H197" s="65">
        <v>43608.7153935185</v>
      </c>
      <c r="I197" s="65">
        <v>43608.7186111111</v>
      </c>
      <c r="J197" s="60" t="s">
        <v>51</v>
      </c>
      <c r="K197" s="60" t="s">
        <v>1222</v>
      </c>
      <c r="L197" s="60" t="s">
        <v>53</v>
      </c>
      <c r="M197" s="60"/>
      <c r="N197" s="60">
        <v>1</v>
      </c>
      <c r="O197" s="60">
        <v>0</v>
      </c>
      <c r="P197" s="60" t="s">
        <v>55</v>
      </c>
      <c r="Q197" s="65">
        <v>43614.4453125</v>
      </c>
      <c r="R197" s="60" t="s">
        <v>104</v>
      </c>
    </row>
    <row r="198" s="1" customFormat="1" spans="1:18">
      <c r="A198" s="60" t="str">
        <f>"280931207337932389"</f>
        <v>280931207337932389</v>
      </c>
      <c r="B198" s="60" t="s">
        <v>1223</v>
      </c>
      <c r="C198" s="60">
        <v>1975.36</v>
      </c>
      <c r="D198" s="60" t="s">
        <v>47</v>
      </c>
      <c r="E198" s="60" t="s">
        <v>1224</v>
      </c>
      <c r="F198" s="60" t="s">
        <v>1225</v>
      </c>
      <c r="G198" s="60" t="s">
        <v>1226</v>
      </c>
      <c r="H198" s="65">
        <v>43608.7274421296</v>
      </c>
      <c r="I198" s="65">
        <v>43608.7340046296</v>
      </c>
      <c r="J198" s="60" t="s">
        <v>960</v>
      </c>
      <c r="K198" s="60" t="s">
        <v>1227</v>
      </c>
      <c r="L198" s="60" t="s">
        <v>53</v>
      </c>
      <c r="M198" s="60"/>
      <c r="N198" s="60">
        <v>4</v>
      </c>
      <c r="O198" s="60">
        <v>0</v>
      </c>
      <c r="P198" s="60" t="s">
        <v>55</v>
      </c>
      <c r="Q198" s="65">
        <v>43614.7504976852</v>
      </c>
      <c r="R198" s="60" t="s">
        <v>1121</v>
      </c>
    </row>
    <row r="199" s="69" customFormat="1" spans="1:18">
      <c r="A199" s="59" t="str">
        <f>"455343714435707282"</f>
        <v>455343714435707282</v>
      </c>
      <c r="B199" s="59" t="s">
        <v>1228</v>
      </c>
      <c r="C199" s="59">
        <v>1823.12</v>
      </c>
      <c r="D199" s="59" t="s">
        <v>47</v>
      </c>
      <c r="E199" s="59" t="s">
        <v>1229</v>
      </c>
      <c r="F199" s="59" t="s">
        <v>1230</v>
      </c>
      <c r="G199" s="59" t="s">
        <v>1231</v>
      </c>
      <c r="H199" s="72">
        <v>43608.7535416667</v>
      </c>
      <c r="I199" s="72">
        <v>43608.7540740741</v>
      </c>
      <c r="J199" s="59" t="s">
        <v>51</v>
      </c>
      <c r="K199" s="59" t="s">
        <v>1232</v>
      </c>
      <c r="L199" s="59" t="s">
        <v>53</v>
      </c>
      <c r="M199" s="59" t="s">
        <v>1233</v>
      </c>
      <c r="N199" s="59">
        <v>1</v>
      </c>
      <c r="O199" s="59">
        <v>0</v>
      </c>
      <c r="P199" s="59" t="s">
        <v>55</v>
      </c>
      <c r="Q199" s="72">
        <v>43619.741400463</v>
      </c>
      <c r="R199" s="59" t="s">
        <v>104</v>
      </c>
    </row>
    <row r="200" s="1" customFormat="1" spans="1:18">
      <c r="A200" s="60" t="str">
        <f>"455366434568409183"</f>
        <v>455366434568409183</v>
      </c>
      <c r="B200" s="60" t="s">
        <v>1234</v>
      </c>
      <c r="C200" s="60">
        <v>3247.84</v>
      </c>
      <c r="D200" s="60" t="s">
        <v>47</v>
      </c>
      <c r="E200" s="60" t="s">
        <v>1235</v>
      </c>
      <c r="F200" s="60" t="s">
        <v>1236</v>
      </c>
      <c r="G200" s="60" t="s">
        <v>1237</v>
      </c>
      <c r="H200" s="65">
        <v>43608.7688078704</v>
      </c>
      <c r="I200" s="65">
        <v>43608.7726736111</v>
      </c>
      <c r="J200" s="60" t="s">
        <v>1157</v>
      </c>
      <c r="K200" s="60" t="s">
        <v>1238</v>
      </c>
      <c r="L200" s="60" t="s">
        <v>53</v>
      </c>
      <c r="M200" s="60"/>
      <c r="N200" s="60">
        <v>6</v>
      </c>
      <c r="O200" s="60">
        <v>0</v>
      </c>
      <c r="P200" s="60" t="s">
        <v>55</v>
      </c>
      <c r="Q200" s="65">
        <v>43616.3521527778</v>
      </c>
      <c r="R200" s="60" t="s">
        <v>1217</v>
      </c>
    </row>
    <row r="201" s="1" customFormat="1" spans="1:18">
      <c r="A201" s="60" t="str">
        <f>"455530210442857532"</f>
        <v>455530210442857532</v>
      </c>
      <c r="B201" s="60" t="s">
        <v>1239</v>
      </c>
      <c r="C201" s="60">
        <v>2299.2</v>
      </c>
      <c r="D201" s="60" t="s">
        <v>47</v>
      </c>
      <c r="E201" s="60" t="s">
        <v>1240</v>
      </c>
      <c r="F201" s="60" t="s">
        <v>1241</v>
      </c>
      <c r="G201" s="60" t="s">
        <v>1242</v>
      </c>
      <c r="H201" s="65">
        <v>43608.866087963</v>
      </c>
      <c r="I201" s="65">
        <v>43608.8709375</v>
      </c>
      <c r="J201" s="60" t="s">
        <v>960</v>
      </c>
      <c r="K201" s="60" t="s">
        <v>1243</v>
      </c>
      <c r="L201" s="60" t="s">
        <v>53</v>
      </c>
      <c r="M201" s="60"/>
      <c r="N201" s="60">
        <v>5</v>
      </c>
      <c r="O201" s="60">
        <v>0</v>
      </c>
      <c r="P201" s="60" t="s">
        <v>55</v>
      </c>
      <c r="Q201" s="65">
        <v>43618.8839467593</v>
      </c>
      <c r="R201" s="60" t="s">
        <v>1244</v>
      </c>
    </row>
    <row r="202" s="69" customFormat="1" spans="1:18">
      <c r="A202" s="59" t="str">
        <f>"455950819832638146"</f>
        <v>455950819832638146</v>
      </c>
      <c r="B202" s="59" t="s">
        <v>1039</v>
      </c>
      <c r="C202" s="59">
        <v>1973.12</v>
      </c>
      <c r="D202" s="59" t="s">
        <v>47</v>
      </c>
      <c r="E202" s="59" t="s">
        <v>1245</v>
      </c>
      <c r="F202" s="59" t="s">
        <v>1246</v>
      </c>
      <c r="G202" s="59" t="s">
        <v>1247</v>
      </c>
      <c r="H202" s="72">
        <v>43608.9309143519</v>
      </c>
      <c r="I202" s="72">
        <v>43608.9312615741</v>
      </c>
      <c r="J202" s="59" t="s">
        <v>51</v>
      </c>
      <c r="K202" s="59" t="s">
        <v>1248</v>
      </c>
      <c r="L202" s="59" t="s">
        <v>53</v>
      </c>
      <c r="M202" s="59" t="s">
        <v>1249</v>
      </c>
      <c r="N202" s="59">
        <v>1</v>
      </c>
      <c r="O202" s="59">
        <v>0</v>
      </c>
      <c r="P202" s="59" t="s">
        <v>55</v>
      </c>
      <c r="Q202" s="72">
        <v>43619.7413657407</v>
      </c>
      <c r="R202" s="59" t="s">
        <v>1152</v>
      </c>
    </row>
    <row r="203" s="69" customFormat="1" spans="1:18">
      <c r="A203" s="73" t="str">
        <f>"455814177736723437"</f>
        <v>455814177736723437</v>
      </c>
      <c r="B203" s="73" t="s">
        <v>993</v>
      </c>
      <c r="C203" s="73">
        <v>188</v>
      </c>
      <c r="D203" s="73" t="s">
        <v>47</v>
      </c>
      <c r="E203" s="73" t="s">
        <v>994</v>
      </c>
      <c r="F203" s="73" t="s">
        <v>995</v>
      </c>
      <c r="G203" s="73" t="s">
        <v>1250</v>
      </c>
      <c r="H203" s="74">
        <v>43609.4202662037</v>
      </c>
      <c r="I203" s="74">
        <v>43609.4203240741</v>
      </c>
      <c r="J203" s="73" t="s">
        <v>504</v>
      </c>
      <c r="K203" s="73" t="s">
        <v>1251</v>
      </c>
      <c r="L203" s="73" t="s">
        <v>53</v>
      </c>
      <c r="M203" s="73" t="s">
        <v>1252</v>
      </c>
      <c r="N203" s="73">
        <v>188</v>
      </c>
      <c r="O203" s="73">
        <v>0</v>
      </c>
      <c r="P203" s="73" t="s">
        <v>55</v>
      </c>
      <c r="Q203" s="74">
        <v>43619.7413657407</v>
      </c>
      <c r="R203" s="73" t="s">
        <v>538</v>
      </c>
    </row>
    <row r="204" s="69" customFormat="1" spans="1:18">
      <c r="A204" s="73" t="str">
        <f>"302899023040447706"</f>
        <v>302899023040447706</v>
      </c>
      <c r="B204" s="73" t="s">
        <v>1253</v>
      </c>
      <c r="C204" s="73">
        <v>1823.12</v>
      </c>
      <c r="D204" s="73" t="s">
        <v>47</v>
      </c>
      <c r="E204" s="73" t="s">
        <v>1254</v>
      </c>
      <c r="F204" s="73" t="s">
        <v>1255</v>
      </c>
      <c r="G204" s="73" t="s">
        <v>1256</v>
      </c>
      <c r="H204" s="74">
        <v>43609.5187152778</v>
      </c>
      <c r="I204" s="74">
        <v>43609.5346875</v>
      </c>
      <c r="J204" s="73" t="s">
        <v>51</v>
      </c>
      <c r="K204" s="73" t="s">
        <v>1257</v>
      </c>
      <c r="L204" s="73" t="s">
        <v>53</v>
      </c>
      <c r="M204" s="73" t="s">
        <v>1258</v>
      </c>
      <c r="N204" s="73">
        <v>1</v>
      </c>
      <c r="O204" s="73">
        <v>0</v>
      </c>
      <c r="P204" s="73" t="s">
        <v>55</v>
      </c>
      <c r="Q204" s="74">
        <v>43619.7413657407</v>
      </c>
      <c r="R204" s="73" t="s">
        <v>104</v>
      </c>
    </row>
    <row r="205" s="1" customFormat="1" spans="1:18">
      <c r="A205" s="60" t="str">
        <f>"456831043681832341"</f>
        <v>456831043681832341</v>
      </c>
      <c r="B205" s="60" t="s">
        <v>1259</v>
      </c>
      <c r="C205" s="60">
        <v>1799.36</v>
      </c>
      <c r="D205" s="60" t="s">
        <v>47</v>
      </c>
      <c r="E205" s="60" t="s">
        <v>1260</v>
      </c>
      <c r="F205" s="60" t="s">
        <v>1261</v>
      </c>
      <c r="G205" s="60" t="s">
        <v>1262</v>
      </c>
      <c r="H205" s="65">
        <v>43609.6396412037</v>
      </c>
      <c r="I205" s="65">
        <v>43609.646875</v>
      </c>
      <c r="J205" s="60" t="s">
        <v>960</v>
      </c>
      <c r="K205" s="60" t="s">
        <v>1263</v>
      </c>
      <c r="L205" s="60" t="s">
        <v>53</v>
      </c>
      <c r="M205" s="60"/>
      <c r="N205" s="60">
        <v>4</v>
      </c>
      <c r="O205" s="60">
        <v>0</v>
      </c>
      <c r="P205" s="60" t="s">
        <v>55</v>
      </c>
      <c r="Q205" s="65">
        <v>43612.6531134259</v>
      </c>
      <c r="R205" s="60" t="s">
        <v>1264</v>
      </c>
    </row>
    <row r="206" s="1" customFormat="1" spans="1:18">
      <c r="A206" s="60" t="str">
        <f>"280935974896931193"</f>
        <v>280935974896931193</v>
      </c>
      <c r="B206" s="60" t="s">
        <v>1265</v>
      </c>
      <c r="C206" s="60">
        <v>2519.2</v>
      </c>
      <c r="D206" s="60" t="s">
        <v>47</v>
      </c>
      <c r="E206" s="60" t="s">
        <v>1266</v>
      </c>
      <c r="F206" s="60" t="s">
        <v>1267</v>
      </c>
      <c r="G206" s="60" t="s">
        <v>1268</v>
      </c>
      <c r="H206" s="65">
        <v>43609.651724537</v>
      </c>
      <c r="I206" s="65">
        <v>43609.6596064815</v>
      </c>
      <c r="J206" s="60" t="s">
        <v>960</v>
      </c>
      <c r="K206" s="60" t="s">
        <v>1269</v>
      </c>
      <c r="L206" s="60" t="s">
        <v>53</v>
      </c>
      <c r="M206" s="60"/>
      <c r="N206" s="60">
        <v>5</v>
      </c>
      <c r="O206" s="60">
        <v>0</v>
      </c>
      <c r="P206" s="60" t="s">
        <v>55</v>
      </c>
      <c r="Q206" s="65">
        <v>43614.3944097222</v>
      </c>
      <c r="R206" s="60" t="s">
        <v>943</v>
      </c>
    </row>
    <row r="207" s="1" customFormat="1" spans="1:18">
      <c r="A207" s="60" t="str">
        <f>"281096551071658596"</f>
        <v>281096551071658596</v>
      </c>
      <c r="B207" s="60" t="s">
        <v>1270</v>
      </c>
      <c r="C207" s="60">
        <v>2931.04</v>
      </c>
      <c r="D207" s="60" t="s">
        <v>47</v>
      </c>
      <c r="E207" s="60" t="s">
        <v>1271</v>
      </c>
      <c r="F207" s="60" t="s">
        <v>1272</v>
      </c>
      <c r="G207" s="60" t="s">
        <v>1273</v>
      </c>
      <c r="H207" s="65">
        <v>43609.6536342593</v>
      </c>
      <c r="I207" s="65">
        <v>43609.6659375</v>
      </c>
      <c r="J207" s="60" t="s">
        <v>1157</v>
      </c>
      <c r="K207" s="60" t="s">
        <v>1274</v>
      </c>
      <c r="L207" s="60" t="s">
        <v>53</v>
      </c>
      <c r="M207" s="60"/>
      <c r="N207" s="60">
        <v>6</v>
      </c>
      <c r="O207" s="60">
        <v>0</v>
      </c>
      <c r="P207" s="60" t="s">
        <v>55</v>
      </c>
      <c r="Q207" s="65">
        <v>43615.5057638889</v>
      </c>
      <c r="R207" s="60" t="s">
        <v>1275</v>
      </c>
    </row>
    <row r="208" s="1" customFormat="1" spans="1:18">
      <c r="A208" s="60" t="str">
        <f>"456870051539219731"</f>
        <v>456870051539219731</v>
      </c>
      <c r="B208" s="60" t="s">
        <v>1276</v>
      </c>
      <c r="C208" s="60">
        <v>3432.64</v>
      </c>
      <c r="D208" s="60" t="s">
        <v>47</v>
      </c>
      <c r="E208" s="60" t="s">
        <v>1277</v>
      </c>
      <c r="F208" s="60" t="s">
        <v>1278</v>
      </c>
      <c r="G208" s="60" t="s">
        <v>1279</v>
      </c>
      <c r="H208" s="65">
        <v>43609.6568981481</v>
      </c>
      <c r="I208" s="65">
        <v>43609.6880439815</v>
      </c>
      <c r="J208" s="60" t="s">
        <v>960</v>
      </c>
      <c r="K208" s="60" t="s">
        <v>1280</v>
      </c>
      <c r="L208" s="60" t="s">
        <v>53</v>
      </c>
      <c r="M208" s="60"/>
      <c r="N208" s="60">
        <v>6</v>
      </c>
      <c r="O208" s="60">
        <v>0</v>
      </c>
      <c r="P208" s="60" t="s">
        <v>55</v>
      </c>
      <c r="Q208" s="65">
        <v>43616.4788657407</v>
      </c>
      <c r="R208" s="60" t="s">
        <v>1281</v>
      </c>
    </row>
    <row r="209" s="69" customFormat="1" spans="1:18">
      <c r="A209" s="73" t="str">
        <f>"456288353192232625"</f>
        <v>456288353192232625</v>
      </c>
      <c r="B209" s="73" t="s">
        <v>1282</v>
      </c>
      <c r="C209" s="73">
        <v>1815.2</v>
      </c>
      <c r="D209" s="73" t="s">
        <v>47</v>
      </c>
      <c r="E209" s="73" t="s">
        <v>1283</v>
      </c>
      <c r="F209" s="73" t="s">
        <v>1284</v>
      </c>
      <c r="G209" s="73" t="s">
        <v>1285</v>
      </c>
      <c r="H209" s="74">
        <v>43609.6705787037</v>
      </c>
      <c r="I209" s="74">
        <v>43609.6706597222</v>
      </c>
      <c r="J209" s="73" t="s">
        <v>51</v>
      </c>
      <c r="K209" s="73" t="s">
        <v>1286</v>
      </c>
      <c r="L209" s="73" t="s">
        <v>53</v>
      </c>
      <c r="M209" s="73" t="s">
        <v>1287</v>
      </c>
      <c r="N209" s="73">
        <v>1</v>
      </c>
      <c r="O209" s="73">
        <v>0</v>
      </c>
      <c r="P209" s="73" t="s">
        <v>55</v>
      </c>
      <c r="Q209" s="74">
        <v>43619.7413541667</v>
      </c>
      <c r="R209" s="73" t="s">
        <v>412</v>
      </c>
    </row>
    <row r="210" s="1" customFormat="1" spans="1:18">
      <c r="A210" s="60" t="str">
        <f>"456052096861650275"</f>
        <v>456052096861650275</v>
      </c>
      <c r="B210" s="60" t="s">
        <v>1288</v>
      </c>
      <c r="C210" s="60">
        <v>1823.12</v>
      </c>
      <c r="D210" s="60" t="s">
        <v>47</v>
      </c>
      <c r="E210" s="60" t="s">
        <v>1289</v>
      </c>
      <c r="F210" s="60" t="s">
        <v>1290</v>
      </c>
      <c r="G210" s="60" t="s">
        <v>1291</v>
      </c>
      <c r="H210" s="65">
        <v>43609.7194791667</v>
      </c>
      <c r="I210" s="65">
        <v>43609.7223958333</v>
      </c>
      <c r="J210" s="60" t="s">
        <v>51</v>
      </c>
      <c r="K210" s="60" t="s">
        <v>1292</v>
      </c>
      <c r="L210" s="60" t="s">
        <v>53</v>
      </c>
      <c r="M210" s="60"/>
      <c r="N210" s="60">
        <v>1</v>
      </c>
      <c r="O210" s="60">
        <v>0</v>
      </c>
      <c r="P210" s="60" t="s">
        <v>55</v>
      </c>
      <c r="Q210" s="65">
        <v>43616.7598263889</v>
      </c>
      <c r="R210" s="60" t="s">
        <v>104</v>
      </c>
    </row>
    <row r="211" s="1" customFormat="1" spans="1:18">
      <c r="A211" s="60" t="str">
        <f>"303021327292800802"</f>
        <v>303021327292800802</v>
      </c>
      <c r="B211" s="60" t="s">
        <v>1293</v>
      </c>
      <c r="C211" s="60">
        <v>2099</v>
      </c>
      <c r="D211" s="60" t="s">
        <v>47</v>
      </c>
      <c r="E211" s="60" t="s">
        <v>1294</v>
      </c>
      <c r="F211" s="60" t="s">
        <v>1295</v>
      </c>
      <c r="G211" s="60" t="s">
        <v>1296</v>
      </c>
      <c r="H211" s="65">
        <v>43609.9011342593</v>
      </c>
      <c r="I211" s="65">
        <v>43609.9054513889</v>
      </c>
      <c r="J211" s="60" t="s">
        <v>51</v>
      </c>
      <c r="K211" s="60" t="s">
        <v>1297</v>
      </c>
      <c r="L211" s="60" t="s">
        <v>53</v>
      </c>
      <c r="M211" s="60"/>
      <c r="N211" s="60">
        <v>1</v>
      </c>
      <c r="O211" s="60">
        <v>0</v>
      </c>
      <c r="P211" s="60" t="s">
        <v>55</v>
      </c>
      <c r="Q211" s="65">
        <v>43616.3909027778</v>
      </c>
      <c r="R211" s="60" t="s">
        <v>1298</v>
      </c>
    </row>
    <row r="212" s="69" customFormat="1" spans="1:18">
      <c r="A212" s="59" t="str">
        <f>"457294051874837381"</f>
        <v>457294051874837381</v>
      </c>
      <c r="B212" s="59" t="s">
        <v>1299</v>
      </c>
      <c r="C212" s="59">
        <v>3499</v>
      </c>
      <c r="D212" s="59" t="s">
        <v>47</v>
      </c>
      <c r="E212" s="59" t="s">
        <v>1300</v>
      </c>
      <c r="F212" s="59" t="s">
        <v>1301</v>
      </c>
      <c r="G212" s="59" t="s">
        <v>1302</v>
      </c>
      <c r="H212" s="72">
        <v>43609.9126041667</v>
      </c>
      <c r="I212" s="72">
        <v>43609.9127777778</v>
      </c>
      <c r="J212" s="59" t="s">
        <v>109</v>
      </c>
      <c r="K212" s="59" t="s">
        <v>1303</v>
      </c>
      <c r="L212" s="59" t="s">
        <v>53</v>
      </c>
      <c r="M212" s="59" t="s">
        <v>1304</v>
      </c>
      <c r="N212" s="59">
        <v>1</v>
      </c>
      <c r="O212" s="59">
        <v>0</v>
      </c>
      <c r="P212" s="59" t="s">
        <v>55</v>
      </c>
      <c r="Q212" s="72">
        <v>43620.7036226852</v>
      </c>
      <c r="R212" s="59" t="s">
        <v>1305</v>
      </c>
    </row>
    <row r="213" s="69" customFormat="1" spans="1:18">
      <c r="A213" s="73" t="str">
        <f>"457569698371956836"</f>
        <v>457569698371956836</v>
      </c>
      <c r="B213" s="73" t="s">
        <v>1306</v>
      </c>
      <c r="C213" s="73">
        <v>568</v>
      </c>
      <c r="D213" s="73" t="s">
        <v>47</v>
      </c>
      <c r="E213" s="73" t="s">
        <v>1307</v>
      </c>
      <c r="F213" s="73" t="s">
        <v>1308</v>
      </c>
      <c r="G213" s="73" t="s">
        <v>1309</v>
      </c>
      <c r="H213" s="74">
        <v>43610.5555439815</v>
      </c>
      <c r="I213" s="74">
        <v>43610.5820023148</v>
      </c>
      <c r="J213" s="73" t="s">
        <v>960</v>
      </c>
      <c r="K213" s="73" t="s">
        <v>1310</v>
      </c>
      <c r="L213" s="73" t="s">
        <v>53</v>
      </c>
      <c r="M213" s="73" t="s">
        <v>1311</v>
      </c>
      <c r="N213" s="73">
        <v>1</v>
      </c>
      <c r="O213" s="73">
        <v>0</v>
      </c>
      <c r="P213" s="73" t="s">
        <v>55</v>
      </c>
      <c r="Q213" s="74">
        <v>43612.5507638889</v>
      </c>
      <c r="R213" s="73" t="s">
        <v>1312</v>
      </c>
    </row>
    <row r="214" s="1" customFormat="1" spans="1:18">
      <c r="A214" s="60" t="str">
        <f>"457383553967591565"</f>
        <v>457383553967591565</v>
      </c>
      <c r="B214" s="60" t="s">
        <v>1313</v>
      </c>
      <c r="C214" s="60">
        <v>3928</v>
      </c>
      <c r="D214" s="60" t="s">
        <v>47</v>
      </c>
      <c r="E214" s="60" t="s">
        <v>1314</v>
      </c>
      <c r="F214" s="60" t="s">
        <v>1315</v>
      </c>
      <c r="G214" s="60" t="s">
        <v>1316</v>
      </c>
      <c r="H214" s="65">
        <v>43610.6288310185</v>
      </c>
      <c r="I214" s="65">
        <v>43610.6346990741</v>
      </c>
      <c r="J214" s="60" t="s">
        <v>960</v>
      </c>
      <c r="K214" s="60" t="s">
        <v>1317</v>
      </c>
      <c r="L214" s="60" t="s">
        <v>53</v>
      </c>
      <c r="M214" s="60"/>
      <c r="N214" s="60">
        <v>6</v>
      </c>
      <c r="O214" s="60">
        <v>0</v>
      </c>
      <c r="P214" s="60" t="s">
        <v>55</v>
      </c>
      <c r="Q214" s="65">
        <v>43617.2938657407</v>
      </c>
      <c r="R214" s="60" t="s">
        <v>1318</v>
      </c>
    </row>
    <row r="215" s="1" customFormat="1" spans="1:18">
      <c r="A215" s="60" t="str">
        <f>"281107686375902788"</f>
        <v>281107686375902788</v>
      </c>
      <c r="B215" s="60" t="s">
        <v>1319</v>
      </c>
      <c r="C215" s="60">
        <v>1</v>
      </c>
      <c r="D215" s="60" t="s">
        <v>47</v>
      </c>
      <c r="E215" s="60" t="s">
        <v>1320</v>
      </c>
      <c r="F215" s="60" t="s">
        <v>1321</v>
      </c>
      <c r="G215" s="60" t="s">
        <v>1322</v>
      </c>
      <c r="H215" s="65">
        <v>43610.6461574074</v>
      </c>
      <c r="I215" s="65">
        <v>43610.6462152778</v>
      </c>
      <c r="J215" s="60" t="s">
        <v>1323</v>
      </c>
      <c r="K215" s="60"/>
      <c r="L215" s="60" t="s">
        <v>544</v>
      </c>
      <c r="M215" s="60"/>
      <c r="N215" s="60">
        <v>1</v>
      </c>
      <c r="O215" s="60">
        <v>0</v>
      </c>
      <c r="P215" s="60" t="s">
        <v>55</v>
      </c>
      <c r="Q215" s="65">
        <v>43610.6465972222</v>
      </c>
      <c r="R215" s="60" t="s">
        <v>1324</v>
      </c>
    </row>
    <row r="216" s="1" customFormat="1" spans="1:18">
      <c r="A216" s="60" t="str">
        <f>"457427809112423426"</f>
        <v>457427809112423426</v>
      </c>
      <c r="B216" s="60" t="s">
        <v>1325</v>
      </c>
      <c r="C216" s="60">
        <v>2099</v>
      </c>
      <c r="D216" s="60" t="s">
        <v>47</v>
      </c>
      <c r="E216" s="60" t="s">
        <v>1326</v>
      </c>
      <c r="F216" s="60" t="s">
        <v>1327</v>
      </c>
      <c r="G216" s="60" t="s">
        <v>1328</v>
      </c>
      <c r="H216" s="65">
        <v>43610.6479166667</v>
      </c>
      <c r="I216" s="65">
        <v>43610.6506828704</v>
      </c>
      <c r="J216" s="60" t="s">
        <v>51</v>
      </c>
      <c r="K216" s="60" t="s">
        <v>1329</v>
      </c>
      <c r="L216" s="60" t="s">
        <v>53</v>
      </c>
      <c r="M216" s="60"/>
      <c r="N216" s="60">
        <v>1</v>
      </c>
      <c r="O216" s="60">
        <v>0</v>
      </c>
      <c r="P216" s="60" t="s">
        <v>55</v>
      </c>
      <c r="Q216" s="65">
        <v>43620.7036458333</v>
      </c>
      <c r="R216" s="60" t="s">
        <v>1298</v>
      </c>
    </row>
    <row r="217" s="1" customFormat="1" spans="1:18">
      <c r="A217" s="60" t="str">
        <f>"302617868712965014"</f>
        <v>302617868712965014</v>
      </c>
      <c r="B217" s="60" t="s">
        <v>1330</v>
      </c>
      <c r="C217" s="60">
        <v>2890</v>
      </c>
      <c r="D217" s="60" t="s">
        <v>47</v>
      </c>
      <c r="E217" s="60" t="s">
        <v>1331</v>
      </c>
      <c r="F217" s="60" t="s">
        <v>1332</v>
      </c>
      <c r="G217" s="60" t="s">
        <v>1333</v>
      </c>
      <c r="H217" s="65">
        <v>43610.7137615741</v>
      </c>
      <c r="I217" s="65">
        <v>43610.7242476852</v>
      </c>
      <c r="J217" s="60" t="s">
        <v>960</v>
      </c>
      <c r="K217" s="60" t="s">
        <v>1334</v>
      </c>
      <c r="L217" s="60" t="s">
        <v>53</v>
      </c>
      <c r="M217" s="60"/>
      <c r="N217" s="60">
        <v>5</v>
      </c>
      <c r="O217" s="60">
        <v>0</v>
      </c>
      <c r="P217" s="60" t="s">
        <v>55</v>
      </c>
      <c r="Q217" s="65">
        <v>43618.9841435185</v>
      </c>
      <c r="R217" s="60" t="s">
        <v>1335</v>
      </c>
    </row>
    <row r="218" s="1" customFormat="1" spans="1:18">
      <c r="A218" s="60" t="str">
        <f>"458437059442333572"</f>
        <v>458437059442333572</v>
      </c>
      <c r="B218" s="60" t="s">
        <v>1336</v>
      </c>
      <c r="C218" s="60">
        <v>2464</v>
      </c>
      <c r="D218" s="60" t="s">
        <v>47</v>
      </c>
      <c r="E218" s="60" t="s">
        <v>1337</v>
      </c>
      <c r="F218" s="60" t="s">
        <v>1338</v>
      </c>
      <c r="G218" s="60" t="s">
        <v>1339</v>
      </c>
      <c r="H218" s="65">
        <v>43610.8784490741</v>
      </c>
      <c r="I218" s="65">
        <v>43610.8830555556</v>
      </c>
      <c r="J218" s="60" t="s">
        <v>960</v>
      </c>
      <c r="K218" s="60" t="s">
        <v>1340</v>
      </c>
      <c r="L218" s="60" t="s">
        <v>53</v>
      </c>
      <c r="M218" s="60"/>
      <c r="N218" s="60">
        <v>4</v>
      </c>
      <c r="O218" s="60">
        <v>0</v>
      </c>
      <c r="P218" s="60" t="s">
        <v>55</v>
      </c>
      <c r="Q218" s="65">
        <v>43614.784537037</v>
      </c>
      <c r="R218" s="60" t="s">
        <v>1341</v>
      </c>
    </row>
    <row r="219" s="69" customFormat="1" spans="1:18">
      <c r="A219" s="73" t="str">
        <f>"281171014946902788"</f>
        <v>281171014946902788</v>
      </c>
      <c r="B219" s="73" t="s">
        <v>1319</v>
      </c>
      <c r="C219" s="73">
        <v>1260.73</v>
      </c>
      <c r="D219" s="73" t="s">
        <v>47</v>
      </c>
      <c r="E219" s="73" t="s">
        <v>1320</v>
      </c>
      <c r="F219" s="73" t="s">
        <v>1321</v>
      </c>
      <c r="G219" s="73" t="s">
        <v>1322</v>
      </c>
      <c r="H219" s="74">
        <v>43610.9059375</v>
      </c>
      <c r="I219" s="74">
        <v>43610.9059837963</v>
      </c>
      <c r="J219" s="73" t="s">
        <v>1342</v>
      </c>
      <c r="K219" s="73" t="s">
        <v>1343</v>
      </c>
      <c r="L219" s="73" t="s">
        <v>53</v>
      </c>
      <c r="M219" s="73" t="s">
        <v>1344</v>
      </c>
      <c r="N219" s="73">
        <v>2</v>
      </c>
      <c r="O219" s="73">
        <v>1795.27</v>
      </c>
      <c r="P219" s="73" t="s">
        <v>55</v>
      </c>
      <c r="Q219" s="74">
        <v>43621.7091203704</v>
      </c>
      <c r="R219" s="73" t="s">
        <v>1345</v>
      </c>
    </row>
    <row r="220" s="1" customFormat="1" spans="1:18">
      <c r="A220" s="60" t="str">
        <f>"457893825825245046"</f>
        <v>457893825825245046</v>
      </c>
      <c r="B220" s="60" t="s">
        <v>1346</v>
      </c>
      <c r="C220" s="60">
        <v>1</v>
      </c>
      <c r="D220" s="60" t="s">
        <v>47</v>
      </c>
      <c r="E220" s="60" t="s">
        <v>1347</v>
      </c>
      <c r="F220" s="60" t="s">
        <v>1348</v>
      </c>
      <c r="G220" s="60" t="s">
        <v>1349</v>
      </c>
      <c r="H220" s="65">
        <v>43610.9254976852</v>
      </c>
      <c r="I220" s="65">
        <v>43610.9255439815</v>
      </c>
      <c r="J220" s="60" t="s">
        <v>1323</v>
      </c>
      <c r="K220" s="60"/>
      <c r="L220" s="60" t="s">
        <v>544</v>
      </c>
      <c r="M220" s="60" t="s">
        <v>506</v>
      </c>
      <c r="N220" s="60">
        <v>1</v>
      </c>
      <c r="O220" s="60">
        <v>0</v>
      </c>
      <c r="P220" s="60" t="s">
        <v>55</v>
      </c>
      <c r="Q220" s="65">
        <v>43610.9259143519</v>
      </c>
      <c r="R220" s="60" t="s">
        <v>1324</v>
      </c>
    </row>
    <row r="221" s="1" customFormat="1" spans="1:18">
      <c r="A221" s="60" t="str">
        <f>"457878368260388380"</f>
        <v>457878368260388380</v>
      </c>
      <c r="B221" s="60" t="s">
        <v>1350</v>
      </c>
      <c r="C221" s="60">
        <v>3390</v>
      </c>
      <c r="D221" s="60" t="s">
        <v>47</v>
      </c>
      <c r="E221" s="60" t="s">
        <v>1351</v>
      </c>
      <c r="F221" s="60" t="s">
        <v>1352</v>
      </c>
      <c r="G221" s="60" t="s">
        <v>1353</v>
      </c>
      <c r="H221" s="65">
        <v>43611.4182291667</v>
      </c>
      <c r="I221" s="65">
        <v>43611.4341666667</v>
      </c>
      <c r="J221" s="60" t="s">
        <v>960</v>
      </c>
      <c r="K221" s="60" t="s">
        <v>1354</v>
      </c>
      <c r="L221" s="60" t="s">
        <v>53</v>
      </c>
      <c r="M221" s="60"/>
      <c r="N221" s="60">
        <v>5</v>
      </c>
      <c r="O221" s="60">
        <v>0</v>
      </c>
      <c r="P221" s="60" t="s">
        <v>55</v>
      </c>
      <c r="Q221" s="65">
        <v>43617.4037152778</v>
      </c>
      <c r="R221" s="60" t="s">
        <v>1355</v>
      </c>
    </row>
    <row r="222" s="1" customFormat="1" spans="1:18">
      <c r="A222" s="60" t="str">
        <f>"303111342846680513"</f>
        <v>303111342846680513</v>
      </c>
      <c r="B222" s="60" t="s">
        <v>1356</v>
      </c>
      <c r="C222" s="60">
        <v>1</v>
      </c>
      <c r="D222" s="60" t="s">
        <v>47</v>
      </c>
      <c r="E222" s="60" t="s">
        <v>1357</v>
      </c>
      <c r="F222" s="60" t="s">
        <v>1358</v>
      </c>
      <c r="G222" s="60" t="s">
        <v>1359</v>
      </c>
      <c r="H222" s="65">
        <v>43611.6365740741</v>
      </c>
      <c r="I222" s="65">
        <v>43611.6366087963</v>
      </c>
      <c r="J222" s="60" t="s">
        <v>1323</v>
      </c>
      <c r="K222" s="60"/>
      <c r="L222" s="60" t="s">
        <v>544</v>
      </c>
      <c r="M222" s="60" t="s">
        <v>506</v>
      </c>
      <c r="N222" s="60">
        <v>1</v>
      </c>
      <c r="O222" s="60">
        <v>0</v>
      </c>
      <c r="P222" s="60" t="s">
        <v>55</v>
      </c>
      <c r="Q222" s="65">
        <v>43611.6369212963</v>
      </c>
      <c r="R222" s="60" t="s">
        <v>1324</v>
      </c>
    </row>
    <row r="223" s="69" customFormat="1" spans="1:18">
      <c r="A223" s="59" t="str">
        <f>"302855948112680513"</f>
        <v>302855948112680513</v>
      </c>
      <c r="B223" s="59" t="s">
        <v>1356</v>
      </c>
      <c r="C223" s="59">
        <v>1888</v>
      </c>
      <c r="D223" s="59" t="s">
        <v>47</v>
      </c>
      <c r="E223" s="59" t="s">
        <v>1357</v>
      </c>
      <c r="F223" s="59" t="s">
        <v>1358</v>
      </c>
      <c r="G223" s="59" t="s">
        <v>1359</v>
      </c>
      <c r="H223" s="72">
        <v>43611.6405671296</v>
      </c>
      <c r="I223" s="72">
        <v>43611.6419212963</v>
      </c>
      <c r="J223" s="59" t="s">
        <v>51</v>
      </c>
      <c r="K223" s="59" t="s">
        <v>1360</v>
      </c>
      <c r="L223" s="59" t="s">
        <v>53</v>
      </c>
      <c r="M223" s="59" t="s">
        <v>1361</v>
      </c>
      <c r="N223" s="59">
        <v>1</v>
      </c>
      <c r="O223" s="59">
        <v>0</v>
      </c>
      <c r="P223" s="59" t="s">
        <v>55</v>
      </c>
      <c r="Q223" s="72">
        <v>43615.5500578704</v>
      </c>
      <c r="R223" s="59" t="s">
        <v>1362</v>
      </c>
    </row>
    <row r="224" s="1" customFormat="1" spans="1:18">
      <c r="A224" s="60" t="str">
        <f>"281477415027431497"</f>
        <v>281477415027431497</v>
      </c>
      <c r="B224" s="60" t="s">
        <v>1363</v>
      </c>
      <c r="C224" s="60">
        <v>3408</v>
      </c>
      <c r="D224" s="60" t="s">
        <v>47</v>
      </c>
      <c r="E224" s="60" t="s">
        <v>1364</v>
      </c>
      <c r="F224" s="60" t="s">
        <v>1365</v>
      </c>
      <c r="G224" s="60" t="s">
        <v>1366</v>
      </c>
      <c r="H224" s="65">
        <v>43611.7428703704</v>
      </c>
      <c r="I224" s="65">
        <v>43611.7501851852</v>
      </c>
      <c r="J224" s="60" t="s">
        <v>960</v>
      </c>
      <c r="K224" s="60" t="s">
        <v>1367</v>
      </c>
      <c r="L224" s="60" t="s">
        <v>53</v>
      </c>
      <c r="M224" s="60"/>
      <c r="N224" s="60">
        <v>6</v>
      </c>
      <c r="O224" s="60">
        <v>0</v>
      </c>
      <c r="P224" s="60" t="s">
        <v>55</v>
      </c>
      <c r="Q224" s="65">
        <v>43616.4834490741</v>
      </c>
      <c r="R224" s="60" t="s">
        <v>1368</v>
      </c>
    </row>
    <row r="225" s="1" customFormat="1" spans="1:18">
      <c r="A225" s="60" t="str">
        <f>"459330818067357152"</f>
        <v>459330818067357152</v>
      </c>
      <c r="B225" s="60" t="s">
        <v>1369</v>
      </c>
      <c r="C225" s="60">
        <v>1</v>
      </c>
      <c r="D225" s="60" t="s">
        <v>47</v>
      </c>
      <c r="E225" s="60" t="s">
        <v>1370</v>
      </c>
      <c r="F225" s="60" t="s">
        <v>1371</v>
      </c>
      <c r="G225" s="60" t="s">
        <v>1372</v>
      </c>
      <c r="H225" s="65">
        <v>43611.8384953704</v>
      </c>
      <c r="I225" s="65">
        <v>43611.8386574074</v>
      </c>
      <c r="J225" s="60" t="s">
        <v>1323</v>
      </c>
      <c r="K225" s="60"/>
      <c r="L225" s="60" t="s">
        <v>544</v>
      </c>
      <c r="M225" s="60" t="s">
        <v>506</v>
      </c>
      <c r="N225" s="60">
        <v>1</v>
      </c>
      <c r="O225" s="60">
        <v>0</v>
      </c>
      <c r="P225" s="60" t="s">
        <v>55</v>
      </c>
      <c r="Q225" s="65">
        <v>43611.8390277778</v>
      </c>
      <c r="R225" s="60" t="s">
        <v>1324</v>
      </c>
    </row>
    <row r="226" s="1" customFormat="1" spans="1:18">
      <c r="A226" s="60" t="str">
        <f>"459348962995143864"</f>
        <v>459348962995143864</v>
      </c>
      <c r="B226" s="60" t="s">
        <v>1373</v>
      </c>
      <c r="C226" s="60">
        <v>2099</v>
      </c>
      <c r="D226" s="60" t="s">
        <v>47</v>
      </c>
      <c r="E226" s="60" t="s">
        <v>1374</v>
      </c>
      <c r="F226" s="60" t="s">
        <v>1375</v>
      </c>
      <c r="G226" s="60" t="s">
        <v>1376</v>
      </c>
      <c r="H226" s="65">
        <v>43611.8531712963</v>
      </c>
      <c r="I226" s="65">
        <v>43611.8727314815</v>
      </c>
      <c r="J226" s="60" t="s">
        <v>51</v>
      </c>
      <c r="K226" s="60" t="s">
        <v>1377</v>
      </c>
      <c r="L226" s="60" t="s">
        <v>53</v>
      </c>
      <c r="M226" s="60"/>
      <c r="N226" s="60">
        <v>1</v>
      </c>
      <c r="O226" s="60">
        <v>0</v>
      </c>
      <c r="P226" s="60" t="s">
        <v>55</v>
      </c>
      <c r="Q226" s="65">
        <v>43617.9443634259</v>
      </c>
      <c r="R226" s="60" t="s">
        <v>1298</v>
      </c>
    </row>
    <row r="227" s="1" customFormat="1" spans="1:18">
      <c r="A227" s="60" t="str">
        <f>"459176033665972718"</f>
        <v>459176033665972718</v>
      </c>
      <c r="B227" s="60" t="s">
        <v>1378</v>
      </c>
      <c r="C227" s="60">
        <v>2099</v>
      </c>
      <c r="D227" s="60" t="s">
        <v>47</v>
      </c>
      <c r="E227" s="60" t="s">
        <v>1379</v>
      </c>
      <c r="F227" s="60" t="s">
        <v>1380</v>
      </c>
      <c r="G227" s="60" t="s">
        <v>1381</v>
      </c>
      <c r="H227" s="65">
        <v>43611.9263888889</v>
      </c>
      <c r="I227" s="65">
        <v>43611.938599537</v>
      </c>
      <c r="J227" s="60" t="s">
        <v>51</v>
      </c>
      <c r="K227" s="60" t="s">
        <v>1382</v>
      </c>
      <c r="L227" s="60" t="s">
        <v>53</v>
      </c>
      <c r="M227" s="60"/>
      <c r="N227" s="60">
        <v>1</v>
      </c>
      <c r="O227" s="60">
        <v>0</v>
      </c>
      <c r="P227" s="60" t="s">
        <v>55</v>
      </c>
      <c r="Q227" s="65">
        <v>43619.9533796296</v>
      </c>
      <c r="R227" s="60" t="s">
        <v>1298</v>
      </c>
    </row>
    <row r="228" s="1" customFormat="1" spans="1:18">
      <c r="A228" s="60" t="str">
        <f>"460236259362960845"</f>
        <v>460236259362960845</v>
      </c>
      <c r="B228" s="60" t="s">
        <v>1383</v>
      </c>
      <c r="C228" s="60">
        <v>2099</v>
      </c>
      <c r="D228" s="60" t="s">
        <v>47</v>
      </c>
      <c r="E228" s="60" t="s">
        <v>1384</v>
      </c>
      <c r="F228" s="60" t="s">
        <v>1385</v>
      </c>
      <c r="G228" s="60" t="s">
        <v>1386</v>
      </c>
      <c r="H228" s="65">
        <v>43612.4826851852</v>
      </c>
      <c r="I228" s="65">
        <v>43612.4845138889</v>
      </c>
      <c r="J228" s="60" t="s">
        <v>51</v>
      </c>
      <c r="K228" s="60" t="s">
        <v>1387</v>
      </c>
      <c r="L228" s="60" t="s">
        <v>53</v>
      </c>
      <c r="M228" s="60"/>
      <c r="N228" s="60">
        <v>1</v>
      </c>
      <c r="O228" s="60">
        <v>0</v>
      </c>
      <c r="P228" s="60" t="s">
        <v>55</v>
      </c>
      <c r="Q228" s="65">
        <v>43619.8377430556</v>
      </c>
      <c r="R228" s="60" t="s">
        <v>1298</v>
      </c>
    </row>
    <row r="229" s="1" customFormat="1" spans="1:18">
      <c r="A229" s="60" t="str">
        <f>"459304832858500270"</f>
        <v>459304832858500270</v>
      </c>
      <c r="B229" s="60" t="s">
        <v>1388</v>
      </c>
      <c r="C229" s="60">
        <v>1</v>
      </c>
      <c r="D229" s="60" t="s">
        <v>47</v>
      </c>
      <c r="E229" s="60" t="s">
        <v>1389</v>
      </c>
      <c r="F229" s="60" t="s">
        <v>1390</v>
      </c>
      <c r="G229" s="60" t="s">
        <v>1391</v>
      </c>
      <c r="H229" s="65">
        <v>43612.4949189815</v>
      </c>
      <c r="I229" s="65">
        <v>43612.4949884259</v>
      </c>
      <c r="J229" s="60" t="s">
        <v>1323</v>
      </c>
      <c r="K229" s="60"/>
      <c r="L229" s="60" t="s">
        <v>544</v>
      </c>
      <c r="M229" s="60"/>
      <c r="N229" s="60">
        <v>1</v>
      </c>
      <c r="O229" s="60">
        <v>0</v>
      </c>
      <c r="P229" s="60" t="s">
        <v>55</v>
      </c>
      <c r="Q229" s="65">
        <v>43612.4953703704</v>
      </c>
      <c r="R229" s="60" t="s">
        <v>1324</v>
      </c>
    </row>
    <row r="230" s="1" customFormat="1" spans="1:18">
      <c r="A230" s="60" t="str">
        <f>"460552131852217326"</f>
        <v>460552131852217326</v>
      </c>
      <c r="B230" s="60" t="s">
        <v>1392</v>
      </c>
      <c r="C230" s="60">
        <v>2099</v>
      </c>
      <c r="D230" s="60" t="s">
        <v>47</v>
      </c>
      <c r="E230" s="60" t="s">
        <v>1393</v>
      </c>
      <c r="F230" s="60" t="s">
        <v>1394</v>
      </c>
      <c r="G230" s="60" t="s">
        <v>1395</v>
      </c>
      <c r="H230" s="65">
        <v>43612.664537037</v>
      </c>
      <c r="I230" s="65">
        <v>43612.6681597222</v>
      </c>
      <c r="J230" s="60" t="s">
        <v>51</v>
      </c>
      <c r="K230" s="60" t="s">
        <v>1396</v>
      </c>
      <c r="L230" s="60" t="s">
        <v>53</v>
      </c>
      <c r="M230" s="60"/>
      <c r="N230" s="60">
        <v>1</v>
      </c>
      <c r="O230" s="60">
        <v>0</v>
      </c>
      <c r="P230" s="60" t="s">
        <v>55</v>
      </c>
      <c r="Q230" s="65">
        <v>43616.82875</v>
      </c>
      <c r="R230" s="60" t="s">
        <v>1298</v>
      </c>
    </row>
    <row r="231" s="1" customFormat="1" spans="1:18">
      <c r="A231" s="60" t="str">
        <f>"459610048349530356"</f>
        <v>459610048349530356</v>
      </c>
      <c r="B231" s="60" t="s">
        <v>1397</v>
      </c>
      <c r="C231" s="60">
        <v>1</v>
      </c>
      <c r="D231" s="60" t="s">
        <v>47</v>
      </c>
      <c r="E231" s="60" t="s">
        <v>1398</v>
      </c>
      <c r="F231" s="60" t="s">
        <v>1399</v>
      </c>
      <c r="G231" s="60" t="s">
        <v>1400</v>
      </c>
      <c r="H231" s="65">
        <v>43612.6676388889</v>
      </c>
      <c r="I231" s="65">
        <v>43612.6683564815</v>
      </c>
      <c r="J231" s="60" t="s">
        <v>1323</v>
      </c>
      <c r="K231" s="60"/>
      <c r="L231" s="60" t="s">
        <v>544</v>
      </c>
      <c r="M231" s="60"/>
      <c r="N231" s="60">
        <v>1</v>
      </c>
      <c r="O231" s="60">
        <v>0</v>
      </c>
      <c r="P231" s="60" t="s">
        <v>55</v>
      </c>
      <c r="Q231" s="65">
        <v>43612.6687152778</v>
      </c>
      <c r="R231" s="60" t="s">
        <v>1324</v>
      </c>
    </row>
    <row r="232" s="69" customFormat="1" spans="1:18">
      <c r="A232" s="59" t="str">
        <f>"460575075523530356"</f>
        <v>460575075523530356</v>
      </c>
      <c r="B232" s="59" t="s">
        <v>1397</v>
      </c>
      <c r="C232" s="59">
        <v>6388</v>
      </c>
      <c r="D232" s="59" t="s">
        <v>47</v>
      </c>
      <c r="E232" s="59" t="s">
        <v>1398</v>
      </c>
      <c r="F232" s="59" t="s">
        <v>1399</v>
      </c>
      <c r="G232" s="59" t="s">
        <v>1400</v>
      </c>
      <c r="H232" s="72">
        <v>43612.6744560185</v>
      </c>
      <c r="I232" s="72">
        <v>43612.6751967593</v>
      </c>
      <c r="J232" s="59" t="s">
        <v>151</v>
      </c>
      <c r="K232" s="59" t="s">
        <v>1401</v>
      </c>
      <c r="L232" s="59" t="s">
        <v>53</v>
      </c>
      <c r="M232" s="59" t="s">
        <v>1402</v>
      </c>
      <c r="N232" s="59">
        <v>1</v>
      </c>
      <c r="O232" s="59">
        <v>0</v>
      </c>
      <c r="P232" s="59" t="s">
        <v>55</v>
      </c>
      <c r="Q232" s="72">
        <v>43615.4422800926</v>
      </c>
      <c r="R232" s="59" t="s">
        <v>1403</v>
      </c>
    </row>
    <row r="233" s="1" customFormat="1" spans="1:18">
      <c r="A233" s="60" t="str">
        <f>"459969505246532274"</f>
        <v>459969505246532274</v>
      </c>
      <c r="B233" s="60" t="s">
        <v>1404</v>
      </c>
      <c r="C233" s="60">
        <v>2640</v>
      </c>
      <c r="D233" s="60" t="s">
        <v>47</v>
      </c>
      <c r="E233" s="60" t="s">
        <v>1405</v>
      </c>
      <c r="F233" s="60" t="s">
        <v>1406</v>
      </c>
      <c r="G233" s="60" t="s">
        <v>1407</v>
      </c>
      <c r="H233" s="65">
        <v>43612.6796064815</v>
      </c>
      <c r="I233" s="65">
        <v>43612.6827546296</v>
      </c>
      <c r="J233" s="60" t="s">
        <v>960</v>
      </c>
      <c r="K233" s="60" t="s">
        <v>1408</v>
      </c>
      <c r="L233" s="60" t="s">
        <v>53</v>
      </c>
      <c r="M233" s="60"/>
      <c r="N233" s="60">
        <v>5</v>
      </c>
      <c r="O233" s="60">
        <v>0</v>
      </c>
      <c r="P233" s="60" t="s">
        <v>176</v>
      </c>
      <c r="Q233" s="65">
        <v>43616.8668981481</v>
      </c>
      <c r="R233" s="60" t="s">
        <v>1409</v>
      </c>
    </row>
    <row r="234" s="1" customFormat="1" spans="1:18">
      <c r="A234" s="60" t="str">
        <f>"460594307244366563"</f>
        <v>460594307244366563</v>
      </c>
      <c r="B234" s="60" t="s">
        <v>1410</v>
      </c>
      <c r="C234" s="60">
        <v>1</v>
      </c>
      <c r="D234" s="60" t="s">
        <v>47</v>
      </c>
      <c r="E234" s="60" t="s">
        <v>1411</v>
      </c>
      <c r="F234" s="60" t="s">
        <v>1412</v>
      </c>
      <c r="G234" s="60" t="s">
        <v>1413</v>
      </c>
      <c r="H234" s="65">
        <v>43612.6830787037</v>
      </c>
      <c r="I234" s="65">
        <v>43612.6831712963</v>
      </c>
      <c r="J234" s="60" t="s">
        <v>1323</v>
      </c>
      <c r="K234" s="60"/>
      <c r="L234" s="60" t="s">
        <v>544</v>
      </c>
      <c r="M234" s="60"/>
      <c r="N234" s="60">
        <v>1</v>
      </c>
      <c r="O234" s="60">
        <v>0</v>
      </c>
      <c r="P234" s="60" t="s">
        <v>55</v>
      </c>
      <c r="Q234" s="65">
        <v>43612.6834837963</v>
      </c>
      <c r="R234" s="60" t="s">
        <v>1324</v>
      </c>
    </row>
    <row r="235" s="69" customFormat="1" spans="1:18">
      <c r="A235" s="59" t="str">
        <f>"459977569113366563"</f>
        <v>459977569113366563</v>
      </c>
      <c r="B235" s="59" t="s">
        <v>1410</v>
      </c>
      <c r="C235" s="59">
        <v>1799</v>
      </c>
      <c r="D235" s="59" t="s">
        <v>47</v>
      </c>
      <c r="E235" s="59" t="s">
        <v>1411</v>
      </c>
      <c r="F235" s="59" t="s">
        <v>1412</v>
      </c>
      <c r="G235" s="59" t="s">
        <v>1413</v>
      </c>
      <c r="H235" s="72">
        <v>43612.6841898148</v>
      </c>
      <c r="I235" s="72">
        <v>43612.6844560185</v>
      </c>
      <c r="J235" s="59" t="s">
        <v>51</v>
      </c>
      <c r="K235" s="59" t="s">
        <v>1414</v>
      </c>
      <c r="L235" s="59" t="s">
        <v>53</v>
      </c>
      <c r="M235" s="59" t="s">
        <v>927</v>
      </c>
      <c r="N235" s="59">
        <v>1</v>
      </c>
      <c r="O235" s="59">
        <v>0</v>
      </c>
      <c r="P235" s="59" t="s">
        <v>55</v>
      </c>
      <c r="Q235" s="72">
        <v>43621.5158796296</v>
      </c>
      <c r="R235" s="59" t="s">
        <v>1415</v>
      </c>
    </row>
    <row r="236" s="1" customFormat="1" spans="1:18">
      <c r="A236" s="60" t="str">
        <f>"460015520899266936"</f>
        <v>460015520899266936</v>
      </c>
      <c r="B236" s="60" t="s">
        <v>1416</v>
      </c>
      <c r="C236" s="60">
        <v>1</v>
      </c>
      <c r="D236" s="60" t="s">
        <v>47</v>
      </c>
      <c r="E236" s="60" t="s">
        <v>1417</v>
      </c>
      <c r="F236" s="60" t="s">
        <v>1418</v>
      </c>
      <c r="G236" s="60" t="s">
        <v>1419</v>
      </c>
      <c r="H236" s="65">
        <v>43612.9050231481</v>
      </c>
      <c r="I236" s="65">
        <v>43612.9051157407</v>
      </c>
      <c r="J236" s="60" t="s">
        <v>1323</v>
      </c>
      <c r="K236" s="60"/>
      <c r="L236" s="60" t="s">
        <v>544</v>
      </c>
      <c r="M236" s="60"/>
      <c r="N236" s="60">
        <v>1</v>
      </c>
      <c r="O236" s="60">
        <v>0</v>
      </c>
      <c r="P236" s="60" t="s">
        <v>55</v>
      </c>
      <c r="Q236" s="65">
        <v>43612.9055439815</v>
      </c>
      <c r="R236" s="60" t="s">
        <v>1324</v>
      </c>
    </row>
    <row r="237" s="69" customFormat="1" spans="1:18">
      <c r="A237" s="59" t="str">
        <f>"460988291462266936"</f>
        <v>460988291462266936</v>
      </c>
      <c r="B237" s="59" t="s">
        <v>1416</v>
      </c>
      <c r="C237" s="59">
        <v>3099</v>
      </c>
      <c r="D237" s="59" t="s">
        <v>47</v>
      </c>
      <c r="E237" s="59" t="s">
        <v>1417</v>
      </c>
      <c r="F237" s="59" t="s">
        <v>1418</v>
      </c>
      <c r="G237" s="59" t="s">
        <v>1419</v>
      </c>
      <c r="H237" s="72">
        <v>43612.9137384259</v>
      </c>
      <c r="I237" s="72">
        <v>43613.3925231481</v>
      </c>
      <c r="J237" s="59" t="s">
        <v>135</v>
      </c>
      <c r="K237" s="59" t="s">
        <v>1420</v>
      </c>
      <c r="L237" s="59" t="s">
        <v>53</v>
      </c>
      <c r="M237" s="59" t="s">
        <v>1421</v>
      </c>
      <c r="N237" s="59">
        <v>1</v>
      </c>
      <c r="O237" s="59">
        <v>0</v>
      </c>
      <c r="P237" s="59" t="s">
        <v>55</v>
      </c>
      <c r="Q237" s="72">
        <v>43615.4141087963</v>
      </c>
      <c r="R237" s="59" t="s">
        <v>1422</v>
      </c>
    </row>
    <row r="238" s="1" customFormat="1" spans="1:18">
      <c r="A238" s="60" t="str">
        <f>"460087104393750879"</f>
        <v>460087104393750879</v>
      </c>
      <c r="B238" s="60" t="s">
        <v>1423</v>
      </c>
      <c r="C238" s="60">
        <v>2552</v>
      </c>
      <c r="D238" s="60" t="s">
        <v>47</v>
      </c>
      <c r="E238" s="60" t="s">
        <v>1424</v>
      </c>
      <c r="F238" s="60" t="s">
        <v>1425</v>
      </c>
      <c r="G238" s="60" t="s">
        <v>1426</v>
      </c>
      <c r="H238" s="65">
        <v>43612.940150463</v>
      </c>
      <c r="I238" s="65">
        <v>43612.9490277778</v>
      </c>
      <c r="J238" s="60" t="s">
        <v>960</v>
      </c>
      <c r="K238" s="60" t="s">
        <v>1427</v>
      </c>
      <c r="L238" s="60" t="s">
        <v>53</v>
      </c>
      <c r="M238" s="60"/>
      <c r="N238" s="60">
        <v>4</v>
      </c>
      <c r="O238" s="60">
        <v>0</v>
      </c>
      <c r="P238" s="60" t="s">
        <v>55</v>
      </c>
      <c r="Q238" s="65">
        <v>43623.5896412037</v>
      </c>
      <c r="R238" s="60" t="s">
        <v>1428</v>
      </c>
    </row>
    <row r="239" s="1" customFormat="1" spans="1:18">
      <c r="A239" s="60" t="str">
        <f>"460437921391520038"</f>
        <v>460437921391520038</v>
      </c>
      <c r="B239" s="60" t="s">
        <v>1429</v>
      </c>
      <c r="C239" s="60">
        <v>2346</v>
      </c>
      <c r="D239" s="60" t="s">
        <v>47</v>
      </c>
      <c r="E239" s="60" t="s">
        <v>1430</v>
      </c>
      <c r="F239" s="60" t="s">
        <v>1431</v>
      </c>
      <c r="G239" s="60" t="s">
        <v>1432</v>
      </c>
      <c r="H239" s="65">
        <v>43612.9494560185</v>
      </c>
      <c r="I239" s="65">
        <v>43612.9541898148</v>
      </c>
      <c r="J239" s="60" t="s">
        <v>960</v>
      </c>
      <c r="K239" s="60" t="s">
        <v>1433</v>
      </c>
      <c r="L239" s="60" t="s">
        <v>53</v>
      </c>
      <c r="M239" s="60"/>
      <c r="N239" s="60">
        <v>4</v>
      </c>
      <c r="O239" s="60">
        <v>0</v>
      </c>
      <c r="P239" s="60" t="s">
        <v>55</v>
      </c>
      <c r="Q239" s="65">
        <v>43619.5228009259</v>
      </c>
      <c r="R239" s="60" t="s">
        <v>1434</v>
      </c>
    </row>
    <row r="240" s="1" customFormat="1" spans="1:18">
      <c r="A240" s="60" t="str">
        <f>"460783297192941368"</f>
        <v>460783297192941368</v>
      </c>
      <c r="B240" s="60" t="s">
        <v>1435</v>
      </c>
      <c r="C240" s="60">
        <v>2099</v>
      </c>
      <c r="D240" s="60" t="s">
        <v>47</v>
      </c>
      <c r="E240" s="60" t="s">
        <v>1436</v>
      </c>
      <c r="F240" s="60" t="s">
        <v>1437</v>
      </c>
      <c r="G240" s="60" t="s">
        <v>1438</v>
      </c>
      <c r="H240" s="65">
        <v>43613.4025</v>
      </c>
      <c r="I240" s="65">
        <v>43613.4115509259</v>
      </c>
      <c r="J240" s="60" t="s">
        <v>51</v>
      </c>
      <c r="K240" s="60" t="s">
        <v>1439</v>
      </c>
      <c r="L240" s="60" t="s">
        <v>53</v>
      </c>
      <c r="M240" s="60"/>
      <c r="N240" s="60">
        <v>1</v>
      </c>
      <c r="O240" s="60">
        <v>0</v>
      </c>
      <c r="P240" s="60" t="s">
        <v>55</v>
      </c>
      <c r="Q240" s="65">
        <v>43623.5896875</v>
      </c>
      <c r="R240" s="60" t="s">
        <v>1298</v>
      </c>
    </row>
    <row r="241" s="1" customFormat="1" spans="1:18">
      <c r="A241" s="60" t="str">
        <f>"460471072577566037"</f>
        <v>460471072577566037</v>
      </c>
      <c r="B241" s="60" t="s">
        <v>1440</v>
      </c>
      <c r="C241" s="60">
        <v>2272</v>
      </c>
      <c r="D241" s="60" t="s">
        <v>47</v>
      </c>
      <c r="E241" s="60" t="s">
        <v>1441</v>
      </c>
      <c r="F241" s="60" t="s">
        <v>1442</v>
      </c>
      <c r="G241" s="60" t="s">
        <v>1443</v>
      </c>
      <c r="H241" s="65">
        <v>43613.4138773148</v>
      </c>
      <c r="I241" s="65">
        <v>43613.4424884259</v>
      </c>
      <c r="J241" s="60" t="s">
        <v>960</v>
      </c>
      <c r="K241" s="60" t="s">
        <v>1444</v>
      </c>
      <c r="L241" s="60" t="s">
        <v>53</v>
      </c>
      <c r="M241" s="60"/>
      <c r="N241" s="60">
        <v>4</v>
      </c>
      <c r="O241" s="60">
        <v>0</v>
      </c>
      <c r="P241" s="60" t="s">
        <v>55</v>
      </c>
      <c r="Q241" s="65">
        <v>43621.5809027778</v>
      </c>
      <c r="R241" s="60" t="s">
        <v>1445</v>
      </c>
    </row>
    <row r="242" s="1" customFormat="1" spans="1:18">
      <c r="A242" s="60" t="str">
        <f>"460519488897944279"</f>
        <v>460519488897944279</v>
      </c>
      <c r="B242" s="60" t="s">
        <v>1446</v>
      </c>
      <c r="C242" s="60">
        <v>1</v>
      </c>
      <c r="D242" s="60" t="s">
        <v>47</v>
      </c>
      <c r="E242" s="60" t="s">
        <v>1447</v>
      </c>
      <c r="F242" s="60" t="s">
        <v>1448</v>
      </c>
      <c r="G242" s="60" t="s">
        <v>1449</v>
      </c>
      <c r="H242" s="65">
        <v>43613.4347222222</v>
      </c>
      <c r="I242" s="65">
        <v>43613.434849537</v>
      </c>
      <c r="J242" s="60" t="s">
        <v>1323</v>
      </c>
      <c r="K242" s="60"/>
      <c r="L242" s="60" t="s">
        <v>544</v>
      </c>
      <c r="M242" s="60"/>
      <c r="N242" s="60">
        <v>1</v>
      </c>
      <c r="O242" s="60">
        <v>0</v>
      </c>
      <c r="P242" s="60" t="s">
        <v>55</v>
      </c>
      <c r="Q242" s="65">
        <v>43613.4351967593</v>
      </c>
      <c r="R242" s="60" t="s">
        <v>1324</v>
      </c>
    </row>
    <row r="243" s="69" customFormat="1" spans="1:18">
      <c r="A243" s="73" t="str">
        <f>"460862081009944279"</f>
        <v>460862081009944279</v>
      </c>
      <c r="B243" s="73" t="s">
        <v>1446</v>
      </c>
      <c r="C243" s="73">
        <v>1888</v>
      </c>
      <c r="D243" s="73" t="s">
        <v>47</v>
      </c>
      <c r="E243" s="73" t="s">
        <v>1447</v>
      </c>
      <c r="F243" s="73" t="s">
        <v>1448</v>
      </c>
      <c r="G243" s="73" t="s">
        <v>1449</v>
      </c>
      <c r="H243" s="74">
        <v>43613.4371759259</v>
      </c>
      <c r="I243" s="74">
        <v>43613.4375810185</v>
      </c>
      <c r="J243" s="73" t="s">
        <v>51</v>
      </c>
      <c r="K243" s="73" t="s">
        <v>1450</v>
      </c>
      <c r="L243" s="73" t="s">
        <v>53</v>
      </c>
      <c r="M243" s="73" t="s">
        <v>772</v>
      </c>
      <c r="N243" s="73">
        <v>1</v>
      </c>
      <c r="O243" s="73">
        <v>0</v>
      </c>
      <c r="P243" s="73" t="s">
        <v>176</v>
      </c>
      <c r="Q243" s="74">
        <v>43623.7005324074</v>
      </c>
      <c r="R243" s="73" t="s">
        <v>1362</v>
      </c>
    </row>
    <row r="244" s="1" customFormat="1" spans="1:18">
      <c r="A244" s="60" t="str">
        <f>"460535936003668937"</f>
        <v>460535936003668937</v>
      </c>
      <c r="B244" s="60" t="s">
        <v>1451</v>
      </c>
      <c r="C244" s="60">
        <v>1</v>
      </c>
      <c r="D244" s="60" t="s">
        <v>47</v>
      </c>
      <c r="E244" s="60" t="s">
        <v>1452</v>
      </c>
      <c r="F244" s="60" t="s">
        <v>1453</v>
      </c>
      <c r="G244" s="60" t="s">
        <v>1454</v>
      </c>
      <c r="H244" s="65">
        <v>43613.4381944444</v>
      </c>
      <c r="I244" s="65">
        <v>43613.4383333333</v>
      </c>
      <c r="J244" s="60" t="s">
        <v>1323</v>
      </c>
      <c r="K244" s="60"/>
      <c r="L244" s="60" t="s">
        <v>544</v>
      </c>
      <c r="M244" s="60"/>
      <c r="N244" s="60">
        <v>1</v>
      </c>
      <c r="O244" s="60">
        <v>0</v>
      </c>
      <c r="P244" s="60" t="s">
        <v>55</v>
      </c>
      <c r="Q244" s="65">
        <v>43613.4387152778</v>
      </c>
      <c r="R244" s="60" t="s">
        <v>1324</v>
      </c>
    </row>
    <row r="245" s="1" customFormat="1" spans="1:18">
      <c r="A245" s="60" t="str">
        <f>"461491843283668937"</f>
        <v>461491843283668937</v>
      </c>
      <c r="B245" s="60" t="s">
        <v>1451</v>
      </c>
      <c r="C245" s="60">
        <v>1799</v>
      </c>
      <c r="D245" s="60" t="s">
        <v>47</v>
      </c>
      <c r="E245" s="60" t="s">
        <v>1452</v>
      </c>
      <c r="F245" s="60" t="s">
        <v>1453</v>
      </c>
      <c r="G245" s="60" t="s">
        <v>1454</v>
      </c>
      <c r="H245" s="65">
        <v>43613.4422800926</v>
      </c>
      <c r="I245" s="65">
        <v>43613.4545601852</v>
      </c>
      <c r="J245" s="60" t="s">
        <v>51</v>
      </c>
      <c r="K245" s="60" t="s">
        <v>1455</v>
      </c>
      <c r="L245" s="60" t="s">
        <v>53</v>
      </c>
      <c r="M245" s="60"/>
      <c r="N245" s="60">
        <v>1</v>
      </c>
      <c r="O245" s="60">
        <v>0</v>
      </c>
      <c r="P245" s="60" t="s">
        <v>55</v>
      </c>
      <c r="Q245" s="65">
        <v>43623.5896296296</v>
      </c>
      <c r="R245" s="60" t="s">
        <v>1415</v>
      </c>
    </row>
    <row r="246" s="1" customFormat="1" spans="1:18">
      <c r="A246" s="60" t="str">
        <f>"461565090720987660"</f>
        <v>461565090720987660</v>
      </c>
      <c r="B246" s="60" t="s">
        <v>1456</v>
      </c>
      <c r="C246" s="60">
        <v>3140</v>
      </c>
      <c r="D246" s="60" t="s">
        <v>47</v>
      </c>
      <c r="E246" s="60" t="s">
        <v>1457</v>
      </c>
      <c r="F246" s="60" t="s">
        <v>1458</v>
      </c>
      <c r="G246" s="60" t="s">
        <v>1459</v>
      </c>
      <c r="H246" s="65">
        <v>43613.6206597222</v>
      </c>
      <c r="I246" s="65">
        <v>43613.6365856481</v>
      </c>
      <c r="J246" s="60" t="s">
        <v>960</v>
      </c>
      <c r="K246" s="60" t="s">
        <v>1460</v>
      </c>
      <c r="L246" s="60" t="s">
        <v>53</v>
      </c>
      <c r="M246" s="60"/>
      <c r="N246" s="60">
        <v>5</v>
      </c>
      <c r="O246" s="60">
        <v>0</v>
      </c>
      <c r="P246" s="60" t="s">
        <v>55</v>
      </c>
      <c r="Q246" s="65">
        <v>43615.6309606481</v>
      </c>
      <c r="R246" s="60" t="s">
        <v>1461</v>
      </c>
    </row>
    <row r="247" s="1" customFormat="1" spans="1:18">
      <c r="A247" s="60" t="str">
        <f>"461594594137093052"</f>
        <v>461594594137093052</v>
      </c>
      <c r="B247" s="60" t="s">
        <v>1462</v>
      </c>
      <c r="C247" s="60">
        <v>1</v>
      </c>
      <c r="D247" s="60" t="s">
        <v>47</v>
      </c>
      <c r="E247" s="60" t="s">
        <v>1463</v>
      </c>
      <c r="F247" s="60" t="s">
        <v>1464</v>
      </c>
      <c r="G247" s="60" t="s">
        <v>1465</v>
      </c>
      <c r="H247" s="65">
        <v>43613.6327777778</v>
      </c>
      <c r="I247" s="65">
        <v>43613.6328356481</v>
      </c>
      <c r="J247" s="60" t="s">
        <v>1323</v>
      </c>
      <c r="K247" s="60"/>
      <c r="L247" s="60" t="s">
        <v>544</v>
      </c>
      <c r="M247" s="60"/>
      <c r="N247" s="60">
        <v>1</v>
      </c>
      <c r="O247" s="60">
        <v>0</v>
      </c>
      <c r="P247" s="60" t="s">
        <v>55</v>
      </c>
      <c r="Q247" s="65">
        <v>43613.6331597222</v>
      </c>
      <c r="R247" s="60" t="s">
        <v>1324</v>
      </c>
    </row>
    <row r="248" s="1" customFormat="1" spans="1:18">
      <c r="A248" s="60" t="str">
        <f>"461686402141570738"</f>
        <v>461686402141570738</v>
      </c>
      <c r="B248" s="60" t="s">
        <v>1466</v>
      </c>
      <c r="C248" s="60">
        <v>1</v>
      </c>
      <c r="D248" s="60" t="s">
        <v>47</v>
      </c>
      <c r="E248" s="60" t="s">
        <v>1467</v>
      </c>
      <c r="F248" s="60" t="s">
        <v>1468</v>
      </c>
      <c r="G248" s="60" t="s">
        <v>1469</v>
      </c>
      <c r="H248" s="65">
        <v>43613.6759953704</v>
      </c>
      <c r="I248" s="65">
        <v>43613.676099537</v>
      </c>
      <c r="J248" s="60" t="s">
        <v>1323</v>
      </c>
      <c r="K248" s="60"/>
      <c r="L248" s="60" t="s">
        <v>544</v>
      </c>
      <c r="M248" s="60"/>
      <c r="N248" s="60">
        <v>1</v>
      </c>
      <c r="O248" s="60">
        <v>0</v>
      </c>
      <c r="P248" s="60" t="s">
        <v>55</v>
      </c>
      <c r="Q248" s="65">
        <v>43613.6765162037</v>
      </c>
      <c r="R248" s="60" t="s">
        <v>1324</v>
      </c>
    </row>
    <row r="249" s="69" customFormat="1" spans="1:18">
      <c r="A249" s="59" t="str">
        <f>"461984739569570738"</f>
        <v>461984739569570738</v>
      </c>
      <c r="B249" s="59" t="s">
        <v>1466</v>
      </c>
      <c r="C249" s="59">
        <v>1799</v>
      </c>
      <c r="D249" s="59" t="s">
        <v>47</v>
      </c>
      <c r="E249" s="59" t="s">
        <v>1467</v>
      </c>
      <c r="F249" s="59" t="s">
        <v>1468</v>
      </c>
      <c r="G249" s="59" t="s">
        <v>1469</v>
      </c>
      <c r="H249" s="72">
        <v>43613.6776041667</v>
      </c>
      <c r="I249" s="72">
        <v>43613.6776851852</v>
      </c>
      <c r="J249" s="59" t="s">
        <v>51</v>
      </c>
      <c r="K249" s="59" t="s">
        <v>1470</v>
      </c>
      <c r="L249" s="59" t="s">
        <v>53</v>
      </c>
      <c r="M249" s="59" t="s">
        <v>1471</v>
      </c>
      <c r="N249" s="59">
        <v>1</v>
      </c>
      <c r="O249" s="59">
        <v>0</v>
      </c>
      <c r="P249" s="59" t="s">
        <v>55</v>
      </c>
      <c r="Q249" s="72">
        <v>43623.7005324074</v>
      </c>
      <c r="R249" s="59" t="s">
        <v>1415</v>
      </c>
    </row>
    <row r="250" s="1" customFormat="1" spans="1:18">
      <c r="A250" s="60" t="str">
        <f>"461475681678833018"</f>
        <v>461475681678833018</v>
      </c>
      <c r="B250" s="60" t="s">
        <v>1472</v>
      </c>
      <c r="C250" s="60">
        <v>1</v>
      </c>
      <c r="D250" s="60" t="s">
        <v>47</v>
      </c>
      <c r="E250" s="60" t="s">
        <v>1235</v>
      </c>
      <c r="F250" s="60" t="s">
        <v>1473</v>
      </c>
      <c r="G250" s="60" t="s">
        <v>1474</v>
      </c>
      <c r="H250" s="65">
        <v>43613.7316782407</v>
      </c>
      <c r="I250" s="65">
        <v>43613.7318287037</v>
      </c>
      <c r="J250" s="60" t="s">
        <v>1323</v>
      </c>
      <c r="K250" s="60"/>
      <c r="L250" s="60" t="s">
        <v>544</v>
      </c>
      <c r="M250" s="60"/>
      <c r="N250" s="60">
        <v>1</v>
      </c>
      <c r="O250" s="60">
        <v>0</v>
      </c>
      <c r="P250" s="60" t="s">
        <v>55</v>
      </c>
      <c r="Q250" s="65">
        <v>43613.7321875</v>
      </c>
      <c r="R250" s="60" t="s">
        <v>1324</v>
      </c>
    </row>
    <row r="251" s="1" customFormat="1" spans="1:18">
      <c r="A251" s="60" t="str">
        <f>"462117187131833018"</f>
        <v>462117187131833018</v>
      </c>
      <c r="B251" s="60" t="s">
        <v>1472</v>
      </c>
      <c r="C251" s="60">
        <v>2340</v>
      </c>
      <c r="D251" s="60" t="s">
        <v>47</v>
      </c>
      <c r="E251" s="60" t="s">
        <v>1235</v>
      </c>
      <c r="F251" s="60" t="s">
        <v>1473</v>
      </c>
      <c r="G251" s="60" t="s">
        <v>1474</v>
      </c>
      <c r="H251" s="65">
        <v>43613.7393634259</v>
      </c>
      <c r="I251" s="65">
        <v>43613.7482638889</v>
      </c>
      <c r="J251" s="60" t="s">
        <v>960</v>
      </c>
      <c r="K251" s="60" t="s">
        <v>1475</v>
      </c>
      <c r="L251" s="60" t="s">
        <v>53</v>
      </c>
      <c r="M251" s="60"/>
      <c r="N251" s="60">
        <v>5</v>
      </c>
      <c r="O251" s="60">
        <v>0</v>
      </c>
      <c r="P251" s="60" t="s">
        <v>55</v>
      </c>
      <c r="Q251" s="65">
        <v>43622.860775463</v>
      </c>
      <c r="R251" s="60" t="s">
        <v>1476</v>
      </c>
    </row>
    <row r="252" s="69" customFormat="1" spans="1:18">
      <c r="A252" s="59" t="str">
        <f>"461331072130868845"</f>
        <v>461331072130868845</v>
      </c>
      <c r="B252" s="59" t="s">
        <v>1477</v>
      </c>
      <c r="C252" s="59">
        <v>999</v>
      </c>
      <c r="D252" s="59" t="s">
        <v>47</v>
      </c>
      <c r="E252" s="59" t="s">
        <v>1478</v>
      </c>
      <c r="F252" s="59" t="s">
        <v>1479</v>
      </c>
      <c r="G252" s="59" t="s">
        <v>1480</v>
      </c>
      <c r="H252" s="72">
        <v>43613.8220601852</v>
      </c>
      <c r="I252" s="72">
        <v>43613.8246875</v>
      </c>
      <c r="J252" s="59" t="s">
        <v>344</v>
      </c>
      <c r="K252" s="59" t="s">
        <v>1481</v>
      </c>
      <c r="L252" s="59" t="s">
        <v>53</v>
      </c>
      <c r="M252" s="59" t="s">
        <v>1482</v>
      </c>
      <c r="N252" s="59">
        <v>1</v>
      </c>
      <c r="O252" s="59">
        <v>0</v>
      </c>
      <c r="P252" s="59" t="s">
        <v>55</v>
      </c>
      <c r="Q252" s="72">
        <v>43619.4894328704</v>
      </c>
      <c r="R252" s="59" t="s">
        <v>1483</v>
      </c>
    </row>
    <row r="253" s="1" customFormat="1" spans="1:18">
      <c r="A253" s="60" t="str">
        <f>"461881216196860609"</f>
        <v>461881216196860609</v>
      </c>
      <c r="B253" s="60" t="s">
        <v>1484</v>
      </c>
      <c r="C253" s="60">
        <v>1</v>
      </c>
      <c r="D253" s="60" t="s">
        <v>47</v>
      </c>
      <c r="E253" s="60" t="s">
        <v>1485</v>
      </c>
      <c r="F253" s="60" t="s">
        <v>1486</v>
      </c>
      <c r="G253" s="60" t="s">
        <v>1487</v>
      </c>
      <c r="H253" s="65">
        <v>43614.3825347222</v>
      </c>
      <c r="I253" s="65">
        <v>43614.3829050926</v>
      </c>
      <c r="J253" s="60" t="s">
        <v>1323</v>
      </c>
      <c r="K253" s="60"/>
      <c r="L253" s="60" t="s">
        <v>544</v>
      </c>
      <c r="M253" s="60"/>
      <c r="N253" s="60">
        <v>1</v>
      </c>
      <c r="O253" s="60">
        <v>0</v>
      </c>
      <c r="P253" s="60" t="s">
        <v>55</v>
      </c>
      <c r="Q253" s="65">
        <v>43614.3832523148</v>
      </c>
      <c r="R253" s="60" t="s">
        <v>1324</v>
      </c>
    </row>
    <row r="254" s="69" customFormat="1" spans="1:18">
      <c r="A254" s="73" t="str">
        <f>"462211169905630853"</f>
        <v>462211169905630853</v>
      </c>
      <c r="B254" s="73" t="s">
        <v>1488</v>
      </c>
      <c r="C254" s="73">
        <v>816</v>
      </c>
      <c r="D254" s="73" t="s">
        <v>47</v>
      </c>
      <c r="E254" s="73" t="s">
        <v>1489</v>
      </c>
      <c r="F254" s="73" t="s">
        <v>1490</v>
      </c>
      <c r="G254" s="73" t="s">
        <v>1491</v>
      </c>
      <c r="H254" s="74">
        <v>43614.3906018519</v>
      </c>
      <c r="I254" s="74">
        <v>43614.390775463</v>
      </c>
      <c r="J254" s="73" t="s">
        <v>606</v>
      </c>
      <c r="K254" s="73" t="s">
        <v>1492</v>
      </c>
      <c r="L254" s="73" t="s">
        <v>53</v>
      </c>
      <c r="M254" s="73" t="s">
        <v>792</v>
      </c>
      <c r="N254" s="73">
        <v>1</v>
      </c>
      <c r="O254" s="73">
        <v>0</v>
      </c>
      <c r="P254" s="73" t="s">
        <v>55</v>
      </c>
      <c r="Q254" s="74">
        <v>43615.6552430556</v>
      </c>
      <c r="R254" s="73" t="s">
        <v>1493</v>
      </c>
    </row>
    <row r="255" s="69" customFormat="1" spans="1:18">
      <c r="A255" s="73" t="str">
        <f>"462859395606860609"</f>
        <v>462859395606860609</v>
      </c>
      <c r="B255" s="73" t="s">
        <v>1484</v>
      </c>
      <c r="C255" s="73">
        <v>2666</v>
      </c>
      <c r="D255" s="73" t="s">
        <v>47</v>
      </c>
      <c r="E255" s="73" t="s">
        <v>1485</v>
      </c>
      <c r="F255" s="73" t="s">
        <v>1486</v>
      </c>
      <c r="G255" s="73" t="s">
        <v>1487</v>
      </c>
      <c r="H255" s="74">
        <v>43614.3999652778</v>
      </c>
      <c r="I255" s="74">
        <v>43614.4003472222</v>
      </c>
      <c r="J255" s="73" t="s">
        <v>384</v>
      </c>
      <c r="K255" s="73" t="s">
        <v>1494</v>
      </c>
      <c r="L255" s="73" t="s">
        <v>53</v>
      </c>
      <c r="M255" s="73" t="s">
        <v>1495</v>
      </c>
      <c r="N255" s="73">
        <v>1</v>
      </c>
      <c r="O255" s="73">
        <v>0</v>
      </c>
      <c r="P255" s="73" t="s">
        <v>55</v>
      </c>
      <c r="Q255" s="74">
        <v>43620.6252546296</v>
      </c>
      <c r="R255" s="73" t="s">
        <v>1496</v>
      </c>
    </row>
    <row r="256" s="1" customFormat="1" spans="1:18">
      <c r="A256" s="60" t="str">
        <f>"462242625317450360"</f>
        <v>462242625317450360</v>
      </c>
      <c r="B256" s="60" t="s">
        <v>1497</v>
      </c>
      <c r="C256" s="60">
        <v>1</v>
      </c>
      <c r="D256" s="60" t="s">
        <v>47</v>
      </c>
      <c r="E256" s="60" t="s">
        <v>1498</v>
      </c>
      <c r="F256" s="60" t="s">
        <v>1499</v>
      </c>
      <c r="G256" s="60" t="s">
        <v>1500</v>
      </c>
      <c r="H256" s="65">
        <v>43614.4063541667</v>
      </c>
      <c r="I256" s="65">
        <v>43614.4065509259</v>
      </c>
      <c r="J256" s="60" t="s">
        <v>1323</v>
      </c>
      <c r="K256" s="60"/>
      <c r="L256" s="60" t="s">
        <v>544</v>
      </c>
      <c r="M256" s="60"/>
      <c r="N256" s="60">
        <v>1</v>
      </c>
      <c r="O256" s="60">
        <v>0</v>
      </c>
      <c r="P256" s="60" t="s">
        <v>55</v>
      </c>
      <c r="Q256" s="65">
        <v>43614.4068981481</v>
      </c>
      <c r="R256" s="60" t="s">
        <v>1324</v>
      </c>
    </row>
    <row r="257" s="69" customFormat="1" spans="1:18">
      <c r="A257" s="73" t="str">
        <f>"462568386805450360"</f>
        <v>462568386805450360</v>
      </c>
      <c r="B257" s="73" t="s">
        <v>1497</v>
      </c>
      <c r="C257" s="73">
        <v>1799</v>
      </c>
      <c r="D257" s="73" t="s">
        <v>47</v>
      </c>
      <c r="E257" s="73" t="s">
        <v>1498</v>
      </c>
      <c r="F257" s="73" t="s">
        <v>1499</v>
      </c>
      <c r="G257" s="73" t="s">
        <v>1500</v>
      </c>
      <c r="H257" s="74">
        <v>43614.4080208333</v>
      </c>
      <c r="I257" s="74">
        <v>43614.4082175926</v>
      </c>
      <c r="J257" s="73" t="s">
        <v>51</v>
      </c>
      <c r="K257" s="73" t="s">
        <v>1501</v>
      </c>
      <c r="L257" s="73" t="s">
        <v>53</v>
      </c>
      <c r="M257" s="73" t="s">
        <v>1502</v>
      </c>
      <c r="N257" s="73">
        <v>1</v>
      </c>
      <c r="O257" s="73">
        <v>0</v>
      </c>
      <c r="P257" s="73" t="s">
        <v>55</v>
      </c>
      <c r="Q257" s="74">
        <v>43619.6982986111</v>
      </c>
      <c r="R257" s="73" t="s">
        <v>1415</v>
      </c>
    </row>
    <row r="258" s="1" customFormat="1" spans="1:18">
      <c r="A258" s="60" t="str">
        <f>"462582370898576683"</f>
        <v>462582370898576683</v>
      </c>
      <c r="B258" s="60" t="s">
        <v>1503</v>
      </c>
      <c r="C258" s="60">
        <v>1</v>
      </c>
      <c r="D258" s="60" t="s">
        <v>47</v>
      </c>
      <c r="E258" s="60" t="s">
        <v>1504</v>
      </c>
      <c r="F258" s="60" t="s">
        <v>1505</v>
      </c>
      <c r="G258" s="60" t="s">
        <v>1506</v>
      </c>
      <c r="H258" s="65">
        <v>43614.4166435185</v>
      </c>
      <c r="I258" s="65">
        <v>43614.4167013889</v>
      </c>
      <c r="J258" s="60" t="s">
        <v>1323</v>
      </c>
      <c r="K258" s="60"/>
      <c r="L258" s="60" t="s">
        <v>544</v>
      </c>
      <c r="M258" s="60"/>
      <c r="N258" s="60">
        <v>1</v>
      </c>
      <c r="O258" s="60">
        <v>0</v>
      </c>
      <c r="P258" s="60" t="s">
        <v>55</v>
      </c>
      <c r="Q258" s="65">
        <v>43614.4170601852</v>
      </c>
      <c r="R258" s="60" t="s">
        <v>1324</v>
      </c>
    </row>
    <row r="259" s="1" customFormat="1" spans="1:18">
      <c r="A259" s="60" t="str">
        <f>"461940448465839540"</f>
        <v>461940448465839540</v>
      </c>
      <c r="B259" s="60" t="s">
        <v>1507</v>
      </c>
      <c r="C259" s="60">
        <v>2299</v>
      </c>
      <c r="D259" s="60" t="s">
        <v>47</v>
      </c>
      <c r="E259" s="60" t="s">
        <v>1508</v>
      </c>
      <c r="F259" s="60" t="s">
        <v>1509</v>
      </c>
      <c r="G259" s="60" t="s">
        <v>1510</v>
      </c>
      <c r="H259" s="65">
        <v>43614.4186921296</v>
      </c>
      <c r="I259" s="65">
        <v>43614.4222685185</v>
      </c>
      <c r="J259" s="60" t="s">
        <v>51</v>
      </c>
      <c r="K259" s="60" t="s">
        <v>1511</v>
      </c>
      <c r="L259" s="60" t="s">
        <v>53</v>
      </c>
      <c r="M259" s="60"/>
      <c r="N259" s="60">
        <v>1</v>
      </c>
      <c r="O259" s="60">
        <v>0</v>
      </c>
      <c r="P259" s="60" t="s">
        <v>55</v>
      </c>
      <c r="Q259" s="65">
        <v>43621.6077546296</v>
      </c>
      <c r="R259" s="60" t="s">
        <v>1512</v>
      </c>
    </row>
    <row r="260" s="1" customFormat="1" spans="1:18">
      <c r="A260" s="60" t="str">
        <f>"462665538175576683"</f>
        <v>462665538175576683</v>
      </c>
      <c r="B260" s="60" t="s">
        <v>1503</v>
      </c>
      <c r="C260" s="60">
        <v>1799</v>
      </c>
      <c r="D260" s="60" t="s">
        <v>47</v>
      </c>
      <c r="E260" s="60" t="s">
        <v>1504</v>
      </c>
      <c r="F260" s="60" t="s">
        <v>1505</v>
      </c>
      <c r="G260" s="60" t="s">
        <v>1506</v>
      </c>
      <c r="H260" s="65">
        <v>43614.454375</v>
      </c>
      <c r="I260" s="65">
        <v>43614.4590277778</v>
      </c>
      <c r="J260" s="60" t="s">
        <v>51</v>
      </c>
      <c r="K260" s="60" t="s">
        <v>1513</v>
      </c>
      <c r="L260" s="60" t="s">
        <v>53</v>
      </c>
      <c r="M260" s="60"/>
      <c r="N260" s="60">
        <v>1</v>
      </c>
      <c r="O260" s="60">
        <v>0</v>
      </c>
      <c r="P260" s="60" t="s">
        <v>55</v>
      </c>
      <c r="Q260" s="65">
        <v>43624.7030671296</v>
      </c>
      <c r="R260" s="60" t="s">
        <v>1415</v>
      </c>
    </row>
    <row r="261" s="1" customFormat="1" spans="1:18">
      <c r="A261" s="60" t="str">
        <f>"462216448132901539"</f>
        <v>462216448132901539</v>
      </c>
      <c r="B261" s="60" t="s">
        <v>1514</v>
      </c>
      <c r="C261" s="60">
        <v>1</v>
      </c>
      <c r="D261" s="60" t="s">
        <v>47</v>
      </c>
      <c r="E261" s="60" t="s">
        <v>1515</v>
      </c>
      <c r="F261" s="60" t="s">
        <v>1516</v>
      </c>
      <c r="G261" s="60" t="s">
        <v>1517</v>
      </c>
      <c r="H261" s="65">
        <v>43614.5714236111</v>
      </c>
      <c r="I261" s="65">
        <v>43614.5714814815</v>
      </c>
      <c r="J261" s="60" t="s">
        <v>1323</v>
      </c>
      <c r="K261" s="60"/>
      <c r="L261" s="60" t="s">
        <v>544</v>
      </c>
      <c r="M261" s="60" t="s">
        <v>506</v>
      </c>
      <c r="N261" s="60">
        <v>1</v>
      </c>
      <c r="O261" s="60">
        <v>0</v>
      </c>
      <c r="P261" s="60" t="s">
        <v>55</v>
      </c>
      <c r="Q261" s="65">
        <v>43614.5718171296</v>
      </c>
      <c r="R261" s="60" t="s">
        <v>1324</v>
      </c>
    </row>
    <row r="262" s="69" customFormat="1" spans="1:18">
      <c r="A262" s="73" t="str">
        <f>"462869954905705042"</f>
        <v>462869954905705042</v>
      </c>
      <c r="B262" s="73" t="s">
        <v>1518</v>
      </c>
      <c r="C262" s="73">
        <v>1367</v>
      </c>
      <c r="D262" s="73" t="s">
        <v>47</v>
      </c>
      <c r="E262" s="73" t="s">
        <v>1519</v>
      </c>
      <c r="F262" s="73" t="s">
        <v>1520</v>
      </c>
      <c r="G262" s="73" t="s">
        <v>1521</v>
      </c>
      <c r="H262" s="74">
        <v>43614.5748032407</v>
      </c>
      <c r="I262" s="74">
        <v>43614.574849537</v>
      </c>
      <c r="J262" s="73" t="s">
        <v>74</v>
      </c>
      <c r="K262" s="73" t="s">
        <v>1522</v>
      </c>
      <c r="L262" s="73" t="s">
        <v>53</v>
      </c>
      <c r="M262" s="73" t="s">
        <v>1523</v>
      </c>
      <c r="N262" s="73">
        <v>1</v>
      </c>
      <c r="O262" s="73">
        <v>0</v>
      </c>
      <c r="P262" s="73" t="s">
        <v>55</v>
      </c>
      <c r="Q262" s="74">
        <v>43617.4478009259</v>
      </c>
      <c r="R262" s="73" t="s">
        <v>1524</v>
      </c>
    </row>
    <row r="263" s="1" customFormat="1" spans="1:18">
      <c r="A263" s="60" t="str">
        <f>"463187459007342250"</f>
        <v>463187459007342250</v>
      </c>
      <c r="B263" s="60" t="s">
        <v>1525</v>
      </c>
      <c r="C263" s="60">
        <v>1</v>
      </c>
      <c r="D263" s="60" t="s">
        <v>47</v>
      </c>
      <c r="E263" s="60" t="s">
        <v>1526</v>
      </c>
      <c r="F263" s="60" t="s">
        <v>1527</v>
      </c>
      <c r="G263" s="60" t="s">
        <v>1528</v>
      </c>
      <c r="H263" s="65">
        <v>43614.574837963</v>
      </c>
      <c r="I263" s="65">
        <v>43614.5749421296</v>
      </c>
      <c r="J263" s="60" t="s">
        <v>1323</v>
      </c>
      <c r="K263" s="60"/>
      <c r="L263" s="60" t="s">
        <v>544</v>
      </c>
      <c r="M263" s="60"/>
      <c r="N263" s="60">
        <v>1</v>
      </c>
      <c r="O263" s="60">
        <v>0</v>
      </c>
      <c r="P263" s="60" t="s">
        <v>55</v>
      </c>
      <c r="Q263" s="65">
        <v>43614.5753240741</v>
      </c>
      <c r="R263" s="60" t="s">
        <v>1324</v>
      </c>
    </row>
    <row r="264" s="1" customFormat="1" spans="1:18">
      <c r="A264" s="60" t="str">
        <f>"463229251456342250"</f>
        <v>463229251456342250</v>
      </c>
      <c r="B264" s="60" t="s">
        <v>1525</v>
      </c>
      <c r="C264" s="60">
        <v>3628</v>
      </c>
      <c r="D264" s="60" t="s">
        <v>47</v>
      </c>
      <c r="E264" s="60" t="s">
        <v>1526</v>
      </c>
      <c r="F264" s="60" t="s">
        <v>1527</v>
      </c>
      <c r="G264" s="60" t="s">
        <v>1528</v>
      </c>
      <c r="H264" s="65">
        <v>43614.6003009259</v>
      </c>
      <c r="I264" s="65">
        <v>43614.6040972222</v>
      </c>
      <c r="J264" s="60" t="s">
        <v>960</v>
      </c>
      <c r="K264" s="60" t="s">
        <v>1529</v>
      </c>
      <c r="L264" s="60" t="s">
        <v>53</v>
      </c>
      <c r="M264" s="60"/>
      <c r="N264" s="60">
        <v>6</v>
      </c>
      <c r="O264" s="60">
        <v>0</v>
      </c>
      <c r="P264" s="60" t="s">
        <v>55</v>
      </c>
      <c r="Q264" s="65">
        <v>43618.7184143519</v>
      </c>
      <c r="R264" s="60" t="s">
        <v>1530</v>
      </c>
    </row>
    <row r="265" s="1" customFormat="1" spans="1:18">
      <c r="A265" s="60" t="str">
        <f>"281918471474592495"</f>
        <v>281918471474592495</v>
      </c>
      <c r="B265" s="60" t="s">
        <v>1531</v>
      </c>
      <c r="C265" s="60">
        <v>568</v>
      </c>
      <c r="D265" s="60" t="s">
        <v>616</v>
      </c>
      <c r="E265" s="60" t="s">
        <v>1532</v>
      </c>
      <c r="F265" s="60" t="s">
        <v>1533</v>
      </c>
      <c r="G265" s="60" t="s">
        <v>1534</v>
      </c>
      <c r="H265" s="65">
        <v>43614.6462847222</v>
      </c>
      <c r="I265" s="65">
        <v>43614.6514236111</v>
      </c>
      <c r="J265" s="60" t="s">
        <v>960</v>
      </c>
      <c r="K265" s="60" t="s">
        <v>1535</v>
      </c>
      <c r="L265" s="60" t="s">
        <v>53</v>
      </c>
      <c r="M265" s="60"/>
      <c r="N265" s="60">
        <v>1</v>
      </c>
      <c r="O265" s="60">
        <v>0</v>
      </c>
      <c r="P265" s="60" t="s">
        <v>55</v>
      </c>
      <c r="Q265" s="60"/>
      <c r="R265" s="60" t="s">
        <v>622</v>
      </c>
    </row>
    <row r="266" s="1" customFormat="1" spans="1:18">
      <c r="A266" s="60" t="str">
        <f>"463207746142618809"</f>
        <v>463207746142618809</v>
      </c>
      <c r="B266" s="60" t="s">
        <v>1536</v>
      </c>
      <c r="C266" s="60">
        <v>1</v>
      </c>
      <c r="D266" s="60" t="s">
        <v>47</v>
      </c>
      <c r="E266" s="60" t="s">
        <v>1537</v>
      </c>
      <c r="F266" s="60" t="s">
        <v>1538</v>
      </c>
      <c r="G266" s="60" t="s">
        <v>1539</v>
      </c>
      <c r="H266" s="65">
        <v>43614.7649421296</v>
      </c>
      <c r="I266" s="65">
        <v>43614.7650462963</v>
      </c>
      <c r="J266" s="60" t="s">
        <v>1323</v>
      </c>
      <c r="K266" s="60"/>
      <c r="L266" s="60" t="s">
        <v>544</v>
      </c>
      <c r="M266" s="60"/>
      <c r="N266" s="60">
        <v>1</v>
      </c>
      <c r="O266" s="60">
        <v>0</v>
      </c>
      <c r="P266" s="60" t="s">
        <v>55</v>
      </c>
      <c r="Q266" s="65">
        <v>43614.7654166667</v>
      </c>
      <c r="R266" s="60" t="s">
        <v>1324</v>
      </c>
    </row>
    <row r="267" s="69" customFormat="1" spans="1:18">
      <c r="A267" s="73" t="str">
        <f>"462560640005618809"</f>
        <v>462560640005618809</v>
      </c>
      <c r="B267" s="73" t="s">
        <v>1536</v>
      </c>
      <c r="C267" s="73">
        <v>1799</v>
      </c>
      <c r="D267" s="73" t="s">
        <v>47</v>
      </c>
      <c r="E267" s="73" t="s">
        <v>1537</v>
      </c>
      <c r="F267" s="73" t="s">
        <v>1538</v>
      </c>
      <c r="G267" s="73" t="s">
        <v>1539</v>
      </c>
      <c r="H267" s="74">
        <v>43614.7687847222</v>
      </c>
      <c r="I267" s="74">
        <v>43614.7688888889</v>
      </c>
      <c r="J267" s="73" t="s">
        <v>51</v>
      </c>
      <c r="K267" s="73" t="s">
        <v>1540</v>
      </c>
      <c r="L267" s="73" t="s">
        <v>53</v>
      </c>
      <c r="M267" s="73" t="s">
        <v>1541</v>
      </c>
      <c r="N267" s="73">
        <v>1</v>
      </c>
      <c r="O267" s="73">
        <v>0</v>
      </c>
      <c r="P267" s="73" t="s">
        <v>55</v>
      </c>
      <c r="Q267" s="74">
        <v>43619.4251273148</v>
      </c>
      <c r="R267" s="73" t="s">
        <v>1415</v>
      </c>
    </row>
    <row r="268" s="1" customFormat="1" spans="1:18">
      <c r="A268" s="60" t="str">
        <f>"463000833011982870"</f>
        <v>463000833011982870</v>
      </c>
      <c r="B268" s="60" t="s">
        <v>1542</v>
      </c>
      <c r="C268" s="60">
        <v>1136</v>
      </c>
      <c r="D268" s="60" t="s">
        <v>616</v>
      </c>
      <c r="E268" s="60" t="s">
        <v>1543</v>
      </c>
      <c r="F268" s="60" t="s">
        <v>1544</v>
      </c>
      <c r="G268" s="60" t="s">
        <v>1545</v>
      </c>
      <c r="H268" s="65">
        <v>43614.8328356482</v>
      </c>
      <c r="I268" s="65">
        <v>43614.8424537037</v>
      </c>
      <c r="J268" s="60" t="s">
        <v>960</v>
      </c>
      <c r="K268" s="60" t="s">
        <v>1546</v>
      </c>
      <c r="L268" s="60" t="s">
        <v>53</v>
      </c>
      <c r="M268" s="60"/>
      <c r="N268" s="60">
        <v>2</v>
      </c>
      <c r="O268" s="60">
        <v>0</v>
      </c>
      <c r="P268" s="60" t="s">
        <v>55</v>
      </c>
      <c r="Q268" s="60"/>
      <c r="R268" s="60" t="s">
        <v>622</v>
      </c>
    </row>
    <row r="269" s="69" customFormat="1" spans="1:18">
      <c r="A269" s="73" t="str">
        <f>"463061249401500270"</f>
        <v>463061249401500270</v>
      </c>
      <c r="B269" s="73" t="s">
        <v>1388</v>
      </c>
      <c r="C269" s="73">
        <v>1799</v>
      </c>
      <c r="D269" s="73" t="s">
        <v>47</v>
      </c>
      <c r="E269" s="73" t="s">
        <v>1389</v>
      </c>
      <c r="F269" s="73" t="s">
        <v>1390</v>
      </c>
      <c r="G269" s="73" t="s">
        <v>1391</v>
      </c>
      <c r="H269" s="74">
        <v>43614.8698032407</v>
      </c>
      <c r="I269" s="74">
        <v>43614.8699074074</v>
      </c>
      <c r="J269" s="73" t="s">
        <v>51</v>
      </c>
      <c r="K269" s="73" t="s">
        <v>1547</v>
      </c>
      <c r="L269" s="73" t="s">
        <v>53</v>
      </c>
      <c r="M269" s="73" t="s">
        <v>1548</v>
      </c>
      <c r="N269" s="73">
        <v>1</v>
      </c>
      <c r="O269" s="73">
        <v>0</v>
      </c>
      <c r="P269" s="73" t="s">
        <v>55</v>
      </c>
      <c r="Q269" s="74">
        <v>43617.7105787037</v>
      </c>
      <c r="R269" s="73" t="s">
        <v>1415</v>
      </c>
    </row>
    <row r="270" s="1" customFormat="1" spans="1:18">
      <c r="A270" s="60" t="str">
        <f>"463099553935914917"</f>
        <v>463099553935914917</v>
      </c>
      <c r="B270" s="60" t="s">
        <v>1549</v>
      </c>
      <c r="C270" s="60">
        <v>1</v>
      </c>
      <c r="D270" s="60" t="s">
        <v>47</v>
      </c>
      <c r="E270" s="60" t="s">
        <v>1550</v>
      </c>
      <c r="F270" s="60" t="s">
        <v>1551</v>
      </c>
      <c r="G270" s="60" t="s">
        <v>1552</v>
      </c>
      <c r="H270" s="65">
        <v>43614.8934259259</v>
      </c>
      <c r="I270" s="65">
        <v>43614.8935069444</v>
      </c>
      <c r="J270" s="60" t="s">
        <v>1323</v>
      </c>
      <c r="K270" s="60"/>
      <c r="L270" s="60" t="s">
        <v>544</v>
      </c>
      <c r="M270" s="60"/>
      <c r="N270" s="60">
        <v>1</v>
      </c>
      <c r="O270" s="60">
        <v>0</v>
      </c>
      <c r="P270" s="60" t="s">
        <v>55</v>
      </c>
      <c r="Q270" s="65">
        <v>43614.8938425926</v>
      </c>
      <c r="R270" s="60" t="s">
        <v>1324</v>
      </c>
    </row>
    <row r="271" s="69" customFormat="1" spans="1:18">
      <c r="A271" s="59" t="str">
        <f>"463103809911914917"</f>
        <v>463103809911914917</v>
      </c>
      <c r="B271" s="59" t="s">
        <v>1549</v>
      </c>
      <c r="C271" s="59">
        <v>1790</v>
      </c>
      <c r="D271" s="59" t="s">
        <v>47</v>
      </c>
      <c r="E271" s="59" t="s">
        <v>1550</v>
      </c>
      <c r="F271" s="59" t="s">
        <v>1553</v>
      </c>
      <c r="G271" s="59" t="s">
        <v>1552</v>
      </c>
      <c r="H271" s="72">
        <v>43614.8952546296</v>
      </c>
      <c r="I271" s="72">
        <v>43614.896712963</v>
      </c>
      <c r="J271" s="59" t="s">
        <v>51</v>
      </c>
      <c r="K271" s="59" t="s">
        <v>1554</v>
      </c>
      <c r="L271" s="59" t="s">
        <v>53</v>
      </c>
      <c r="M271" s="59" t="s">
        <v>1555</v>
      </c>
      <c r="N271" s="59">
        <v>1</v>
      </c>
      <c r="O271" s="59">
        <v>0</v>
      </c>
      <c r="P271" s="59" t="s">
        <v>55</v>
      </c>
      <c r="Q271" s="72">
        <v>43619.4041550926</v>
      </c>
      <c r="R271" s="59" t="s">
        <v>1556</v>
      </c>
    </row>
    <row r="272" s="69" customFormat="1" spans="1:18">
      <c r="A272" s="73" t="str">
        <f>"463433186071608852"</f>
        <v>463433186071608852</v>
      </c>
      <c r="B272" s="73" t="s">
        <v>1557</v>
      </c>
      <c r="C272" s="73">
        <v>8750</v>
      </c>
      <c r="D272" s="73" t="s">
        <v>616</v>
      </c>
      <c r="E272" s="73" t="s">
        <v>1558</v>
      </c>
      <c r="F272" s="73" t="s">
        <v>1559</v>
      </c>
      <c r="G272" s="73" t="s">
        <v>1560</v>
      </c>
      <c r="H272" s="74">
        <v>43614.8985185185</v>
      </c>
      <c r="I272" s="74">
        <v>43614.90125</v>
      </c>
      <c r="J272" s="73" t="s">
        <v>51</v>
      </c>
      <c r="K272" s="73" t="s">
        <v>1561</v>
      </c>
      <c r="L272" s="73" t="s">
        <v>53</v>
      </c>
      <c r="M272" s="73" t="s">
        <v>1562</v>
      </c>
      <c r="N272" s="73">
        <v>4</v>
      </c>
      <c r="O272" s="73">
        <v>0</v>
      </c>
      <c r="P272" s="73" t="s">
        <v>55</v>
      </c>
      <c r="Q272" s="73"/>
      <c r="R272" s="73" t="s">
        <v>622</v>
      </c>
    </row>
    <row r="273" s="1" customFormat="1" spans="1:18">
      <c r="A273" s="60" t="str">
        <f>"462893856828179266"</f>
        <v>462893856828179266</v>
      </c>
      <c r="B273" s="60" t="s">
        <v>1563</v>
      </c>
      <c r="C273" s="60">
        <v>1</v>
      </c>
      <c r="D273" s="60" t="s">
        <v>47</v>
      </c>
      <c r="E273" s="60" t="s">
        <v>1564</v>
      </c>
      <c r="F273" s="60" t="s">
        <v>1565</v>
      </c>
      <c r="G273" s="60" t="s">
        <v>1566</v>
      </c>
      <c r="H273" s="65">
        <v>43614.9908680556</v>
      </c>
      <c r="I273" s="65">
        <v>43614.9915625</v>
      </c>
      <c r="J273" s="60" t="s">
        <v>1323</v>
      </c>
      <c r="K273" s="60"/>
      <c r="L273" s="60" t="s">
        <v>544</v>
      </c>
      <c r="M273" s="60"/>
      <c r="N273" s="60">
        <v>1</v>
      </c>
      <c r="O273" s="60">
        <v>0</v>
      </c>
      <c r="P273" s="60" t="s">
        <v>55</v>
      </c>
      <c r="Q273" s="65">
        <v>43614.9919212963</v>
      </c>
      <c r="R273" s="60" t="s">
        <v>1324</v>
      </c>
    </row>
    <row r="274" s="1" customFormat="1" spans="1:18">
      <c r="A274" s="60" t="str">
        <f>"463855202560628720"</f>
        <v>463855202560628720</v>
      </c>
      <c r="B274" s="60" t="s">
        <v>1567</v>
      </c>
      <c r="C274" s="60">
        <v>1</v>
      </c>
      <c r="D274" s="60" t="s">
        <v>47</v>
      </c>
      <c r="E274" s="60" t="s">
        <v>1568</v>
      </c>
      <c r="F274" s="60" t="s">
        <v>1569</v>
      </c>
      <c r="G274" s="60" t="s">
        <v>1570</v>
      </c>
      <c r="H274" s="65">
        <v>43615.4422453704</v>
      </c>
      <c r="I274" s="65">
        <v>43615.4423842593</v>
      </c>
      <c r="J274" s="60" t="s">
        <v>1323</v>
      </c>
      <c r="K274" s="60"/>
      <c r="L274" s="60" t="s">
        <v>544</v>
      </c>
      <c r="M274" s="60" t="s">
        <v>506</v>
      </c>
      <c r="N274" s="60">
        <v>1</v>
      </c>
      <c r="O274" s="60">
        <v>0</v>
      </c>
      <c r="P274" s="60" t="s">
        <v>55</v>
      </c>
      <c r="Q274" s="65">
        <v>43615.4427777778</v>
      </c>
      <c r="R274" s="60" t="s">
        <v>1324</v>
      </c>
    </row>
    <row r="275" s="1" customFormat="1" spans="1:18">
      <c r="A275" s="60" t="str">
        <f>"463865474297274288"</f>
        <v>463865474297274288</v>
      </c>
      <c r="B275" s="60" t="s">
        <v>1571</v>
      </c>
      <c r="C275" s="60">
        <v>2239</v>
      </c>
      <c r="D275" s="60" t="s">
        <v>47</v>
      </c>
      <c r="E275" s="60" t="s">
        <v>1572</v>
      </c>
      <c r="F275" s="60" t="s">
        <v>1573</v>
      </c>
      <c r="G275" s="60" t="s">
        <v>1574</v>
      </c>
      <c r="H275" s="65">
        <v>43615.4467708333</v>
      </c>
      <c r="I275" s="65">
        <v>43615.4533333333</v>
      </c>
      <c r="J275" s="60" t="s">
        <v>51</v>
      </c>
      <c r="K275" s="60" t="s">
        <v>1575</v>
      </c>
      <c r="L275" s="60" t="s">
        <v>53</v>
      </c>
      <c r="M275" s="60"/>
      <c r="N275" s="60">
        <v>1</v>
      </c>
      <c r="O275" s="60">
        <v>0</v>
      </c>
      <c r="P275" s="60" t="s">
        <v>55</v>
      </c>
      <c r="Q275" s="65">
        <v>43624.8333217593</v>
      </c>
      <c r="R275" s="60" t="s">
        <v>1576</v>
      </c>
    </row>
    <row r="276" s="1" customFormat="1" spans="1:18">
      <c r="A276" s="60" t="str">
        <f>"463218016904628720"</f>
        <v>463218016904628720</v>
      </c>
      <c r="B276" s="60" t="s">
        <v>1567</v>
      </c>
      <c r="C276" s="60">
        <v>1790</v>
      </c>
      <c r="D276" s="60" t="s">
        <v>47</v>
      </c>
      <c r="E276" s="60" t="s">
        <v>1568</v>
      </c>
      <c r="F276" s="60" t="s">
        <v>1569</v>
      </c>
      <c r="G276" s="60" t="s">
        <v>1570</v>
      </c>
      <c r="H276" s="65">
        <v>43615.450787037</v>
      </c>
      <c r="I276" s="65">
        <v>43615.4554282407</v>
      </c>
      <c r="J276" s="60" t="s">
        <v>51</v>
      </c>
      <c r="K276" s="60" t="s">
        <v>1577</v>
      </c>
      <c r="L276" s="60" t="s">
        <v>53</v>
      </c>
      <c r="M276" s="60"/>
      <c r="N276" s="60">
        <v>1</v>
      </c>
      <c r="O276" s="60">
        <v>0</v>
      </c>
      <c r="P276" s="60" t="s">
        <v>55</v>
      </c>
      <c r="Q276" s="65">
        <v>43622.7857175926</v>
      </c>
      <c r="R276" s="60" t="s">
        <v>1556</v>
      </c>
    </row>
    <row r="277" s="69" customFormat="1" spans="1:18">
      <c r="A277" s="73" t="str">
        <f>"281998791301360995"</f>
        <v>281998791301360995</v>
      </c>
      <c r="B277" s="73" t="s">
        <v>1578</v>
      </c>
      <c r="C277" s="73">
        <v>2299</v>
      </c>
      <c r="D277" s="73" t="s">
        <v>47</v>
      </c>
      <c r="E277" s="73" t="s">
        <v>1579</v>
      </c>
      <c r="F277" s="73" t="s">
        <v>1580</v>
      </c>
      <c r="G277" s="73" t="s">
        <v>1581</v>
      </c>
      <c r="H277" s="74">
        <v>43615.4646527778</v>
      </c>
      <c r="I277" s="74">
        <v>43615.4648958333</v>
      </c>
      <c r="J277" s="73" t="s">
        <v>51</v>
      </c>
      <c r="K277" s="73" t="s">
        <v>1582</v>
      </c>
      <c r="L277" s="73" t="s">
        <v>53</v>
      </c>
      <c r="M277" s="73" t="s">
        <v>1583</v>
      </c>
      <c r="N277" s="73">
        <v>1</v>
      </c>
      <c r="O277" s="73">
        <v>0</v>
      </c>
      <c r="P277" s="73" t="s">
        <v>55</v>
      </c>
      <c r="Q277" s="74">
        <v>43620.4110185185</v>
      </c>
      <c r="R277" s="73" t="s">
        <v>1512</v>
      </c>
    </row>
    <row r="278" s="69" customFormat="1" spans="1:18">
      <c r="A278" s="73" t="str">
        <f>"463682113897848673"</f>
        <v>463682113897848673</v>
      </c>
      <c r="B278" s="73" t="s">
        <v>1584</v>
      </c>
      <c r="C278" s="73">
        <v>1799</v>
      </c>
      <c r="D278" s="73" t="s">
        <v>616</v>
      </c>
      <c r="E278" s="73" t="s">
        <v>1585</v>
      </c>
      <c r="F278" s="73" t="s">
        <v>1586</v>
      </c>
      <c r="G278" s="73" t="s">
        <v>1587</v>
      </c>
      <c r="H278" s="74">
        <v>43615.5220601852</v>
      </c>
      <c r="I278" s="74">
        <v>43615.5220949074</v>
      </c>
      <c r="J278" s="73" t="s">
        <v>51</v>
      </c>
      <c r="K278" s="73" t="s">
        <v>1588</v>
      </c>
      <c r="L278" s="73" t="s">
        <v>53</v>
      </c>
      <c r="M278" s="73" t="s">
        <v>1589</v>
      </c>
      <c r="N278" s="73">
        <v>1</v>
      </c>
      <c r="O278" s="73">
        <v>0</v>
      </c>
      <c r="P278" s="73" t="s">
        <v>55</v>
      </c>
      <c r="Q278" s="73"/>
      <c r="R278" s="73" t="s">
        <v>622</v>
      </c>
    </row>
    <row r="279" s="1" customFormat="1" spans="1:18">
      <c r="A279" s="60" t="str">
        <f>"463805441767802353"</f>
        <v>463805441767802353</v>
      </c>
      <c r="B279" s="60" t="s">
        <v>1590</v>
      </c>
      <c r="C279" s="60">
        <v>1</v>
      </c>
      <c r="D279" s="60" t="s">
        <v>47</v>
      </c>
      <c r="E279" s="60" t="s">
        <v>1591</v>
      </c>
      <c r="F279" s="60" t="s">
        <v>1592</v>
      </c>
      <c r="G279" s="60" t="s">
        <v>1593</v>
      </c>
      <c r="H279" s="65">
        <v>43615.5964467593</v>
      </c>
      <c r="I279" s="65">
        <v>43615.5977430556</v>
      </c>
      <c r="J279" s="60" t="s">
        <v>1323</v>
      </c>
      <c r="K279" s="60"/>
      <c r="L279" s="60" t="s">
        <v>544</v>
      </c>
      <c r="M279" s="60" t="s">
        <v>506</v>
      </c>
      <c r="N279" s="60">
        <v>1</v>
      </c>
      <c r="O279" s="60">
        <v>0</v>
      </c>
      <c r="P279" s="60" t="s">
        <v>55</v>
      </c>
      <c r="Q279" s="65">
        <v>43615.5981481482</v>
      </c>
      <c r="R279" s="60" t="s">
        <v>1324</v>
      </c>
    </row>
    <row r="280" s="1" customFormat="1" spans="1:18">
      <c r="A280" s="60" t="str">
        <f>"463812481980802353"</f>
        <v>463812481980802353</v>
      </c>
      <c r="B280" s="60" t="s">
        <v>1590</v>
      </c>
      <c r="C280" s="60">
        <v>2940</v>
      </c>
      <c r="D280" s="60" t="s">
        <v>47</v>
      </c>
      <c r="E280" s="60" t="s">
        <v>1591</v>
      </c>
      <c r="F280" s="60" t="s">
        <v>1592</v>
      </c>
      <c r="G280" s="60" t="s">
        <v>1593</v>
      </c>
      <c r="H280" s="65">
        <v>43615.6053240741</v>
      </c>
      <c r="I280" s="65">
        <v>43615.6110763889</v>
      </c>
      <c r="J280" s="60" t="s">
        <v>960</v>
      </c>
      <c r="K280" s="60" t="s">
        <v>1594</v>
      </c>
      <c r="L280" s="60" t="s">
        <v>53</v>
      </c>
      <c r="M280" s="60" t="s">
        <v>975</v>
      </c>
      <c r="N280" s="60">
        <v>5</v>
      </c>
      <c r="O280" s="60">
        <v>0</v>
      </c>
      <c r="P280" s="60" t="s">
        <v>55</v>
      </c>
      <c r="Q280" s="65">
        <v>43620.7108680556</v>
      </c>
      <c r="R280" s="60" t="s">
        <v>1595</v>
      </c>
    </row>
    <row r="281" s="1" customFormat="1" spans="1:18">
      <c r="A281" s="60" t="str">
        <f>"462944256695204418"</f>
        <v>462944256695204418</v>
      </c>
      <c r="B281" s="60" t="s">
        <v>1596</v>
      </c>
      <c r="C281" s="60">
        <v>1</v>
      </c>
      <c r="D281" s="60" t="s">
        <v>47</v>
      </c>
      <c r="E281" s="60" t="s">
        <v>1597</v>
      </c>
      <c r="F281" s="60" t="s">
        <v>1598</v>
      </c>
      <c r="G281" s="60" t="s">
        <v>1599</v>
      </c>
      <c r="H281" s="65">
        <v>43615.6716666667</v>
      </c>
      <c r="I281" s="65">
        <v>43615.6717708333</v>
      </c>
      <c r="J281" s="60" t="s">
        <v>1323</v>
      </c>
      <c r="K281" s="60"/>
      <c r="L281" s="60" t="s">
        <v>544</v>
      </c>
      <c r="M281" s="60"/>
      <c r="N281" s="60">
        <v>1</v>
      </c>
      <c r="O281" s="60">
        <v>0</v>
      </c>
      <c r="P281" s="60" t="s">
        <v>55</v>
      </c>
      <c r="Q281" s="65">
        <v>43615.6721527778</v>
      </c>
      <c r="R281" s="60" t="s">
        <v>1324</v>
      </c>
    </row>
    <row r="282" s="1" customFormat="1" spans="1:18">
      <c r="A282" s="60" t="str">
        <f>"464562019677204418"</f>
        <v>464562019677204418</v>
      </c>
      <c r="B282" s="60" t="s">
        <v>1596</v>
      </c>
      <c r="C282" s="60">
        <v>1972</v>
      </c>
      <c r="D282" s="60" t="s">
        <v>47</v>
      </c>
      <c r="E282" s="60" t="s">
        <v>1597</v>
      </c>
      <c r="F282" s="60" t="s">
        <v>1598</v>
      </c>
      <c r="G282" s="60" t="s">
        <v>1599</v>
      </c>
      <c r="H282" s="65">
        <v>43615.6812268519</v>
      </c>
      <c r="I282" s="65">
        <v>43615.6861342593</v>
      </c>
      <c r="J282" s="60" t="s">
        <v>960</v>
      </c>
      <c r="K282" s="60" t="s">
        <v>1600</v>
      </c>
      <c r="L282" s="60" t="s">
        <v>53</v>
      </c>
      <c r="M282" s="60"/>
      <c r="N282" s="60">
        <v>4</v>
      </c>
      <c r="O282" s="60">
        <v>0</v>
      </c>
      <c r="P282" s="60" t="s">
        <v>55</v>
      </c>
      <c r="Q282" s="65">
        <v>43622.5952662037</v>
      </c>
      <c r="R282" s="60" t="s">
        <v>1601</v>
      </c>
    </row>
    <row r="283" s="1" customFormat="1" spans="1:18">
      <c r="A283" s="60" t="str">
        <f>"464256962944045743"</f>
        <v>464256962944045743</v>
      </c>
      <c r="B283" s="60" t="s">
        <v>1602</v>
      </c>
      <c r="C283" s="60">
        <v>1</v>
      </c>
      <c r="D283" s="60" t="s">
        <v>47</v>
      </c>
      <c r="E283" s="60" t="s">
        <v>1603</v>
      </c>
      <c r="F283" s="60" t="s">
        <v>1604</v>
      </c>
      <c r="G283" s="60" t="s">
        <v>1605</v>
      </c>
      <c r="H283" s="65">
        <v>43615.7058912037</v>
      </c>
      <c r="I283" s="65">
        <v>43615.710150463</v>
      </c>
      <c r="J283" s="60" t="s">
        <v>1323</v>
      </c>
      <c r="K283" s="60"/>
      <c r="L283" s="60" t="s">
        <v>544</v>
      </c>
      <c r="M283" s="60"/>
      <c r="N283" s="60">
        <v>1</v>
      </c>
      <c r="O283" s="60">
        <v>0</v>
      </c>
      <c r="P283" s="60" t="s">
        <v>55</v>
      </c>
      <c r="Q283" s="65">
        <v>43615.7105671296</v>
      </c>
      <c r="R283" s="60" t="s">
        <v>1324</v>
      </c>
    </row>
    <row r="284" s="1" customFormat="1" spans="1:18">
      <c r="A284" s="60" t="str">
        <f>"463606592239045743"</f>
        <v>463606592239045743</v>
      </c>
      <c r="B284" s="60" t="s">
        <v>1602</v>
      </c>
      <c r="C284" s="60">
        <v>3160</v>
      </c>
      <c r="D284" s="60" t="s">
        <v>47</v>
      </c>
      <c r="E284" s="60" t="s">
        <v>1603</v>
      </c>
      <c r="F284" s="60" t="s">
        <v>1604</v>
      </c>
      <c r="G284" s="60" t="s">
        <v>1605</v>
      </c>
      <c r="H284" s="65">
        <v>43615.7148726852</v>
      </c>
      <c r="I284" s="65">
        <v>43615.718125</v>
      </c>
      <c r="J284" s="60" t="s">
        <v>135</v>
      </c>
      <c r="K284" s="60" t="s">
        <v>1606</v>
      </c>
      <c r="L284" s="60" t="s">
        <v>53</v>
      </c>
      <c r="M284" s="60"/>
      <c r="N284" s="60">
        <v>1</v>
      </c>
      <c r="O284" s="60">
        <v>0</v>
      </c>
      <c r="P284" s="60" t="s">
        <v>55</v>
      </c>
      <c r="Q284" s="65">
        <v>43619.5715046296</v>
      </c>
      <c r="R284" s="60" t="s">
        <v>1607</v>
      </c>
    </row>
    <row r="285" s="1" customFormat="1" spans="1:18">
      <c r="A285" s="60" t="str">
        <f>"463692288889591959"</f>
        <v>463692288889591959</v>
      </c>
      <c r="B285" s="60" t="s">
        <v>1608</v>
      </c>
      <c r="C285" s="60">
        <v>1</v>
      </c>
      <c r="D285" s="60" t="s">
        <v>47</v>
      </c>
      <c r="E285" s="60" t="s">
        <v>1609</v>
      </c>
      <c r="F285" s="60" t="s">
        <v>1610</v>
      </c>
      <c r="G285" s="60" t="s">
        <v>1611</v>
      </c>
      <c r="H285" s="65">
        <v>43615.7713078704</v>
      </c>
      <c r="I285" s="65">
        <v>43615.7713657407</v>
      </c>
      <c r="J285" s="60" t="s">
        <v>1323</v>
      </c>
      <c r="K285" s="60"/>
      <c r="L285" s="60" t="s">
        <v>544</v>
      </c>
      <c r="M285" s="60"/>
      <c r="N285" s="60">
        <v>1</v>
      </c>
      <c r="O285" s="60">
        <v>0</v>
      </c>
      <c r="P285" s="60" t="s">
        <v>55</v>
      </c>
      <c r="Q285" s="65">
        <v>43615.7717476852</v>
      </c>
      <c r="R285" s="60" t="s">
        <v>1324</v>
      </c>
    </row>
    <row r="286" s="69" customFormat="1" spans="1:18">
      <c r="A286" s="73" t="str">
        <f>"464689219161591959"</f>
        <v>464689219161591959</v>
      </c>
      <c r="B286" s="73" t="s">
        <v>1608</v>
      </c>
      <c r="C286" s="73">
        <v>1799</v>
      </c>
      <c r="D286" s="73" t="s">
        <v>616</v>
      </c>
      <c r="E286" s="73" t="s">
        <v>1609</v>
      </c>
      <c r="F286" s="73" t="s">
        <v>1612</v>
      </c>
      <c r="G286" s="73" t="s">
        <v>1611</v>
      </c>
      <c r="H286" s="74">
        <v>43615.7929513889</v>
      </c>
      <c r="I286" s="74">
        <v>43615.7930208333</v>
      </c>
      <c r="J286" s="73" t="s">
        <v>51</v>
      </c>
      <c r="K286" s="73" t="s">
        <v>1613</v>
      </c>
      <c r="L286" s="73" t="s">
        <v>53</v>
      </c>
      <c r="M286" s="73" t="s">
        <v>1614</v>
      </c>
      <c r="N286" s="73">
        <v>1</v>
      </c>
      <c r="O286" s="73">
        <v>0</v>
      </c>
      <c r="P286" s="73" t="s">
        <v>55</v>
      </c>
      <c r="Q286" s="73"/>
      <c r="R286" s="73" t="s">
        <v>622</v>
      </c>
    </row>
    <row r="287" s="69" customFormat="1" spans="1:18">
      <c r="A287" s="73" t="str">
        <f>"464292289799064017"</f>
        <v>464292289799064017</v>
      </c>
      <c r="B287" s="73" t="s">
        <v>1615</v>
      </c>
      <c r="C287" s="73">
        <v>1088</v>
      </c>
      <c r="D287" s="73" t="s">
        <v>47</v>
      </c>
      <c r="E287" s="73" t="s">
        <v>1616</v>
      </c>
      <c r="F287" s="73" t="s">
        <v>1617</v>
      </c>
      <c r="G287" s="73" t="s">
        <v>1618</v>
      </c>
      <c r="H287" s="74">
        <v>43615.9664814815</v>
      </c>
      <c r="I287" s="74">
        <v>43615.9665740741</v>
      </c>
      <c r="J287" s="73" t="s">
        <v>189</v>
      </c>
      <c r="K287" s="73" t="s">
        <v>1619</v>
      </c>
      <c r="L287" s="73" t="s">
        <v>53</v>
      </c>
      <c r="M287" s="73" t="s">
        <v>191</v>
      </c>
      <c r="N287" s="73">
        <v>1</v>
      </c>
      <c r="O287" s="73">
        <v>0</v>
      </c>
      <c r="P287" s="73" t="s">
        <v>55</v>
      </c>
      <c r="Q287" s="74">
        <v>43618.952349537</v>
      </c>
      <c r="R287" s="73" t="s">
        <v>1620</v>
      </c>
    </row>
    <row r="288" s="1" customFormat="1" spans="1:18">
      <c r="A288" s="60" t="str">
        <f>"464509249061353343"</f>
        <v>464509249061353343</v>
      </c>
      <c r="B288" s="60" t="s">
        <v>1621</v>
      </c>
      <c r="C288" s="60">
        <v>1</v>
      </c>
      <c r="D288" s="60" t="s">
        <v>47</v>
      </c>
      <c r="E288" s="60" t="s">
        <v>1622</v>
      </c>
      <c r="F288" s="60" t="s">
        <v>1623</v>
      </c>
      <c r="G288" s="60" t="s">
        <v>1624</v>
      </c>
      <c r="H288" s="65">
        <v>43616.3895486111</v>
      </c>
      <c r="I288" s="65">
        <v>43616.3898148148</v>
      </c>
      <c r="J288" s="60" t="s">
        <v>1323</v>
      </c>
      <c r="K288" s="60"/>
      <c r="L288" s="60" t="s">
        <v>544</v>
      </c>
      <c r="M288" s="60"/>
      <c r="N288" s="60">
        <v>1</v>
      </c>
      <c r="O288" s="60">
        <v>0</v>
      </c>
      <c r="P288" s="60" t="s">
        <v>55</v>
      </c>
      <c r="Q288" s="65">
        <v>43616.3901388889</v>
      </c>
      <c r="R288" s="60" t="s">
        <v>1324</v>
      </c>
    </row>
    <row r="289" s="1" customFormat="1" spans="1:18">
      <c r="A289" s="60" t="str">
        <f>"464843618139353343"</f>
        <v>464843618139353343</v>
      </c>
      <c r="B289" s="60" t="s">
        <v>1621</v>
      </c>
      <c r="C289" s="60">
        <v>1790</v>
      </c>
      <c r="D289" s="60" t="s">
        <v>47</v>
      </c>
      <c r="E289" s="60" t="s">
        <v>1622</v>
      </c>
      <c r="F289" s="60" t="s">
        <v>1623</v>
      </c>
      <c r="G289" s="60" t="s">
        <v>1624</v>
      </c>
      <c r="H289" s="65">
        <v>43616.399849537</v>
      </c>
      <c r="I289" s="65">
        <v>43616.4087152778</v>
      </c>
      <c r="J289" s="60" t="s">
        <v>51</v>
      </c>
      <c r="K289" s="60" t="s">
        <v>1625</v>
      </c>
      <c r="L289" s="60" t="s">
        <v>53</v>
      </c>
      <c r="M289" s="60"/>
      <c r="N289" s="60">
        <v>1</v>
      </c>
      <c r="O289" s="60">
        <v>0</v>
      </c>
      <c r="P289" s="60" t="s">
        <v>55</v>
      </c>
      <c r="Q289" s="65">
        <v>43621.5780092593</v>
      </c>
      <c r="R289" s="60" t="s">
        <v>1556</v>
      </c>
    </row>
    <row r="290" s="69" customFormat="1" spans="1:18">
      <c r="A290" s="73" t="str">
        <f>"464278432879858031"</f>
        <v>464278432879858031</v>
      </c>
      <c r="B290" s="73" t="s">
        <v>1626</v>
      </c>
      <c r="C290" s="73">
        <v>1732</v>
      </c>
      <c r="D290" s="73" t="s">
        <v>616</v>
      </c>
      <c r="E290" s="73" t="s">
        <v>1627</v>
      </c>
      <c r="F290" s="73" t="s">
        <v>1628</v>
      </c>
      <c r="G290" s="73" t="s">
        <v>1629</v>
      </c>
      <c r="H290" s="74">
        <v>43616.4504513889</v>
      </c>
      <c r="I290" s="74">
        <v>43616.4505092593</v>
      </c>
      <c r="J290" s="73" t="s">
        <v>606</v>
      </c>
      <c r="K290" s="73" t="s">
        <v>1630</v>
      </c>
      <c r="L290" s="73" t="s">
        <v>53</v>
      </c>
      <c r="M290" s="73" t="s">
        <v>1631</v>
      </c>
      <c r="N290" s="73">
        <v>2</v>
      </c>
      <c r="O290" s="73">
        <v>0</v>
      </c>
      <c r="P290" s="73" t="s">
        <v>55</v>
      </c>
      <c r="Q290" s="73"/>
      <c r="R290" s="73" t="s">
        <v>622</v>
      </c>
    </row>
    <row r="291" s="1" customFormat="1" spans="1:18">
      <c r="A291" s="60" t="str">
        <f>"303701644102260502"</f>
        <v>303701644102260502</v>
      </c>
      <c r="B291" s="60" t="s">
        <v>1632</v>
      </c>
      <c r="C291" s="60">
        <v>1</v>
      </c>
      <c r="D291" s="60" t="s">
        <v>47</v>
      </c>
      <c r="E291" s="60" t="s">
        <v>1633</v>
      </c>
      <c r="F291" s="60" t="s">
        <v>1634</v>
      </c>
      <c r="G291" s="60" t="s">
        <v>1635</v>
      </c>
      <c r="H291" s="65">
        <v>43616.492349537</v>
      </c>
      <c r="I291" s="65">
        <v>43616.4929398148</v>
      </c>
      <c r="J291" s="60" t="s">
        <v>1323</v>
      </c>
      <c r="K291" s="60"/>
      <c r="L291" s="60" t="s">
        <v>544</v>
      </c>
      <c r="M291" s="60"/>
      <c r="N291" s="60">
        <v>1</v>
      </c>
      <c r="O291" s="60">
        <v>0</v>
      </c>
      <c r="P291" s="60" t="s">
        <v>55</v>
      </c>
      <c r="Q291" s="65">
        <v>43616.493275463</v>
      </c>
      <c r="R291" s="60" t="s">
        <v>1324</v>
      </c>
    </row>
    <row r="292" s="1" customFormat="1" spans="1:18">
      <c r="A292" s="60" t="str">
        <f>"303953038173260502"</f>
        <v>303953038173260502</v>
      </c>
      <c r="B292" s="60" t="s">
        <v>1632</v>
      </c>
      <c r="C292" s="60">
        <v>1799</v>
      </c>
      <c r="D292" s="60" t="s">
        <v>47</v>
      </c>
      <c r="E292" s="60" t="s">
        <v>1636</v>
      </c>
      <c r="F292" s="60" t="s">
        <v>1637</v>
      </c>
      <c r="G292" s="60" t="s">
        <v>1638</v>
      </c>
      <c r="H292" s="65">
        <v>43616.5246064815</v>
      </c>
      <c r="I292" s="65">
        <v>43616.529224537</v>
      </c>
      <c r="J292" s="60" t="s">
        <v>51</v>
      </c>
      <c r="K292" s="60" t="s">
        <v>1639</v>
      </c>
      <c r="L292" s="60" t="s">
        <v>53</v>
      </c>
      <c r="M292" s="60"/>
      <c r="N292" s="60">
        <v>1</v>
      </c>
      <c r="O292" s="60">
        <v>0</v>
      </c>
      <c r="P292" s="60" t="s">
        <v>55</v>
      </c>
      <c r="Q292" s="65">
        <v>43620.7379050926</v>
      </c>
      <c r="R292" s="60" t="s">
        <v>1415</v>
      </c>
    </row>
    <row r="293" s="1" customFormat="1" spans="1:18">
      <c r="A293" s="60" t="str">
        <f>"464557056867371353"</f>
        <v>464557056867371353</v>
      </c>
      <c r="B293" s="60" t="s">
        <v>1640</v>
      </c>
      <c r="C293" s="60">
        <v>1</v>
      </c>
      <c r="D293" s="60" t="s">
        <v>47</v>
      </c>
      <c r="E293" s="60" t="s">
        <v>1641</v>
      </c>
      <c r="F293" s="60" t="s">
        <v>1642</v>
      </c>
      <c r="G293" s="60" t="s">
        <v>1643</v>
      </c>
      <c r="H293" s="65">
        <v>43616.6059375</v>
      </c>
      <c r="I293" s="65">
        <v>43616.6060185185</v>
      </c>
      <c r="J293" s="60" t="s">
        <v>1323</v>
      </c>
      <c r="K293" s="60"/>
      <c r="L293" s="60" t="s">
        <v>544</v>
      </c>
      <c r="M293" s="60"/>
      <c r="N293" s="60">
        <v>1</v>
      </c>
      <c r="O293" s="60">
        <v>0</v>
      </c>
      <c r="P293" s="60" t="s">
        <v>55</v>
      </c>
      <c r="Q293" s="65">
        <v>43616.6063425926</v>
      </c>
      <c r="R293" s="60" t="s">
        <v>1324</v>
      </c>
    </row>
    <row r="294" s="1" customFormat="1" spans="1:18">
      <c r="A294" s="60" t="str">
        <f>"282149223855459594"</f>
        <v>282149223855459594</v>
      </c>
      <c r="B294" s="60" t="s">
        <v>1644</v>
      </c>
      <c r="C294" s="60">
        <v>1</v>
      </c>
      <c r="D294" s="60" t="s">
        <v>47</v>
      </c>
      <c r="E294" s="60" t="s">
        <v>1645</v>
      </c>
      <c r="F294" s="60" t="s">
        <v>1646</v>
      </c>
      <c r="G294" s="60" t="s">
        <v>1647</v>
      </c>
      <c r="H294" s="65">
        <v>43616.6071990741</v>
      </c>
      <c r="I294" s="65">
        <v>43616.6072453704</v>
      </c>
      <c r="J294" s="60" t="s">
        <v>1323</v>
      </c>
      <c r="K294" s="60"/>
      <c r="L294" s="60" t="s">
        <v>544</v>
      </c>
      <c r="M294" s="60"/>
      <c r="N294" s="60">
        <v>1</v>
      </c>
      <c r="O294" s="60">
        <v>0</v>
      </c>
      <c r="P294" s="60" t="s">
        <v>55</v>
      </c>
      <c r="Q294" s="65">
        <v>43616.6076273148</v>
      </c>
      <c r="R294" s="60" t="s">
        <v>1324</v>
      </c>
    </row>
    <row r="295" s="1" customFormat="1" spans="1:18">
      <c r="A295" s="60" t="str">
        <f>"281838117123459594"</f>
        <v>281838117123459594</v>
      </c>
      <c r="B295" s="60" t="s">
        <v>1644</v>
      </c>
      <c r="C295" s="60">
        <v>1198</v>
      </c>
      <c r="D295" s="60" t="s">
        <v>616</v>
      </c>
      <c r="E295" s="60" t="s">
        <v>1645</v>
      </c>
      <c r="F295" s="60" t="s">
        <v>1646</v>
      </c>
      <c r="G295" s="60" t="s">
        <v>1647</v>
      </c>
      <c r="H295" s="65">
        <v>43616.651087963</v>
      </c>
      <c r="I295" s="65">
        <v>43616.6720138889</v>
      </c>
      <c r="J295" s="60" t="s">
        <v>960</v>
      </c>
      <c r="K295" s="60" t="s">
        <v>1648</v>
      </c>
      <c r="L295" s="60" t="s">
        <v>53</v>
      </c>
      <c r="M295" s="60"/>
      <c r="N295" s="60">
        <v>2</v>
      </c>
      <c r="O295" s="60">
        <v>0</v>
      </c>
      <c r="P295" s="60" t="s">
        <v>55</v>
      </c>
      <c r="Q295" s="60"/>
      <c r="R295" s="60" t="s">
        <v>622</v>
      </c>
    </row>
    <row r="296" s="1" customFormat="1" spans="1:18">
      <c r="A296" s="60" t="str">
        <f>"465569123876371353"</f>
        <v>465569123876371353</v>
      </c>
      <c r="B296" s="60" t="s">
        <v>1640</v>
      </c>
      <c r="C296" s="60">
        <v>3628</v>
      </c>
      <c r="D296" s="60" t="s">
        <v>47</v>
      </c>
      <c r="E296" s="60" t="s">
        <v>1641</v>
      </c>
      <c r="F296" s="60" t="s">
        <v>1642</v>
      </c>
      <c r="G296" s="60" t="s">
        <v>1643</v>
      </c>
      <c r="H296" s="65">
        <v>43616.6533449074</v>
      </c>
      <c r="I296" s="65">
        <v>43616.6697106482</v>
      </c>
      <c r="J296" s="60" t="s">
        <v>960</v>
      </c>
      <c r="K296" s="60" t="s">
        <v>1649</v>
      </c>
      <c r="L296" s="60" t="s">
        <v>53</v>
      </c>
      <c r="M296" s="60"/>
      <c r="N296" s="60">
        <v>6</v>
      </c>
      <c r="O296" s="60">
        <v>0</v>
      </c>
      <c r="P296" s="60" t="s">
        <v>55</v>
      </c>
      <c r="Q296" s="65">
        <v>43620.4949074074</v>
      </c>
      <c r="R296" s="60" t="s">
        <v>1530</v>
      </c>
    </row>
    <row r="297" s="69" customFormat="1" spans="1:18">
      <c r="A297" s="59" t="str">
        <f>"464989857563252236"</f>
        <v>464989857563252236</v>
      </c>
      <c r="B297" s="59" t="s">
        <v>1650</v>
      </c>
      <c r="C297" s="59">
        <v>1088</v>
      </c>
      <c r="D297" s="59" t="s">
        <v>616</v>
      </c>
      <c r="E297" s="59" t="s">
        <v>1651</v>
      </c>
      <c r="F297" s="59" t="s">
        <v>1652</v>
      </c>
      <c r="G297" s="59" t="s">
        <v>1653</v>
      </c>
      <c r="H297" s="72">
        <v>43616.669212963</v>
      </c>
      <c r="I297" s="72">
        <v>43616.6692592593</v>
      </c>
      <c r="J297" s="59" t="s">
        <v>189</v>
      </c>
      <c r="K297" s="59" t="s">
        <v>1654</v>
      </c>
      <c r="L297" s="59" t="s">
        <v>53</v>
      </c>
      <c r="M297" s="59" t="s">
        <v>1655</v>
      </c>
      <c r="N297" s="59">
        <v>1</v>
      </c>
      <c r="O297" s="59">
        <v>0</v>
      </c>
      <c r="P297" s="59" t="s">
        <v>55</v>
      </c>
      <c r="Q297" s="59"/>
      <c r="R297" s="59" t="s">
        <v>622</v>
      </c>
    </row>
    <row r="298" s="1" customFormat="1" spans="1:18">
      <c r="A298" s="60" t="str">
        <f>"464718592137841869"</f>
        <v>464718592137841869</v>
      </c>
      <c r="B298" s="60" t="s">
        <v>1656</v>
      </c>
      <c r="C298" s="60">
        <v>1</v>
      </c>
      <c r="D298" s="60" t="s">
        <v>47</v>
      </c>
      <c r="E298" s="60" t="s">
        <v>1657</v>
      </c>
      <c r="F298" s="60" t="s">
        <v>1658</v>
      </c>
      <c r="G298" s="60" t="s">
        <v>1659</v>
      </c>
      <c r="H298" s="65">
        <v>43616.7122222222</v>
      </c>
      <c r="I298" s="65">
        <v>43616.7122800926</v>
      </c>
      <c r="J298" s="60" t="s">
        <v>1323</v>
      </c>
      <c r="K298" s="60"/>
      <c r="L298" s="60" t="s">
        <v>544</v>
      </c>
      <c r="M298" s="60"/>
      <c r="N298" s="60">
        <v>1</v>
      </c>
      <c r="O298" s="60">
        <v>0</v>
      </c>
      <c r="P298" s="60" t="s">
        <v>55</v>
      </c>
      <c r="Q298" s="65">
        <v>43616.7126157407</v>
      </c>
      <c r="R298" s="60" t="s">
        <v>1324</v>
      </c>
    </row>
    <row r="299" s="1" customFormat="1" spans="1:18">
      <c r="A299" s="60" t="str">
        <f>"465697315755841869"</f>
        <v>465697315755841869</v>
      </c>
      <c r="B299" s="60" t="s">
        <v>1656</v>
      </c>
      <c r="C299" s="60">
        <v>3166</v>
      </c>
      <c r="D299" s="60" t="s">
        <v>47</v>
      </c>
      <c r="E299" s="60" t="s">
        <v>1657</v>
      </c>
      <c r="F299" s="60" t="s">
        <v>1660</v>
      </c>
      <c r="G299" s="60" t="s">
        <v>1659</v>
      </c>
      <c r="H299" s="65">
        <v>43616.7146527778</v>
      </c>
      <c r="I299" s="65">
        <v>43616.717662037</v>
      </c>
      <c r="J299" s="60" t="s">
        <v>135</v>
      </c>
      <c r="K299" s="60" t="s">
        <v>1661</v>
      </c>
      <c r="L299" s="60" t="s">
        <v>53</v>
      </c>
      <c r="M299" s="60"/>
      <c r="N299" s="60">
        <v>1</v>
      </c>
      <c r="O299" s="60">
        <v>0</v>
      </c>
      <c r="P299" s="60" t="s">
        <v>55</v>
      </c>
      <c r="Q299" s="65">
        <v>43620.4126851852</v>
      </c>
      <c r="R299" s="60" t="s">
        <v>1662</v>
      </c>
    </row>
    <row r="300" s="1" customFormat="1" spans="1:18">
      <c r="A300" s="60" t="str">
        <f>"465242913741448741"</f>
        <v>465242913741448741</v>
      </c>
      <c r="B300" s="60" t="s">
        <v>1663</v>
      </c>
      <c r="C300" s="60">
        <v>1</v>
      </c>
      <c r="D300" s="60" t="s">
        <v>47</v>
      </c>
      <c r="E300" s="60" t="s">
        <v>1664</v>
      </c>
      <c r="F300" s="60" t="s">
        <v>1665</v>
      </c>
      <c r="G300" s="60" t="s">
        <v>1666</v>
      </c>
      <c r="H300" s="65">
        <v>43616.8386689815</v>
      </c>
      <c r="I300" s="65">
        <v>43616.8388078704</v>
      </c>
      <c r="J300" s="60" t="s">
        <v>1323</v>
      </c>
      <c r="K300" s="60"/>
      <c r="L300" s="60" t="s">
        <v>544</v>
      </c>
      <c r="M300" s="60"/>
      <c r="N300" s="60">
        <v>1</v>
      </c>
      <c r="O300" s="60">
        <v>0</v>
      </c>
      <c r="P300" s="60" t="s">
        <v>55</v>
      </c>
      <c r="Q300" s="65">
        <v>43616.8391319444</v>
      </c>
      <c r="R300" s="60" t="s">
        <v>1324</v>
      </c>
    </row>
    <row r="301" s="69" customFormat="1" spans="1:18">
      <c r="A301" s="59" t="str">
        <f>"464916672340448741"</f>
        <v>464916672340448741</v>
      </c>
      <c r="B301" s="59" t="s">
        <v>1663</v>
      </c>
      <c r="C301" s="59">
        <v>2597</v>
      </c>
      <c r="D301" s="59" t="s">
        <v>47</v>
      </c>
      <c r="E301" s="59" t="s">
        <v>1664</v>
      </c>
      <c r="F301" s="59" t="s">
        <v>1667</v>
      </c>
      <c r="G301" s="59" t="s">
        <v>1666</v>
      </c>
      <c r="H301" s="72">
        <v>43616.8395023148</v>
      </c>
      <c r="I301" s="72">
        <v>43616.8410300926</v>
      </c>
      <c r="J301" s="59" t="s">
        <v>135</v>
      </c>
      <c r="K301" s="59" t="s">
        <v>1668</v>
      </c>
      <c r="L301" s="59" t="s">
        <v>53</v>
      </c>
      <c r="M301" s="59" t="s">
        <v>1669</v>
      </c>
      <c r="N301" s="59">
        <v>1</v>
      </c>
      <c r="O301" s="59">
        <v>191</v>
      </c>
      <c r="P301" s="59" t="s">
        <v>55</v>
      </c>
      <c r="Q301" s="72">
        <v>43621.4551157407</v>
      </c>
      <c r="R301" s="59" t="s">
        <v>1670</v>
      </c>
    </row>
    <row r="302" s="1" customFormat="1" spans="1:18">
      <c r="A302" s="60" t="str">
        <f>"281868645481810192"</f>
        <v>281868645481810192</v>
      </c>
      <c r="B302" s="60" t="s">
        <v>1671</v>
      </c>
      <c r="C302" s="60">
        <v>1854</v>
      </c>
      <c r="D302" s="60" t="s">
        <v>47</v>
      </c>
      <c r="E302" s="60" t="s">
        <v>1672</v>
      </c>
      <c r="F302" s="60" t="s">
        <v>1673</v>
      </c>
      <c r="G302" s="60" t="s">
        <v>1674</v>
      </c>
      <c r="H302" s="65">
        <v>43616.8890393519</v>
      </c>
      <c r="I302" s="65">
        <v>43616.9106365741</v>
      </c>
      <c r="J302" s="60" t="s">
        <v>960</v>
      </c>
      <c r="K302" s="60" t="s">
        <v>1675</v>
      </c>
      <c r="L302" s="60" t="s">
        <v>53</v>
      </c>
      <c r="M302" s="60"/>
      <c r="N302" s="60">
        <v>3</v>
      </c>
      <c r="O302" s="60">
        <v>0</v>
      </c>
      <c r="P302" s="60" t="s">
        <v>55</v>
      </c>
      <c r="Q302" s="65">
        <v>43621.6665625</v>
      </c>
      <c r="R302" s="60" t="s">
        <v>1676</v>
      </c>
    </row>
    <row r="303" s="71" customFormat="1" spans="1:16335">
      <c r="A303" s="98" t="s">
        <v>1677</v>
      </c>
      <c r="B303" s="75" t="s">
        <v>564</v>
      </c>
      <c r="C303" s="75">
        <v>1745</v>
      </c>
      <c r="D303" s="75" t="s">
        <v>1678</v>
      </c>
      <c r="E303" s="75"/>
      <c r="F303" s="75"/>
      <c r="G303" s="75"/>
      <c r="H303" s="75"/>
      <c r="I303" s="75"/>
      <c r="J303" s="75"/>
      <c r="K303" s="75"/>
      <c r="L303" s="75"/>
      <c r="M303" s="75"/>
      <c r="N303" s="75"/>
      <c r="O303" s="75"/>
      <c r="P303" s="75"/>
      <c r="Q303" s="75"/>
      <c r="R303" s="75"/>
      <c r="S303" s="75"/>
      <c r="T303" s="75"/>
      <c r="U303" s="75"/>
      <c r="V303" s="75"/>
      <c r="W303" s="75"/>
      <c r="X303" s="75"/>
      <c r="Y303" s="75"/>
      <c r="Z303" s="75"/>
      <c r="AA303" s="75"/>
      <c r="AB303" s="75"/>
      <c r="AC303" s="75"/>
      <c r="AD303" s="75"/>
      <c r="AE303" s="75"/>
      <c r="AF303" s="75"/>
      <c r="AG303" s="75"/>
      <c r="AH303" s="75"/>
      <c r="AI303" s="75"/>
      <c r="AJ303" s="75"/>
      <c r="AK303" s="75"/>
      <c r="AL303" s="75"/>
      <c r="AM303" s="75"/>
      <c r="AN303" s="75"/>
      <c r="AO303" s="75"/>
      <c r="AP303" s="75"/>
      <c r="AQ303" s="75"/>
      <c r="AR303" s="75"/>
      <c r="AS303" s="75"/>
      <c r="AT303" s="75"/>
      <c r="AU303" s="75"/>
      <c r="AV303" s="75"/>
      <c r="AW303" s="75"/>
      <c r="AX303" s="75"/>
      <c r="AY303" s="75"/>
      <c r="AZ303" s="75"/>
      <c r="BA303" s="75"/>
      <c r="BB303" s="75"/>
      <c r="BC303" s="75"/>
      <c r="BD303" s="75"/>
      <c r="BE303" s="75"/>
      <c r="BF303" s="75"/>
      <c r="BG303" s="75"/>
      <c r="BH303" s="75"/>
      <c r="BI303" s="75"/>
      <c r="BJ303" s="75"/>
      <c r="BK303" s="75"/>
      <c r="BL303" s="75"/>
      <c r="BM303" s="75"/>
      <c r="BN303" s="75"/>
      <c r="BO303" s="75"/>
      <c r="BP303" s="75"/>
      <c r="BQ303" s="75"/>
      <c r="BR303" s="75"/>
      <c r="BS303" s="75"/>
      <c r="BT303" s="75"/>
      <c r="BU303" s="75"/>
      <c r="BV303" s="75"/>
      <c r="BW303" s="75"/>
      <c r="BX303" s="75"/>
      <c r="BY303" s="75"/>
      <c r="BZ303" s="75"/>
      <c r="CA303" s="75"/>
      <c r="CB303" s="75"/>
      <c r="CC303" s="75"/>
      <c r="CD303" s="75"/>
      <c r="CE303" s="75"/>
      <c r="CF303" s="75"/>
      <c r="CG303" s="75"/>
      <c r="CH303" s="75"/>
      <c r="CI303" s="75"/>
      <c r="CJ303" s="75"/>
      <c r="CK303" s="75"/>
      <c r="CL303" s="75"/>
      <c r="CM303" s="75"/>
      <c r="CN303" s="75"/>
      <c r="CO303" s="75"/>
      <c r="CP303" s="75"/>
      <c r="CQ303" s="75"/>
      <c r="CR303" s="75"/>
      <c r="CS303" s="75"/>
      <c r="CT303" s="75"/>
      <c r="CU303" s="75"/>
      <c r="CV303" s="75"/>
      <c r="CW303" s="75"/>
      <c r="CX303" s="75"/>
      <c r="CY303" s="75"/>
      <c r="CZ303" s="75"/>
      <c r="DA303" s="75"/>
      <c r="DB303" s="75"/>
      <c r="DC303" s="75"/>
      <c r="DD303" s="75"/>
      <c r="DE303" s="75"/>
      <c r="DF303" s="75"/>
      <c r="DG303" s="75"/>
      <c r="DH303" s="75"/>
      <c r="DI303" s="75"/>
      <c r="DJ303" s="75"/>
      <c r="DK303" s="75"/>
      <c r="DL303" s="75"/>
      <c r="DM303" s="75"/>
      <c r="DN303" s="75"/>
      <c r="DO303" s="75"/>
      <c r="DP303" s="75"/>
      <c r="DQ303" s="75"/>
      <c r="DR303" s="75"/>
      <c r="DS303" s="75"/>
      <c r="DT303" s="75"/>
      <c r="DU303" s="75"/>
      <c r="DV303" s="75"/>
      <c r="DW303" s="75"/>
      <c r="DX303" s="75"/>
      <c r="DY303" s="75"/>
      <c r="DZ303" s="75"/>
      <c r="EA303" s="75"/>
      <c r="EB303" s="75"/>
      <c r="EC303" s="75"/>
      <c r="ED303" s="75"/>
      <c r="EE303" s="75"/>
      <c r="EF303" s="75"/>
      <c r="EG303" s="75"/>
      <c r="EH303" s="75"/>
      <c r="EI303" s="75"/>
      <c r="EJ303" s="75"/>
      <c r="EK303" s="75"/>
      <c r="EL303" s="75"/>
      <c r="EM303" s="75"/>
      <c r="EN303" s="75"/>
      <c r="EO303" s="75"/>
      <c r="EP303" s="75"/>
      <c r="EQ303" s="75"/>
      <c r="ER303" s="75"/>
      <c r="ES303" s="75"/>
      <c r="ET303" s="75"/>
      <c r="EU303" s="75"/>
      <c r="EV303" s="75"/>
      <c r="EW303" s="75"/>
      <c r="EX303" s="75"/>
      <c r="EY303" s="75"/>
      <c r="EZ303" s="75"/>
      <c r="FA303" s="75"/>
      <c r="FB303" s="75"/>
      <c r="FC303" s="75"/>
      <c r="FD303" s="75"/>
      <c r="FE303" s="75"/>
      <c r="FF303" s="75"/>
      <c r="FG303" s="75"/>
      <c r="FH303" s="75"/>
      <c r="FI303" s="75"/>
      <c r="FJ303" s="75"/>
      <c r="FK303" s="75"/>
      <c r="FL303" s="75"/>
      <c r="FM303" s="75"/>
      <c r="FN303" s="75"/>
      <c r="FO303" s="75"/>
      <c r="FP303" s="75"/>
      <c r="FQ303" s="75"/>
      <c r="FR303" s="75"/>
      <c r="FS303" s="75"/>
      <c r="FT303" s="75"/>
      <c r="FU303" s="75"/>
      <c r="FV303" s="75"/>
      <c r="FW303" s="75"/>
      <c r="FX303" s="75"/>
      <c r="FY303" s="75"/>
      <c r="FZ303" s="75"/>
      <c r="GA303" s="75"/>
      <c r="GB303" s="75"/>
      <c r="GC303" s="75"/>
      <c r="GD303" s="75"/>
      <c r="GE303" s="75"/>
      <c r="GF303" s="75"/>
      <c r="GG303" s="75"/>
      <c r="GH303" s="75"/>
      <c r="GI303" s="75"/>
      <c r="GJ303" s="75"/>
      <c r="GK303" s="75"/>
      <c r="GL303" s="75"/>
      <c r="GM303" s="75"/>
      <c r="GN303" s="75"/>
      <c r="GO303" s="75"/>
      <c r="GP303" s="75"/>
      <c r="GQ303" s="75"/>
      <c r="GR303" s="75"/>
      <c r="GS303" s="75"/>
      <c r="GT303" s="75"/>
      <c r="GU303" s="75"/>
      <c r="GV303" s="75"/>
      <c r="GW303" s="75"/>
      <c r="GX303" s="75"/>
      <c r="GY303" s="75"/>
      <c r="GZ303" s="75"/>
      <c r="HA303" s="75"/>
      <c r="HB303" s="75"/>
      <c r="HC303" s="75"/>
      <c r="HD303" s="75"/>
      <c r="HE303" s="75"/>
      <c r="HF303" s="75"/>
      <c r="HG303" s="75"/>
      <c r="HH303" s="75"/>
      <c r="HI303" s="75"/>
      <c r="HJ303" s="75"/>
      <c r="HK303" s="75"/>
      <c r="HL303" s="75"/>
      <c r="HM303" s="75"/>
      <c r="HN303" s="75"/>
      <c r="HO303" s="75"/>
      <c r="HP303" s="75"/>
      <c r="HQ303" s="75"/>
      <c r="HR303" s="75"/>
      <c r="HS303" s="75"/>
      <c r="HT303" s="75"/>
      <c r="HU303" s="75"/>
      <c r="HV303" s="75"/>
      <c r="HW303" s="75"/>
      <c r="HX303" s="75"/>
      <c r="HY303" s="75"/>
      <c r="HZ303" s="75"/>
      <c r="IA303" s="75"/>
      <c r="IB303" s="75"/>
      <c r="IC303" s="75"/>
      <c r="ID303" s="75"/>
      <c r="IE303" s="75"/>
      <c r="IF303" s="75"/>
      <c r="IG303" s="75"/>
      <c r="IH303" s="75"/>
      <c r="II303" s="75"/>
      <c r="IJ303" s="75"/>
      <c r="IK303" s="75"/>
      <c r="IL303" s="75"/>
      <c r="IM303" s="75"/>
      <c r="IN303" s="75"/>
      <c r="IO303" s="75"/>
      <c r="IP303" s="75"/>
      <c r="IQ303" s="75"/>
      <c r="IR303" s="75"/>
      <c r="IS303" s="75"/>
      <c r="IT303" s="75"/>
      <c r="IU303" s="75"/>
      <c r="IV303" s="75"/>
      <c r="IW303" s="75"/>
      <c r="IX303" s="75"/>
      <c r="IY303" s="75"/>
      <c r="IZ303" s="75"/>
      <c r="JA303" s="75"/>
      <c r="JB303" s="75"/>
      <c r="JC303" s="75"/>
      <c r="JD303" s="75"/>
      <c r="JE303" s="75"/>
      <c r="JF303" s="75"/>
      <c r="JG303" s="75"/>
      <c r="JH303" s="75"/>
      <c r="JI303" s="75"/>
      <c r="JJ303" s="75"/>
      <c r="JK303" s="75"/>
      <c r="JL303" s="75"/>
      <c r="JM303" s="75"/>
      <c r="JN303" s="75"/>
      <c r="JO303" s="75"/>
      <c r="JP303" s="75"/>
      <c r="JQ303" s="75"/>
      <c r="JR303" s="75"/>
      <c r="JS303" s="75"/>
      <c r="JT303" s="75"/>
      <c r="JU303" s="75"/>
      <c r="JV303" s="75"/>
      <c r="JW303" s="75"/>
      <c r="JX303" s="75"/>
      <c r="JY303" s="75"/>
      <c r="JZ303" s="75"/>
      <c r="KA303" s="75"/>
      <c r="KB303" s="75"/>
      <c r="KC303" s="75"/>
      <c r="KD303" s="75"/>
      <c r="KE303" s="75"/>
      <c r="KF303" s="75"/>
      <c r="KG303" s="75"/>
      <c r="KH303" s="75"/>
      <c r="KI303" s="75"/>
      <c r="KJ303" s="75"/>
      <c r="KK303" s="75"/>
      <c r="KL303" s="75"/>
      <c r="KM303" s="75"/>
      <c r="KN303" s="75"/>
      <c r="KO303" s="75"/>
      <c r="KP303" s="75"/>
      <c r="KQ303" s="75"/>
      <c r="KR303" s="75"/>
      <c r="KS303" s="75"/>
      <c r="KT303" s="75"/>
      <c r="KU303" s="75"/>
      <c r="KV303" s="75"/>
      <c r="KW303" s="75"/>
      <c r="KX303" s="75"/>
      <c r="KY303" s="75"/>
      <c r="KZ303" s="75"/>
      <c r="LA303" s="75"/>
      <c r="LB303" s="75"/>
      <c r="LC303" s="75"/>
      <c r="LD303" s="75"/>
      <c r="LE303" s="75"/>
      <c r="LF303" s="75"/>
      <c r="LG303" s="75"/>
      <c r="LH303" s="75"/>
      <c r="LI303" s="75"/>
      <c r="LJ303" s="75"/>
      <c r="LK303" s="75"/>
      <c r="LL303" s="75"/>
      <c r="LM303" s="75"/>
      <c r="LN303" s="75"/>
      <c r="LO303" s="75"/>
      <c r="LP303" s="75"/>
      <c r="LQ303" s="75"/>
      <c r="LR303" s="75"/>
      <c r="LS303" s="75"/>
      <c r="LT303" s="75"/>
      <c r="LU303" s="75"/>
      <c r="LV303" s="75"/>
      <c r="LW303" s="75"/>
      <c r="LX303" s="75"/>
      <c r="LY303" s="75"/>
      <c r="LZ303" s="75"/>
      <c r="MA303" s="75"/>
      <c r="MB303" s="75"/>
      <c r="MC303" s="75"/>
      <c r="MD303" s="75"/>
      <c r="ME303" s="75"/>
      <c r="MF303" s="75"/>
      <c r="MG303" s="75"/>
      <c r="MH303" s="75"/>
      <c r="MI303" s="75"/>
      <c r="MJ303" s="75"/>
      <c r="MK303" s="75"/>
      <c r="ML303" s="75"/>
      <c r="MM303" s="75"/>
      <c r="MN303" s="75"/>
      <c r="MO303" s="75"/>
      <c r="MP303" s="75"/>
      <c r="MQ303" s="75"/>
      <c r="MR303" s="75"/>
      <c r="MS303" s="75"/>
      <c r="MT303" s="75"/>
      <c r="MU303" s="75"/>
      <c r="MV303" s="75"/>
      <c r="MW303" s="75"/>
      <c r="MX303" s="75"/>
      <c r="MY303" s="75"/>
      <c r="MZ303" s="75"/>
      <c r="NA303" s="75"/>
      <c r="NB303" s="75"/>
      <c r="NC303" s="75"/>
      <c r="ND303" s="75"/>
      <c r="NE303" s="75"/>
      <c r="NF303" s="75"/>
      <c r="NG303" s="75"/>
      <c r="NH303" s="75"/>
      <c r="NI303" s="75"/>
      <c r="NJ303" s="75"/>
      <c r="NK303" s="75"/>
      <c r="NL303" s="75"/>
      <c r="NM303" s="75"/>
      <c r="NN303" s="75"/>
      <c r="NO303" s="75"/>
      <c r="NP303" s="75"/>
      <c r="NQ303" s="75"/>
      <c r="NR303" s="75"/>
      <c r="NS303" s="75"/>
      <c r="NT303" s="75"/>
      <c r="NU303" s="75"/>
      <c r="NV303" s="75"/>
      <c r="NW303" s="75"/>
      <c r="NX303" s="75"/>
      <c r="NY303" s="75"/>
      <c r="NZ303" s="75"/>
      <c r="OA303" s="75"/>
      <c r="OB303" s="75"/>
      <c r="OC303" s="75"/>
      <c r="OD303" s="75"/>
      <c r="OE303" s="75"/>
      <c r="OF303" s="75"/>
      <c r="OG303" s="75"/>
      <c r="OH303" s="75"/>
      <c r="OI303" s="75"/>
      <c r="OJ303" s="75"/>
      <c r="OK303" s="75"/>
      <c r="OL303" s="75"/>
      <c r="OM303" s="75"/>
      <c r="ON303" s="75"/>
      <c r="OO303" s="75"/>
      <c r="OP303" s="75"/>
      <c r="OQ303" s="75"/>
      <c r="OR303" s="75"/>
      <c r="OS303" s="75"/>
      <c r="OT303" s="75"/>
      <c r="OU303" s="75"/>
      <c r="OV303" s="75"/>
      <c r="OW303" s="75"/>
      <c r="OX303" s="75"/>
      <c r="OY303" s="75"/>
      <c r="OZ303" s="75"/>
      <c r="PA303" s="75"/>
      <c r="PB303" s="75"/>
      <c r="PC303" s="75"/>
      <c r="PD303" s="75"/>
      <c r="PE303" s="75"/>
      <c r="PF303" s="75"/>
      <c r="PG303" s="75"/>
      <c r="PH303" s="75"/>
      <c r="PI303" s="75"/>
      <c r="PJ303" s="75"/>
      <c r="PK303" s="75"/>
      <c r="PL303" s="75"/>
      <c r="PM303" s="75"/>
      <c r="PN303" s="75"/>
      <c r="PO303" s="75"/>
      <c r="PP303" s="75"/>
      <c r="PQ303" s="75"/>
      <c r="PR303" s="75"/>
      <c r="PS303" s="75"/>
      <c r="PT303" s="75"/>
      <c r="PU303" s="75"/>
      <c r="PV303" s="75"/>
      <c r="PW303" s="75"/>
      <c r="PX303" s="75"/>
      <c r="PY303" s="75"/>
      <c r="PZ303" s="75"/>
      <c r="QA303" s="75"/>
      <c r="QB303" s="75"/>
      <c r="QC303" s="75"/>
      <c r="QD303" s="75"/>
      <c r="QE303" s="75"/>
      <c r="QF303" s="75"/>
      <c r="QG303" s="75"/>
      <c r="QH303" s="75"/>
      <c r="QI303" s="75"/>
      <c r="QJ303" s="75"/>
      <c r="QK303" s="75"/>
      <c r="QL303" s="75"/>
      <c r="QM303" s="75"/>
      <c r="QN303" s="75"/>
      <c r="QO303" s="75"/>
      <c r="QP303" s="75"/>
      <c r="QQ303" s="75"/>
      <c r="QR303" s="75"/>
      <c r="QS303" s="75"/>
      <c r="QT303" s="75"/>
      <c r="QU303" s="75"/>
      <c r="QV303" s="75"/>
      <c r="QW303" s="75"/>
      <c r="QX303" s="75"/>
      <c r="QY303" s="75"/>
      <c r="QZ303" s="75"/>
      <c r="RA303" s="75"/>
      <c r="RB303" s="75"/>
      <c r="RC303" s="75"/>
      <c r="RD303" s="75"/>
      <c r="RE303" s="75"/>
      <c r="RF303" s="75"/>
      <c r="RG303" s="75"/>
      <c r="RH303" s="75"/>
      <c r="RI303" s="75"/>
      <c r="RJ303" s="75"/>
      <c r="RK303" s="75"/>
      <c r="RL303" s="75"/>
      <c r="RM303" s="75"/>
      <c r="RN303" s="75"/>
      <c r="RO303" s="75"/>
      <c r="RP303" s="75"/>
      <c r="RQ303" s="75"/>
      <c r="RR303" s="75"/>
      <c r="RS303" s="75"/>
      <c r="RT303" s="75"/>
      <c r="RU303" s="75"/>
      <c r="RV303" s="75"/>
      <c r="RW303" s="75"/>
      <c r="RX303" s="75"/>
      <c r="RY303" s="75"/>
      <c r="RZ303" s="75"/>
      <c r="SA303" s="75"/>
      <c r="SB303" s="75"/>
      <c r="SC303" s="75"/>
      <c r="SD303" s="75"/>
      <c r="SE303" s="75"/>
      <c r="SF303" s="75"/>
      <c r="SG303" s="75"/>
      <c r="SH303" s="75"/>
      <c r="SI303" s="75"/>
      <c r="SJ303" s="75"/>
      <c r="SK303" s="75"/>
      <c r="SL303" s="75"/>
      <c r="SM303" s="75"/>
      <c r="SN303" s="75"/>
      <c r="SO303" s="75"/>
      <c r="SP303" s="75"/>
      <c r="SQ303" s="75"/>
      <c r="SR303" s="75"/>
      <c r="SS303" s="75"/>
      <c r="ST303" s="75"/>
      <c r="SU303" s="75"/>
      <c r="SV303" s="75"/>
      <c r="SW303" s="75"/>
      <c r="SX303" s="75"/>
      <c r="SY303" s="75"/>
      <c r="SZ303" s="75"/>
      <c r="TA303" s="75"/>
      <c r="TB303" s="75"/>
      <c r="TC303" s="75"/>
      <c r="TD303" s="75"/>
      <c r="TE303" s="75"/>
      <c r="TF303" s="75"/>
      <c r="TG303" s="75"/>
      <c r="TH303" s="75"/>
      <c r="TI303" s="75"/>
      <c r="TJ303" s="75"/>
      <c r="TK303" s="75"/>
      <c r="TL303" s="75"/>
      <c r="TM303" s="75"/>
      <c r="TN303" s="75"/>
      <c r="TO303" s="75"/>
      <c r="TP303" s="75"/>
      <c r="TQ303" s="75"/>
      <c r="TR303" s="75"/>
      <c r="TS303" s="75"/>
      <c r="TT303" s="75"/>
      <c r="TU303" s="75"/>
      <c r="TV303" s="75"/>
      <c r="TW303" s="75"/>
      <c r="TX303" s="75"/>
      <c r="TY303" s="75"/>
      <c r="TZ303" s="75"/>
      <c r="UA303" s="75"/>
      <c r="UB303" s="75"/>
      <c r="UC303" s="75"/>
      <c r="UD303" s="75"/>
      <c r="UE303" s="75"/>
      <c r="UF303" s="75"/>
      <c r="UG303" s="75"/>
      <c r="UH303" s="75"/>
      <c r="UI303" s="75"/>
      <c r="UJ303" s="75"/>
      <c r="UK303" s="75"/>
      <c r="UL303" s="75"/>
      <c r="UM303" s="75"/>
      <c r="UN303" s="75"/>
      <c r="UO303" s="75"/>
      <c r="UP303" s="75"/>
      <c r="UQ303" s="75"/>
      <c r="UR303" s="75"/>
      <c r="US303" s="75"/>
      <c r="UT303" s="75"/>
      <c r="UU303" s="75"/>
      <c r="UV303" s="75"/>
      <c r="UW303" s="75"/>
      <c r="UX303" s="75"/>
      <c r="UY303" s="75"/>
      <c r="UZ303" s="75"/>
      <c r="VA303" s="75"/>
      <c r="VB303" s="75"/>
      <c r="VC303" s="75"/>
      <c r="VD303" s="75"/>
      <c r="VE303" s="75"/>
      <c r="VF303" s="75"/>
      <c r="VG303" s="75"/>
      <c r="VH303" s="75"/>
      <c r="VI303" s="75"/>
      <c r="VJ303" s="75"/>
      <c r="VK303" s="75"/>
      <c r="VL303" s="75"/>
      <c r="VM303" s="75"/>
      <c r="VN303" s="75"/>
      <c r="VO303" s="75"/>
      <c r="VP303" s="75"/>
      <c r="VQ303" s="75"/>
      <c r="VR303" s="75"/>
      <c r="VS303" s="75"/>
      <c r="VT303" s="75"/>
      <c r="VU303" s="75"/>
      <c r="VV303" s="75"/>
      <c r="VW303" s="75"/>
      <c r="VX303" s="75"/>
      <c r="VY303" s="75"/>
      <c r="VZ303" s="75"/>
      <c r="WA303" s="75"/>
      <c r="WB303" s="75"/>
      <c r="WC303" s="75"/>
      <c r="WD303" s="75"/>
      <c r="WE303" s="75"/>
      <c r="WF303" s="75"/>
      <c r="WG303" s="75"/>
      <c r="WH303" s="75"/>
      <c r="WI303" s="75"/>
      <c r="WJ303" s="75"/>
      <c r="WK303" s="75"/>
      <c r="WL303" s="75"/>
      <c r="WM303" s="75"/>
      <c r="WN303" s="75"/>
      <c r="WO303" s="75"/>
      <c r="WP303" s="75"/>
      <c r="WQ303" s="75"/>
      <c r="WR303" s="75"/>
      <c r="WS303" s="75"/>
      <c r="WT303" s="75"/>
      <c r="WU303" s="75"/>
      <c r="WV303" s="75"/>
      <c r="WW303" s="75"/>
      <c r="WX303" s="75"/>
      <c r="WY303" s="75"/>
      <c r="WZ303" s="75"/>
      <c r="XA303" s="75"/>
      <c r="XB303" s="75"/>
      <c r="XC303" s="75"/>
      <c r="XD303" s="75"/>
      <c r="XE303" s="75"/>
      <c r="XF303" s="75"/>
      <c r="XG303" s="75"/>
      <c r="XH303" s="75"/>
      <c r="XI303" s="75"/>
      <c r="XJ303" s="75"/>
      <c r="XK303" s="75"/>
      <c r="XL303" s="75"/>
      <c r="XM303" s="75"/>
      <c r="XN303" s="75"/>
      <c r="XO303" s="75"/>
      <c r="XP303" s="75"/>
      <c r="XQ303" s="75"/>
      <c r="XR303" s="75"/>
      <c r="XS303" s="75"/>
      <c r="XT303" s="75"/>
      <c r="XU303" s="75"/>
      <c r="XV303" s="75"/>
      <c r="XW303" s="75"/>
      <c r="XX303" s="75"/>
      <c r="XY303" s="75"/>
      <c r="XZ303" s="75"/>
      <c r="YA303" s="75"/>
      <c r="YB303" s="75"/>
      <c r="YC303" s="75"/>
      <c r="YD303" s="75"/>
      <c r="YE303" s="75"/>
      <c r="YF303" s="75"/>
      <c r="YG303" s="75"/>
      <c r="YH303" s="75"/>
      <c r="YI303" s="75"/>
      <c r="YJ303" s="75"/>
      <c r="YK303" s="75"/>
      <c r="YL303" s="75"/>
      <c r="YM303" s="75"/>
      <c r="YN303" s="75"/>
      <c r="YO303" s="75"/>
      <c r="YP303" s="75"/>
      <c r="YQ303" s="75"/>
      <c r="YR303" s="75"/>
      <c r="YS303" s="75"/>
      <c r="YT303" s="75"/>
      <c r="YU303" s="75"/>
      <c r="YV303" s="75"/>
      <c r="YW303" s="75"/>
      <c r="YX303" s="75"/>
      <c r="YY303" s="75"/>
      <c r="YZ303" s="75"/>
      <c r="ZA303" s="75"/>
      <c r="ZB303" s="75"/>
      <c r="ZC303" s="75"/>
      <c r="ZD303" s="75"/>
      <c r="ZE303" s="75"/>
      <c r="ZF303" s="75"/>
      <c r="ZG303" s="75"/>
      <c r="ZH303" s="75"/>
      <c r="ZI303" s="75"/>
      <c r="ZJ303" s="75"/>
      <c r="ZK303" s="75"/>
      <c r="ZL303" s="75"/>
      <c r="ZM303" s="75"/>
      <c r="ZN303" s="75"/>
      <c r="ZO303" s="75"/>
      <c r="ZP303" s="75"/>
      <c r="ZQ303" s="75"/>
      <c r="ZR303" s="75"/>
      <c r="ZS303" s="75"/>
      <c r="ZT303" s="75"/>
      <c r="ZU303" s="75"/>
      <c r="ZV303" s="75"/>
      <c r="ZW303" s="75"/>
      <c r="ZX303" s="75"/>
      <c r="ZY303" s="75"/>
      <c r="ZZ303" s="75"/>
      <c r="AAA303" s="75"/>
      <c r="AAB303" s="75"/>
      <c r="AAC303" s="75"/>
      <c r="AAD303" s="75"/>
      <c r="AAE303" s="75"/>
      <c r="AAF303" s="75"/>
      <c r="AAG303" s="75"/>
      <c r="AAH303" s="75"/>
      <c r="AAI303" s="75"/>
      <c r="AAJ303" s="75"/>
      <c r="AAK303" s="75"/>
      <c r="AAL303" s="75"/>
      <c r="AAM303" s="75"/>
      <c r="AAN303" s="75"/>
      <c r="AAO303" s="75"/>
      <c r="AAP303" s="75"/>
      <c r="AAQ303" s="75"/>
      <c r="AAR303" s="75"/>
      <c r="AAS303" s="75"/>
      <c r="AAT303" s="75"/>
      <c r="AAU303" s="75"/>
      <c r="AAV303" s="75"/>
      <c r="AAW303" s="75"/>
      <c r="AAX303" s="75"/>
      <c r="AAY303" s="75"/>
      <c r="AAZ303" s="75"/>
      <c r="ABA303" s="75"/>
      <c r="ABB303" s="75"/>
      <c r="ABC303" s="75"/>
      <c r="ABD303" s="75"/>
      <c r="ABE303" s="75"/>
      <c r="ABF303" s="75"/>
      <c r="ABG303" s="75"/>
      <c r="ABH303" s="75"/>
      <c r="ABI303" s="75"/>
      <c r="ABJ303" s="75"/>
      <c r="ABK303" s="75"/>
      <c r="ABL303" s="75"/>
      <c r="ABM303" s="75"/>
      <c r="ABN303" s="75"/>
      <c r="ABO303" s="75"/>
      <c r="ABP303" s="75"/>
      <c r="ABQ303" s="75"/>
      <c r="ABR303" s="75"/>
      <c r="ABS303" s="75"/>
      <c r="ABT303" s="75"/>
      <c r="ABU303" s="75"/>
      <c r="ABV303" s="75"/>
      <c r="ABW303" s="75"/>
      <c r="ABX303" s="75"/>
      <c r="ABY303" s="75"/>
      <c r="ABZ303" s="75"/>
      <c r="ACA303" s="75"/>
      <c r="ACB303" s="75"/>
      <c r="ACC303" s="75"/>
      <c r="ACD303" s="75"/>
      <c r="ACE303" s="75"/>
      <c r="ACF303" s="75"/>
      <c r="ACG303" s="75"/>
      <c r="ACH303" s="75"/>
      <c r="ACI303" s="75"/>
      <c r="ACJ303" s="75"/>
      <c r="ACK303" s="75"/>
      <c r="ACL303" s="75"/>
      <c r="ACM303" s="75"/>
      <c r="ACN303" s="75"/>
      <c r="ACO303" s="75"/>
      <c r="ACP303" s="75"/>
      <c r="ACQ303" s="75"/>
      <c r="ACR303" s="75"/>
      <c r="ACS303" s="75"/>
      <c r="ACT303" s="75"/>
      <c r="ACU303" s="75"/>
      <c r="ACV303" s="75"/>
      <c r="ACW303" s="75"/>
      <c r="ACX303" s="75"/>
      <c r="ACY303" s="75"/>
      <c r="ACZ303" s="75"/>
      <c r="ADA303" s="75"/>
      <c r="ADB303" s="75"/>
      <c r="ADC303" s="75"/>
      <c r="ADD303" s="75"/>
      <c r="ADE303" s="75"/>
      <c r="ADF303" s="75"/>
      <c r="ADG303" s="75"/>
      <c r="ADH303" s="75"/>
      <c r="ADI303" s="75"/>
      <c r="ADJ303" s="75"/>
      <c r="ADK303" s="75"/>
      <c r="ADL303" s="75"/>
      <c r="ADM303" s="75"/>
      <c r="ADN303" s="75"/>
      <c r="ADO303" s="75"/>
      <c r="ADP303" s="75"/>
      <c r="ADQ303" s="75"/>
      <c r="ADR303" s="75"/>
      <c r="ADS303" s="75"/>
      <c r="ADT303" s="75"/>
      <c r="ADU303" s="75"/>
      <c r="ADV303" s="75"/>
      <c r="ADW303" s="75"/>
      <c r="ADX303" s="75"/>
      <c r="ADY303" s="75"/>
      <c r="ADZ303" s="75"/>
      <c r="AEA303" s="75"/>
      <c r="AEB303" s="75"/>
      <c r="AEC303" s="75"/>
      <c r="AED303" s="75"/>
      <c r="AEE303" s="75"/>
      <c r="AEF303" s="75"/>
      <c r="AEG303" s="75"/>
      <c r="AEH303" s="75"/>
      <c r="AEI303" s="75"/>
      <c r="AEJ303" s="75"/>
      <c r="AEK303" s="75"/>
      <c r="AEL303" s="75"/>
      <c r="AEM303" s="75"/>
      <c r="AEN303" s="75"/>
      <c r="AEO303" s="75"/>
      <c r="AEP303" s="75"/>
      <c r="AEQ303" s="75"/>
      <c r="AER303" s="75"/>
      <c r="AES303" s="75"/>
      <c r="AET303" s="75"/>
      <c r="AEU303" s="75"/>
      <c r="AEV303" s="75"/>
      <c r="AEW303" s="75"/>
      <c r="AEX303" s="75"/>
      <c r="AEY303" s="75"/>
      <c r="AEZ303" s="75"/>
      <c r="AFA303" s="75"/>
      <c r="AFB303" s="75"/>
      <c r="AFC303" s="75"/>
      <c r="AFD303" s="75"/>
      <c r="AFE303" s="75"/>
      <c r="AFF303" s="75"/>
      <c r="AFG303" s="75"/>
      <c r="AFH303" s="75"/>
      <c r="AFI303" s="75"/>
      <c r="AFJ303" s="75"/>
      <c r="AFK303" s="75"/>
      <c r="AFL303" s="75"/>
      <c r="AFM303" s="75"/>
      <c r="AFN303" s="75"/>
      <c r="AFO303" s="75"/>
      <c r="AFP303" s="75"/>
      <c r="AFQ303" s="75"/>
      <c r="AFR303" s="75"/>
      <c r="AFS303" s="75"/>
      <c r="AFT303" s="75"/>
      <c r="AFU303" s="75"/>
      <c r="AFV303" s="75"/>
      <c r="AFW303" s="75"/>
      <c r="AFX303" s="75"/>
      <c r="AFY303" s="75"/>
      <c r="AFZ303" s="75"/>
      <c r="AGA303" s="75"/>
      <c r="AGB303" s="75"/>
      <c r="AGC303" s="75"/>
      <c r="AGD303" s="75"/>
      <c r="AGE303" s="75"/>
      <c r="AGF303" s="75"/>
      <c r="AGG303" s="75"/>
      <c r="AGH303" s="75"/>
      <c r="AGI303" s="75"/>
      <c r="AGJ303" s="75"/>
      <c r="AGK303" s="75"/>
      <c r="AGL303" s="75"/>
      <c r="AGM303" s="75"/>
      <c r="AGN303" s="75"/>
      <c r="AGO303" s="75"/>
      <c r="AGP303" s="75"/>
      <c r="AGQ303" s="75"/>
      <c r="AGR303" s="75"/>
      <c r="AGS303" s="75"/>
      <c r="AGT303" s="75"/>
      <c r="AGU303" s="75"/>
      <c r="AGV303" s="75"/>
      <c r="AGW303" s="75"/>
      <c r="AGX303" s="75"/>
      <c r="AGY303" s="75"/>
      <c r="AGZ303" s="75"/>
      <c r="AHA303" s="75"/>
      <c r="AHB303" s="75"/>
      <c r="AHC303" s="75"/>
      <c r="AHD303" s="75"/>
      <c r="AHE303" s="75"/>
      <c r="AHF303" s="75"/>
      <c r="AHG303" s="75"/>
      <c r="AHH303" s="75"/>
      <c r="AHI303" s="75"/>
      <c r="AHJ303" s="75"/>
      <c r="AHK303" s="75"/>
      <c r="AHL303" s="75"/>
      <c r="AHM303" s="75"/>
      <c r="AHN303" s="75"/>
      <c r="AHO303" s="75"/>
      <c r="AHP303" s="75"/>
      <c r="AHQ303" s="75"/>
      <c r="AHR303" s="75"/>
      <c r="AHS303" s="75"/>
      <c r="AHT303" s="75"/>
      <c r="AHU303" s="75"/>
      <c r="AHV303" s="75"/>
      <c r="AHW303" s="75"/>
      <c r="AHX303" s="75"/>
      <c r="AHY303" s="75"/>
      <c r="AHZ303" s="75"/>
      <c r="AIA303" s="75"/>
      <c r="AIB303" s="75"/>
      <c r="AIC303" s="75"/>
      <c r="AID303" s="75"/>
      <c r="AIE303" s="75"/>
      <c r="AIF303" s="75"/>
      <c r="AIG303" s="75"/>
      <c r="AIH303" s="75"/>
      <c r="AII303" s="75"/>
      <c r="AIJ303" s="75"/>
      <c r="AIK303" s="75"/>
      <c r="AIL303" s="75"/>
      <c r="AIM303" s="75"/>
      <c r="AIN303" s="75"/>
      <c r="AIO303" s="75"/>
      <c r="AIP303" s="75"/>
      <c r="AIQ303" s="75"/>
      <c r="AIR303" s="75"/>
      <c r="AIS303" s="75"/>
      <c r="AIT303" s="75"/>
      <c r="AIU303" s="75"/>
      <c r="AIV303" s="75"/>
      <c r="AIW303" s="75"/>
      <c r="AIX303" s="75"/>
      <c r="AIY303" s="75"/>
      <c r="AIZ303" s="75"/>
      <c r="AJA303" s="75"/>
      <c r="AJB303" s="75"/>
      <c r="AJC303" s="75"/>
      <c r="AJD303" s="75"/>
      <c r="AJE303" s="75"/>
      <c r="AJF303" s="75"/>
      <c r="AJG303" s="75"/>
      <c r="AJH303" s="75"/>
      <c r="AJI303" s="75"/>
      <c r="AJJ303" s="75"/>
      <c r="AJK303" s="75"/>
      <c r="AJL303" s="75"/>
      <c r="AJM303" s="75"/>
      <c r="AJN303" s="75"/>
      <c r="AJO303" s="75"/>
      <c r="AJP303" s="75"/>
      <c r="AJQ303" s="75"/>
      <c r="AJR303" s="75"/>
      <c r="AJS303" s="75"/>
      <c r="AJT303" s="75"/>
      <c r="AJU303" s="75"/>
      <c r="AJV303" s="75"/>
      <c r="AJW303" s="75"/>
      <c r="AJX303" s="75"/>
      <c r="AJY303" s="75"/>
      <c r="AJZ303" s="75"/>
      <c r="AKA303" s="75"/>
      <c r="AKB303" s="75"/>
      <c r="AKC303" s="75"/>
      <c r="AKD303" s="75"/>
      <c r="AKE303" s="75"/>
      <c r="AKF303" s="75"/>
      <c r="AKG303" s="75"/>
      <c r="AKH303" s="75"/>
      <c r="AKI303" s="75"/>
      <c r="AKJ303" s="75"/>
      <c r="AKK303" s="75"/>
      <c r="AKL303" s="75"/>
      <c r="AKM303" s="75"/>
      <c r="AKN303" s="75"/>
      <c r="AKO303" s="75"/>
      <c r="AKP303" s="75"/>
      <c r="AKQ303" s="75"/>
      <c r="AKR303" s="75"/>
      <c r="AKS303" s="75"/>
      <c r="AKT303" s="75"/>
      <c r="AKU303" s="75"/>
      <c r="AKV303" s="75"/>
      <c r="AKW303" s="75"/>
      <c r="AKX303" s="75"/>
      <c r="AKY303" s="75"/>
      <c r="AKZ303" s="75"/>
      <c r="ALA303" s="75"/>
      <c r="ALB303" s="75"/>
      <c r="ALC303" s="75"/>
      <c r="ALD303" s="75"/>
      <c r="ALE303" s="75"/>
      <c r="ALF303" s="75"/>
      <c r="ALG303" s="75"/>
      <c r="ALH303" s="75"/>
      <c r="ALI303" s="75"/>
      <c r="ALJ303" s="75"/>
      <c r="ALK303" s="75"/>
      <c r="ALL303" s="75"/>
      <c r="ALM303" s="75"/>
      <c r="ALN303" s="75"/>
      <c r="ALO303" s="75"/>
      <c r="ALP303" s="75"/>
      <c r="ALQ303" s="75"/>
      <c r="ALR303" s="75"/>
      <c r="ALS303" s="75"/>
      <c r="ALT303" s="75"/>
      <c r="ALU303" s="75"/>
      <c r="ALV303" s="75"/>
      <c r="ALW303" s="75"/>
      <c r="ALX303" s="75"/>
      <c r="ALY303" s="75"/>
      <c r="ALZ303" s="75"/>
      <c r="AMA303" s="75"/>
      <c r="AMB303" s="75"/>
      <c r="AMC303" s="75"/>
      <c r="AMD303" s="75"/>
      <c r="AME303" s="75"/>
      <c r="AMF303" s="75"/>
      <c r="AMG303" s="75"/>
      <c r="AMH303" s="75"/>
      <c r="AMI303" s="75"/>
      <c r="AMJ303" s="75"/>
      <c r="AMK303" s="75"/>
      <c r="AML303" s="75"/>
      <c r="AMM303" s="75"/>
      <c r="AMN303" s="75"/>
      <c r="AMO303" s="75"/>
      <c r="AMP303" s="75"/>
      <c r="AMQ303" s="75"/>
      <c r="AMR303" s="75"/>
      <c r="AMS303" s="75"/>
      <c r="AMT303" s="75"/>
      <c r="AMU303" s="75"/>
      <c r="AMV303" s="75"/>
      <c r="AMW303" s="75"/>
      <c r="AMX303" s="75"/>
      <c r="AMY303" s="75"/>
      <c r="AMZ303" s="75"/>
      <c r="ANA303" s="75"/>
      <c r="ANB303" s="75"/>
      <c r="ANC303" s="75"/>
      <c r="AND303" s="75"/>
      <c r="ANE303" s="75"/>
      <c r="ANF303" s="75"/>
      <c r="ANG303" s="75"/>
      <c r="ANH303" s="75"/>
      <c r="ANI303" s="75"/>
      <c r="ANJ303" s="75"/>
      <c r="ANK303" s="75"/>
      <c r="ANL303" s="75"/>
      <c r="ANM303" s="75"/>
      <c r="ANN303" s="75"/>
      <c r="ANO303" s="75"/>
      <c r="ANP303" s="75"/>
      <c r="ANQ303" s="75"/>
      <c r="ANR303" s="75"/>
      <c r="ANS303" s="75"/>
      <c r="ANT303" s="75"/>
      <c r="ANU303" s="75"/>
      <c r="ANV303" s="75"/>
      <c r="ANW303" s="75"/>
      <c r="ANX303" s="75"/>
      <c r="ANY303" s="75"/>
      <c r="ANZ303" s="75"/>
      <c r="AOA303" s="75"/>
      <c r="AOB303" s="75"/>
      <c r="AOC303" s="75"/>
      <c r="AOD303" s="75"/>
      <c r="AOE303" s="75"/>
      <c r="AOF303" s="75"/>
      <c r="AOG303" s="75"/>
      <c r="AOH303" s="75"/>
      <c r="AOI303" s="75"/>
      <c r="AOJ303" s="75"/>
      <c r="AOK303" s="75"/>
      <c r="AOL303" s="75"/>
      <c r="AOM303" s="75"/>
      <c r="AON303" s="75"/>
      <c r="AOO303" s="75"/>
      <c r="AOP303" s="75"/>
      <c r="AOQ303" s="75"/>
      <c r="AOR303" s="75"/>
      <c r="AOS303" s="75"/>
      <c r="AOT303" s="75"/>
      <c r="AOU303" s="75"/>
      <c r="AOV303" s="75"/>
      <c r="AOW303" s="75"/>
      <c r="AOX303" s="75"/>
      <c r="AOY303" s="75"/>
      <c r="AOZ303" s="75"/>
      <c r="APA303" s="75"/>
      <c r="APB303" s="75"/>
      <c r="APC303" s="75"/>
      <c r="APD303" s="75"/>
      <c r="APE303" s="75"/>
      <c r="APF303" s="75"/>
      <c r="APG303" s="75"/>
      <c r="APH303" s="75"/>
      <c r="API303" s="75"/>
      <c r="APJ303" s="75"/>
      <c r="APK303" s="75"/>
      <c r="APL303" s="75"/>
      <c r="APM303" s="75"/>
      <c r="APN303" s="75"/>
      <c r="APO303" s="75"/>
      <c r="APP303" s="75"/>
      <c r="APQ303" s="75"/>
      <c r="APR303" s="75"/>
      <c r="APS303" s="75"/>
      <c r="APT303" s="75"/>
      <c r="APU303" s="75"/>
      <c r="APV303" s="75"/>
      <c r="APW303" s="75"/>
      <c r="APX303" s="75"/>
      <c r="APY303" s="75"/>
      <c r="APZ303" s="75"/>
      <c r="AQA303" s="75"/>
      <c r="AQB303" s="75"/>
      <c r="AQC303" s="75"/>
      <c r="AQD303" s="75"/>
      <c r="AQE303" s="75"/>
      <c r="AQF303" s="75"/>
      <c r="AQG303" s="75"/>
      <c r="AQH303" s="75"/>
      <c r="AQI303" s="75"/>
      <c r="AQJ303" s="75"/>
      <c r="AQK303" s="75"/>
      <c r="AQL303" s="75"/>
      <c r="AQM303" s="75"/>
      <c r="AQN303" s="75"/>
      <c r="AQO303" s="75"/>
      <c r="AQP303" s="75"/>
      <c r="AQQ303" s="75"/>
      <c r="AQR303" s="75"/>
      <c r="AQS303" s="75"/>
      <c r="AQT303" s="75"/>
      <c r="AQU303" s="75"/>
      <c r="AQV303" s="75"/>
      <c r="AQW303" s="75"/>
      <c r="AQX303" s="75"/>
      <c r="AQY303" s="75"/>
      <c r="AQZ303" s="75"/>
      <c r="ARA303" s="75"/>
      <c r="ARB303" s="75"/>
      <c r="ARC303" s="75"/>
      <c r="ARD303" s="75"/>
      <c r="ARE303" s="75"/>
      <c r="ARF303" s="75"/>
      <c r="ARG303" s="75"/>
      <c r="ARH303" s="75"/>
      <c r="ARI303" s="75"/>
      <c r="ARJ303" s="75"/>
      <c r="ARK303" s="75"/>
      <c r="ARL303" s="75"/>
      <c r="ARM303" s="75"/>
      <c r="ARN303" s="75"/>
      <c r="ARO303" s="75"/>
      <c r="ARP303" s="75"/>
      <c r="ARQ303" s="75"/>
      <c r="ARR303" s="75"/>
      <c r="ARS303" s="75"/>
      <c r="ART303" s="75"/>
      <c r="ARU303" s="75"/>
      <c r="ARV303" s="75"/>
      <c r="ARW303" s="75"/>
      <c r="ARX303" s="75"/>
      <c r="ARY303" s="75"/>
      <c r="ARZ303" s="75"/>
      <c r="ASA303" s="75"/>
      <c r="ASB303" s="75"/>
      <c r="ASC303" s="75"/>
      <c r="ASD303" s="75"/>
      <c r="ASE303" s="75"/>
      <c r="ASF303" s="75"/>
      <c r="ASG303" s="75"/>
      <c r="ASH303" s="75"/>
      <c r="ASI303" s="75"/>
      <c r="ASJ303" s="75"/>
      <c r="ASK303" s="75"/>
      <c r="ASL303" s="75"/>
      <c r="ASM303" s="75"/>
      <c r="ASN303" s="75"/>
      <c r="ASO303" s="75"/>
      <c r="ASP303" s="75"/>
      <c r="ASQ303" s="75"/>
      <c r="ASR303" s="75"/>
      <c r="ASS303" s="75"/>
      <c r="AST303" s="75"/>
      <c r="ASU303" s="75"/>
      <c r="ASV303" s="75"/>
      <c r="ASW303" s="75"/>
      <c r="ASX303" s="75"/>
      <c r="ASY303" s="75"/>
      <c r="ASZ303" s="75"/>
      <c r="ATA303" s="75"/>
      <c r="ATB303" s="75"/>
      <c r="ATC303" s="75"/>
      <c r="ATD303" s="75"/>
      <c r="ATE303" s="75"/>
      <c r="ATF303" s="75"/>
      <c r="ATG303" s="75"/>
      <c r="ATH303" s="75"/>
      <c r="ATI303" s="75"/>
      <c r="ATJ303" s="75"/>
      <c r="ATK303" s="75"/>
      <c r="ATL303" s="75"/>
      <c r="ATM303" s="75"/>
      <c r="ATN303" s="75"/>
      <c r="ATO303" s="75"/>
      <c r="ATP303" s="75"/>
      <c r="ATQ303" s="75"/>
      <c r="ATR303" s="75"/>
      <c r="ATS303" s="75"/>
      <c r="ATT303" s="75"/>
      <c r="ATU303" s="75"/>
      <c r="ATV303" s="75"/>
      <c r="ATW303" s="75"/>
      <c r="ATX303" s="75"/>
      <c r="ATY303" s="75"/>
      <c r="ATZ303" s="75"/>
      <c r="AUA303" s="75"/>
      <c r="AUB303" s="75"/>
      <c r="AUC303" s="75"/>
      <c r="AUD303" s="75"/>
      <c r="AUE303" s="75"/>
      <c r="AUF303" s="75"/>
      <c r="AUG303" s="75"/>
      <c r="AUH303" s="75"/>
      <c r="AUI303" s="75"/>
      <c r="AUJ303" s="75"/>
      <c r="AUK303" s="75"/>
      <c r="AUL303" s="75"/>
      <c r="AUM303" s="75"/>
      <c r="AUN303" s="75"/>
      <c r="AUO303" s="75"/>
      <c r="AUP303" s="75"/>
      <c r="AUQ303" s="75"/>
      <c r="AUR303" s="75"/>
      <c r="AUS303" s="75"/>
      <c r="AUT303" s="75"/>
      <c r="AUU303" s="75"/>
      <c r="AUV303" s="75"/>
      <c r="AUW303" s="75"/>
      <c r="AUX303" s="75"/>
      <c r="AUY303" s="75"/>
      <c r="AUZ303" s="75"/>
      <c r="AVA303" s="75"/>
      <c r="AVB303" s="75"/>
      <c r="AVC303" s="75"/>
      <c r="AVD303" s="75"/>
      <c r="AVE303" s="75"/>
      <c r="AVF303" s="75"/>
      <c r="AVG303" s="75"/>
      <c r="AVH303" s="75"/>
      <c r="AVI303" s="75"/>
      <c r="AVJ303" s="75"/>
      <c r="AVK303" s="75"/>
      <c r="AVL303" s="75"/>
      <c r="AVM303" s="75"/>
      <c r="AVN303" s="75"/>
      <c r="AVO303" s="75"/>
      <c r="AVP303" s="75"/>
      <c r="AVQ303" s="75"/>
      <c r="AVR303" s="75"/>
      <c r="AVS303" s="75"/>
      <c r="AVT303" s="75"/>
      <c r="AVU303" s="75"/>
      <c r="AVV303" s="75"/>
      <c r="AVW303" s="75"/>
      <c r="AVX303" s="75"/>
      <c r="AVY303" s="75"/>
      <c r="AVZ303" s="75"/>
      <c r="AWA303" s="75"/>
      <c r="AWB303" s="75"/>
      <c r="AWC303" s="75"/>
      <c r="AWD303" s="75"/>
      <c r="AWE303" s="75"/>
      <c r="AWF303" s="75"/>
      <c r="AWG303" s="75"/>
      <c r="AWH303" s="75"/>
      <c r="AWI303" s="75"/>
      <c r="AWJ303" s="75"/>
      <c r="AWK303" s="75"/>
      <c r="AWL303" s="75"/>
      <c r="AWM303" s="75"/>
      <c r="AWN303" s="75"/>
      <c r="AWO303" s="75"/>
      <c r="AWP303" s="75"/>
      <c r="AWQ303" s="75"/>
      <c r="AWR303" s="75"/>
      <c r="AWS303" s="75"/>
      <c r="AWT303" s="75"/>
      <c r="AWU303" s="75"/>
      <c r="AWV303" s="75"/>
      <c r="AWW303" s="75"/>
      <c r="AWX303" s="75"/>
      <c r="AWY303" s="75"/>
      <c r="AWZ303" s="75"/>
      <c r="AXA303" s="75"/>
      <c r="AXB303" s="75"/>
      <c r="AXC303" s="75"/>
      <c r="AXD303" s="75"/>
      <c r="AXE303" s="75"/>
      <c r="AXF303" s="75"/>
      <c r="AXG303" s="75"/>
      <c r="AXH303" s="75"/>
      <c r="AXI303" s="75"/>
      <c r="AXJ303" s="75"/>
      <c r="AXK303" s="75"/>
      <c r="AXL303" s="75"/>
      <c r="AXM303" s="75"/>
      <c r="AXN303" s="75"/>
      <c r="AXO303" s="75"/>
      <c r="AXP303" s="75"/>
      <c r="AXQ303" s="75"/>
      <c r="AXR303" s="75"/>
      <c r="AXS303" s="75"/>
      <c r="AXT303" s="75"/>
      <c r="AXU303" s="75"/>
      <c r="AXV303" s="75"/>
      <c r="AXW303" s="75"/>
      <c r="AXX303" s="75"/>
      <c r="AXY303" s="75"/>
      <c r="AXZ303" s="75"/>
      <c r="AYA303" s="75"/>
      <c r="AYB303" s="75"/>
      <c r="AYC303" s="75"/>
      <c r="AYD303" s="75"/>
      <c r="AYE303" s="75"/>
      <c r="AYF303" s="75"/>
      <c r="AYG303" s="75"/>
      <c r="AYH303" s="75"/>
      <c r="AYI303" s="75"/>
      <c r="AYJ303" s="75"/>
      <c r="AYK303" s="75"/>
      <c r="AYL303" s="75"/>
      <c r="AYM303" s="75"/>
      <c r="AYN303" s="75"/>
      <c r="AYO303" s="75"/>
      <c r="AYP303" s="75"/>
      <c r="AYQ303" s="75"/>
      <c r="AYR303" s="75"/>
      <c r="AYS303" s="75"/>
      <c r="AYT303" s="75"/>
      <c r="AYU303" s="75"/>
      <c r="AYV303" s="75"/>
      <c r="AYW303" s="75"/>
      <c r="AYX303" s="75"/>
      <c r="AYY303" s="75"/>
      <c r="AYZ303" s="75"/>
      <c r="AZA303" s="75"/>
      <c r="AZB303" s="75"/>
      <c r="AZC303" s="75"/>
      <c r="AZD303" s="75"/>
      <c r="AZE303" s="75"/>
      <c r="AZF303" s="75"/>
      <c r="AZG303" s="75"/>
      <c r="AZH303" s="75"/>
      <c r="AZI303" s="75"/>
      <c r="AZJ303" s="75"/>
      <c r="AZK303" s="75"/>
      <c r="AZL303" s="75"/>
      <c r="AZM303" s="75"/>
      <c r="AZN303" s="75"/>
      <c r="AZO303" s="75"/>
      <c r="AZP303" s="75"/>
      <c r="AZQ303" s="75"/>
      <c r="AZR303" s="75"/>
      <c r="AZS303" s="75"/>
      <c r="AZT303" s="75"/>
      <c r="AZU303" s="75"/>
      <c r="AZV303" s="75"/>
      <c r="AZW303" s="75"/>
      <c r="AZX303" s="75"/>
      <c r="AZY303" s="75"/>
      <c r="AZZ303" s="75"/>
      <c r="BAA303" s="75"/>
      <c r="BAB303" s="75"/>
      <c r="BAC303" s="75"/>
      <c r="BAD303" s="75"/>
      <c r="BAE303" s="75"/>
      <c r="BAF303" s="75"/>
      <c r="BAG303" s="75"/>
      <c r="BAH303" s="75"/>
      <c r="BAI303" s="75"/>
      <c r="BAJ303" s="75"/>
      <c r="BAK303" s="75"/>
      <c r="BAL303" s="75"/>
      <c r="BAM303" s="75"/>
      <c r="BAN303" s="75"/>
      <c r="BAO303" s="75"/>
      <c r="BAP303" s="75"/>
      <c r="BAQ303" s="75"/>
      <c r="BAR303" s="75"/>
      <c r="BAS303" s="75"/>
      <c r="BAT303" s="75"/>
      <c r="BAU303" s="75"/>
      <c r="BAV303" s="75"/>
      <c r="BAW303" s="75"/>
      <c r="BAX303" s="75"/>
      <c r="BAY303" s="75"/>
      <c r="BAZ303" s="75"/>
      <c r="BBA303" s="75"/>
      <c r="BBB303" s="75"/>
      <c r="BBC303" s="75"/>
      <c r="BBD303" s="75"/>
      <c r="BBE303" s="75"/>
      <c r="BBF303" s="75"/>
      <c r="BBG303" s="75"/>
      <c r="BBH303" s="75"/>
      <c r="BBI303" s="75"/>
      <c r="BBJ303" s="75"/>
      <c r="BBK303" s="75"/>
      <c r="BBL303" s="75"/>
      <c r="BBM303" s="75"/>
      <c r="BBN303" s="75"/>
      <c r="BBO303" s="75"/>
      <c r="BBP303" s="75"/>
      <c r="BBQ303" s="75"/>
      <c r="BBR303" s="75"/>
      <c r="BBS303" s="75"/>
      <c r="BBT303" s="75"/>
      <c r="BBU303" s="75"/>
      <c r="BBV303" s="75"/>
      <c r="BBW303" s="75"/>
      <c r="BBX303" s="75"/>
      <c r="BBY303" s="75"/>
      <c r="BBZ303" s="75"/>
      <c r="BCA303" s="75"/>
      <c r="BCB303" s="75"/>
      <c r="BCC303" s="75"/>
      <c r="BCD303" s="75"/>
      <c r="BCE303" s="75"/>
      <c r="BCF303" s="75"/>
      <c r="BCG303" s="75"/>
      <c r="BCH303" s="75"/>
      <c r="BCI303" s="75"/>
      <c r="BCJ303" s="75"/>
      <c r="BCK303" s="75"/>
      <c r="BCL303" s="75"/>
      <c r="BCM303" s="75"/>
      <c r="BCN303" s="75"/>
      <c r="BCO303" s="75"/>
      <c r="BCP303" s="75"/>
      <c r="BCQ303" s="75"/>
      <c r="BCR303" s="75"/>
      <c r="BCS303" s="75"/>
      <c r="BCT303" s="75"/>
      <c r="BCU303" s="75"/>
      <c r="BCV303" s="75"/>
      <c r="BCW303" s="75"/>
      <c r="BCX303" s="75"/>
      <c r="BCY303" s="75"/>
      <c r="BCZ303" s="75"/>
      <c r="BDA303" s="75"/>
      <c r="BDB303" s="75"/>
      <c r="BDC303" s="75"/>
      <c r="BDD303" s="75"/>
      <c r="BDE303" s="75"/>
      <c r="BDF303" s="75"/>
      <c r="BDG303" s="75"/>
      <c r="BDH303" s="75"/>
      <c r="BDI303" s="75"/>
      <c r="BDJ303" s="75"/>
      <c r="BDK303" s="75"/>
      <c r="BDL303" s="75"/>
      <c r="BDM303" s="75"/>
      <c r="BDN303" s="75"/>
      <c r="BDO303" s="75"/>
      <c r="BDP303" s="75"/>
      <c r="BDQ303" s="75"/>
      <c r="BDR303" s="75"/>
      <c r="BDS303" s="75"/>
      <c r="BDT303" s="75"/>
      <c r="BDU303" s="75"/>
      <c r="BDV303" s="75"/>
      <c r="BDW303" s="75"/>
      <c r="BDX303" s="75"/>
      <c r="BDY303" s="75"/>
      <c r="BDZ303" s="75"/>
      <c r="BEA303" s="75"/>
      <c r="BEB303" s="75"/>
      <c r="BEC303" s="75"/>
      <c r="BED303" s="75"/>
      <c r="BEE303" s="75"/>
      <c r="BEF303" s="75"/>
      <c r="BEG303" s="75"/>
      <c r="BEH303" s="75"/>
      <c r="BEI303" s="75"/>
      <c r="BEJ303" s="75"/>
      <c r="BEK303" s="75"/>
      <c r="BEL303" s="75"/>
      <c r="BEM303" s="75"/>
      <c r="BEN303" s="75"/>
      <c r="BEO303" s="75"/>
      <c r="BEP303" s="75"/>
      <c r="BEQ303" s="75"/>
      <c r="BER303" s="75"/>
      <c r="BES303" s="75"/>
      <c r="BET303" s="75"/>
      <c r="BEU303" s="75"/>
      <c r="BEV303" s="75"/>
      <c r="BEW303" s="75"/>
      <c r="BEX303" s="75"/>
      <c r="BEY303" s="75"/>
      <c r="BEZ303" s="75"/>
      <c r="BFA303" s="75"/>
      <c r="BFB303" s="75"/>
      <c r="BFC303" s="75"/>
      <c r="BFD303" s="75"/>
      <c r="BFE303" s="75"/>
      <c r="BFF303" s="75"/>
      <c r="BFG303" s="75"/>
      <c r="BFH303" s="75"/>
      <c r="BFI303" s="75"/>
      <c r="BFJ303" s="75"/>
      <c r="BFK303" s="75"/>
      <c r="BFL303" s="75"/>
      <c r="BFM303" s="75"/>
      <c r="BFN303" s="75"/>
      <c r="BFO303" s="75"/>
      <c r="BFP303" s="75"/>
      <c r="BFQ303" s="75"/>
      <c r="BFR303" s="75"/>
      <c r="BFS303" s="75"/>
      <c r="BFT303" s="75"/>
      <c r="BFU303" s="75"/>
      <c r="BFV303" s="75"/>
      <c r="BFW303" s="75"/>
      <c r="BFX303" s="75"/>
      <c r="BFY303" s="75"/>
      <c r="BFZ303" s="75"/>
      <c r="BGA303" s="75"/>
      <c r="BGB303" s="75"/>
      <c r="BGC303" s="75"/>
      <c r="BGD303" s="75"/>
      <c r="BGE303" s="75"/>
      <c r="BGF303" s="75"/>
      <c r="BGG303" s="75"/>
      <c r="BGH303" s="75"/>
      <c r="BGI303" s="75"/>
      <c r="BGJ303" s="75"/>
      <c r="BGK303" s="75"/>
      <c r="BGL303" s="75"/>
      <c r="BGM303" s="75"/>
      <c r="BGN303" s="75"/>
      <c r="BGO303" s="75"/>
      <c r="BGP303" s="75"/>
      <c r="BGQ303" s="75"/>
      <c r="BGR303" s="75"/>
      <c r="BGS303" s="75"/>
      <c r="BGT303" s="75"/>
      <c r="BGU303" s="75"/>
      <c r="BGV303" s="75"/>
      <c r="BGW303" s="75"/>
      <c r="BGX303" s="75"/>
      <c r="BGY303" s="75"/>
      <c r="BGZ303" s="75"/>
      <c r="BHA303" s="75"/>
      <c r="BHB303" s="75"/>
      <c r="BHC303" s="75"/>
      <c r="BHD303" s="75"/>
      <c r="BHE303" s="75"/>
      <c r="BHF303" s="75"/>
      <c r="BHG303" s="75"/>
      <c r="BHH303" s="75"/>
      <c r="BHI303" s="75"/>
      <c r="BHJ303" s="75"/>
      <c r="BHK303" s="75"/>
      <c r="BHL303" s="75"/>
      <c r="BHM303" s="75"/>
      <c r="BHN303" s="75"/>
      <c r="BHO303" s="75"/>
      <c r="BHP303" s="75"/>
      <c r="BHQ303" s="75"/>
      <c r="BHR303" s="75"/>
      <c r="BHS303" s="75"/>
      <c r="BHT303" s="75"/>
      <c r="BHU303" s="75"/>
      <c r="BHV303" s="75"/>
      <c r="BHW303" s="75"/>
      <c r="BHX303" s="75"/>
      <c r="BHY303" s="75"/>
      <c r="BHZ303" s="75"/>
      <c r="BIA303" s="75"/>
      <c r="BIB303" s="75"/>
      <c r="BIC303" s="75"/>
      <c r="BID303" s="75"/>
      <c r="BIE303" s="75"/>
      <c r="BIF303" s="75"/>
      <c r="BIG303" s="75"/>
      <c r="BIH303" s="75"/>
      <c r="BII303" s="75"/>
      <c r="BIJ303" s="75"/>
      <c r="BIK303" s="75"/>
      <c r="BIL303" s="75"/>
      <c r="BIM303" s="75"/>
      <c r="BIN303" s="75"/>
      <c r="BIO303" s="75"/>
      <c r="BIP303" s="75"/>
      <c r="BIQ303" s="75"/>
      <c r="BIR303" s="75"/>
      <c r="BIS303" s="75"/>
      <c r="BIT303" s="75"/>
      <c r="BIU303" s="75"/>
      <c r="BIV303" s="75"/>
      <c r="BIW303" s="75"/>
      <c r="BIX303" s="75"/>
      <c r="BIY303" s="75"/>
      <c r="BIZ303" s="75"/>
      <c r="BJA303" s="75"/>
      <c r="BJB303" s="75"/>
      <c r="BJC303" s="75"/>
      <c r="BJD303" s="75"/>
      <c r="BJE303" s="75"/>
      <c r="BJF303" s="75"/>
      <c r="BJG303" s="75"/>
      <c r="BJH303" s="75"/>
      <c r="BJI303" s="75"/>
      <c r="BJJ303" s="75"/>
      <c r="BJK303" s="75"/>
      <c r="BJL303" s="75"/>
      <c r="BJM303" s="75"/>
      <c r="BJN303" s="75"/>
      <c r="BJO303" s="75"/>
      <c r="BJP303" s="75"/>
      <c r="BJQ303" s="75"/>
      <c r="BJR303" s="75"/>
      <c r="BJS303" s="75"/>
      <c r="BJT303" s="75"/>
      <c r="BJU303" s="75"/>
      <c r="BJV303" s="75"/>
      <c r="BJW303" s="75"/>
      <c r="BJX303" s="75"/>
      <c r="BJY303" s="75"/>
      <c r="BJZ303" s="75"/>
      <c r="BKA303" s="75"/>
      <c r="BKB303" s="75"/>
      <c r="BKC303" s="75"/>
      <c r="BKD303" s="75"/>
      <c r="BKE303" s="75"/>
      <c r="BKF303" s="75"/>
      <c r="BKG303" s="75"/>
      <c r="BKH303" s="75"/>
      <c r="BKI303" s="75"/>
      <c r="BKJ303" s="75"/>
      <c r="BKK303" s="75"/>
      <c r="BKL303" s="75"/>
      <c r="BKM303" s="75"/>
      <c r="BKN303" s="75"/>
      <c r="BKO303" s="75"/>
      <c r="BKP303" s="75"/>
      <c r="BKQ303" s="75"/>
      <c r="BKR303" s="75"/>
      <c r="BKS303" s="75"/>
      <c r="BKT303" s="75"/>
      <c r="BKU303" s="75"/>
      <c r="BKV303" s="75"/>
      <c r="BKW303" s="75"/>
      <c r="BKX303" s="75"/>
      <c r="BKY303" s="75"/>
      <c r="BKZ303" s="75"/>
      <c r="BLA303" s="75"/>
      <c r="BLB303" s="75"/>
      <c r="BLC303" s="75"/>
      <c r="BLD303" s="75"/>
      <c r="BLE303" s="75"/>
      <c r="BLF303" s="75"/>
      <c r="BLG303" s="75"/>
      <c r="BLH303" s="75"/>
      <c r="BLI303" s="75"/>
      <c r="BLJ303" s="75"/>
      <c r="BLK303" s="75"/>
      <c r="BLL303" s="75"/>
      <c r="BLM303" s="75"/>
      <c r="BLN303" s="75"/>
      <c r="BLO303" s="75"/>
      <c r="BLP303" s="75"/>
      <c r="BLQ303" s="75"/>
      <c r="BLR303" s="75"/>
      <c r="BLS303" s="75"/>
      <c r="BLT303" s="75"/>
      <c r="BLU303" s="75"/>
      <c r="BLV303" s="75"/>
      <c r="BLW303" s="75"/>
      <c r="BLX303" s="75"/>
      <c r="BLY303" s="75"/>
      <c r="BLZ303" s="75"/>
      <c r="BMA303" s="75"/>
      <c r="BMB303" s="75"/>
      <c r="BMC303" s="75"/>
      <c r="BMD303" s="75"/>
      <c r="BME303" s="75"/>
      <c r="BMF303" s="75"/>
      <c r="BMG303" s="75"/>
      <c r="BMH303" s="75"/>
      <c r="BMI303" s="75"/>
      <c r="BMJ303" s="75"/>
      <c r="BMK303" s="75"/>
      <c r="BML303" s="75"/>
      <c r="BMM303" s="75"/>
      <c r="BMN303" s="75"/>
      <c r="BMO303" s="75"/>
      <c r="BMP303" s="75"/>
      <c r="BMQ303" s="75"/>
      <c r="BMR303" s="75"/>
      <c r="BMS303" s="75"/>
      <c r="BMT303" s="75"/>
      <c r="BMU303" s="75"/>
      <c r="BMV303" s="75"/>
      <c r="BMW303" s="75"/>
      <c r="BMX303" s="75"/>
      <c r="BMY303" s="75"/>
      <c r="BMZ303" s="75"/>
      <c r="BNA303" s="75"/>
      <c r="BNB303" s="75"/>
      <c r="BNC303" s="75"/>
      <c r="BND303" s="75"/>
      <c r="BNE303" s="75"/>
      <c r="BNF303" s="75"/>
      <c r="BNG303" s="75"/>
      <c r="BNH303" s="75"/>
      <c r="BNI303" s="75"/>
      <c r="BNJ303" s="75"/>
      <c r="BNK303" s="75"/>
      <c r="BNL303" s="75"/>
      <c r="BNM303" s="75"/>
      <c r="BNN303" s="75"/>
      <c r="BNO303" s="75"/>
      <c r="BNP303" s="75"/>
      <c r="BNQ303" s="75"/>
      <c r="BNR303" s="75"/>
      <c r="BNS303" s="75"/>
      <c r="BNT303" s="75"/>
      <c r="BNU303" s="75"/>
      <c r="BNV303" s="75"/>
      <c r="BNW303" s="75"/>
      <c r="BNX303" s="75"/>
      <c r="BNY303" s="75"/>
      <c r="BNZ303" s="75"/>
      <c r="BOA303" s="75"/>
      <c r="BOB303" s="75"/>
      <c r="BOC303" s="75"/>
      <c r="BOD303" s="75"/>
      <c r="BOE303" s="75"/>
      <c r="BOF303" s="75"/>
      <c r="BOG303" s="75"/>
      <c r="BOH303" s="75"/>
      <c r="BOI303" s="75"/>
      <c r="BOJ303" s="75"/>
      <c r="BOK303" s="75"/>
      <c r="BOL303" s="75"/>
      <c r="BOM303" s="75"/>
      <c r="BON303" s="75"/>
      <c r="BOO303" s="75"/>
      <c r="BOP303" s="75"/>
      <c r="BOQ303" s="75"/>
      <c r="BOR303" s="75"/>
      <c r="BOS303" s="75"/>
      <c r="BOT303" s="75"/>
      <c r="BOU303" s="75"/>
      <c r="BOV303" s="75"/>
      <c r="BOW303" s="75"/>
      <c r="BOX303" s="75"/>
      <c r="BOY303" s="75"/>
      <c r="BOZ303" s="75"/>
      <c r="BPA303" s="75"/>
      <c r="BPB303" s="75"/>
      <c r="BPC303" s="75"/>
      <c r="BPD303" s="75"/>
      <c r="BPE303" s="75"/>
      <c r="BPF303" s="75"/>
      <c r="BPG303" s="75"/>
      <c r="BPH303" s="75"/>
      <c r="BPI303" s="75"/>
      <c r="BPJ303" s="75"/>
      <c r="BPK303" s="75"/>
      <c r="BPL303" s="75"/>
      <c r="BPM303" s="75"/>
      <c r="BPN303" s="75"/>
      <c r="BPO303" s="75"/>
      <c r="BPP303" s="75"/>
      <c r="BPQ303" s="75"/>
      <c r="BPR303" s="75"/>
      <c r="BPS303" s="75"/>
      <c r="BPT303" s="75"/>
      <c r="BPU303" s="75"/>
      <c r="BPV303" s="75"/>
      <c r="BPW303" s="75"/>
      <c r="BPX303" s="75"/>
      <c r="BPY303" s="75"/>
      <c r="BPZ303" s="75"/>
      <c r="BQA303" s="75"/>
      <c r="BQB303" s="75"/>
      <c r="BQC303" s="75"/>
      <c r="BQD303" s="75"/>
      <c r="BQE303" s="75"/>
      <c r="BQF303" s="75"/>
      <c r="BQG303" s="75"/>
      <c r="BQH303" s="75"/>
      <c r="BQI303" s="75"/>
      <c r="BQJ303" s="75"/>
      <c r="BQK303" s="75"/>
      <c r="BQL303" s="75"/>
      <c r="BQM303" s="75"/>
      <c r="BQN303" s="75"/>
      <c r="BQO303" s="75"/>
      <c r="BQP303" s="75"/>
      <c r="BQQ303" s="75"/>
      <c r="BQR303" s="75"/>
      <c r="BQS303" s="75"/>
      <c r="BQT303" s="75"/>
      <c r="BQU303" s="75"/>
      <c r="BQV303" s="75"/>
      <c r="BQW303" s="75"/>
      <c r="BQX303" s="75"/>
      <c r="BQY303" s="75"/>
      <c r="BQZ303" s="75"/>
      <c r="BRA303" s="75"/>
      <c r="BRB303" s="75"/>
      <c r="BRC303" s="75"/>
      <c r="BRD303" s="75"/>
      <c r="BRE303" s="75"/>
      <c r="BRF303" s="75"/>
      <c r="BRG303" s="75"/>
      <c r="BRH303" s="75"/>
      <c r="BRI303" s="75"/>
      <c r="BRJ303" s="75"/>
      <c r="BRK303" s="75"/>
      <c r="BRL303" s="75"/>
      <c r="BRM303" s="75"/>
      <c r="BRN303" s="75"/>
      <c r="BRO303" s="75"/>
      <c r="BRP303" s="75"/>
      <c r="BRQ303" s="75"/>
      <c r="BRR303" s="75"/>
      <c r="BRS303" s="75"/>
      <c r="BRT303" s="75"/>
      <c r="BRU303" s="75"/>
      <c r="BRV303" s="75"/>
      <c r="BRW303" s="75"/>
      <c r="BRX303" s="75"/>
      <c r="BRY303" s="75"/>
      <c r="BRZ303" s="75"/>
      <c r="BSA303" s="75"/>
      <c r="BSB303" s="75"/>
      <c r="BSC303" s="75"/>
      <c r="BSD303" s="75"/>
      <c r="BSE303" s="75"/>
      <c r="BSF303" s="75"/>
      <c r="BSG303" s="75"/>
      <c r="BSH303" s="75"/>
      <c r="BSI303" s="75"/>
      <c r="BSJ303" s="75"/>
      <c r="BSK303" s="75"/>
      <c r="BSL303" s="75"/>
      <c r="BSM303" s="75"/>
      <c r="BSN303" s="75"/>
      <c r="BSO303" s="75"/>
      <c r="BSP303" s="75"/>
      <c r="BSQ303" s="75"/>
      <c r="BSR303" s="75"/>
      <c r="BSS303" s="75"/>
      <c r="BST303" s="75"/>
      <c r="BSU303" s="75"/>
      <c r="BSV303" s="75"/>
      <c r="BSW303" s="75"/>
      <c r="BSX303" s="75"/>
      <c r="BSY303" s="75"/>
      <c r="BSZ303" s="75"/>
      <c r="BTA303" s="75"/>
      <c r="BTB303" s="75"/>
      <c r="BTC303" s="75"/>
      <c r="BTD303" s="75"/>
      <c r="BTE303" s="75"/>
      <c r="BTF303" s="75"/>
      <c r="BTG303" s="75"/>
      <c r="BTH303" s="75"/>
      <c r="BTI303" s="75"/>
      <c r="BTJ303" s="75"/>
      <c r="BTK303" s="75"/>
      <c r="BTL303" s="75"/>
      <c r="BTM303" s="75"/>
      <c r="BTN303" s="75"/>
      <c r="BTO303" s="75"/>
      <c r="BTP303" s="75"/>
      <c r="BTQ303" s="75"/>
      <c r="BTR303" s="75"/>
      <c r="BTS303" s="75"/>
      <c r="BTT303" s="75"/>
      <c r="BTU303" s="75"/>
      <c r="BTV303" s="75"/>
      <c r="BTW303" s="75"/>
      <c r="BTX303" s="75"/>
      <c r="BTY303" s="75"/>
      <c r="BTZ303" s="75"/>
      <c r="BUA303" s="75"/>
      <c r="BUB303" s="75"/>
      <c r="BUC303" s="75"/>
      <c r="BUD303" s="75"/>
      <c r="BUE303" s="75"/>
      <c r="BUF303" s="75"/>
      <c r="BUG303" s="75"/>
      <c r="BUH303" s="75"/>
      <c r="BUI303" s="75"/>
      <c r="BUJ303" s="75"/>
      <c r="BUK303" s="75"/>
      <c r="BUL303" s="75"/>
      <c r="BUM303" s="75"/>
      <c r="BUN303" s="75"/>
      <c r="BUO303" s="75"/>
      <c r="BUP303" s="75"/>
      <c r="BUQ303" s="75"/>
      <c r="BUR303" s="75"/>
      <c r="BUS303" s="75"/>
      <c r="BUT303" s="75"/>
      <c r="BUU303" s="75"/>
      <c r="BUV303" s="75"/>
      <c r="BUW303" s="75"/>
      <c r="BUX303" s="75"/>
      <c r="BUY303" s="75"/>
      <c r="BUZ303" s="75"/>
      <c r="BVA303" s="75"/>
      <c r="BVB303" s="75"/>
      <c r="BVC303" s="75"/>
      <c r="BVD303" s="75"/>
      <c r="BVE303" s="75"/>
      <c r="BVF303" s="75"/>
      <c r="BVG303" s="75"/>
      <c r="BVH303" s="75"/>
      <c r="BVI303" s="75"/>
      <c r="BVJ303" s="75"/>
      <c r="BVK303" s="75"/>
      <c r="BVL303" s="75"/>
      <c r="BVM303" s="75"/>
      <c r="BVN303" s="75"/>
      <c r="BVO303" s="75"/>
      <c r="BVP303" s="75"/>
      <c r="BVQ303" s="75"/>
      <c r="BVR303" s="75"/>
      <c r="BVS303" s="75"/>
      <c r="BVT303" s="75"/>
      <c r="BVU303" s="75"/>
      <c r="BVV303" s="75"/>
      <c r="BVW303" s="75"/>
      <c r="BVX303" s="75"/>
      <c r="BVY303" s="75"/>
      <c r="BVZ303" s="75"/>
      <c r="BWA303" s="75"/>
      <c r="BWB303" s="75"/>
      <c r="BWC303" s="75"/>
      <c r="BWD303" s="75"/>
      <c r="BWE303" s="75"/>
      <c r="BWF303" s="75"/>
      <c r="BWG303" s="75"/>
      <c r="BWH303" s="75"/>
      <c r="BWI303" s="75"/>
      <c r="BWJ303" s="75"/>
      <c r="BWK303" s="75"/>
      <c r="BWL303" s="75"/>
      <c r="BWM303" s="75"/>
      <c r="BWN303" s="75"/>
      <c r="BWO303" s="75"/>
      <c r="BWP303" s="75"/>
      <c r="BWQ303" s="75"/>
      <c r="BWR303" s="75"/>
      <c r="BWS303" s="75"/>
      <c r="BWT303" s="75"/>
      <c r="BWU303" s="75"/>
      <c r="BWV303" s="75"/>
      <c r="BWW303" s="75"/>
      <c r="BWX303" s="75"/>
      <c r="BWY303" s="75"/>
      <c r="BWZ303" s="75"/>
      <c r="BXA303" s="75"/>
      <c r="BXB303" s="75"/>
      <c r="BXC303" s="75"/>
      <c r="BXD303" s="75"/>
      <c r="BXE303" s="75"/>
      <c r="BXF303" s="75"/>
      <c r="BXG303" s="75"/>
      <c r="BXH303" s="75"/>
      <c r="BXI303" s="75"/>
      <c r="BXJ303" s="75"/>
      <c r="BXK303" s="75"/>
      <c r="BXL303" s="75"/>
      <c r="BXM303" s="75"/>
      <c r="BXN303" s="75"/>
      <c r="BXO303" s="75"/>
      <c r="BXP303" s="75"/>
      <c r="BXQ303" s="75"/>
      <c r="BXR303" s="75"/>
      <c r="BXS303" s="75"/>
      <c r="BXT303" s="75"/>
      <c r="BXU303" s="75"/>
      <c r="BXV303" s="75"/>
      <c r="BXW303" s="75"/>
      <c r="BXX303" s="75"/>
      <c r="BXY303" s="75"/>
      <c r="BXZ303" s="75"/>
      <c r="BYA303" s="75"/>
      <c r="BYB303" s="75"/>
      <c r="BYC303" s="75"/>
      <c r="BYD303" s="75"/>
      <c r="BYE303" s="75"/>
      <c r="BYF303" s="75"/>
      <c r="BYG303" s="75"/>
      <c r="BYH303" s="75"/>
      <c r="BYI303" s="75"/>
      <c r="BYJ303" s="75"/>
      <c r="BYK303" s="75"/>
      <c r="BYL303" s="75"/>
      <c r="BYM303" s="75"/>
      <c r="BYN303" s="75"/>
      <c r="BYO303" s="75"/>
      <c r="BYP303" s="75"/>
      <c r="BYQ303" s="75"/>
      <c r="BYR303" s="75"/>
      <c r="BYS303" s="75"/>
      <c r="BYT303" s="75"/>
      <c r="BYU303" s="75"/>
      <c r="BYV303" s="75"/>
      <c r="BYW303" s="75"/>
      <c r="BYX303" s="75"/>
      <c r="BYY303" s="75"/>
      <c r="BYZ303" s="75"/>
      <c r="BZA303" s="75"/>
      <c r="BZB303" s="75"/>
      <c r="BZC303" s="75"/>
      <c r="BZD303" s="75"/>
      <c r="BZE303" s="75"/>
      <c r="BZF303" s="75"/>
      <c r="BZG303" s="75"/>
      <c r="BZH303" s="75"/>
      <c r="BZI303" s="75"/>
      <c r="BZJ303" s="75"/>
      <c r="BZK303" s="75"/>
      <c r="BZL303" s="75"/>
      <c r="BZM303" s="75"/>
      <c r="BZN303" s="75"/>
      <c r="BZO303" s="75"/>
      <c r="BZP303" s="75"/>
      <c r="BZQ303" s="75"/>
      <c r="BZR303" s="75"/>
      <c r="BZS303" s="75"/>
      <c r="BZT303" s="75"/>
      <c r="BZU303" s="75"/>
      <c r="BZV303" s="75"/>
      <c r="BZW303" s="75"/>
      <c r="BZX303" s="75"/>
      <c r="BZY303" s="75"/>
      <c r="BZZ303" s="75"/>
      <c r="CAA303" s="75"/>
      <c r="CAB303" s="75"/>
      <c r="CAC303" s="75"/>
      <c r="CAD303" s="75"/>
      <c r="CAE303" s="75"/>
      <c r="CAF303" s="75"/>
      <c r="CAG303" s="75"/>
      <c r="CAH303" s="75"/>
      <c r="CAI303" s="75"/>
      <c r="CAJ303" s="75"/>
      <c r="CAK303" s="75"/>
      <c r="CAL303" s="75"/>
      <c r="CAM303" s="75"/>
      <c r="CAN303" s="75"/>
      <c r="CAO303" s="75"/>
      <c r="CAP303" s="75"/>
      <c r="CAQ303" s="75"/>
      <c r="CAR303" s="75"/>
      <c r="CAS303" s="75"/>
      <c r="CAT303" s="75"/>
      <c r="CAU303" s="75"/>
      <c r="CAV303" s="75"/>
      <c r="CAW303" s="75"/>
      <c r="CAX303" s="75"/>
      <c r="CAY303" s="75"/>
      <c r="CAZ303" s="75"/>
      <c r="CBA303" s="75"/>
      <c r="CBB303" s="75"/>
      <c r="CBC303" s="75"/>
      <c r="CBD303" s="75"/>
      <c r="CBE303" s="75"/>
      <c r="CBF303" s="75"/>
      <c r="CBG303" s="75"/>
      <c r="CBH303" s="75"/>
      <c r="CBI303" s="75"/>
      <c r="CBJ303" s="75"/>
      <c r="CBK303" s="75"/>
      <c r="CBL303" s="75"/>
      <c r="CBM303" s="75"/>
      <c r="CBN303" s="75"/>
      <c r="CBO303" s="75"/>
      <c r="CBP303" s="75"/>
      <c r="CBQ303" s="75"/>
      <c r="CBR303" s="75"/>
      <c r="CBS303" s="75"/>
      <c r="CBT303" s="75"/>
      <c r="CBU303" s="75"/>
      <c r="CBV303" s="75"/>
      <c r="CBW303" s="75"/>
      <c r="CBX303" s="75"/>
      <c r="CBY303" s="75"/>
      <c r="CBZ303" s="75"/>
      <c r="CCA303" s="75"/>
      <c r="CCB303" s="75"/>
      <c r="CCC303" s="75"/>
      <c r="CCD303" s="75"/>
      <c r="CCE303" s="75"/>
      <c r="CCF303" s="75"/>
      <c r="CCG303" s="75"/>
      <c r="CCH303" s="75"/>
      <c r="CCI303" s="75"/>
      <c r="CCJ303" s="75"/>
      <c r="CCK303" s="75"/>
      <c r="CCL303" s="75"/>
      <c r="CCM303" s="75"/>
      <c r="CCN303" s="75"/>
      <c r="CCO303" s="75"/>
      <c r="CCP303" s="75"/>
      <c r="CCQ303" s="75"/>
      <c r="CCR303" s="75"/>
      <c r="CCS303" s="75"/>
      <c r="CCT303" s="75"/>
      <c r="CCU303" s="75"/>
      <c r="CCV303" s="75"/>
      <c r="CCW303" s="75"/>
      <c r="CCX303" s="75"/>
      <c r="CCY303" s="75"/>
      <c r="CCZ303" s="75"/>
      <c r="CDA303" s="75"/>
      <c r="CDB303" s="75"/>
      <c r="CDC303" s="75"/>
      <c r="CDD303" s="75"/>
      <c r="CDE303" s="75"/>
      <c r="CDF303" s="75"/>
      <c r="CDG303" s="75"/>
      <c r="CDH303" s="75"/>
      <c r="CDI303" s="75"/>
      <c r="CDJ303" s="75"/>
      <c r="CDK303" s="75"/>
      <c r="CDL303" s="75"/>
      <c r="CDM303" s="75"/>
      <c r="CDN303" s="75"/>
      <c r="CDO303" s="75"/>
      <c r="CDP303" s="75"/>
      <c r="CDQ303" s="75"/>
      <c r="CDR303" s="75"/>
      <c r="CDS303" s="75"/>
      <c r="CDT303" s="75"/>
      <c r="CDU303" s="75"/>
      <c r="CDV303" s="75"/>
      <c r="CDW303" s="75"/>
      <c r="CDX303" s="75"/>
      <c r="CDY303" s="75"/>
      <c r="CDZ303" s="75"/>
      <c r="CEA303" s="75"/>
      <c r="CEB303" s="75"/>
      <c r="CEC303" s="75"/>
      <c r="CED303" s="75"/>
      <c r="CEE303" s="75"/>
      <c r="CEF303" s="75"/>
      <c r="CEG303" s="75"/>
      <c r="CEH303" s="75"/>
      <c r="CEI303" s="75"/>
      <c r="CEJ303" s="75"/>
      <c r="CEK303" s="75"/>
      <c r="CEL303" s="75"/>
      <c r="CEM303" s="75"/>
      <c r="CEN303" s="75"/>
      <c r="CEO303" s="75"/>
      <c r="CEP303" s="75"/>
      <c r="CEQ303" s="75"/>
      <c r="CER303" s="75"/>
      <c r="CES303" s="75"/>
      <c r="CET303" s="75"/>
      <c r="CEU303" s="75"/>
      <c r="CEV303" s="75"/>
      <c r="CEW303" s="75"/>
      <c r="CEX303" s="75"/>
      <c r="CEY303" s="75"/>
      <c r="CEZ303" s="75"/>
      <c r="CFA303" s="75"/>
      <c r="CFB303" s="75"/>
      <c r="CFC303" s="75"/>
      <c r="CFD303" s="75"/>
      <c r="CFE303" s="75"/>
      <c r="CFF303" s="75"/>
      <c r="CFG303" s="75"/>
      <c r="CFH303" s="75"/>
      <c r="CFI303" s="75"/>
      <c r="CFJ303" s="75"/>
      <c r="CFK303" s="75"/>
      <c r="CFL303" s="75"/>
      <c r="CFM303" s="75"/>
      <c r="CFN303" s="75"/>
      <c r="CFO303" s="75"/>
      <c r="CFP303" s="75"/>
      <c r="CFQ303" s="75"/>
      <c r="CFR303" s="75"/>
      <c r="CFS303" s="75"/>
      <c r="CFT303" s="75"/>
      <c r="CFU303" s="75"/>
      <c r="CFV303" s="75"/>
      <c r="CFW303" s="75"/>
      <c r="CFX303" s="75"/>
      <c r="CFY303" s="75"/>
      <c r="CFZ303" s="75"/>
      <c r="CGA303" s="75"/>
      <c r="CGB303" s="75"/>
      <c r="CGC303" s="75"/>
      <c r="CGD303" s="75"/>
      <c r="CGE303" s="75"/>
      <c r="CGF303" s="75"/>
      <c r="CGG303" s="75"/>
      <c r="CGH303" s="75"/>
      <c r="CGI303" s="75"/>
      <c r="CGJ303" s="75"/>
      <c r="CGK303" s="75"/>
      <c r="CGL303" s="75"/>
      <c r="CGM303" s="75"/>
      <c r="CGN303" s="75"/>
      <c r="CGO303" s="75"/>
      <c r="CGP303" s="75"/>
      <c r="CGQ303" s="75"/>
      <c r="CGR303" s="75"/>
      <c r="CGS303" s="75"/>
      <c r="CGT303" s="75"/>
      <c r="CGU303" s="75"/>
      <c r="CGV303" s="75"/>
      <c r="CGW303" s="75"/>
      <c r="CGX303" s="75"/>
      <c r="CGY303" s="75"/>
      <c r="CGZ303" s="75"/>
      <c r="CHA303" s="75"/>
      <c r="CHB303" s="75"/>
      <c r="CHC303" s="75"/>
      <c r="CHD303" s="75"/>
      <c r="CHE303" s="75"/>
      <c r="CHF303" s="75"/>
      <c r="CHG303" s="75"/>
      <c r="CHH303" s="75"/>
      <c r="CHI303" s="75"/>
      <c r="CHJ303" s="75"/>
      <c r="CHK303" s="75"/>
      <c r="CHL303" s="75"/>
      <c r="CHM303" s="75"/>
      <c r="CHN303" s="75"/>
      <c r="CHO303" s="75"/>
      <c r="CHP303" s="75"/>
      <c r="CHQ303" s="75"/>
      <c r="CHR303" s="75"/>
      <c r="CHS303" s="75"/>
      <c r="CHT303" s="75"/>
      <c r="CHU303" s="75"/>
      <c r="CHV303" s="75"/>
      <c r="CHW303" s="75"/>
      <c r="CHX303" s="75"/>
      <c r="CHY303" s="75"/>
      <c r="CHZ303" s="75"/>
      <c r="CIA303" s="75"/>
      <c r="CIB303" s="75"/>
      <c r="CIC303" s="75"/>
      <c r="CID303" s="75"/>
      <c r="CIE303" s="75"/>
      <c r="CIF303" s="75"/>
      <c r="CIG303" s="75"/>
      <c r="CIH303" s="75"/>
      <c r="CII303" s="75"/>
      <c r="CIJ303" s="75"/>
      <c r="CIK303" s="75"/>
      <c r="CIL303" s="75"/>
      <c r="CIM303" s="75"/>
      <c r="CIN303" s="75"/>
      <c r="CIO303" s="75"/>
      <c r="CIP303" s="75"/>
      <c r="CIQ303" s="75"/>
      <c r="CIR303" s="75"/>
      <c r="CIS303" s="75"/>
      <c r="CIT303" s="75"/>
      <c r="CIU303" s="75"/>
      <c r="CIV303" s="75"/>
      <c r="CIW303" s="75"/>
      <c r="CIX303" s="75"/>
      <c r="CIY303" s="75"/>
      <c r="CIZ303" s="75"/>
      <c r="CJA303" s="75"/>
      <c r="CJB303" s="75"/>
      <c r="CJC303" s="75"/>
      <c r="CJD303" s="75"/>
      <c r="CJE303" s="75"/>
      <c r="CJF303" s="75"/>
      <c r="CJG303" s="75"/>
      <c r="CJH303" s="75"/>
      <c r="CJI303" s="75"/>
      <c r="CJJ303" s="75"/>
      <c r="CJK303" s="75"/>
      <c r="CJL303" s="75"/>
      <c r="CJM303" s="75"/>
      <c r="CJN303" s="75"/>
      <c r="CJO303" s="75"/>
      <c r="CJP303" s="75"/>
      <c r="CJQ303" s="75"/>
      <c r="CJR303" s="75"/>
      <c r="CJS303" s="75"/>
      <c r="CJT303" s="75"/>
      <c r="CJU303" s="75"/>
      <c r="CJV303" s="75"/>
      <c r="CJW303" s="75"/>
      <c r="CJX303" s="75"/>
      <c r="CJY303" s="75"/>
      <c r="CJZ303" s="75"/>
      <c r="CKA303" s="75"/>
      <c r="CKB303" s="75"/>
      <c r="CKC303" s="75"/>
      <c r="CKD303" s="75"/>
      <c r="CKE303" s="75"/>
      <c r="CKF303" s="75"/>
      <c r="CKG303" s="75"/>
      <c r="CKH303" s="75"/>
      <c r="CKI303" s="75"/>
      <c r="CKJ303" s="75"/>
      <c r="CKK303" s="75"/>
      <c r="CKL303" s="75"/>
      <c r="CKM303" s="75"/>
      <c r="CKN303" s="75"/>
      <c r="CKO303" s="75"/>
      <c r="CKP303" s="75"/>
      <c r="CKQ303" s="75"/>
      <c r="CKR303" s="75"/>
      <c r="CKS303" s="75"/>
      <c r="CKT303" s="75"/>
      <c r="CKU303" s="75"/>
      <c r="CKV303" s="75"/>
      <c r="CKW303" s="75"/>
      <c r="CKX303" s="75"/>
      <c r="CKY303" s="75"/>
      <c r="CKZ303" s="75"/>
      <c r="CLA303" s="75"/>
      <c r="CLB303" s="75"/>
      <c r="CLC303" s="75"/>
      <c r="CLD303" s="75"/>
      <c r="CLE303" s="75"/>
      <c r="CLF303" s="75"/>
      <c r="CLG303" s="75"/>
      <c r="CLH303" s="75"/>
      <c r="CLI303" s="75"/>
      <c r="CLJ303" s="75"/>
      <c r="CLK303" s="75"/>
      <c r="CLL303" s="75"/>
      <c r="CLM303" s="75"/>
      <c r="CLN303" s="75"/>
      <c r="CLO303" s="75"/>
      <c r="CLP303" s="75"/>
      <c r="CLQ303" s="75"/>
      <c r="CLR303" s="75"/>
      <c r="CLS303" s="75"/>
      <c r="CLT303" s="75"/>
      <c r="CLU303" s="75"/>
      <c r="CLV303" s="75"/>
      <c r="CLW303" s="75"/>
      <c r="CLX303" s="75"/>
      <c r="CLY303" s="75"/>
      <c r="CLZ303" s="75"/>
      <c r="CMA303" s="75"/>
      <c r="CMB303" s="75"/>
      <c r="CMC303" s="75"/>
      <c r="CMD303" s="75"/>
      <c r="CME303" s="75"/>
      <c r="CMF303" s="75"/>
      <c r="CMG303" s="75"/>
      <c r="CMH303" s="75"/>
      <c r="CMI303" s="75"/>
      <c r="CMJ303" s="75"/>
      <c r="CMK303" s="75"/>
      <c r="CML303" s="75"/>
      <c r="CMM303" s="75"/>
      <c r="CMN303" s="75"/>
      <c r="CMO303" s="75"/>
      <c r="CMP303" s="75"/>
      <c r="CMQ303" s="75"/>
      <c r="CMR303" s="75"/>
      <c r="CMS303" s="75"/>
      <c r="CMT303" s="75"/>
      <c r="CMU303" s="75"/>
      <c r="CMV303" s="75"/>
      <c r="CMW303" s="75"/>
      <c r="CMX303" s="75"/>
      <c r="CMY303" s="75"/>
      <c r="CMZ303" s="75"/>
      <c r="CNA303" s="75"/>
      <c r="CNB303" s="75"/>
      <c r="CNC303" s="75"/>
      <c r="CND303" s="75"/>
      <c r="CNE303" s="75"/>
      <c r="CNF303" s="75"/>
      <c r="CNG303" s="75"/>
      <c r="CNH303" s="75"/>
      <c r="CNI303" s="75"/>
      <c r="CNJ303" s="75"/>
      <c r="CNK303" s="75"/>
      <c r="CNL303" s="75"/>
      <c r="CNM303" s="75"/>
      <c r="CNN303" s="75"/>
      <c r="CNO303" s="75"/>
      <c r="CNP303" s="75"/>
      <c r="CNQ303" s="75"/>
      <c r="CNR303" s="75"/>
      <c r="CNS303" s="75"/>
      <c r="CNT303" s="75"/>
      <c r="CNU303" s="75"/>
      <c r="CNV303" s="75"/>
      <c r="CNW303" s="75"/>
      <c r="CNX303" s="75"/>
      <c r="CNY303" s="75"/>
      <c r="CNZ303" s="75"/>
      <c r="COA303" s="75"/>
      <c r="COB303" s="75"/>
      <c r="COC303" s="75"/>
      <c r="COD303" s="75"/>
      <c r="COE303" s="75"/>
      <c r="COF303" s="75"/>
      <c r="COG303" s="75"/>
      <c r="COH303" s="75"/>
      <c r="COI303" s="75"/>
      <c r="COJ303" s="75"/>
      <c r="COK303" s="75"/>
      <c r="COL303" s="75"/>
      <c r="COM303" s="75"/>
      <c r="CON303" s="75"/>
      <c r="COO303" s="75"/>
      <c r="COP303" s="75"/>
      <c r="COQ303" s="75"/>
      <c r="COR303" s="75"/>
      <c r="COS303" s="75"/>
      <c r="COT303" s="75"/>
      <c r="COU303" s="75"/>
      <c r="COV303" s="75"/>
      <c r="COW303" s="75"/>
      <c r="COX303" s="75"/>
      <c r="COY303" s="75"/>
      <c r="COZ303" s="75"/>
      <c r="CPA303" s="75"/>
      <c r="CPB303" s="75"/>
      <c r="CPC303" s="75"/>
      <c r="CPD303" s="75"/>
      <c r="CPE303" s="75"/>
      <c r="CPF303" s="75"/>
      <c r="CPG303" s="75"/>
      <c r="CPH303" s="75"/>
      <c r="CPI303" s="75"/>
      <c r="CPJ303" s="75"/>
      <c r="CPK303" s="75"/>
      <c r="CPL303" s="75"/>
      <c r="CPM303" s="75"/>
      <c r="CPN303" s="75"/>
      <c r="CPO303" s="75"/>
      <c r="CPP303" s="75"/>
      <c r="CPQ303" s="75"/>
      <c r="CPR303" s="75"/>
      <c r="CPS303" s="75"/>
      <c r="CPT303" s="75"/>
      <c r="CPU303" s="75"/>
      <c r="CPV303" s="75"/>
      <c r="CPW303" s="75"/>
      <c r="CPX303" s="75"/>
      <c r="CPY303" s="75"/>
      <c r="CPZ303" s="75"/>
      <c r="CQA303" s="75"/>
      <c r="CQB303" s="75"/>
      <c r="CQC303" s="75"/>
      <c r="CQD303" s="75"/>
      <c r="CQE303" s="75"/>
      <c r="CQF303" s="75"/>
      <c r="CQG303" s="75"/>
      <c r="CQH303" s="75"/>
      <c r="CQI303" s="75"/>
      <c r="CQJ303" s="75"/>
      <c r="CQK303" s="75"/>
      <c r="CQL303" s="75"/>
      <c r="CQM303" s="75"/>
      <c r="CQN303" s="75"/>
      <c r="CQO303" s="75"/>
      <c r="CQP303" s="75"/>
      <c r="CQQ303" s="75"/>
      <c r="CQR303" s="75"/>
      <c r="CQS303" s="75"/>
      <c r="CQT303" s="75"/>
      <c r="CQU303" s="75"/>
      <c r="CQV303" s="75"/>
      <c r="CQW303" s="75"/>
      <c r="CQX303" s="75"/>
      <c r="CQY303" s="75"/>
      <c r="CQZ303" s="75"/>
      <c r="CRA303" s="75"/>
      <c r="CRB303" s="75"/>
      <c r="CRC303" s="75"/>
      <c r="CRD303" s="75"/>
      <c r="CRE303" s="75"/>
      <c r="CRF303" s="75"/>
      <c r="CRG303" s="75"/>
      <c r="CRH303" s="75"/>
      <c r="CRI303" s="75"/>
      <c r="CRJ303" s="75"/>
      <c r="CRK303" s="75"/>
      <c r="CRL303" s="75"/>
      <c r="CRM303" s="75"/>
      <c r="CRN303" s="75"/>
      <c r="CRO303" s="75"/>
      <c r="CRP303" s="75"/>
      <c r="CRQ303" s="75"/>
      <c r="CRR303" s="75"/>
      <c r="CRS303" s="75"/>
      <c r="CRT303" s="75"/>
      <c r="CRU303" s="75"/>
      <c r="CRV303" s="75"/>
      <c r="CRW303" s="75"/>
      <c r="CRX303" s="75"/>
      <c r="CRY303" s="75"/>
      <c r="CRZ303" s="75"/>
      <c r="CSA303" s="75"/>
      <c r="CSB303" s="75"/>
      <c r="CSC303" s="75"/>
      <c r="CSD303" s="75"/>
      <c r="CSE303" s="75"/>
      <c r="CSF303" s="75"/>
      <c r="CSG303" s="75"/>
      <c r="CSH303" s="75"/>
      <c r="CSI303" s="75"/>
      <c r="CSJ303" s="75"/>
      <c r="CSK303" s="75"/>
      <c r="CSL303" s="75"/>
      <c r="CSM303" s="75"/>
      <c r="CSN303" s="75"/>
      <c r="CSO303" s="75"/>
      <c r="CSP303" s="75"/>
      <c r="CSQ303" s="75"/>
      <c r="CSR303" s="75"/>
      <c r="CSS303" s="75"/>
      <c r="CST303" s="75"/>
      <c r="CSU303" s="75"/>
      <c r="CSV303" s="75"/>
      <c r="CSW303" s="75"/>
      <c r="CSX303" s="75"/>
      <c r="CSY303" s="75"/>
      <c r="CSZ303" s="75"/>
      <c r="CTA303" s="75"/>
      <c r="CTB303" s="75"/>
      <c r="CTC303" s="75"/>
      <c r="CTD303" s="75"/>
      <c r="CTE303" s="75"/>
      <c r="CTF303" s="75"/>
      <c r="CTG303" s="75"/>
      <c r="CTH303" s="75"/>
      <c r="CTI303" s="75"/>
      <c r="CTJ303" s="75"/>
      <c r="CTK303" s="75"/>
      <c r="CTL303" s="75"/>
      <c r="CTM303" s="75"/>
      <c r="CTN303" s="75"/>
      <c r="CTO303" s="75"/>
      <c r="CTP303" s="75"/>
      <c r="CTQ303" s="75"/>
      <c r="CTR303" s="75"/>
      <c r="CTS303" s="75"/>
      <c r="CTT303" s="75"/>
      <c r="CTU303" s="75"/>
      <c r="CTV303" s="75"/>
      <c r="CTW303" s="75"/>
      <c r="CTX303" s="75"/>
      <c r="CTY303" s="75"/>
      <c r="CTZ303" s="75"/>
      <c r="CUA303" s="75"/>
      <c r="CUB303" s="75"/>
      <c r="CUC303" s="75"/>
      <c r="CUD303" s="75"/>
      <c r="CUE303" s="75"/>
      <c r="CUF303" s="75"/>
      <c r="CUG303" s="75"/>
      <c r="CUH303" s="75"/>
      <c r="CUI303" s="75"/>
      <c r="CUJ303" s="75"/>
      <c r="CUK303" s="75"/>
      <c r="CUL303" s="75"/>
      <c r="CUM303" s="75"/>
      <c r="CUN303" s="75"/>
      <c r="CUO303" s="75"/>
      <c r="CUP303" s="75"/>
      <c r="CUQ303" s="75"/>
      <c r="CUR303" s="75"/>
      <c r="CUS303" s="75"/>
      <c r="CUT303" s="75"/>
      <c r="CUU303" s="75"/>
      <c r="CUV303" s="75"/>
      <c r="CUW303" s="75"/>
      <c r="CUX303" s="75"/>
      <c r="CUY303" s="75"/>
      <c r="CUZ303" s="75"/>
      <c r="CVA303" s="75"/>
      <c r="CVB303" s="75"/>
      <c r="CVC303" s="75"/>
      <c r="CVD303" s="75"/>
      <c r="CVE303" s="75"/>
      <c r="CVF303" s="75"/>
      <c r="CVG303" s="75"/>
      <c r="CVH303" s="75"/>
      <c r="CVI303" s="75"/>
      <c r="CVJ303" s="75"/>
      <c r="CVK303" s="75"/>
      <c r="CVL303" s="75"/>
      <c r="CVM303" s="75"/>
      <c r="CVN303" s="75"/>
      <c r="CVO303" s="75"/>
      <c r="CVP303" s="75"/>
      <c r="CVQ303" s="75"/>
      <c r="CVR303" s="75"/>
      <c r="CVS303" s="75"/>
      <c r="CVT303" s="75"/>
      <c r="CVU303" s="75"/>
      <c r="CVV303" s="75"/>
      <c r="CVW303" s="75"/>
      <c r="CVX303" s="75"/>
      <c r="CVY303" s="75"/>
      <c r="CVZ303" s="75"/>
      <c r="CWA303" s="75"/>
      <c r="CWB303" s="75"/>
      <c r="CWC303" s="75"/>
      <c r="CWD303" s="75"/>
      <c r="CWE303" s="75"/>
      <c r="CWF303" s="75"/>
      <c r="CWG303" s="75"/>
      <c r="CWH303" s="75"/>
      <c r="CWI303" s="75"/>
      <c r="CWJ303" s="75"/>
      <c r="CWK303" s="75"/>
      <c r="CWL303" s="75"/>
      <c r="CWM303" s="75"/>
      <c r="CWN303" s="75"/>
      <c r="CWO303" s="75"/>
      <c r="CWP303" s="75"/>
      <c r="CWQ303" s="75"/>
      <c r="CWR303" s="75"/>
      <c r="CWS303" s="75"/>
      <c r="CWT303" s="75"/>
      <c r="CWU303" s="75"/>
      <c r="CWV303" s="75"/>
      <c r="CWW303" s="75"/>
      <c r="CWX303" s="75"/>
      <c r="CWY303" s="75"/>
      <c r="CWZ303" s="75"/>
      <c r="CXA303" s="75"/>
      <c r="CXB303" s="75"/>
      <c r="CXC303" s="75"/>
      <c r="CXD303" s="75"/>
      <c r="CXE303" s="75"/>
      <c r="CXF303" s="75"/>
      <c r="CXG303" s="75"/>
      <c r="CXH303" s="75"/>
      <c r="CXI303" s="75"/>
      <c r="CXJ303" s="75"/>
      <c r="CXK303" s="75"/>
      <c r="CXL303" s="75"/>
      <c r="CXM303" s="75"/>
      <c r="CXN303" s="75"/>
      <c r="CXO303" s="75"/>
      <c r="CXP303" s="75"/>
      <c r="CXQ303" s="75"/>
      <c r="CXR303" s="75"/>
      <c r="CXS303" s="75"/>
      <c r="CXT303" s="75"/>
      <c r="CXU303" s="75"/>
      <c r="CXV303" s="75"/>
      <c r="CXW303" s="75"/>
      <c r="CXX303" s="75"/>
      <c r="CXY303" s="75"/>
      <c r="CXZ303" s="75"/>
      <c r="CYA303" s="75"/>
      <c r="CYB303" s="75"/>
      <c r="CYC303" s="75"/>
      <c r="CYD303" s="75"/>
      <c r="CYE303" s="75"/>
      <c r="CYF303" s="75"/>
      <c r="CYG303" s="75"/>
      <c r="CYH303" s="75"/>
      <c r="CYI303" s="75"/>
      <c r="CYJ303" s="75"/>
      <c r="CYK303" s="75"/>
      <c r="CYL303" s="75"/>
      <c r="CYM303" s="75"/>
      <c r="CYN303" s="75"/>
      <c r="CYO303" s="75"/>
      <c r="CYP303" s="75"/>
      <c r="CYQ303" s="75"/>
      <c r="CYR303" s="75"/>
      <c r="CYS303" s="75"/>
      <c r="CYT303" s="75"/>
      <c r="CYU303" s="75"/>
      <c r="CYV303" s="75"/>
      <c r="CYW303" s="75"/>
      <c r="CYX303" s="75"/>
      <c r="CYY303" s="75"/>
      <c r="CYZ303" s="75"/>
      <c r="CZA303" s="75"/>
      <c r="CZB303" s="75"/>
      <c r="CZC303" s="75"/>
      <c r="CZD303" s="75"/>
      <c r="CZE303" s="75"/>
      <c r="CZF303" s="75"/>
      <c r="CZG303" s="75"/>
      <c r="CZH303" s="75"/>
      <c r="CZI303" s="75"/>
      <c r="CZJ303" s="75"/>
      <c r="CZK303" s="75"/>
      <c r="CZL303" s="75"/>
      <c r="CZM303" s="75"/>
      <c r="CZN303" s="75"/>
      <c r="CZO303" s="75"/>
      <c r="CZP303" s="75"/>
      <c r="CZQ303" s="75"/>
      <c r="CZR303" s="75"/>
      <c r="CZS303" s="75"/>
      <c r="CZT303" s="75"/>
      <c r="CZU303" s="75"/>
      <c r="CZV303" s="75"/>
      <c r="CZW303" s="75"/>
      <c r="CZX303" s="75"/>
      <c r="CZY303" s="75"/>
      <c r="CZZ303" s="75"/>
      <c r="DAA303" s="75"/>
      <c r="DAB303" s="75"/>
      <c r="DAC303" s="75"/>
      <c r="DAD303" s="75"/>
      <c r="DAE303" s="75"/>
      <c r="DAF303" s="75"/>
      <c r="DAG303" s="75"/>
      <c r="DAH303" s="75"/>
      <c r="DAI303" s="75"/>
      <c r="DAJ303" s="75"/>
      <c r="DAK303" s="75"/>
      <c r="DAL303" s="75"/>
      <c r="DAM303" s="75"/>
      <c r="DAN303" s="75"/>
      <c r="DAO303" s="75"/>
      <c r="DAP303" s="75"/>
      <c r="DAQ303" s="75"/>
      <c r="DAR303" s="75"/>
      <c r="DAS303" s="75"/>
      <c r="DAT303" s="75"/>
      <c r="DAU303" s="75"/>
      <c r="DAV303" s="75"/>
      <c r="DAW303" s="75"/>
      <c r="DAX303" s="75"/>
      <c r="DAY303" s="75"/>
      <c r="DAZ303" s="75"/>
      <c r="DBA303" s="75"/>
      <c r="DBB303" s="75"/>
      <c r="DBC303" s="75"/>
      <c r="DBD303" s="75"/>
      <c r="DBE303" s="75"/>
      <c r="DBF303" s="75"/>
      <c r="DBG303" s="75"/>
      <c r="DBH303" s="75"/>
      <c r="DBI303" s="75"/>
      <c r="DBJ303" s="75"/>
      <c r="DBK303" s="75"/>
      <c r="DBL303" s="75"/>
      <c r="DBM303" s="75"/>
      <c r="DBN303" s="75"/>
      <c r="DBO303" s="75"/>
      <c r="DBP303" s="75"/>
      <c r="DBQ303" s="75"/>
      <c r="DBR303" s="75"/>
      <c r="DBS303" s="75"/>
      <c r="DBT303" s="75"/>
      <c r="DBU303" s="75"/>
      <c r="DBV303" s="75"/>
      <c r="DBW303" s="75"/>
      <c r="DBX303" s="75"/>
      <c r="DBY303" s="75"/>
      <c r="DBZ303" s="75"/>
      <c r="DCA303" s="75"/>
      <c r="DCB303" s="75"/>
      <c r="DCC303" s="75"/>
      <c r="DCD303" s="75"/>
      <c r="DCE303" s="75"/>
      <c r="DCF303" s="75"/>
      <c r="DCG303" s="75"/>
      <c r="DCH303" s="75"/>
      <c r="DCI303" s="75"/>
      <c r="DCJ303" s="75"/>
      <c r="DCK303" s="75"/>
      <c r="DCL303" s="75"/>
      <c r="DCM303" s="75"/>
      <c r="DCN303" s="75"/>
      <c r="DCO303" s="75"/>
      <c r="DCP303" s="75"/>
      <c r="DCQ303" s="75"/>
      <c r="DCR303" s="75"/>
      <c r="DCS303" s="75"/>
      <c r="DCT303" s="75"/>
      <c r="DCU303" s="75"/>
      <c r="DCV303" s="75"/>
      <c r="DCW303" s="75"/>
      <c r="DCX303" s="75"/>
      <c r="DCY303" s="75"/>
      <c r="DCZ303" s="75"/>
      <c r="DDA303" s="75"/>
      <c r="DDB303" s="75"/>
      <c r="DDC303" s="75"/>
      <c r="DDD303" s="75"/>
      <c r="DDE303" s="75"/>
      <c r="DDF303" s="75"/>
      <c r="DDG303" s="75"/>
      <c r="DDH303" s="75"/>
      <c r="DDI303" s="75"/>
      <c r="DDJ303" s="75"/>
      <c r="DDK303" s="75"/>
      <c r="DDL303" s="75"/>
      <c r="DDM303" s="75"/>
      <c r="DDN303" s="75"/>
      <c r="DDO303" s="75"/>
      <c r="DDP303" s="75"/>
      <c r="DDQ303" s="75"/>
      <c r="DDR303" s="75"/>
      <c r="DDS303" s="75"/>
      <c r="DDT303" s="75"/>
      <c r="DDU303" s="75"/>
      <c r="DDV303" s="75"/>
      <c r="DDW303" s="75"/>
      <c r="DDX303" s="75"/>
      <c r="DDY303" s="75"/>
      <c r="DDZ303" s="75"/>
      <c r="DEA303" s="75"/>
      <c r="DEB303" s="75"/>
      <c r="DEC303" s="75"/>
      <c r="DED303" s="75"/>
      <c r="DEE303" s="75"/>
      <c r="DEF303" s="75"/>
      <c r="DEG303" s="75"/>
      <c r="DEH303" s="75"/>
      <c r="DEI303" s="75"/>
      <c r="DEJ303" s="75"/>
      <c r="DEK303" s="75"/>
      <c r="DEL303" s="75"/>
      <c r="DEM303" s="75"/>
      <c r="DEN303" s="75"/>
      <c r="DEO303" s="75"/>
      <c r="DEP303" s="75"/>
      <c r="DEQ303" s="75"/>
      <c r="DER303" s="75"/>
      <c r="DES303" s="75"/>
      <c r="DET303" s="75"/>
      <c r="DEU303" s="75"/>
      <c r="DEV303" s="75"/>
      <c r="DEW303" s="75"/>
      <c r="DEX303" s="75"/>
      <c r="DEY303" s="75"/>
      <c r="DEZ303" s="75"/>
      <c r="DFA303" s="75"/>
      <c r="DFB303" s="75"/>
      <c r="DFC303" s="75"/>
      <c r="DFD303" s="75"/>
      <c r="DFE303" s="75"/>
      <c r="DFF303" s="75"/>
      <c r="DFG303" s="75"/>
      <c r="DFH303" s="75"/>
      <c r="DFI303" s="75"/>
      <c r="DFJ303" s="75"/>
      <c r="DFK303" s="75"/>
      <c r="DFL303" s="75"/>
      <c r="DFM303" s="75"/>
      <c r="DFN303" s="75"/>
      <c r="DFO303" s="75"/>
      <c r="DFP303" s="75"/>
      <c r="DFQ303" s="75"/>
      <c r="DFR303" s="75"/>
      <c r="DFS303" s="75"/>
      <c r="DFT303" s="75"/>
      <c r="DFU303" s="75"/>
      <c r="DFV303" s="75"/>
      <c r="DFW303" s="75"/>
      <c r="DFX303" s="75"/>
      <c r="DFY303" s="75"/>
      <c r="DFZ303" s="75"/>
      <c r="DGA303" s="75"/>
      <c r="DGB303" s="75"/>
      <c r="DGC303" s="75"/>
      <c r="DGD303" s="75"/>
      <c r="DGE303" s="75"/>
      <c r="DGF303" s="75"/>
      <c r="DGG303" s="75"/>
      <c r="DGH303" s="75"/>
      <c r="DGI303" s="75"/>
      <c r="DGJ303" s="75"/>
      <c r="DGK303" s="75"/>
      <c r="DGL303" s="75"/>
      <c r="DGM303" s="75"/>
      <c r="DGN303" s="75"/>
      <c r="DGO303" s="75"/>
      <c r="DGP303" s="75"/>
      <c r="DGQ303" s="75"/>
      <c r="DGR303" s="75"/>
      <c r="DGS303" s="75"/>
      <c r="DGT303" s="75"/>
      <c r="DGU303" s="75"/>
      <c r="DGV303" s="75"/>
      <c r="DGW303" s="75"/>
      <c r="DGX303" s="75"/>
      <c r="DGY303" s="75"/>
      <c r="DGZ303" s="75"/>
      <c r="DHA303" s="75"/>
      <c r="DHB303" s="75"/>
      <c r="DHC303" s="75"/>
      <c r="DHD303" s="75"/>
      <c r="DHE303" s="75"/>
      <c r="DHF303" s="75"/>
      <c r="DHG303" s="75"/>
      <c r="DHH303" s="75"/>
      <c r="DHI303" s="75"/>
      <c r="DHJ303" s="75"/>
      <c r="DHK303" s="75"/>
      <c r="DHL303" s="75"/>
      <c r="DHM303" s="75"/>
      <c r="DHN303" s="75"/>
      <c r="DHO303" s="75"/>
      <c r="DHP303" s="75"/>
      <c r="DHQ303" s="75"/>
      <c r="DHR303" s="75"/>
      <c r="DHS303" s="75"/>
      <c r="DHT303" s="75"/>
      <c r="DHU303" s="75"/>
      <c r="DHV303" s="75"/>
      <c r="DHW303" s="75"/>
      <c r="DHX303" s="75"/>
      <c r="DHY303" s="75"/>
      <c r="DHZ303" s="75"/>
      <c r="DIA303" s="75"/>
      <c r="DIB303" s="75"/>
      <c r="DIC303" s="75"/>
      <c r="DID303" s="75"/>
      <c r="DIE303" s="75"/>
      <c r="DIF303" s="75"/>
      <c r="DIG303" s="75"/>
      <c r="DIH303" s="75"/>
      <c r="DII303" s="75"/>
      <c r="DIJ303" s="75"/>
      <c r="DIK303" s="75"/>
      <c r="DIL303" s="75"/>
      <c r="DIM303" s="75"/>
      <c r="DIN303" s="75"/>
      <c r="DIO303" s="75"/>
      <c r="DIP303" s="75"/>
      <c r="DIQ303" s="75"/>
      <c r="DIR303" s="75"/>
      <c r="DIS303" s="75"/>
      <c r="DIT303" s="75"/>
      <c r="DIU303" s="75"/>
      <c r="DIV303" s="75"/>
      <c r="DIW303" s="75"/>
      <c r="DIX303" s="75"/>
      <c r="DIY303" s="75"/>
      <c r="DIZ303" s="75"/>
      <c r="DJA303" s="75"/>
      <c r="DJB303" s="75"/>
      <c r="DJC303" s="75"/>
      <c r="DJD303" s="75"/>
      <c r="DJE303" s="75"/>
      <c r="DJF303" s="75"/>
      <c r="DJG303" s="75"/>
      <c r="DJH303" s="75"/>
      <c r="DJI303" s="75"/>
      <c r="DJJ303" s="75"/>
      <c r="DJK303" s="75"/>
      <c r="DJL303" s="75"/>
      <c r="DJM303" s="75"/>
      <c r="DJN303" s="75"/>
      <c r="DJO303" s="75"/>
      <c r="DJP303" s="75"/>
      <c r="DJQ303" s="75"/>
      <c r="DJR303" s="75"/>
      <c r="DJS303" s="75"/>
      <c r="DJT303" s="75"/>
      <c r="DJU303" s="75"/>
      <c r="DJV303" s="75"/>
      <c r="DJW303" s="75"/>
      <c r="DJX303" s="75"/>
      <c r="DJY303" s="75"/>
      <c r="DJZ303" s="75"/>
      <c r="DKA303" s="75"/>
      <c r="DKB303" s="75"/>
      <c r="DKC303" s="75"/>
      <c r="DKD303" s="75"/>
      <c r="DKE303" s="75"/>
      <c r="DKF303" s="75"/>
      <c r="DKG303" s="75"/>
      <c r="DKH303" s="75"/>
      <c r="DKI303" s="75"/>
      <c r="DKJ303" s="75"/>
      <c r="DKK303" s="75"/>
      <c r="DKL303" s="75"/>
      <c r="DKM303" s="75"/>
      <c r="DKN303" s="75"/>
      <c r="DKO303" s="75"/>
      <c r="DKP303" s="75"/>
      <c r="DKQ303" s="75"/>
      <c r="DKR303" s="75"/>
      <c r="DKS303" s="75"/>
      <c r="DKT303" s="75"/>
      <c r="DKU303" s="75"/>
      <c r="DKV303" s="75"/>
      <c r="DKW303" s="75"/>
      <c r="DKX303" s="75"/>
      <c r="DKY303" s="75"/>
      <c r="DKZ303" s="75"/>
      <c r="DLA303" s="75"/>
      <c r="DLB303" s="75"/>
      <c r="DLC303" s="75"/>
      <c r="DLD303" s="75"/>
      <c r="DLE303" s="75"/>
      <c r="DLF303" s="75"/>
      <c r="DLG303" s="75"/>
      <c r="DLH303" s="75"/>
      <c r="DLI303" s="75"/>
      <c r="DLJ303" s="75"/>
      <c r="DLK303" s="75"/>
      <c r="DLL303" s="75"/>
      <c r="DLM303" s="75"/>
      <c r="DLN303" s="75"/>
      <c r="DLO303" s="75"/>
      <c r="DLP303" s="75"/>
      <c r="DLQ303" s="75"/>
      <c r="DLR303" s="75"/>
      <c r="DLS303" s="75"/>
      <c r="DLT303" s="75"/>
      <c r="DLU303" s="75"/>
      <c r="DLV303" s="75"/>
      <c r="DLW303" s="75"/>
      <c r="DLX303" s="75"/>
      <c r="DLY303" s="75"/>
      <c r="DLZ303" s="75"/>
      <c r="DMA303" s="75"/>
      <c r="DMB303" s="75"/>
      <c r="DMC303" s="75"/>
      <c r="DMD303" s="75"/>
      <c r="DME303" s="75"/>
      <c r="DMF303" s="75"/>
      <c r="DMG303" s="75"/>
      <c r="DMH303" s="75"/>
      <c r="DMI303" s="75"/>
      <c r="DMJ303" s="75"/>
      <c r="DMK303" s="75"/>
      <c r="DML303" s="75"/>
      <c r="DMM303" s="75"/>
      <c r="DMN303" s="75"/>
      <c r="DMO303" s="75"/>
      <c r="DMP303" s="75"/>
      <c r="DMQ303" s="75"/>
      <c r="DMR303" s="75"/>
      <c r="DMS303" s="75"/>
      <c r="DMT303" s="75"/>
      <c r="DMU303" s="75"/>
      <c r="DMV303" s="75"/>
      <c r="DMW303" s="75"/>
      <c r="DMX303" s="75"/>
      <c r="DMY303" s="75"/>
      <c r="DMZ303" s="75"/>
      <c r="DNA303" s="75"/>
      <c r="DNB303" s="75"/>
      <c r="DNC303" s="75"/>
      <c r="DND303" s="75"/>
      <c r="DNE303" s="75"/>
      <c r="DNF303" s="75"/>
      <c r="DNG303" s="75"/>
      <c r="DNH303" s="75"/>
      <c r="DNI303" s="75"/>
      <c r="DNJ303" s="75"/>
      <c r="DNK303" s="75"/>
      <c r="DNL303" s="75"/>
      <c r="DNM303" s="75"/>
      <c r="DNN303" s="75"/>
      <c r="DNO303" s="75"/>
      <c r="DNP303" s="75"/>
      <c r="DNQ303" s="75"/>
      <c r="DNR303" s="75"/>
      <c r="DNS303" s="75"/>
      <c r="DNT303" s="75"/>
      <c r="DNU303" s="75"/>
      <c r="DNV303" s="75"/>
      <c r="DNW303" s="75"/>
      <c r="DNX303" s="75"/>
      <c r="DNY303" s="75"/>
      <c r="DNZ303" s="75"/>
      <c r="DOA303" s="75"/>
      <c r="DOB303" s="75"/>
      <c r="DOC303" s="75"/>
      <c r="DOD303" s="75"/>
      <c r="DOE303" s="75"/>
      <c r="DOF303" s="75"/>
      <c r="DOG303" s="75"/>
      <c r="DOH303" s="75"/>
      <c r="DOI303" s="75"/>
      <c r="DOJ303" s="75"/>
      <c r="DOK303" s="75"/>
      <c r="DOL303" s="75"/>
      <c r="DOM303" s="75"/>
      <c r="DON303" s="75"/>
      <c r="DOO303" s="75"/>
      <c r="DOP303" s="75"/>
      <c r="DOQ303" s="75"/>
      <c r="DOR303" s="75"/>
      <c r="DOS303" s="75"/>
      <c r="DOT303" s="75"/>
      <c r="DOU303" s="75"/>
      <c r="DOV303" s="75"/>
      <c r="DOW303" s="75"/>
      <c r="DOX303" s="75"/>
      <c r="DOY303" s="75"/>
      <c r="DOZ303" s="75"/>
      <c r="DPA303" s="75"/>
      <c r="DPB303" s="75"/>
      <c r="DPC303" s="75"/>
      <c r="DPD303" s="75"/>
      <c r="DPE303" s="75"/>
      <c r="DPF303" s="75"/>
      <c r="DPG303" s="75"/>
      <c r="DPH303" s="75"/>
      <c r="DPI303" s="75"/>
      <c r="DPJ303" s="75"/>
      <c r="DPK303" s="75"/>
      <c r="DPL303" s="75"/>
      <c r="DPM303" s="75"/>
      <c r="DPN303" s="75"/>
      <c r="DPO303" s="75"/>
      <c r="DPP303" s="75"/>
      <c r="DPQ303" s="75"/>
      <c r="DPR303" s="75"/>
      <c r="DPS303" s="75"/>
      <c r="DPT303" s="75"/>
      <c r="DPU303" s="75"/>
      <c r="DPV303" s="75"/>
      <c r="DPW303" s="75"/>
      <c r="DPX303" s="75"/>
      <c r="DPY303" s="75"/>
      <c r="DPZ303" s="75"/>
      <c r="DQA303" s="75"/>
      <c r="DQB303" s="75"/>
      <c r="DQC303" s="75"/>
      <c r="DQD303" s="75"/>
      <c r="DQE303" s="75"/>
      <c r="DQF303" s="75"/>
      <c r="DQG303" s="75"/>
      <c r="DQH303" s="75"/>
      <c r="DQI303" s="75"/>
      <c r="DQJ303" s="75"/>
      <c r="DQK303" s="75"/>
      <c r="DQL303" s="75"/>
      <c r="DQM303" s="75"/>
      <c r="DQN303" s="75"/>
      <c r="DQO303" s="75"/>
      <c r="DQP303" s="75"/>
      <c r="DQQ303" s="75"/>
      <c r="DQR303" s="75"/>
      <c r="DQS303" s="75"/>
      <c r="DQT303" s="75"/>
      <c r="DQU303" s="75"/>
      <c r="DQV303" s="75"/>
      <c r="DQW303" s="75"/>
      <c r="DQX303" s="75"/>
      <c r="DQY303" s="75"/>
      <c r="DQZ303" s="75"/>
      <c r="DRA303" s="75"/>
      <c r="DRB303" s="75"/>
      <c r="DRC303" s="75"/>
      <c r="DRD303" s="75"/>
      <c r="DRE303" s="75"/>
      <c r="DRF303" s="75"/>
      <c r="DRG303" s="75"/>
      <c r="DRH303" s="75"/>
      <c r="DRI303" s="75"/>
      <c r="DRJ303" s="75"/>
      <c r="DRK303" s="75"/>
      <c r="DRL303" s="75"/>
      <c r="DRM303" s="75"/>
      <c r="DRN303" s="75"/>
      <c r="DRO303" s="75"/>
      <c r="DRP303" s="75"/>
      <c r="DRQ303" s="75"/>
      <c r="DRR303" s="75"/>
      <c r="DRS303" s="75"/>
      <c r="DRT303" s="75"/>
      <c r="DRU303" s="75"/>
      <c r="DRV303" s="75"/>
      <c r="DRW303" s="75"/>
      <c r="DRX303" s="75"/>
      <c r="DRY303" s="75"/>
      <c r="DRZ303" s="75"/>
      <c r="DSA303" s="75"/>
      <c r="DSB303" s="75"/>
      <c r="DSC303" s="75"/>
      <c r="DSD303" s="75"/>
      <c r="DSE303" s="75"/>
      <c r="DSF303" s="75"/>
      <c r="DSG303" s="75"/>
      <c r="DSH303" s="75"/>
      <c r="DSI303" s="75"/>
      <c r="DSJ303" s="75"/>
      <c r="DSK303" s="75"/>
      <c r="DSL303" s="75"/>
      <c r="DSM303" s="75"/>
      <c r="DSN303" s="75"/>
      <c r="DSO303" s="75"/>
      <c r="DSP303" s="75"/>
      <c r="DSQ303" s="75"/>
      <c r="DSR303" s="75"/>
      <c r="DSS303" s="75"/>
      <c r="DST303" s="75"/>
      <c r="DSU303" s="75"/>
      <c r="DSV303" s="75"/>
      <c r="DSW303" s="75"/>
      <c r="DSX303" s="75"/>
      <c r="DSY303" s="75"/>
      <c r="DSZ303" s="75"/>
      <c r="DTA303" s="75"/>
      <c r="DTB303" s="75"/>
      <c r="DTC303" s="75"/>
      <c r="DTD303" s="75"/>
      <c r="DTE303" s="75"/>
      <c r="DTF303" s="75"/>
      <c r="DTG303" s="75"/>
      <c r="DTH303" s="75"/>
      <c r="DTI303" s="75"/>
      <c r="DTJ303" s="75"/>
      <c r="DTK303" s="75"/>
      <c r="DTL303" s="75"/>
      <c r="DTM303" s="75"/>
      <c r="DTN303" s="75"/>
      <c r="DTO303" s="75"/>
      <c r="DTP303" s="75"/>
      <c r="DTQ303" s="75"/>
      <c r="DTR303" s="75"/>
      <c r="DTS303" s="75"/>
      <c r="DTT303" s="75"/>
      <c r="DTU303" s="75"/>
      <c r="DTV303" s="75"/>
      <c r="DTW303" s="75"/>
      <c r="DTX303" s="75"/>
      <c r="DTY303" s="75"/>
      <c r="DTZ303" s="75"/>
      <c r="DUA303" s="75"/>
      <c r="DUB303" s="75"/>
      <c r="DUC303" s="75"/>
      <c r="DUD303" s="75"/>
      <c r="DUE303" s="75"/>
      <c r="DUF303" s="75"/>
      <c r="DUG303" s="75"/>
      <c r="DUH303" s="75"/>
      <c r="DUI303" s="75"/>
      <c r="DUJ303" s="75"/>
      <c r="DUK303" s="75"/>
      <c r="DUL303" s="75"/>
      <c r="DUM303" s="75"/>
      <c r="DUN303" s="75"/>
      <c r="DUO303" s="75"/>
      <c r="DUP303" s="75"/>
      <c r="DUQ303" s="75"/>
      <c r="DUR303" s="75"/>
      <c r="DUS303" s="75"/>
      <c r="DUT303" s="75"/>
      <c r="DUU303" s="75"/>
      <c r="DUV303" s="75"/>
      <c r="DUW303" s="75"/>
      <c r="DUX303" s="75"/>
      <c r="DUY303" s="75"/>
      <c r="DUZ303" s="75"/>
      <c r="DVA303" s="75"/>
      <c r="DVB303" s="75"/>
      <c r="DVC303" s="75"/>
      <c r="DVD303" s="75"/>
      <c r="DVE303" s="75"/>
      <c r="DVF303" s="75"/>
      <c r="DVG303" s="75"/>
      <c r="DVH303" s="75"/>
      <c r="DVI303" s="75"/>
      <c r="DVJ303" s="75"/>
      <c r="DVK303" s="75"/>
      <c r="DVL303" s="75"/>
      <c r="DVM303" s="75"/>
      <c r="DVN303" s="75"/>
      <c r="DVO303" s="75"/>
      <c r="DVP303" s="75"/>
      <c r="DVQ303" s="75"/>
      <c r="DVR303" s="75"/>
      <c r="DVS303" s="75"/>
      <c r="DVT303" s="75"/>
      <c r="DVU303" s="75"/>
      <c r="DVV303" s="75"/>
      <c r="DVW303" s="75"/>
      <c r="DVX303" s="75"/>
      <c r="DVY303" s="75"/>
      <c r="DVZ303" s="75"/>
      <c r="DWA303" s="75"/>
      <c r="DWB303" s="75"/>
      <c r="DWC303" s="75"/>
      <c r="DWD303" s="75"/>
      <c r="DWE303" s="75"/>
      <c r="DWF303" s="75"/>
      <c r="DWG303" s="75"/>
      <c r="DWH303" s="75"/>
      <c r="DWI303" s="75"/>
      <c r="DWJ303" s="75"/>
      <c r="DWK303" s="75"/>
      <c r="DWL303" s="75"/>
      <c r="DWM303" s="75"/>
      <c r="DWN303" s="75"/>
      <c r="DWO303" s="75"/>
      <c r="DWP303" s="75"/>
      <c r="DWQ303" s="75"/>
      <c r="DWR303" s="75"/>
      <c r="DWS303" s="75"/>
      <c r="DWT303" s="75"/>
      <c r="DWU303" s="75"/>
      <c r="DWV303" s="75"/>
      <c r="DWW303" s="75"/>
      <c r="DWX303" s="75"/>
      <c r="DWY303" s="75"/>
      <c r="DWZ303" s="75"/>
      <c r="DXA303" s="75"/>
      <c r="DXB303" s="75"/>
      <c r="DXC303" s="75"/>
      <c r="DXD303" s="75"/>
      <c r="DXE303" s="75"/>
      <c r="DXF303" s="75"/>
      <c r="DXG303" s="75"/>
      <c r="DXH303" s="75"/>
      <c r="DXI303" s="75"/>
      <c r="DXJ303" s="75"/>
      <c r="DXK303" s="75"/>
      <c r="DXL303" s="75"/>
      <c r="DXM303" s="75"/>
      <c r="DXN303" s="75"/>
      <c r="DXO303" s="75"/>
      <c r="DXP303" s="75"/>
      <c r="DXQ303" s="75"/>
      <c r="DXR303" s="75"/>
      <c r="DXS303" s="75"/>
      <c r="DXT303" s="75"/>
      <c r="DXU303" s="75"/>
      <c r="DXV303" s="75"/>
      <c r="DXW303" s="75"/>
      <c r="DXX303" s="75"/>
      <c r="DXY303" s="75"/>
      <c r="DXZ303" s="75"/>
      <c r="DYA303" s="75"/>
      <c r="DYB303" s="75"/>
      <c r="DYC303" s="75"/>
      <c r="DYD303" s="75"/>
      <c r="DYE303" s="75"/>
      <c r="DYF303" s="75"/>
      <c r="DYG303" s="75"/>
      <c r="DYH303" s="75"/>
      <c r="DYI303" s="75"/>
      <c r="DYJ303" s="75"/>
      <c r="DYK303" s="75"/>
      <c r="DYL303" s="75"/>
      <c r="DYM303" s="75"/>
      <c r="DYN303" s="75"/>
      <c r="DYO303" s="75"/>
      <c r="DYP303" s="75"/>
      <c r="DYQ303" s="75"/>
      <c r="DYR303" s="75"/>
      <c r="DYS303" s="75"/>
      <c r="DYT303" s="75"/>
      <c r="DYU303" s="75"/>
      <c r="DYV303" s="75"/>
      <c r="DYW303" s="75"/>
      <c r="DYX303" s="75"/>
      <c r="DYY303" s="75"/>
      <c r="DYZ303" s="75"/>
      <c r="DZA303" s="75"/>
      <c r="DZB303" s="75"/>
      <c r="DZC303" s="75"/>
      <c r="DZD303" s="75"/>
      <c r="DZE303" s="75"/>
      <c r="DZF303" s="75"/>
      <c r="DZG303" s="75"/>
      <c r="DZH303" s="75"/>
      <c r="DZI303" s="75"/>
      <c r="DZJ303" s="75"/>
      <c r="DZK303" s="75"/>
      <c r="DZL303" s="75"/>
      <c r="DZM303" s="75"/>
      <c r="DZN303" s="75"/>
      <c r="DZO303" s="75"/>
      <c r="DZP303" s="75"/>
      <c r="DZQ303" s="75"/>
      <c r="DZR303" s="75"/>
      <c r="DZS303" s="75"/>
      <c r="DZT303" s="75"/>
      <c r="DZU303" s="75"/>
      <c r="DZV303" s="75"/>
      <c r="DZW303" s="75"/>
      <c r="DZX303" s="75"/>
      <c r="DZY303" s="75"/>
      <c r="DZZ303" s="75"/>
      <c r="EAA303" s="75"/>
      <c r="EAB303" s="75"/>
      <c r="EAC303" s="75"/>
      <c r="EAD303" s="75"/>
      <c r="EAE303" s="75"/>
      <c r="EAF303" s="75"/>
      <c r="EAG303" s="75"/>
      <c r="EAH303" s="75"/>
      <c r="EAI303" s="75"/>
      <c r="EAJ303" s="75"/>
      <c r="EAK303" s="75"/>
      <c r="EAL303" s="75"/>
      <c r="EAM303" s="75"/>
      <c r="EAN303" s="75"/>
      <c r="EAO303" s="75"/>
      <c r="EAP303" s="75"/>
      <c r="EAQ303" s="75"/>
      <c r="EAR303" s="75"/>
      <c r="EAS303" s="75"/>
      <c r="EAT303" s="75"/>
      <c r="EAU303" s="75"/>
      <c r="EAV303" s="75"/>
      <c r="EAW303" s="75"/>
      <c r="EAX303" s="75"/>
      <c r="EAY303" s="75"/>
      <c r="EAZ303" s="75"/>
      <c r="EBA303" s="75"/>
      <c r="EBB303" s="75"/>
      <c r="EBC303" s="75"/>
      <c r="EBD303" s="75"/>
      <c r="EBE303" s="75"/>
      <c r="EBF303" s="75"/>
      <c r="EBG303" s="75"/>
      <c r="EBH303" s="75"/>
      <c r="EBI303" s="75"/>
      <c r="EBJ303" s="75"/>
      <c r="EBK303" s="75"/>
      <c r="EBL303" s="75"/>
      <c r="EBM303" s="75"/>
      <c r="EBN303" s="75"/>
      <c r="EBO303" s="75"/>
      <c r="EBP303" s="75"/>
      <c r="EBQ303" s="75"/>
      <c r="EBR303" s="75"/>
      <c r="EBS303" s="75"/>
      <c r="EBT303" s="75"/>
      <c r="EBU303" s="75"/>
      <c r="EBV303" s="75"/>
      <c r="EBW303" s="75"/>
      <c r="EBX303" s="75"/>
      <c r="EBY303" s="75"/>
      <c r="EBZ303" s="75"/>
      <c r="ECA303" s="75"/>
      <c r="ECB303" s="75"/>
      <c r="ECC303" s="75"/>
      <c r="ECD303" s="75"/>
      <c r="ECE303" s="75"/>
      <c r="ECF303" s="75"/>
      <c r="ECG303" s="75"/>
      <c r="ECH303" s="75"/>
      <c r="ECI303" s="75"/>
      <c r="ECJ303" s="75"/>
      <c r="ECK303" s="75"/>
      <c r="ECL303" s="75"/>
      <c r="ECM303" s="75"/>
      <c r="ECN303" s="75"/>
      <c r="ECO303" s="75"/>
      <c r="ECP303" s="75"/>
      <c r="ECQ303" s="75"/>
      <c r="ECR303" s="75"/>
      <c r="ECS303" s="75"/>
      <c r="ECT303" s="75"/>
      <c r="ECU303" s="75"/>
      <c r="ECV303" s="75"/>
      <c r="ECW303" s="75"/>
      <c r="ECX303" s="75"/>
      <c r="ECY303" s="75"/>
      <c r="ECZ303" s="75"/>
      <c r="EDA303" s="75"/>
      <c r="EDB303" s="75"/>
      <c r="EDC303" s="75"/>
      <c r="EDD303" s="75"/>
      <c r="EDE303" s="75"/>
      <c r="EDF303" s="75"/>
      <c r="EDG303" s="75"/>
      <c r="EDH303" s="75"/>
      <c r="EDI303" s="75"/>
      <c r="EDJ303" s="75"/>
      <c r="EDK303" s="75"/>
      <c r="EDL303" s="75"/>
      <c r="EDM303" s="75"/>
      <c r="EDN303" s="75"/>
      <c r="EDO303" s="75"/>
      <c r="EDP303" s="75"/>
      <c r="EDQ303" s="75"/>
      <c r="EDR303" s="75"/>
      <c r="EDS303" s="75"/>
      <c r="EDT303" s="75"/>
      <c r="EDU303" s="75"/>
      <c r="EDV303" s="75"/>
      <c r="EDW303" s="75"/>
      <c r="EDX303" s="75"/>
      <c r="EDY303" s="75"/>
      <c r="EDZ303" s="75"/>
      <c r="EEA303" s="75"/>
      <c r="EEB303" s="75"/>
      <c r="EEC303" s="75"/>
      <c r="EED303" s="75"/>
      <c r="EEE303" s="75"/>
      <c r="EEF303" s="75"/>
      <c r="EEG303" s="75"/>
      <c r="EEH303" s="75"/>
      <c r="EEI303" s="75"/>
      <c r="EEJ303" s="75"/>
      <c r="EEK303" s="75"/>
      <c r="EEL303" s="75"/>
      <c r="EEM303" s="75"/>
      <c r="EEN303" s="75"/>
      <c r="EEO303" s="75"/>
      <c r="EEP303" s="75"/>
      <c r="EEQ303" s="75"/>
      <c r="EER303" s="75"/>
      <c r="EES303" s="75"/>
      <c r="EET303" s="75"/>
      <c r="EEU303" s="75"/>
      <c r="EEV303" s="75"/>
      <c r="EEW303" s="75"/>
      <c r="EEX303" s="75"/>
      <c r="EEY303" s="75"/>
      <c r="EEZ303" s="75"/>
      <c r="EFA303" s="75"/>
      <c r="EFB303" s="75"/>
      <c r="EFC303" s="75"/>
      <c r="EFD303" s="75"/>
      <c r="EFE303" s="75"/>
      <c r="EFF303" s="75"/>
      <c r="EFG303" s="75"/>
      <c r="EFH303" s="75"/>
      <c r="EFI303" s="75"/>
      <c r="EFJ303" s="75"/>
      <c r="EFK303" s="75"/>
      <c r="EFL303" s="75"/>
      <c r="EFM303" s="75"/>
      <c r="EFN303" s="75"/>
      <c r="EFO303" s="75"/>
      <c r="EFP303" s="75"/>
      <c r="EFQ303" s="75"/>
      <c r="EFR303" s="75"/>
      <c r="EFS303" s="75"/>
      <c r="EFT303" s="75"/>
      <c r="EFU303" s="75"/>
      <c r="EFV303" s="75"/>
      <c r="EFW303" s="75"/>
      <c r="EFX303" s="75"/>
      <c r="EFY303" s="75"/>
      <c r="EFZ303" s="75"/>
      <c r="EGA303" s="75"/>
      <c r="EGB303" s="75"/>
      <c r="EGC303" s="75"/>
      <c r="EGD303" s="75"/>
      <c r="EGE303" s="75"/>
      <c r="EGF303" s="75"/>
      <c r="EGG303" s="75"/>
      <c r="EGH303" s="75"/>
      <c r="EGI303" s="75"/>
      <c r="EGJ303" s="75"/>
      <c r="EGK303" s="75"/>
      <c r="EGL303" s="75"/>
      <c r="EGM303" s="75"/>
      <c r="EGN303" s="75"/>
      <c r="EGO303" s="75"/>
      <c r="EGP303" s="75"/>
      <c r="EGQ303" s="75"/>
      <c r="EGR303" s="75"/>
      <c r="EGS303" s="75"/>
      <c r="EGT303" s="75"/>
      <c r="EGU303" s="75"/>
      <c r="EGV303" s="75"/>
      <c r="EGW303" s="75"/>
      <c r="EGX303" s="75"/>
      <c r="EGY303" s="75"/>
      <c r="EGZ303" s="75"/>
      <c r="EHA303" s="75"/>
      <c r="EHB303" s="75"/>
      <c r="EHC303" s="75"/>
      <c r="EHD303" s="75"/>
      <c r="EHE303" s="75"/>
      <c r="EHF303" s="75"/>
      <c r="EHG303" s="75"/>
      <c r="EHH303" s="75"/>
      <c r="EHI303" s="75"/>
      <c r="EHJ303" s="75"/>
      <c r="EHK303" s="75"/>
      <c r="EHL303" s="75"/>
      <c r="EHM303" s="75"/>
      <c r="EHN303" s="75"/>
      <c r="EHO303" s="75"/>
      <c r="EHP303" s="75"/>
      <c r="EHQ303" s="75"/>
      <c r="EHR303" s="75"/>
      <c r="EHS303" s="75"/>
      <c r="EHT303" s="75"/>
      <c r="EHU303" s="75"/>
      <c r="EHV303" s="75"/>
      <c r="EHW303" s="75"/>
      <c r="EHX303" s="75"/>
      <c r="EHY303" s="75"/>
      <c r="EHZ303" s="75"/>
      <c r="EIA303" s="75"/>
      <c r="EIB303" s="75"/>
      <c r="EIC303" s="75"/>
      <c r="EID303" s="75"/>
      <c r="EIE303" s="75"/>
      <c r="EIF303" s="75"/>
      <c r="EIG303" s="75"/>
      <c r="EIH303" s="75"/>
      <c r="EII303" s="75"/>
      <c r="EIJ303" s="75"/>
      <c r="EIK303" s="75"/>
      <c r="EIL303" s="75"/>
      <c r="EIM303" s="75"/>
      <c r="EIN303" s="75"/>
      <c r="EIO303" s="75"/>
      <c r="EIP303" s="75"/>
      <c r="EIQ303" s="75"/>
      <c r="EIR303" s="75"/>
      <c r="EIS303" s="75"/>
      <c r="EIT303" s="75"/>
      <c r="EIU303" s="75"/>
      <c r="EIV303" s="75"/>
      <c r="EIW303" s="75"/>
      <c r="EIX303" s="75"/>
      <c r="EIY303" s="75"/>
      <c r="EIZ303" s="75"/>
      <c r="EJA303" s="75"/>
      <c r="EJB303" s="75"/>
      <c r="EJC303" s="75"/>
      <c r="EJD303" s="75"/>
      <c r="EJE303" s="75"/>
      <c r="EJF303" s="75"/>
      <c r="EJG303" s="75"/>
      <c r="EJH303" s="75"/>
      <c r="EJI303" s="75"/>
      <c r="EJJ303" s="75"/>
      <c r="EJK303" s="75"/>
      <c r="EJL303" s="75"/>
      <c r="EJM303" s="75"/>
      <c r="EJN303" s="75"/>
      <c r="EJO303" s="75"/>
      <c r="EJP303" s="75"/>
      <c r="EJQ303" s="75"/>
      <c r="EJR303" s="75"/>
      <c r="EJS303" s="75"/>
      <c r="EJT303" s="75"/>
      <c r="EJU303" s="75"/>
      <c r="EJV303" s="75"/>
      <c r="EJW303" s="75"/>
      <c r="EJX303" s="75"/>
      <c r="EJY303" s="75"/>
      <c r="EJZ303" s="75"/>
      <c r="EKA303" s="75"/>
      <c r="EKB303" s="75"/>
      <c r="EKC303" s="75"/>
      <c r="EKD303" s="75"/>
      <c r="EKE303" s="75"/>
      <c r="EKF303" s="75"/>
      <c r="EKG303" s="75"/>
      <c r="EKH303" s="75"/>
      <c r="EKI303" s="75"/>
      <c r="EKJ303" s="75"/>
      <c r="EKK303" s="75"/>
      <c r="EKL303" s="75"/>
      <c r="EKM303" s="75"/>
      <c r="EKN303" s="75"/>
      <c r="EKO303" s="75"/>
      <c r="EKP303" s="75"/>
      <c r="EKQ303" s="75"/>
      <c r="EKR303" s="75"/>
      <c r="EKS303" s="75"/>
      <c r="EKT303" s="75"/>
      <c r="EKU303" s="75"/>
      <c r="EKV303" s="75"/>
      <c r="EKW303" s="75"/>
      <c r="EKX303" s="75"/>
      <c r="EKY303" s="75"/>
      <c r="EKZ303" s="75"/>
      <c r="ELA303" s="75"/>
      <c r="ELB303" s="75"/>
      <c r="ELC303" s="75"/>
      <c r="ELD303" s="75"/>
      <c r="ELE303" s="75"/>
      <c r="ELF303" s="75"/>
      <c r="ELG303" s="75"/>
      <c r="ELH303" s="75"/>
      <c r="ELI303" s="75"/>
      <c r="ELJ303" s="75"/>
      <c r="ELK303" s="75"/>
      <c r="ELL303" s="75"/>
      <c r="ELM303" s="75"/>
      <c r="ELN303" s="75"/>
      <c r="ELO303" s="75"/>
      <c r="ELP303" s="75"/>
      <c r="ELQ303" s="75"/>
      <c r="ELR303" s="75"/>
      <c r="ELS303" s="75"/>
      <c r="ELT303" s="75"/>
      <c r="ELU303" s="75"/>
      <c r="ELV303" s="75"/>
      <c r="ELW303" s="75"/>
      <c r="ELX303" s="75"/>
      <c r="ELY303" s="75"/>
      <c r="ELZ303" s="75"/>
      <c r="EMA303" s="75"/>
      <c r="EMB303" s="75"/>
      <c r="EMC303" s="75"/>
      <c r="EMD303" s="75"/>
      <c r="EME303" s="75"/>
      <c r="EMF303" s="75"/>
      <c r="EMG303" s="75"/>
      <c r="EMH303" s="75"/>
      <c r="EMI303" s="75"/>
      <c r="EMJ303" s="75"/>
      <c r="EMK303" s="75"/>
      <c r="EML303" s="75"/>
      <c r="EMM303" s="75"/>
      <c r="EMN303" s="75"/>
      <c r="EMO303" s="75"/>
      <c r="EMP303" s="75"/>
      <c r="EMQ303" s="75"/>
      <c r="EMR303" s="75"/>
      <c r="EMS303" s="75"/>
      <c r="EMT303" s="75"/>
      <c r="EMU303" s="75"/>
      <c r="EMV303" s="75"/>
      <c r="EMW303" s="75"/>
      <c r="EMX303" s="75"/>
      <c r="EMY303" s="75"/>
      <c r="EMZ303" s="75"/>
      <c r="ENA303" s="75"/>
      <c r="ENB303" s="75"/>
      <c r="ENC303" s="75"/>
      <c r="END303" s="75"/>
      <c r="ENE303" s="75"/>
      <c r="ENF303" s="75"/>
      <c r="ENG303" s="75"/>
      <c r="ENH303" s="75"/>
      <c r="ENI303" s="75"/>
      <c r="ENJ303" s="75"/>
      <c r="ENK303" s="75"/>
      <c r="ENL303" s="75"/>
      <c r="ENM303" s="75"/>
      <c r="ENN303" s="75"/>
      <c r="ENO303" s="75"/>
      <c r="ENP303" s="75"/>
      <c r="ENQ303" s="75"/>
      <c r="ENR303" s="75"/>
      <c r="ENS303" s="75"/>
      <c r="ENT303" s="75"/>
      <c r="ENU303" s="75"/>
      <c r="ENV303" s="75"/>
      <c r="ENW303" s="75"/>
      <c r="ENX303" s="75"/>
      <c r="ENY303" s="75"/>
      <c r="ENZ303" s="75"/>
      <c r="EOA303" s="75"/>
      <c r="EOB303" s="75"/>
      <c r="EOC303" s="75"/>
      <c r="EOD303" s="75"/>
      <c r="EOE303" s="75"/>
      <c r="EOF303" s="75"/>
      <c r="EOG303" s="75"/>
      <c r="EOH303" s="75"/>
      <c r="EOI303" s="75"/>
      <c r="EOJ303" s="75"/>
      <c r="EOK303" s="75"/>
      <c r="EOL303" s="75"/>
      <c r="EOM303" s="75"/>
      <c r="EON303" s="75"/>
      <c r="EOO303" s="75"/>
      <c r="EOP303" s="75"/>
      <c r="EOQ303" s="75"/>
      <c r="EOR303" s="75"/>
      <c r="EOS303" s="75"/>
      <c r="EOT303" s="75"/>
      <c r="EOU303" s="75"/>
      <c r="EOV303" s="75"/>
      <c r="EOW303" s="75"/>
      <c r="EOX303" s="75"/>
      <c r="EOY303" s="75"/>
      <c r="EOZ303" s="75"/>
      <c r="EPA303" s="75"/>
      <c r="EPB303" s="75"/>
      <c r="EPC303" s="75"/>
      <c r="EPD303" s="75"/>
      <c r="EPE303" s="75"/>
      <c r="EPF303" s="75"/>
      <c r="EPG303" s="75"/>
      <c r="EPH303" s="75"/>
      <c r="EPI303" s="75"/>
      <c r="EPJ303" s="75"/>
      <c r="EPK303" s="75"/>
      <c r="EPL303" s="75"/>
      <c r="EPM303" s="75"/>
      <c r="EPN303" s="75"/>
      <c r="EPO303" s="75"/>
      <c r="EPP303" s="75"/>
      <c r="EPQ303" s="75"/>
      <c r="EPR303" s="75"/>
      <c r="EPS303" s="75"/>
      <c r="EPT303" s="75"/>
      <c r="EPU303" s="75"/>
      <c r="EPV303" s="75"/>
      <c r="EPW303" s="75"/>
      <c r="EPX303" s="75"/>
      <c r="EPY303" s="75"/>
      <c r="EPZ303" s="75"/>
      <c r="EQA303" s="75"/>
      <c r="EQB303" s="75"/>
      <c r="EQC303" s="75"/>
      <c r="EQD303" s="75"/>
      <c r="EQE303" s="75"/>
      <c r="EQF303" s="75"/>
      <c r="EQG303" s="75"/>
      <c r="EQH303" s="75"/>
      <c r="EQI303" s="75"/>
      <c r="EQJ303" s="75"/>
      <c r="EQK303" s="75"/>
      <c r="EQL303" s="75"/>
      <c r="EQM303" s="75"/>
      <c r="EQN303" s="75"/>
      <c r="EQO303" s="75"/>
      <c r="EQP303" s="75"/>
      <c r="EQQ303" s="75"/>
      <c r="EQR303" s="75"/>
      <c r="EQS303" s="75"/>
      <c r="EQT303" s="75"/>
      <c r="EQU303" s="75"/>
      <c r="EQV303" s="75"/>
      <c r="EQW303" s="75"/>
      <c r="EQX303" s="75"/>
      <c r="EQY303" s="75"/>
      <c r="EQZ303" s="75"/>
      <c r="ERA303" s="75"/>
      <c r="ERB303" s="75"/>
      <c r="ERC303" s="75"/>
      <c r="ERD303" s="75"/>
      <c r="ERE303" s="75"/>
      <c r="ERF303" s="75"/>
      <c r="ERG303" s="75"/>
      <c r="ERH303" s="75"/>
      <c r="ERI303" s="75"/>
      <c r="ERJ303" s="75"/>
      <c r="ERK303" s="75"/>
      <c r="ERL303" s="75"/>
      <c r="ERM303" s="75"/>
      <c r="ERN303" s="75"/>
      <c r="ERO303" s="75"/>
      <c r="ERP303" s="75"/>
      <c r="ERQ303" s="75"/>
      <c r="ERR303" s="75"/>
      <c r="ERS303" s="75"/>
      <c r="ERT303" s="75"/>
      <c r="ERU303" s="75"/>
      <c r="ERV303" s="75"/>
      <c r="ERW303" s="75"/>
      <c r="ERX303" s="75"/>
      <c r="ERY303" s="75"/>
      <c r="ERZ303" s="75"/>
      <c r="ESA303" s="75"/>
      <c r="ESB303" s="75"/>
      <c r="ESC303" s="75"/>
      <c r="ESD303" s="75"/>
      <c r="ESE303" s="75"/>
      <c r="ESF303" s="75"/>
      <c r="ESG303" s="75"/>
      <c r="ESH303" s="75"/>
      <c r="ESI303" s="75"/>
      <c r="ESJ303" s="75"/>
      <c r="ESK303" s="75"/>
      <c r="ESL303" s="75"/>
      <c r="ESM303" s="75"/>
      <c r="ESN303" s="75"/>
      <c r="ESO303" s="75"/>
      <c r="ESP303" s="75"/>
      <c r="ESQ303" s="75"/>
      <c r="ESR303" s="75"/>
      <c r="ESS303" s="75"/>
      <c r="EST303" s="75"/>
      <c r="ESU303" s="75"/>
      <c r="ESV303" s="75"/>
      <c r="ESW303" s="75"/>
      <c r="ESX303" s="75"/>
      <c r="ESY303" s="75"/>
      <c r="ESZ303" s="75"/>
      <c r="ETA303" s="75"/>
      <c r="ETB303" s="75"/>
      <c r="ETC303" s="75"/>
      <c r="ETD303" s="75"/>
      <c r="ETE303" s="75"/>
      <c r="ETF303" s="75"/>
      <c r="ETG303" s="75"/>
      <c r="ETH303" s="75"/>
      <c r="ETI303" s="75"/>
      <c r="ETJ303" s="75"/>
      <c r="ETK303" s="75"/>
      <c r="ETL303" s="75"/>
      <c r="ETM303" s="75"/>
      <c r="ETN303" s="75"/>
      <c r="ETO303" s="75"/>
      <c r="ETP303" s="75"/>
      <c r="ETQ303" s="75"/>
      <c r="ETR303" s="75"/>
      <c r="ETS303" s="75"/>
      <c r="ETT303" s="75"/>
      <c r="ETU303" s="75"/>
      <c r="ETV303" s="75"/>
      <c r="ETW303" s="75"/>
      <c r="ETX303" s="75"/>
      <c r="ETY303" s="75"/>
      <c r="ETZ303" s="75"/>
      <c r="EUA303" s="75"/>
      <c r="EUB303" s="75"/>
      <c r="EUC303" s="75"/>
      <c r="EUD303" s="75"/>
      <c r="EUE303" s="75"/>
      <c r="EUF303" s="75"/>
      <c r="EUG303" s="75"/>
      <c r="EUH303" s="75"/>
      <c r="EUI303" s="75"/>
      <c r="EUJ303" s="75"/>
      <c r="EUK303" s="75"/>
      <c r="EUL303" s="75"/>
      <c r="EUM303" s="75"/>
      <c r="EUN303" s="75"/>
      <c r="EUO303" s="75"/>
      <c r="EUP303" s="75"/>
      <c r="EUQ303" s="75"/>
      <c r="EUR303" s="75"/>
      <c r="EUS303" s="75"/>
      <c r="EUT303" s="75"/>
      <c r="EUU303" s="75"/>
      <c r="EUV303" s="75"/>
      <c r="EUW303" s="75"/>
      <c r="EUX303" s="75"/>
      <c r="EUY303" s="75"/>
      <c r="EUZ303" s="75"/>
      <c r="EVA303" s="75"/>
      <c r="EVB303" s="75"/>
      <c r="EVC303" s="75"/>
      <c r="EVD303" s="75"/>
      <c r="EVE303" s="75"/>
      <c r="EVF303" s="75"/>
      <c r="EVG303" s="75"/>
      <c r="EVH303" s="75"/>
      <c r="EVI303" s="75"/>
      <c r="EVJ303" s="75"/>
      <c r="EVK303" s="75"/>
      <c r="EVL303" s="75"/>
      <c r="EVM303" s="75"/>
      <c r="EVN303" s="75"/>
      <c r="EVO303" s="75"/>
      <c r="EVP303" s="75"/>
      <c r="EVQ303" s="75"/>
      <c r="EVR303" s="75"/>
      <c r="EVS303" s="75"/>
      <c r="EVT303" s="75"/>
      <c r="EVU303" s="75"/>
      <c r="EVV303" s="75"/>
      <c r="EVW303" s="75"/>
      <c r="EVX303" s="75"/>
      <c r="EVY303" s="75"/>
      <c r="EVZ303" s="75"/>
      <c r="EWA303" s="75"/>
      <c r="EWB303" s="75"/>
      <c r="EWC303" s="75"/>
      <c r="EWD303" s="75"/>
      <c r="EWE303" s="75"/>
      <c r="EWF303" s="75"/>
      <c r="EWG303" s="75"/>
      <c r="EWH303" s="75"/>
      <c r="EWI303" s="75"/>
      <c r="EWJ303" s="75"/>
      <c r="EWK303" s="75"/>
      <c r="EWL303" s="75"/>
      <c r="EWM303" s="75"/>
      <c r="EWN303" s="75"/>
      <c r="EWO303" s="75"/>
      <c r="EWP303" s="75"/>
      <c r="EWQ303" s="75"/>
      <c r="EWR303" s="75"/>
      <c r="EWS303" s="75"/>
      <c r="EWT303" s="75"/>
      <c r="EWU303" s="75"/>
      <c r="EWV303" s="75"/>
      <c r="EWW303" s="75"/>
      <c r="EWX303" s="75"/>
      <c r="EWY303" s="75"/>
      <c r="EWZ303" s="75"/>
      <c r="EXA303" s="75"/>
      <c r="EXB303" s="75"/>
      <c r="EXC303" s="75"/>
      <c r="EXD303" s="75"/>
      <c r="EXE303" s="75"/>
      <c r="EXF303" s="75"/>
      <c r="EXG303" s="75"/>
      <c r="EXH303" s="75"/>
      <c r="EXI303" s="75"/>
      <c r="EXJ303" s="75"/>
      <c r="EXK303" s="75"/>
      <c r="EXL303" s="75"/>
      <c r="EXM303" s="75"/>
      <c r="EXN303" s="75"/>
      <c r="EXO303" s="75"/>
      <c r="EXP303" s="75"/>
      <c r="EXQ303" s="75"/>
      <c r="EXR303" s="75"/>
      <c r="EXS303" s="75"/>
      <c r="EXT303" s="75"/>
      <c r="EXU303" s="75"/>
      <c r="EXV303" s="75"/>
      <c r="EXW303" s="75"/>
      <c r="EXX303" s="75"/>
      <c r="EXY303" s="75"/>
      <c r="EXZ303" s="75"/>
      <c r="EYA303" s="75"/>
      <c r="EYB303" s="75"/>
      <c r="EYC303" s="75"/>
      <c r="EYD303" s="75"/>
      <c r="EYE303" s="75"/>
      <c r="EYF303" s="75"/>
      <c r="EYG303" s="75"/>
      <c r="EYH303" s="75"/>
      <c r="EYI303" s="75"/>
      <c r="EYJ303" s="75"/>
      <c r="EYK303" s="75"/>
      <c r="EYL303" s="75"/>
      <c r="EYM303" s="75"/>
      <c r="EYN303" s="75"/>
      <c r="EYO303" s="75"/>
      <c r="EYP303" s="75"/>
      <c r="EYQ303" s="75"/>
      <c r="EYR303" s="75"/>
      <c r="EYS303" s="75"/>
      <c r="EYT303" s="75"/>
      <c r="EYU303" s="75"/>
      <c r="EYV303" s="75"/>
      <c r="EYW303" s="75"/>
      <c r="EYX303" s="75"/>
      <c r="EYY303" s="75"/>
      <c r="EYZ303" s="75"/>
      <c r="EZA303" s="75"/>
      <c r="EZB303" s="75"/>
      <c r="EZC303" s="75"/>
      <c r="EZD303" s="75"/>
      <c r="EZE303" s="75"/>
      <c r="EZF303" s="75"/>
      <c r="EZG303" s="75"/>
      <c r="EZH303" s="75"/>
      <c r="EZI303" s="75"/>
      <c r="EZJ303" s="75"/>
      <c r="EZK303" s="75"/>
      <c r="EZL303" s="75"/>
      <c r="EZM303" s="75"/>
      <c r="EZN303" s="75"/>
      <c r="EZO303" s="75"/>
      <c r="EZP303" s="75"/>
      <c r="EZQ303" s="75"/>
      <c r="EZR303" s="75"/>
      <c r="EZS303" s="75"/>
      <c r="EZT303" s="75"/>
      <c r="EZU303" s="75"/>
      <c r="EZV303" s="75"/>
      <c r="EZW303" s="75"/>
      <c r="EZX303" s="75"/>
      <c r="EZY303" s="75"/>
      <c r="EZZ303" s="75"/>
      <c r="FAA303" s="75"/>
      <c r="FAB303" s="75"/>
      <c r="FAC303" s="75"/>
      <c r="FAD303" s="75"/>
      <c r="FAE303" s="75"/>
      <c r="FAF303" s="75"/>
      <c r="FAG303" s="75"/>
      <c r="FAH303" s="75"/>
      <c r="FAI303" s="75"/>
      <c r="FAJ303" s="75"/>
      <c r="FAK303" s="75"/>
      <c r="FAL303" s="75"/>
      <c r="FAM303" s="75"/>
      <c r="FAN303" s="75"/>
      <c r="FAO303" s="75"/>
      <c r="FAP303" s="75"/>
      <c r="FAQ303" s="75"/>
      <c r="FAR303" s="75"/>
      <c r="FAS303" s="75"/>
      <c r="FAT303" s="75"/>
      <c r="FAU303" s="75"/>
      <c r="FAV303" s="75"/>
      <c r="FAW303" s="75"/>
      <c r="FAX303" s="75"/>
      <c r="FAY303" s="75"/>
      <c r="FAZ303" s="75"/>
      <c r="FBA303" s="75"/>
      <c r="FBB303" s="75"/>
      <c r="FBC303" s="75"/>
      <c r="FBD303" s="75"/>
      <c r="FBE303" s="75"/>
      <c r="FBF303" s="75"/>
      <c r="FBG303" s="75"/>
      <c r="FBH303" s="75"/>
      <c r="FBI303" s="75"/>
      <c r="FBJ303" s="75"/>
      <c r="FBK303" s="75"/>
      <c r="FBL303" s="75"/>
      <c r="FBM303" s="75"/>
      <c r="FBN303" s="75"/>
      <c r="FBO303" s="75"/>
      <c r="FBP303" s="75"/>
      <c r="FBQ303" s="75"/>
      <c r="FBR303" s="75"/>
      <c r="FBS303" s="75"/>
      <c r="FBT303" s="75"/>
      <c r="FBU303" s="75"/>
      <c r="FBV303" s="75"/>
      <c r="FBW303" s="75"/>
      <c r="FBX303" s="75"/>
      <c r="FBY303" s="75"/>
      <c r="FBZ303" s="75"/>
      <c r="FCA303" s="75"/>
      <c r="FCB303" s="75"/>
      <c r="FCC303" s="75"/>
      <c r="FCD303" s="75"/>
      <c r="FCE303" s="75"/>
      <c r="FCF303" s="75"/>
      <c r="FCG303" s="75"/>
      <c r="FCH303" s="75"/>
      <c r="FCI303" s="75"/>
      <c r="FCJ303" s="75"/>
      <c r="FCK303" s="75"/>
      <c r="FCL303" s="75"/>
      <c r="FCM303" s="75"/>
      <c r="FCN303" s="75"/>
      <c r="FCO303" s="75"/>
      <c r="FCP303" s="75"/>
      <c r="FCQ303" s="75"/>
      <c r="FCR303" s="75"/>
      <c r="FCS303" s="75"/>
      <c r="FCT303" s="75"/>
      <c r="FCU303" s="75"/>
      <c r="FCV303" s="75"/>
      <c r="FCW303" s="75"/>
      <c r="FCX303" s="75"/>
      <c r="FCY303" s="75"/>
      <c r="FCZ303" s="75"/>
      <c r="FDA303" s="75"/>
      <c r="FDB303" s="75"/>
      <c r="FDC303" s="75"/>
      <c r="FDD303" s="75"/>
      <c r="FDE303" s="75"/>
      <c r="FDF303" s="75"/>
      <c r="FDG303" s="75"/>
      <c r="FDH303" s="75"/>
      <c r="FDI303" s="75"/>
      <c r="FDJ303" s="75"/>
      <c r="FDK303" s="75"/>
      <c r="FDL303" s="75"/>
      <c r="FDM303" s="75"/>
      <c r="FDN303" s="75"/>
      <c r="FDO303" s="75"/>
      <c r="FDP303" s="75"/>
      <c r="FDQ303" s="75"/>
      <c r="FDR303" s="75"/>
      <c r="FDS303" s="75"/>
      <c r="FDT303" s="75"/>
      <c r="FDU303" s="75"/>
      <c r="FDV303" s="75"/>
      <c r="FDW303" s="75"/>
      <c r="FDX303" s="75"/>
      <c r="FDY303" s="75"/>
      <c r="FDZ303" s="75"/>
      <c r="FEA303" s="75"/>
      <c r="FEB303" s="75"/>
      <c r="FEC303" s="75"/>
      <c r="FED303" s="75"/>
      <c r="FEE303" s="75"/>
      <c r="FEF303" s="75"/>
      <c r="FEG303" s="75"/>
      <c r="FEH303" s="75"/>
      <c r="FEI303" s="75"/>
      <c r="FEJ303" s="75"/>
      <c r="FEK303" s="75"/>
      <c r="FEL303" s="75"/>
      <c r="FEM303" s="75"/>
      <c r="FEN303" s="75"/>
      <c r="FEO303" s="75"/>
      <c r="FEP303" s="75"/>
      <c r="FEQ303" s="75"/>
      <c r="FER303" s="75"/>
      <c r="FES303" s="75"/>
      <c r="FET303" s="75"/>
      <c r="FEU303" s="75"/>
      <c r="FEV303" s="75"/>
      <c r="FEW303" s="75"/>
      <c r="FEX303" s="75"/>
      <c r="FEY303" s="75"/>
      <c r="FEZ303" s="75"/>
      <c r="FFA303" s="75"/>
      <c r="FFB303" s="75"/>
      <c r="FFC303" s="75"/>
      <c r="FFD303" s="75"/>
      <c r="FFE303" s="75"/>
      <c r="FFF303" s="75"/>
      <c r="FFG303" s="75"/>
      <c r="FFH303" s="75"/>
      <c r="FFI303" s="75"/>
      <c r="FFJ303" s="75"/>
      <c r="FFK303" s="75"/>
      <c r="FFL303" s="75"/>
      <c r="FFM303" s="75"/>
      <c r="FFN303" s="75"/>
      <c r="FFO303" s="75"/>
      <c r="FFP303" s="75"/>
      <c r="FFQ303" s="75"/>
      <c r="FFR303" s="75"/>
      <c r="FFS303" s="75"/>
      <c r="FFT303" s="75"/>
      <c r="FFU303" s="75"/>
      <c r="FFV303" s="75"/>
      <c r="FFW303" s="75"/>
      <c r="FFX303" s="75"/>
      <c r="FFY303" s="75"/>
      <c r="FFZ303" s="75"/>
      <c r="FGA303" s="75"/>
      <c r="FGB303" s="75"/>
      <c r="FGC303" s="75"/>
      <c r="FGD303" s="75"/>
      <c r="FGE303" s="75"/>
      <c r="FGF303" s="75"/>
      <c r="FGG303" s="75"/>
      <c r="FGH303" s="75"/>
      <c r="FGI303" s="75"/>
      <c r="FGJ303" s="75"/>
      <c r="FGK303" s="75"/>
      <c r="FGL303" s="75"/>
      <c r="FGM303" s="75"/>
      <c r="FGN303" s="75"/>
      <c r="FGO303" s="75"/>
      <c r="FGP303" s="75"/>
      <c r="FGQ303" s="75"/>
      <c r="FGR303" s="75"/>
      <c r="FGS303" s="75"/>
      <c r="FGT303" s="75"/>
      <c r="FGU303" s="75"/>
      <c r="FGV303" s="75"/>
      <c r="FGW303" s="75"/>
      <c r="FGX303" s="75"/>
      <c r="FGY303" s="75"/>
      <c r="FGZ303" s="75"/>
      <c r="FHA303" s="75"/>
      <c r="FHB303" s="75"/>
      <c r="FHC303" s="75"/>
      <c r="FHD303" s="75"/>
      <c r="FHE303" s="75"/>
      <c r="FHF303" s="75"/>
      <c r="FHG303" s="75"/>
      <c r="FHH303" s="75"/>
      <c r="FHI303" s="75"/>
      <c r="FHJ303" s="75"/>
      <c r="FHK303" s="75"/>
      <c r="FHL303" s="75"/>
      <c r="FHM303" s="75"/>
      <c r="FHN303" s="75"/>
      <c r="FHO303" s="75"/>
      <c r="FHP303" s="75"/>
      <c r="FHQ303" s="75"/>
      <c r="FHR303" s="75"/>
      <c r="FHS303" s="75"/>
      <c r="FHT303" s="75"/>
      <c r="FHU303" s="75"/>
      <c r="FHV303" s="75"/>
      <c r="FHW303" s="75"/>
      <c r="FHX303" s="75"/>
      <c r="FHY303" s="75"/>
      <c r="FHZ303" s="75"/>
      <c r="FIA303" s="75"/>
      <c r="FIB303" s="75"/>
      <c r="FIC303" s="75"/>
      <c r="FID303" s="75"/>
      <c r="FIE303" s="75"/>
      <c r="FIF303" s="75"/>
      <c r="FIG303" s="75"/>
      <c r="FIH303" s="75"/>
      <c r="FII303" s="75"/>
      <c r="FIJ303" s="75"/>
      <c r="FIK303" s="75"/>
      <c r="FIL303" s="75"/>
      <c r="FIM303" s="75"/>
      <c r="FIN303" s="75"/>
      <c r="FIO303" s="75"/>
      <c r="FIP303" s="75"/>
      <c r="FIQ303" s="75"/>
      <c r="FIR303" s="75"/>
      <c r="FIS303" s="75"/>
      <c r="FIT303" s="75"/>
      <c r="FIU303" s="75"/>
      <c r="FIV303" s="75"/>
      <c r="FIW303" s="75"/>
      <c r="FIX303" s="75"/>
      <c r="FIY303" s="75"/>
      <c r="FIZ303" s="75"/>
      <c r="FJA303" s="75"/>
      <c r="FJB303" s="75"/>
      <c r="FJC303" s="75"/>
      <c r="FJD303" s="75"/>
      <c r="FJE303" s="75"/>
      <c r="FJF303" s="75"/>
      <c r="FJG303" s="75"/>
      <c r="FJH303" s="75"/>
      <c r="FJI303" s="75"/>
      <c r="FJJ303" s="75"/>
      <c r="FJK303" s="75"/>
      <c r="FJL303" s="75"/>
      <c r="FJM303" s="75"/>
      <c r="FJN303" s="75"/>
      <c r="FJO303" s="75"/>
      <c r="FJP303" s="75"/>
      <c r="FJQ303" s="75"/>
      <c r="FJR303" s="75"/>
      <c r="FJS303" s="75"/>
      <c r="FJT303" s="75"/>
      <c r="FJU303" s="75"/>
      <c r="FJV303" s="75"/>
      <c r="FJW303" s="75"/>
      <c r="FJX303" s="75"/>
      <c r="FJY303" s="75"/>
      <c r="FJZ303" s="75"/>
      <c r="FKA303" s="75"/>
      <c r="FKB303" s="75"/>
      <c r="FKC303" s="75"/>
      <c r="FKD303" s="75"/>
      <c r="FKE303" s="75"/>
      <c r="FKF303" s="75"/>
      <c r="FKG303" s="75"/>
      <c r="FKH303" s="75"/>
      <c r="FKI303" s="75"/>
      <c r="FKJ303" s="75"/>
      <c r="FKK303" s="75"/>
      <c r="FKL303" s="75"/>
      <c r="FKM303" s="75"/>
      <c r="FKN303" s="75"/>
      <c r="FKO303" s="75"/>
      <c r="FKP303" s="75"/>
      <c r="FKQ303" s="75"/>
      <c r="FKR303" s="75"/>
      <c r="FKS303" s="75"/>
      <c r="FKT303" s="75"/>
      <c r="FKU303" s="75"/>
      <c r="FKV303" s="75"/>
      <c r="FKW303" s="75"/>
      <c r="FKX303" s="75"/>
      <c r="FKY303" s="75"/>
      <c r="FKZ303" s="75"/>
      <c r="FLA303" s="75"/>
      <c r="FLB303" s="75"/>
      <c r="FLC303" s="75"/>
      <c r="FLD303" s="75"/>
      <c r="FLE303" s="75"/>
      <c r="FLF303" s="75"/>
      <c r="FLG303" s="75"/>
      <c r="FLH303" s="75"/>
      <c r="FLI303" s="75"/>
      <c r="FLJ303" s="75"/>
      <c r="FLK303" s="75"/>
      <c r="FLL303" s="75"/>
      <c r="FLM303" s="75"/>
      <c r="FLN303" s="75"/>
      <c r="FLO303" s="75"/>
      <c r="FLP303" s="75"/>
      <c r="FLQ303" s="75"/>
      <c r="FLR303" s="75"/>
      <c r="FLS303" s="75"/>
      <c r="FLT303" s="75"/>
      <c r="FLU303" s="75"/>
      <c r="FLV303" s="75"/>
      <c r="FLW303" s="75"/>
      <c r="FLX303" s="75"/>
      <c r="FLY303" s="75"/>
      <c r="FLZ303" s="75"/>
      <c r="FMA303" s="75"/>
      <c r="FMB303" s="75"/>
      <c r="FMC303" s="75"/>
      <c r="FMD303" s="75"/>
      <c r="FME303" s="75"/>
      <c r="FMF303" s="75"/>
      <c r="FMG303" s="75"/>
      <c r="FMH303" s="75"/>
      <c r="FMI303" s="75"/>
      <c r="FMJ303" s="75"/>
      <c r="FMK303" s="75"/>
      <c r="FML303" s="75"/>
      <c r="FMM303" s="75"/>
      <c r="FMN303" s="75"/>
      <c r="FMO303" s="75"/>
      <c r="FMP303" s="75"/>
      <c r="FMQ303" s="75"/>
      <c r="FMR303" s="75"/>
      <c r="FMS303" s="75"/>
      <c r="FMT303" s="75"/>
      <c r="FMU303" s="75"/>
      <c r="FMV303" s="75"/>
      <c r="FMW303" s="75"/>
      <c r="FMX303" s="75"/>
      <c r="FMY303" s="75"/>
      <c r="FMZ303" s="75"/>
      <c r="FNA303" s="75"/>
      <c r="FNB303" s="75"/>
      <c r="FNC303" s="75"/>
      <c r="FND303" s="75"/>
      <c r="FNE303" s="75"/>
      <c r="FNF303" s="75"/>
      <c r="FNG303" s="75"/>
      <c r="FNH303" s="75"/>
      <c r="FNI303" s="75"/>
      <c r="FNJ303" s="75"/>
      <c r="FNK303" s="75"/>
      <c r="FNL303" s="75"/>
      <c r="FNM303" s="75"/>
      <c r="FNN303" s="75"/>
      <c r="FNO303" s="75"/>
      <c r="FNP303" s="75"/>
      <c r="FNQ303" s="75"/>
      <c r="FNR303" s="75"/>
      <c r="FNS303" s="75"/>
      <c r="FNT303" s="75"/>
      <c r="FNU303" s="75"/>
      <c r="FNV303" s="75"/>
      <c r="FNW303" s="75"/>
      <c r="FNX303" s="75"/>
      <c r="FNY303" s="75"/>
      <c r="FNZ303" s="75"/>
      <c r="FOA303" s="75"/>
      <c r="FOB303" s="75"/>
      <c r="FOC303" s="75"/>
      <c r="FOD303" s="75"/>
      <c r="FOE303" s="75"/>
      <c r="FOF303" s="75"/>
      <c r="FOG303" s="75"/>
      <c r="FOH303" s="75"/>
      <c r="FOI303" s="75"/>
      <c r="FOJ303" s="75"/>
      <c r="FOK303" s="75"/>
      <c r="FOL303" s="75"/>
      <c r="FOM303" s="75"/>
      <c r="FON303" s="75"/>
      <c r="FOO303" s="75"/>
      <c r="FOP303" s="75"/>
      <c r="FOQ303" s="75"/>
      <c r="FOR303" s="75"/>
      <c r="FOS303" s="75"/>
      <c r="FOT303" s="75"/>
      <c r="FOU303" s="75"/>
      <c r="FOV303" s="75"/>
      <c r="FOW303" s="75"/>
      <c r="FOX303" s="75"/>
      <c r="FOY303" s="75"/>
      <c r="FOZ303" s="75"/>
      <c r="FPA303" s="75"/>
      <c r="FPB303" s="75"/>
      <c r="FPC303" s="75"/>
      <c r="FPD303" s="75"/>
      <c r="FPE303" s="75"/>
      <c r="FPF303" s="75"/>
      <c r="FPG303" s="75"/>
      <c r="FPH303" s="75"/>
      <c r="FPI303" s="75"/>
      <c r="FPJ303" s="75"/>
      <c r="FPK303" s="75"/>
      <c r="FPL303" s="75"/>
      <c r="FPM303" s="75"/>
      <c r="FPN303" s="75"/>
      <c r="FPO303" s="75"/>
      <c r="FPP303" s="75"/>
      <c r="FPQ303" s="75"/>
      <c r="FPR303" s="75"/>
      <c r="FPS303" s="75"/>
      <c r="FPT303" s="75"/>
      <c r="FPU303" s="75"/>
      <c r="FPV303" s="75"/>
      <c r="FPW303" s="75"/>
      <c r="FPX303" s="75"/>
      <c r="FPY303" s="75"/>
      <c r="FPZ303" s="75"/>
      <c r="FQA303" s="75"/>
      <c r="FQB303" s="75"/>
      <c r="FQC303" s="75"/>
      <c r="FQD303" s="75"/>
      <c r="FQE303" s="75"/>
      <c r="FQF303" s="75"/>
      <c r="FQG303" s="75"/>
      <c r="FQH303" s="75"/>
      <c r="FQI303" s="75"/>
      <c r="FQJ303" s="75"/>
      <c r="FQK303" s="75"/>
      <c r="FQL303" s="75"/>
      <c r="FQM303" s="75"/>
      <c r="FQN303" s="75"/>
      <c r="FQO303" s="75"/>
      <c r="FQP303" s="75"/>
      <c r="FQQ303" s="75"/>
      <c r="FQR303" s="75"/>
      <c r="FQS303" s="75"/>
      <c r="FQT303" s="75"/>
      <c r="FQU303" s="75"/>
      <c r="FQV303" s="75"/>
      <c r="FQW303" s="75"/>
      <c r="FQX303" s="75"/>
      <c r="FQY303" s="75"/>
      <c r="FQZ303" s="75"/>
      <c r="FRA303" s="75"/>
      <c r="FRB303" s="75"/>
      <c r="FRC303" s="75"/>
      <c r="FRD303" s="75"/>
      <c r="FRE303" s="75"/>
      <c r="FRF303" s="75"/>
      <c r="FRG303" s="75"/>
      <c r="FRH303" s="75"/>
      <c r="FRI303" s="75"/>
      <c r="FRJ303" s="75"/>
      <c r="FRK303" s="75"/>
      <c r="FRL303" s="75"/>
      <c r="FRM303" s="75"/>
      <c r="FRN303" s="75"/>
      <c r="FRO303" s="75"/>
      <c r="FRP303" s="75"/>
      <c r="FRQ303" s="75"/>
      <c r="FRR303" s="75"/>
      <c r="FRS303" s="75"/>
      <c r="FRT303" s="75"/>
      <c r="FRU303" s="75"/>
      <c r="FRV303" s="75"/>
      <c r="FRW303" s="75"/>
      <c r="FRX303" s="75"/>
      <c r="FRY303" s="75"/>
      <c r="FRZ303" s="75"/>
      <c r="FSA303" s="75"/>
      <c r="FSB303" s="75"/>
      <c r="FSC303" s="75"/>
      <c r="FSD303" s="75"/>
      <c r="FSE303" s="75"/>
      <c r="FSF303" s="75"/>
      <c r="FSG303" s="75"/>
      <c r="FSH303" s="75"/>
      <c r="FSI303" s="75"/>
      <c r="FSJ303" s="75"/>
      <c r="FSK303" s="75"/>
      <c r="FSL303" s="75"/>
      <c r="FSM303" s="75"/>
      <c r="FSN303" s="75"/>
      <c r="FSO303" s="75"/>
      <c r="FSP303" s="75"/>
      <c r="FSQ303" s="75"/>
      <c r="FSR303" s="75"/>
      <c r="FSS303" s="75"/>
      <c r="FST303" s="75"/>
      <c r="FSU303" s="75"/>
      <c r="FSV303" s="75"/>
      <c r="FSW303" s="75"/>
      <c r="FSX303" s="75"/>
      <c r="FSY303" s="75"/>
      <c r="FSZ303" s="75"/>
      <c r="FTA303" s="75"/>
      <c r="FTB303" s="75"/>
      <c r="FTC303" s="75"/>
      <c r="FTD303" s="75"/>
      <c r="FTE303" s="75"/>
      <c r="FTF303" s="75"/>
      <c r="FTG303" s="75"/>
      <c r="FTH303" s="75"/>
      <c r="FTI303" s="75"/>
      <c r="FTJ303" s="75"/>
      <c r="FTK303" s="75"/>
      <c r="FTL303" s="75"/>
      <c r="FTM303" s="75"/>
      <c r="FTN303" s="75"/>
      <c r="FTO303" s="75"/>
      <c r="FTP303" s="75"/>
      <c r="FTQ303" s="75"/>
      <c r="FTR303" s="75"/>
      <c r="FTS303" s="75"/>
      <c r="FTT303" s="75"/>
      <c r="FTU303" s="75"/>
      <c r="FTV303" s="75"/>
      <c r="FTW303" s="75"/>
      <c r="FTX303" s="75"/>
      <c r="FTY303" s="75"/>
      <c r="FTZ303" s="75"/>
      <c r="FUA303" s="75"/>
      <c r="FUB303" s="75"/>
      <c r="FUC303" s="75"/>
      <c r="FUD303" s="75"/>
      <c r="FUE303" s="75"/>
      <c r="FUF303" s="75"/>
      <c r="FUG303" s="75"/>
      <c r="FUH303" s="75"/>
      <c r="FUI303" s="75"/>
      <c r="FUJ303" s="75"/>
      <c r="FUK303" s="75"/>
      <c r="FUL303" s="75"/>
      <c r="FUM303" s="75"/>
      <c r="FUN303" s="75"/>
      <c r="FUO303" s="75"/>
      <c r="FUP303" s="75"/>
      <c r="FUQ303" s="75"/>
      <c r="FUR303" s="75"/>
      <c r="FUS303" s="75"/>
      <c r="FUT303" s="75"/>
      <c r="FUU303" s="75"/>
      <c r="FUV303" s="75"/>
      <c r="FUW303" s="75"/>
      <c r="FUX303" s="75"/>
      <c r="FUY303" s="75"/>
      <c r="FUZ303" s="75"/>
      <c r="FVA303" s="75"/>
      <c r="FVB303" s="75"/>
      <c r="FVC303" s="75"/>
      <c r="FVD303" s="75"/>
      <c r="FVE303" s="75"/>
      <c r="FVF303" s="75"/>
      <c r="FVG303" s="75"/>
      <c r="FVH303" s="75"/>
      <c r="FVI303" s="75"/>
      <c r="FVJ303" s="75"/>
      <c r="FVK303" s="75"/>
      <c r="FVL303" s="75"/>
      <c r="FVM303" s="75"/>
      <c r="FVN303" s="75"/>
      <c r="FVO303" s="75"/>
      <c r="FVP303" s="75"/>
      <c r="FVQ303" s="75"/>
      <c r="FVR303" s="75"/>
      <c r="FVS303" s="75"/>
      <c r="FVT303" s="75"/>
      <c r="FVU303" s="75"/>
      <c r="FVV303" s="75"/>
      <c r="FVW303" s="75"/>
      <c r="FVX303" s="75"/>
      <c r="FVY303" s="75"/>
      <c r="FVZ303" s="75"/>
      <c r="FWA303" s="75"/>
      <c r="FWB303" s="75"/>
      <c r="FWC303" s="75"/>
      <c r="FWD303" s="75"/>
      <c r="FWE303" s="75"/>
      <c r="FWF303" s="75"/>
      <c r="FWG303" s="75"/>
      <c r="FWH303" s="75"/>
      <c r="FWI303" s="75"/>
      <c r="FWJ303" s="75"/>
      <c r="FWK303" s="75"/>
      <c r="FWL303" s="75"/>
      <c r="FWM303" s="75"/>
      <c r="FWN303" s="75"/>
      <c r="FWO303" s="75"/>
      <c r="FWP303" s="75"/>
      <c r="FWQ303" s="75"/>
      <c r="FWR303" s="75"/>
      <c r="FWS303" s="75"/>
      <c r="FWT303" s="75"/>
      <c r="FWU303" s="75"/>
      <c r="FWV303" s="75"/>
      <c r="FWW303" s="75"/>
      <c r="FWX303" s="75"/>
      <c r="FWY303" s="75"/>
      <c r="FWZ303" s="75"/>
      <c r="FXA303" s="75"/>
      <c r="FXB303" s="75"/>
      <c r="FXC303" s="75"/>
      <c r="FXD303" s="75"/>
      <c r="FXE303" s="75"/>
      <c r="FXF303" s="75"/>
      <c r="FXG303" s="75"/>
      <c r="FXH303" s="75"/>
      <c r="FXI303" s="75"/>
      <c r="FXJ303" s="75"/>
      <c r="FXK303" s="75"/>
      <c r="FXL303" s="75"/>
      <c r="FXM303" s="75"/>
      <c r="FXN303" s="75"/>
      <c r="FXO303" s="75"/>
      <c r="FXP303" s="75"/>
      <c r="FXQ303" s="75"/>
      <c r="FXR303" s="75"/>
      <c r="FXS303" s="75"/>
      <c r="FXT303" s="75"/>
      <c r="FXU303" s="75"/>
      <c r="FXV303" s="75"/>
      <c r="FXW303" s="75"/>
      <c r="FXX303" s="75"/>
      <c r="FXY303" s="75"/>
      <c r="FXZ303" s="75"/>
      <c r="FYA303" s="75"/>
      <c r="FYB303" s="75"/>
      <c r="FYC303" s="75"/>
      <c r="FYD303" s="75"/>
      <c r="FYE303" s="75"/>
      <c r="FYF303" s="75"/>
      <c r="FYG303" s="75"/>
      <c r="FYH303" s="75"/>
      <c r="FYI303" s="75"/>
      <c r="FYJ303" s="75"/>
      <c r="FYK303" s="75"/>
      <c r="FYL303" s="75"/>
      <c r="FYM303" s="75"/>
      <c r="FYN303" s="75"/>
      <c r="FYO303" s="75"/>
      <c r="FYP303" s="75"/>
      <c r="FYQ303" s="75"/>
      <c r="FYR303" s="75"/>
      <c r="FYS303" s="75"/>
      <c r="FYT303" s="75"/>
      <c r="FYU303" s="75"/>
      <c r="FYV303" s="75"/>
      <c r="FYW303" s="75"/>
      <c r="FYX303" s="75"/>
      <c r="FYY303" s="75"/>
      <c r="FYZ303" s="75"/>
      <c r="FZA303" s="75"/>
      <c r="FZB303" s="75"/>
      <c r="FZC303" s="75"/>
      <c r="FZD303" s="75"/>
      <c r="FZE303" s="75"/>
      <c r="FZF303" s="75"/>
      <c r="FZG303" s="75"/>
      <c r="FZH303" s="75"/>
      <c r="FZI303" s="75"/>
      <c r="FZJ303" s="75"/>
      <c r="FZK303" s="75"/>
      <c r="FZL303" s="75"/>
      <c r="FZM303" s="75"/>
      <c r="FZN303" s="75"/>
      <c r="FZO303" s="75"/>
      <c r="FZP303" s="75"/>
      <c r="FZQ303" s="75"/>
      <c r="FZR303" s="75"/>
      <c r="FZS303" s="75"/>
      <c r="FZT303" s="75"/>
      <c r="FZU303" s="75"/>
      <c r="FZV303" s="75"/>
      <c r="FZW303" s="75"/>
      <c r="FZX303" s="75"/>
      <c r="FZY303" s="75"/>
      <c r="FZZ303" s="75"/>
      <c r="GAA303" s="75"/>
      <c r="GAB303" s="75"/>
      <c r="GAC303" s="75"/>
      <c r="GAD303" s="75"/>
      <c r="GAE303" s="75"/>
      <c r="GAF303" s="75"/>
      <c r="GAG303" s="75"/>
      <c r="GAH303" s="75"/>
      <c r="GAI303" s="75"/>
      <c r="GAJ303" s="75"/>
      <c r="GAK303" s="75"/>
      <c r="GAL303" s="75"/>
      <c r="GAM303" s="75"/>
      <c r="GAN303" s="75"/>
      <c r="GAO303" s="75"/>
      <c r="GAP303" s="75"/>
      <c r="GAQ303" s="75"/>
      <c r="GAR303" s="75"/>
      <c r="GAS303" s="75"/>
      <c r="GAT303" s="75"/>
      <c r="GAU303" s="75"/>
      <c r="GAV303" s="75"/>
      <c r="GAW303" s="75"/>
      <c r="GAX303" s="75"/>
      <c r="GAY303" s="75"/>
      <c r="GAZ303" s="75"/>
      <c r="GBA303" s="75"/>
      <c r="GBB303" s="75"/>
      <c r="GBC303" s="75"/>
      <c r="GBD303" s="75"/>
      <c r="GBE303" s="75"/>
      <c r="GBF303" s="75"/>
      <c r="GBG303" s="75"/>
      <c r="GBH303" s="75"/>
      <c r="GBI303" s="75"/>
      <c r="GBJ303" s="75"/>
      <c r="GBK303" s="75"/>
      <c r="GBL303" s="75"/>
      <c r="GBM303" s="75"/>
      <c r="GBN303" s="75"/>
      <c r="GBO303" s="75"/>
      <c r="GBP303" s="75"/>
      <c r="GBQ303" s="75"/>
      <c r="GBR303" s="75"/>
      <c r="GBS303" s="75"/>
      <c r="GBT303" s="75"/>
      <c r="GBU303" s="75"/>
      <c r="GBV303" s="75"/>
      <c r="GBW303" s="75"/>
      <c r="GBX303" s="75"/>
      <c r="GBY303" s="75"/>
      <c r="GBZ303" s="75"/>
      <c r="GCA303" s="75"/>
      <c r="GCB303" s="75"/>
      <c r="GCC303" s="75"/>
      <c r="GCD303" s="75"/>
      <c r="GCE303" s="75"/>
      <c r="GCF303" s="75"/>
      <c r="GCG303" s="75"/>
      <c r="GCH303" s="75"/>
      <c r="GCI303" s="75"/>
      <c r="GCJ303" s="75"/>
      <c r="GCK303" s="75"/>
      <c r="GCL303" s="75"/>
      <c r="GCM303" s="75"/>
      <c r="GCN303" s="75"/>
      <c r="GCO303" s="75"/>
      <c r="GCP303" s="75"/>
      <c r="GCQ303" s="75"/>
      <c r="GCR303" s="75"/>
      <c r="GCS303" s="75"/>
      <c r="GCT303" s="75"/>
      <c r="GCU303" s="75"/>
      <c r="GCV303" s="75"/>
      <c r="GCW303" s="75"/>
      <c r="GCX303" s="75"/>
      <c r="GCY303" s="75"/>
      <c r="GCZ303" s="75"/>
      <c r="GDA303" s="75"/>
      <c r="GDB303" s="75"/>
      <c r="GDC303" s="75"/>
      <c r="GDD303" s="75"/>
      <c r="GDE303" s="75"/>
      <c r="GDF303" s="75"/>
      <c r="GDG303" s="75"/>
      <c r="GDH303" s="75"/>
      <c r="GDI303" s="75"/>
      <c r="GDJ303" s="75"/>
      <c r="GDK303" s="75"/>
      <c r="GDL303" s="75"/>
      <c r="GDM303" s="75"/>
      <c r="GDN303" s="75"/>
      <c r="GDO303" s="75"/>
      <c r="GDP303" s="75"/>
      <c r="GDQ303" s="75"/>
      <c r="GDR303" s="75"/>
      <c r="GDS303" s="75"/>
      <c r="GDT303" s="75"/>
      <c r="GDU303" s="75"/>
      <c r="GDV303" s="75"/>
      <c r="GDW303" s="75"/>
      <c r="GDX303" s="75"/>
      <c r="GDY303" s="75"/>
      <c r="GDZ303" s="75"/>
      <c r="GEA303" s="75"/>
      <c r="GEB303" s="75"/>
      <c r="GEC303" s="75"/>
      <c r="GED303" s="75"/>
      <c r="GEE303" s="75"/>
      <c r="GEF303" s="75"/>
      <c r="GEG303" s="75"/>
      <c r="GEH303" s="75"/>
      <c r="GEI303" s="75"/>
      <c r="GEJ303" s="75"/>
      <c r="GEK303" s="75"/>
      <c r="GEL303" s="75"/>
      <c r="GEM303" s="75"/>
      <c r="GEN303" s="75"/>
      <c r="GEO303" s="75"/>
      <c r="GEP303" s="75"/>
      <c r="GEQ303" s="75"/>
      <c r="GER303" s="75"/>
      <c r="GES303" s="75"/>
      <c r="GET303" s="75"/>
      <c r="GEU303" s="75"/>
      <c r="GEV303" s="75"/>
      <c r="GEW303" s="75"/>
      <c r="GEX303" s="75"/>
      <c r="GEY303" s="75"/>
      <c r="GEZ303" s="75"/>
      <c r="GFA303" s="75"/>
      <c r="GFB303" s="75"/>
      <c r="GFC303" s="75"/>
      <c r="GFD303" s="75"/>
      <c r="GFE303" s="75"/>
      <c r="GFF303" s="75"/>
      <c r="GFG303" s="75"/>
      <c r="GFH303" s="75"/>
      <c r="GFI303" s="75"/>
      <c r="GFJ303" s="75"/>
      <c r="GFK303" s="75"/>
      <c r="GFL303" s="75"/>
      <c r="GFM303" s="75"/>
      <c r="GFN303" s="75"/>
      <c r="GFO303" s="75"/>
      <c r="GFP303" s="75"/>
      <c r="GFQ303" s="75"/>
      <c r="GFR303" s="75"/>
      <c r="GFS303" s="75"/>
      <c r="GFT303" s="75"/>
      <c r="GFU303" s="75"/>
      <c r="GFV303" s="75"/>
      <c r="GFW303" s="75"/>
      <c r="GFX303" s="75"/>
      <c r="GFY303" s="75"/>
      <c r="GFZ303" s="75"/>
      <c r="GGA303" s="75"/>
      <c r="GGB303" s="75"/>
      <c r="GGC303" s="75"/>
      <c r="GGD303" s="75"/>
      <c r="GGE303" s="75"/>
      <c r="GGF303" s="75"/>
      <c r="GGG303" s="75"/>
      <c r="GGH303" s="75"/>
      <c r="GGI303" s="75"/>
      <c r="GGJ303" s="75"/>
      <c r="GGK303" s="75"/>
      <c r="GGL303" s="75"/>
      <c r="GGM303" s="75"/>
      <c r="GGN303" s="75"/>
      <c r="GGO303" s="75"/>
      <c r="GGP303" s="75"/>
      <c r="GGQ303" s="75"/>
      <c r="GGR303" s="75"/>
      <c r="GGS303" s="75"/>
      <c r="GGT303" s="75"/>
      <c r="GGU303" s="75"/>
      <c r="GGV303" s="75"/>
      <c r="GGW303" s="75"/>
      <c r="GGX303" s="75"/>
      <c r="GGY303" s="75"/>
      <c r="GGZ303" s="75"/>
      <c r="GHA303" s="75"/>
      <c r="GHB303" s="75"/>
      <c r="GHC303" s="75"/>
      <c r="GHD303" s="75"/>
      <c r="GHE303" s="75"/>
      <c r="GHF303" s="75"/>
      <c r="GHG303" s="75"/>
      <c r="GHH303" s="75"/>
      <c r="GHI303" s="75"/>
      <c r="GHJ303" s="75"/>
      <c r="GHK303" s="75"/>
      <c r="GHL303" s="75"/>
      <c r="GHM303" s="75"/>
      <c r="GHN303" s="75"/>
      <c r="GHO303" s="75"/>
      <c r="GHP303" s="75"/>
      <c r="GHQ303" s="75"/>
      <c r="GHR303" s="75"/>
      <c r="GHS303" s="75"/>
      <c r="GHT303" s="75"/>
      <c r="GHU303" s="75"/>
      <c r="GHV303" s="75"/>
      <c r="GHW303" s="75"/>
      <c r="GHX303" s="75"/>
      <c r="GHY303" s="75"/>
      <c r="GHZ303" s="75"/>
      <c r="GIA303" s="75"/>
      <c r="GIB303" s="75"/>
      <c r="GIC303" s="75"/>
      <c r="GID303" s="75"/>
      <c r="GIE303" s="75"/>
      <c r="GIF303" s="75"/>
      <c r="GIG303" s="75"/>
      <c r="GIH303" s="75"/>
      <c r="GII303" s="75"/>
      <c r="GIJ303" s="75"/>
      <c r="GIK303" s="75"/>
      <c r="GIL303" s="75"/>
      <c r="GIM303" s="75"/>
      <c r="GIN303" s="75"/>
      <c r="GIO303" s="75"/>
      <c r="GIP303" s="75"/>
      <c r="GIQ303" s="75"/>
      <c r="GIR303" s="75"/>
      <c r="GIS303" s="75"/>
      <c r="GIT303" s="75"/>
      <c r="GIU303" s="75"/>
      <c r="GIV303" s="75"/>
      <c r="GIW303" s="75"/>
      <c r="GIX303" s="75"/>
      <c r="GIY303" s="75"/>
      <c r="GIZ303" s="75"/>
      <c r="GJA303" s="75"/>
      <c r="GJB303" s="75"/>
      <c r="GJC303" s="75"/>
      <c r="GJD303" s="75"/>
      <c r="GJE303" s="75"/>
      <c r="GJF303" s="75"/>
      <c r="GJG303" s="75"/>
      <c r="GJH303" s="75"/>
      <c r="GJI303" s="75"/>
      <c r="GJJ303" s="75"/>
      <c r="GJK303" s="75"/>
      <c r="GJL303" s="75"/>
      <c r="GJM303" s="75"/>
      <c r="GJN303" s="75"/>
      <c r="GJO303" s="75"/>
      <c r="GJP303" s="75"/>
      <c r="GJQ303" s="75"/>
      <c r="GJR303" s="75"/>
      <c r="GJS303" s="75"/>
      <c r="GJT303" s="75"/>
      <c r="GJU303" s="75"/>
      <c r="GJV303" s="75"/>
      <c r="GJW303" s="75"/>
      <c r="GJX303" s="75"/>
      <c r="GJY303" s="75"/>
      <c r="GJZ303" s="75"/>
      <c r="GKA303" s="75"/>
      <c r="GKB303" s="75"/>
      <c r="GKC303" s="75"/>
      <c r="GKD303" s="75"/>
      <c r="GKE303" s="75"/>
      <c r="GKF303" s="75"/>
      <c r="GKG303" s="75"/>
      <c r="GKH303" s="75"/>
      <c r="GKI303" s="75"/>
      <c r="GKJ303" s="75"/>
      <c r="GKK303" s="75"/>
      <c r="GKL303" s="75"/>
      <c r="GKM303" s="75"/>
      <c r="GKN303" s="75"/>
      <c r="GKO303" s="75"/>
      <c r="GKP303" s="75"/>
      <c r="GKQ303" s="75"/>
      <c r="GKR303" s="75"/>
      <c r="GKS303" s="75"/>
      <c r="GKT303" s="75"/>
      <c r="GKU303" s="75"/>
      <c r="GKV303" s="75"/>
      <c r="GKW303" s="75"/>
      <c r="GKX303" s="75"/>
      <c r="GKY303" s="75"/>
      <c r="GKZ303" s="75"/>
      <c r="GLA303" s="75"/>
      <c r="GLB303" s="75"/>
      <c r="GLC303" s="75"/>
      <c r="GLD303" s="75"/>
      <c r="GLE303" s="75"/>
      <c r="GLF303" s="75"/>
      <c r="GLG303" s="75"/>
      <c r="GLH303" s="75"/>
      <c r="GLI303" s="75"/>
      <c r="GLJ303" s="75"/>
      <c r="GLK303" s="75"/>
      <c r="GLL303" s="75"/>
      <c r="GLM303" s="75"/>
      <c r="GLN303" s="75"/>
      <c r="GLO303" s="75"/>
      <c r="GLP303" s="75"/>
      <c r="GLQ303" s="75"/>
      <c r="GLR303" s="75"/>
      <c r="GLS303" s="75"/>
      <c r="GLT303" s="75"/>
      <c r="GLU303" s="75"/>
      <c r="GLV303" s="75"/>
      <c r="GLW303" s="75"/>
      <c r="GLX303" s="75"/>
      <c r="GLY303" s="75"/>
      <c r="GLZ303" s="75"/>
      <c r="GMA303" s="75"/>
      <c r="GMB303" s="75"/>
      <c r="GMC303" s="75"/>
      <c r="GMD303" s="75"/>
      <c r="GME303" s="75"/>
      <c r="GMF303" s="75"/>
      <c r="GMG303" s="75"/>
      <c r="GMH303" s="75"/>
      <c r="GMI303" s="75"/>
      <c r="GMJ303" s="75"/>
      <c r="GMK303" s="75"/>
      <c r="GML303" s="75"/>
      <c r="GMM303" s="75"/>
      <c r="GMN303" s="75"/>
      <c r="GMO303" s="75"/>
      <c r="GMP303" s="75"/>
      <c r="GMQ303" s="75"/>
      <c r="GMR303" s="75"/>
      <c r="GMS303" s="75"/>
      <c r="GMT303" s="75"/>
      <c r="GMU303" s="75"/>
      <c r="GMV303" s="75"/>
      <c r="GMW303" s="75"/>
      <c r="GMX303" s="75"/>
      <c r="GMY303" s="75"/>
      <c r="GMZ303" s="75"/>
      <c r="GNA303" s="75"/>
      <c r="GNB303" s="75"/>
      <c r="GNC303" s="75"/>
      <c r="GND303" s="75"/>
      <c r="GNE303" s="75"/>
      <c r="GNF303" s="75"/>
      <c r="GNG303" s="75"/>
      <c r="GNH303" s="75"/>
      <c r="GNI303" s="75"/>
      <c r="GNJ303" s="75"/>
      <c r="GNK303" s="75"/>
      <c r="GNL303" s="75"/>
      <c r="GNM303" s="75"/>
      <c r="GNN303" s="75"/>
      <c r="GNO303" s="75"/>
      <c r="GNP303" s="75"/>
      <c r="GNQ303" s="75"/>
      <c r="GNR303" s="75"/>
      <c r="GNS303" s="75"/>
      <c r="GNT303" s="75"/>
      <c r="GNU303" s="75"/>
      <c r="GNV303" s="75"/>
      <c r="GNW303" s="75"/>
      <c r="GNX303" s="75"/>
      <c r="GNY303" s="75"/>
      <c r="GNZ303" s="75"/>
      <c r="GOA303" s="75"/>
      <c r="GOB303" s="75"/>
      <c r="GOC303" s="75"/>
      <c r="GOD303" s="75"/>
      <c r="GOE303" s="75"/>
      <c r="GOF303" s="75"/>
      <c r="GOG303" s="75"/>
      <c r="GOH303" s="75"/>
      <c r="GOI303" s="75"/>
      <c r="GOJ303" s="75"/>
      <c r="GOK303" s="75"/>
      <c r="GOL303" s="75"/>
      <c r="GOM303" s="75"/>
      <c r="GON303" s="75"/>
      <c r="GOO303" s="75"/>
      <c r="GOP303" s="75"/>
      <c r="GOQ303" s="75"/>
      <c r="GOR303" s="75"/>
      <c r="GOS303" s="75"/>
      <c r="GOT303" s="75"/>
      <c r="GOU303" s="75"/>
      <c r="GOV303" s="75"/>
      <c r="GOW303" s="75"/>
      <c r="GOX303" s="75"/>
      <c r="GOY303" s="75"/>
      <c r="GOZ303" s="75"/>
      <c r="GPA303" s="75"/>
      <c r="GPB303" s="75"/>
      <c r="GPC303" s="75"/>
      <c r="GPD303" s="75"/>
      <c r="GPE303" s="75"/>
      <c r="GPF303" s="75"/>
      <c r="GPG303" s="75"/>
      <c r="GPH303" s="75"/>
      <c r="GPI303" s="75"/>
      <c r="GPJ303" s="75"/>
      <c r="GPK303" s="75"/>
      <c r="GPL303" s="75"/>
      <c r="GPM303" s="75"/>
      <c r="GPN303" s="75"/>
      <c r="GPO303" s="75"/>
      <c r="GPP303" s="75"/>
      <c r="GPQ303" s="75"/>
      <c r="GPR303" s="75"/>
      <c r="GPS303" s="75"/>
      <c r="GPT303" s="75"/>
      <c r="GPU303" s="75"/>
      <c r="GPV303" s="75"/>
      <c r="GPW303" s="75"/>
      <c r="GPX303" s="75"/>
      <c r="GPY303" s="75"/>
      <c r="GPZ303" s="75"/>
      <c r="GQA303" s="75"/>
      <c r="GQB303" s="75"/>
      <c r="GQC303" s="75"/>
      <c r="GQD303" s="75"/>
      <c r="GQE303" s="75"/>
      <c r="GQF303" s="75"/>
      <c r="GQG303" s="75"/>
      <c r="GQH303" s="75"/>
      <c r="GQI303" s="75"/>
      <c r="GQJ303" s="75"/>
      <c r="GQK303" s="75"/>
      <c r="GQL303" s="75"/>
      <c r="GQM303" s="75"/>
      <c r="GQN303" s="75"/>
      <c r="GQO303" s="75"/>
      <c r="GQP303" s="75"/>
      <c r="GQQ303" s="75"/>
      <c r="GQR303" s="75"/>
      <c r="GQS303" s="75"/>
      <c r="GQT303" s="75"/>
      <c r="GQU303" s="75"/>
      <c r="GQV303" s="75"/>
      <c r="GQW303" s="75"/>
      <c r="GQX303" s="75"/>
      <c r="GQY303" s="75"/>
      <c r="GQZ303" s="75"/>
      <c r="GRA303" s="75"/>
      <c r="GRB303" s="75"/>
      <c r="GRC303" s="75"/>
      <c r="GRD303" s="75"/>
      <c r="GRE303" s="75"/>
      <c r="GRF303" s="75"/>
      <c r="GRG303" s="75"/>
      <c r="GRH303" s="75"/>
      <c r="GRI303" s="75"/>
      <c r="GRJ303" s="75"/>
      <c r="GRK303" s="75"/>
      <c r="GRL303" s="75"/>
      <c r="GRM303" s="75"/>
      <c r="GRN303" s="75"/>
      <c r="GRO303" s="75"/>
      <c r="GRP303" s="75"/>
      <c r="GRQ303" s="75"/>
      <c r="GRR303" s="75"/>
      <c r="GRS303" s="75"/>
      <c r="GRT303" s="75"/>
      <c r="GRU303" s="75"/>
      <c r="GRV303" s="75"/>
      <c r="GRW303" s="75"/>
      <c r="GRX303" s="75"/>
      <c r="GRY303" s="75"/>
      <c r="GRZ303" s="75"/>
      <c r="GSA303" s="75"/>
      <c r="GSB303" s="75"/>
      <c r="GSC303" s="75"/>
      <c r="GSD303" s="75"/>
      <c r="GSE303" s="75"/>
      <c r="GSF303" s="75"/>
      <c r="GSG303" s="75"/>
      <c r="GSH303" s="75"/>
      <c r="GSI303" s="75"/>
      <c r="GSJ303" s="75"/>
      <c r="GSK303" s="75"/>
      <c r="GSL303" s="75"/>
      <c r="GSM303" s="75"/>
      <c r="GSN303" s="75"/>
      <c r="GSO303" s="75"/>
      <c r="GSP303" s="75"/>
      <c r="GSQ303" s="75"/>
      <c r="GSR303" s="75"/>
      <c r="GSS303" s="75"/>
      <c r="GST303" s="75"/>
      <c r="GSU303" s="75"/>
      <c r="GSV303" s="75"/>
      <c r="GSW303" s="75"/>
      <c r="GSX303" s="75"/>
      <c r="GSY303" s="75"/>
      <c r="GSZ303" s="75"/>
      <c r="GTA303" s="75"/>
      <c r="GTB303" s="75"/>
      <c r="GTC303" s="75"/>
      <c r="GTD303" s="75"/>
      <c r="GTE303" s="75"/>
      <c r="GTF303" s="75"/>
      <c r="GTG303" s="75"/>
      <c r="GTH303" s="75"/>
      <c r="GTI303" s="75"/>
      <c r="GTJ303" s="75"/>
      <c r="GTK303" s="75"/>
      <c r="GTL303" s="75"/>
      <c r="GTM303" s="75"/>
      <c r="GTN303" s="75"/>
      <c r="GTO303" s="75"/>
      <c r="GTP303" s="75"/>
      <c r="GTQ303" s="75"/>
      <c r="GTR303" s="75"/>
      <c r="GTS303" s="75"/>
      <c r="GTT303" s="75"/>
      <c r="GTU303" s="75"/>
      <c r="GTV303" s="75"/>
      <c r="GTW303" s="75"/>
      <c r="GTX303" s="75"/>
      <c r="GTY303" s="75"/>
      <c r="GTZ303" s="75"/>
      <c r="GUA303" s="75"/>
      <c r="GUB303" s="75"/>
      <c r="GUC303" s="75"/>
      <c r="GUD303" s="75"/>
      <c r="GUE303" s="75"/>
      <c r="GUF303" s="75"/>
      <c r="GUG303" s="75"/>
      <c r="GUH303" s="75"/>
      <c r="GUI303" s="75"/>
      <c r="GUJ303" s="75"/>
      <c r="GUK303" s="75"/>
      <c r="GUL303" s="75"/>
      <c r="GUM303" s="75"/>
      <c r="GUN303" s="75"/>
      <c r="GUO303" s="75"/>
      <c r="GUP303" s="75"/>
      <c r="GUQ303" s="75"/>
      <c r="GUR303" s="75"/>
      <c r="GUS303" s="75"/>
      <c r="GUT303" s="75"/>
      <c r="GUU303" s="75"/>
      <c r="GUV303" s="75"/>
      <c r="GUW303" s="75"/>
      <c r="GUX303" s="75"/>
      <c r="GUY303" s="75"/>
      <c r="GUZ303" s="75"/>
      <c r="GVA303" s="75"/>
      <c r="GVB303" s="75"/>
      <c r="GVC303" s="75"/>
      <c r="GVD303" s="75"/>
      <c r="GVE303" s="75"/>
      <c r="GVF303" s="75"/>
      <c r="GVG303" s="75"/>
      <c r="GVH303" s="75"/>
      <c r="GVI303" s="75"/>
      <c r="GVJ303" s="75"/>
      <c r="GVK303" s="75"/>
      <c r="GVL303" s="75"/>
      <c r="GVM303" s="75"/>
      <c r="GVN303" s="75"/>
      <c r="GVO303" s="75"/>
      <c r="GVP303" s="75"/>
      <c r="GVQ303" s="75"/>
      <c r="GVR303" s="75"/>
      <c r="GVS303" s="75"/>
      <c r="GVT303" s="75"/>
      <c r="GVU303" s="75"/>
      <c r="GVV303" s="75"/>
      <c r="GVW303" s="75"/>
      <c r="GVX303" s="75"/>
      <c r="GVY303" s="75"/>
      <c r="GVZ303" s="75"/>
      <c r="GWA303" s="75"/>
      <c r="GWB303" s="75"/>
      <c r="GWC303" s="75"/>
      <c r="GWD303" s="75"/>
      <c r="GWE303" s="75"/>
      <c r="GWF303" s="75"/>
      <c r="GWG303" s="75"/>
      <c r="GWH303" s="75"/>
      <c r="GWI303" s="75"/>
      <c r="GWJ303" s="75"/>
      <c r="GWK303" s="75"/>
      <c r="GWL303" s="75"/>
      <c r="GWM303" s="75"/>
      <c r="GWN303" s="75"/>
      <c r="GWO303" s="75"/>
      <c r="GWP303" s="75"/>
      <c r="GWQ303" s="75"/>
      <c r="GWR303" s="75"/>
      <c r="GWS303" s="75"/>
      <c r="GWT303" s="75"/>
      <c r="GWU303" s="75"/>
      <c r="GWV303" s="75"/>
      <c r="GWW303" s="75"/>
      <c r="GWX303" s="75"/>
      <c r="GWY303" s="75"/>
      <c r="GWZ303" s="75"/>
      <c r="GXA303" s="75"/>
      <c r="GXB303" s="75"/>
      <c r="GXC303" s="75"/>
      <c r="GXD303" s="75"/>
      <c r="GXE303" s="75"/>
      <c r="GXF303" s="75"/>
      <c r="GXG303" s="75"/>
      <c r="GXH303" s="75"/>
      <c r="GXI303" s="75"/>
      <c r="GXJ303" s="75"/>
      <c r="GXK303" s="75"/>
      <c r="GXL303" s="75"/>
      <c r="GXM303" s="75"/>
      <c r="GXN303" s="75"/>
      <c r="GXO303" s="75"/>
      <c r="GXP303" s="75"/>
      <c r="GXQ303" s="75"/>
      <c r="GXR303" s="75"/>
      <c r="GXS303" s="75"/>
      <c r="GXT303" s="75"/>
      <c r="GXU303" s="75"/>
      <c r="GXV303" s="75"/>
      <c r="GXW303" s="75"/>
      <c r="GXX303" s="75"/>
      <c r="GXY303" s="75"/>
      <c r="GXZ303" s="75"/>
      <c r="GYA303" s="75"/>
      <c r="GYB303" s="75"/>
      <c r="GYC303" s="75"/>
      <c r="GYD303" s="75"/>
      <c r="GYE303" s="75"/>
      <c r="GYF303" s="75"/>
      <c r="GYG303" s="75"/>
      <c r="GYH303" s="75"/>
      <c r="GYI303" s="75"/>
      <c r="GYJ303" s="75"/>
      <c r="GYK303" s="75"/>
      <c r="GYL303" s="75"/>
      <c r="GYM303" s="75"/>
      <c r="GYN303" s="75"/>
      <c r="GYO303" s="75"/>
      <c r="GYP303" s="75"/>
      <c r="GYQ303" s="75"/>
      <c r="GYR303" s="75"/>
      <c r="GYS303" s="75"/>
      <c r="GYT303" s="75"/>
      <c r="GYU303" s="75"/>
      <c r="GYV303" s="75"/>
      <c r="GYW303" s="75"/>
      <c r="GYX303" s="75"/>
      <c r="GYY303" s="75"/>
      <c r="GYZ303" s="75"/>
      <c r="GZA303" s="75"/>
      <c r="GZB303" s="75"/>
      <c r="GZC303" s="75"/>
      <c r="GZD303" s="75"/>
      <c r="GZE303" s="75"/>
      <c r="GZF303" s="75"/>
      <c r="GZG303" s="75"/>
      <c r="GZH303" s="75"/>
      <c r="GZI303" s="75"/>
      <c r="GZJ303" s="75"/>
      <c r="GZK303" s="75"/>
      <c r="GZL303" s="75"/>
      <c r="GZM303" s="75"/>
      <c r="GZN303" s="75"/>
      <c r="GZO303" s="75"/>
      <c r="GZP303" s="75"/>
      <c r="GZQ303" s="75"/>
      <c r="GZR303" s="75"/>
      <c r="GZS303" s="75"/>
      <c r="GZT303" s="75"/>
      <c r="GZU303" s="75"/>
      <c r="GZV303" s="75"/>
      <c r="GZW303" s="75"/>
      <c r="GZX303" s="75"/>
      <c r="GZY303" s="75"/>
      <c r="GZZ303" s="75"/>
      <c r="HAA303" s="75"/>
      <c r="HAB303" s="75"/>
      <c r="HAC303" s="75"/>
      <c r="HAD303" s="75"/>
      <c r="HAE303" s="75"/>
      <c r="HAF303" s="75"/>
      <c r="HAG303" s="75"/>
      <c r="HAH303" s="75"/>
      <c r="HAI303" s="75"/>
      <c r="HAJ303" s="75"/>
      <c r="HAK303" s="75"/>
      <c r="HAL303" s="75"/>
      <c r="HAM303" s="75"/>
      <c r="HAN303" s="75"/>
      <c r="HAO303" s="75"/>
      <c r="HAP303" s="75"/>
      <c r="HAQ303" s="75"/>
      <c r="HAR303" s="75"/>
      <c r="HAS303" s="75"/>
      <c r="HAT303" s="75"/>
      <c r="HAU303" s="75"/>
      <c r="HAV303" s="75"/>
      <c r="HAW303" s="75"/>
      <c r="HAX303" s="75"/>
      <c r="HAY303" s="75"/>
      <c r="HAZ303" s="75"/>
      <c r="HBA303" s="75"/>
      <c r="HBB303" s="75"/>
      <c r="HBC303" s="75"/>
      <c r="HBD303" s="75"/>
      <c r="HBE303" s="75"/>
      <c r="HBF303" s="75"/>
      <c r="HBG303" s="75"/>
      <c r="HBH303" s="75"/>
      <c r="HBI303" s="75"/>
      <c r="HBJ303" s="75"/>
      <c r="HBK303" s="75"/>
      <c r="HBL303" s="75"/>
      <c r="HBM303" s="75"/>
      <c r="HBN303" s="75"/>
      <c r="HBO303" s="75"/>
      <c r="HBP303" s="75"/>
      <c r="HBQ303" s="75"/>
      <c r="HBR303" s="75"/>
      <c r="HBS303" s="75"/>
      <c r="HBT303" s="75"/>
      <c r="HBU303" s="75"/>
      <c r="HBV303" s="75"/>
      <c r="HBW303" s="75"/>
      <c r="HBX303" s="75"/>
      <c r="HBY303" s="75"/>
      <c r="HBZ303" s="75"/>
      <c r="HCA303" s="75"/>
      <c r="HCB303" s="75"/>
      <c r="HCC303" s="75"/>
      <c r="HCD303" s="75"/>
      <c r="HCE303" s="75"/>
      <c r="HCF303" s="75"/>
      <c r="HCG303" s="75"/>
      <c r="HCH303" s="75"/>
      <c r="HCI303" s="75"/>
      <c r="HCJ303" s="75"/>
      <c r="HCK303" s="75"/>
      <c r="HCL303" s="75"/>
      <c r="HCM303" s="75"/>
      <c r="HCN303" s="75"/>
      <c r="HCO303" s="75"/>
      <c r="HCP303" s="75"/>
      <c r="HCQ303" s="75"/>
      <c r="HCR303" s="75"/>
      <c r="HCS303" s="75"/>
      <c r="HCT303" s="75"/>
      <c r="HCU303" s="75"/>
      <c r="HCV303" s="75"/>
      <c r="HCW303" s="75"/>
      <c r="HCX303" s="75"/>
      <c r="HCY303" s="75"/>
      <c r="HCZ303" s="75"/>
      <c r="HDA303" s="75"/>
      <c r="HDB303" s="75"/>
      <c r="HDC303" s="75"/>
      <c r="HDD303" s="75"/>
      <c r="HDE303" s="75"/>
      <c r="HDF303" s="75"/>
      <c r="HDG303" s="75"/>
      <c r="HDH303" s="75"/>
      <c r="HDI303" s="75"/>
      <c r="HDJ303" s="75"/>
      <c r="HDK303" s="75"/>
      <c r="HDL303" s="75"/>
      <c r="HDM303" s="75"/>
      <c r="HDN303" s="75"/>
      <c r="HDO303" s="75"/>
      <c r="HDP303" s="75"/>
      <c r="HDQ303" s="75"/>
      <c r="HDR303" s="75"/>
      <c r="HDS303" s="75"/>
      <c r="HDT303" s="75"/>
      <c r="HDU303" s="75"/>
      <c r="HDV303" s="75"/>
      <c r="HDW303" s="75"/>
      <c r="HDX303" s="75"/>
      <c r="HDY303" s="75"/>
      <c r="HDZ303" s="75"/>
      <c r="HEA303" s="75"/>
      <c r="HEB303" s="75"/>
      <c r="HEC303" s="75"/>
      <c r="HED303" s="75"/>
      <c r="HEE303" s="75"/>
      <c r="HEF303" s="75"/>
      <c r="HEG303" s="75"/>
      <c r="HEH303" s="75"/>
      <c r="HEI303" s="75"/>
      <c r="HEJ303" s="75"/>
      <c r="HEK303" s="75"/>
      <c r="HEL303" s="75"/>
      <c r="HEM303" s="75"/>
      <c r="HEN303" s="75"/>
      <c r="HEO303" s="75"/>
      <c r="HEP303" s="75"/>
      <c r="HEQ303" s="75"/>
      <c r="HER303" s="75"/>
      <c r="HES303" s="75"/>
      <c r="HET303" s="75"/>
      <c r="HEU303" s="75"/>
      <c r="HEV303" s="75"/>
      <c r="HEW303" s="75"/>
      <c r="HEX303" s="75"/>
      <c r="HEY303" s="75"/>
      <c r="HEZ303" s="75"/>
      <c r="HFA303" s="75"/>
      <c r="HFB303" s="75"/>
      <c r="HFC303" s="75"/>
      <c r="HFD303" s="75"/>
      <c r="HFE303" s="75"/>
      <c r="HFF303" s="75"/>
      <c r="HFG303" s="75"/>
      <c r="HFH303" s="75"/>
      <c r="HFI303" s="75"/>
      <c r="HFJ303" s="75"/>
      <c r="HFK303" s="75"/>
      <c r="HFL303" s="75"/>
      <c r="HFM303" s="75"/>
      <c r="HFN303" s="75"/>
      <c r="HFO303" s="75"/>
      <c r="HFP303" s="75"/>
      <c r="HFQ303" s="75"/>
      <c r="HFR303" s="75"/>
      <c r="HFS303" s="75"/>
      <c r="HFT303" s="75"/>
      <c r="HFU303" s="75"/>
      <c r="HFV303" s="75"/>
      <c r="HFW303" s="75"/>
      <c r="HFX303" s="75"/>
      <c r="HFY303" s="75"/>
      <c r="HFZ303" s="75"/>
      <c r="HGA303" s="75"/>
      <c r="HGB303" s="75"/>
      <c r="HGC303" s="75"/>
      <c r="HGD303" s="75"/>
      <c r="HGE303" s="75"/>
      <c r="HGF303" s="75"/>
      <c r="HGG303" s="75"/>
      <c r="HGH303" s="75"/>
      <c r="HGI303" s="75"/>
      <c r="HGJ303" s="75"/>
      <c r="HGK303" s="75"/>
      <c r="HGL303" s="75"/>
      <c r="HGM303" s="75"/>
      <c r="HGN303" s="75"/>
      <c r="HGO303" s="75"/>
      <c r="HGP303" s="75"/>
      <c r="HGQ303" s="75"/>
      <c r="HGR303" s="75"/>
      <c r="HGS303" s="75"/>
      <c r="HGT303" s="75"/>
      <c r="HGU303" s="75"/>
      <c r="HGV303" s="75"/>
      <c r="HGW303" s="75"/>
      <c r="HGX303" s="75"/>
      <c r="HGY303" s="75"/>
      <c r="HGZ303" s="75"/>
      <c r="HHA303" s="75"/>
      <c r="HHB303" s="75"/>
      <c r="HHC303" s="75"/>
      <c r="HHD303" s="75"/>
      <c r="HHE303" s="75"/>
      <c r="HHF303" s="75"/>
      <c r="HHG303" s="75"/>
      <c r="HHH303" s="75"/>
      <c r="HHI303" s="75"/>
      <c r="HHJ303" s="75"/>
      <c r="HHK303" s="75"/>
      <c r="HHL303" s="75"/>
      <c r="HHM303" s="75"/>
      <c r="HHN303" s="75"/>
      <c r="HHO303" s="75"/>
      <c r="HHP303" s="75"/>
      <c r="HHQ303" s="75"/>
      <c r="HHR303" s="75"/>
      <c r="HHS303" s="75"/>
      <c r="HHT303" s="75"/>
      <c r="HHU303" s="75"/>
      <c r="HHV303" s="75"/>
      <c r="HHW303" s="75"/>
      <c r="HHX303" s="75"/>
      <c r="HHY303" s="75"/>
      <c r="HHZ303" s="75"/>
      <c r="HIA303" s="75"/>
      <c r="HIB303" s="75"/>
      <c r="HIC303" s="75"/>
      <c r="HID303" s="75"/>
      <c r="HIE303" s="75"/>
      <c r="HIF303" s="75"/>
      <c r="HIG303" s="75"/>
      <c r="HIH303" s="75"/>
      <c r="HII303" s="75"/>
      <c r="HIJ303" s="75"/>
      <c r="HIK303" s="75"/>
      <c r="HIL303" s="75"/>
      <c r="HIM303" s="75"/>
      <c r="HIN303" s="75"/>
      <c r="HIO303" s="75"/>
      <c r="HIP303" s="75"/>
      <c r="HIQ303" s="75"/>
      <c r="HIR303" s="75"/>
      <c r="HIS303" s="75"/>
      <c r="HIT303" s="75"/>
      <c r="HIU303" s="75"/>
      <c r="HIV303" s="75"/>
      <c r="HIW303" s="75"/>
      <c r="HIX303" s="75"/>
      <c r="HIY303" s="75"/>
      <c r="HIZ303" s="75"/>
      <c r="HJA303" s="75"/>
      <c r="HJB303" s="75"/>
      <c r="HJC303" s="75"/>
      <c r="HJD303" s="75"/>
      <c r="HJE303" s="75"/>
      <c r="HJF303" s="75"/>
      <c r="HJG303" s="75"/>
      <c r="HJH303" s="75"/>
      <c r="HJI303" s="75"/>
      <c r="HJJ303" s="75"/>
      <c r="HJK303" s="75"/>
      <c r="HJL303" s="75"/>
      <c r="HJM303" s="75"/>
      <c r="HJN303" s="75"/>
      <c r="HJO303" s="75"/>
      <c r="HJP303" s="75"/>
      <c r="HJQ303" s="75"/>
      <c r="HJR303" s="75"/>
      <c r="HJS303" s="75"/>
      <c r="HJT303" s="75"/>
      <c r="HJU303" s="75"/>
      <c r="HJV303" s="75"/>
      <c r="HJW303" s="75"/>
      <c r="HJX303" s="75"/>
      <c r="HJY303" s="75"/>
      <c r="HJZ303" s="75"/>
      <c r="HKA303" s="75"/>
      <c r="HKB303" s="75"/>
      <c r="HKC303" s="75"/>
      <c r="HKD303" s="75"/>
      <c r="HKE303" s="75"/>
      <c r="HKF303" s="75"/>
      <c r="HKG303" s="75"/>
      <c r="HKH303" s="75"/>
      <c r="HKI303" s="75"/>
      <c r="HKJ303" s="75"/>
      <c r="HKK303" s="75"/>
      <c r="HKL303" s="75"/>
      <c r="HKM303" s="75"/>
      <c r="HKN303" s="75"/>
      <c r="HKO303" s="75"/>
      <c r="HKP303" s="75"/>
      <c r="HKQ303" s="75"/>
      <c r="HKR303" s="75"/>
      <c r="HKS303" s="75"/>
      <c r="HKT303" s="75"/>
      <c r="HKU303" s="75"/>
      <c r="HKV303" s="75"/>
      <c r="HKW303" s="75"/>
      <c r="HKX303" s="75"/>
      <c r="HKY303" s="75"/>
      <c r="HKZ303" s="75"/>
      <c r="HLA303" s="75"/>
      <c r="HLB303" s="75"/>
      <c r="HLC303" s="75"/>
      <c r="HLD303" s="75"/>
      <c r="HLE303" s="75"/>
      <c r="HLF303" s="75"/>
      <c r="HLG303" s="75"/>
      <c r="HLH303" s="75"/>
      <c r="HLI303" s="75"/>
      <c r="HLJ303" s="75"/>
      <c r="HLK303" s="75"/>
      <c r="HLL303" s="75"/>
      <c r="HLM303" s="75"/>
      <c r="HLN303" s="75"/>
      <c r="HLO303" s="75"/>
      <c r="HLP303" s="75"/>
      <c r="HLQ303" s="75"/>
      <c r="HLR303" s="75"/>
      <c r="HLS303" s="75"/>
      <c r="HLT303" s="75"/>
      <c r="HLU303" s="75"/>
      <c r="HLV303" s="75"/>
      <c r="HLW303" s="75"/>
      <c r="HLX303" s="75"/>
      <c r="HLY303" s="75"/>
      <c r="HLZ303" s="75"/>
      <c r="HMA303" s="75"/>
      <c r="HMB303" s="75"/>
      <c r="HMC303" s="75"/>
      <c r="HMD303" s="75"/>
      <c r="HME303" s="75"/>
      <c r="HMF303" s="75"/>
      <c r="HMG303" s="75"/>
      <c r="HMH303" s="75"/>
      <c r="HMI303" s="75"/>
      <c r="HMJ303" s="75"/>
      <c r="HMK303" s="75"/>
      <c r="HML303" s="75"/>
      <c r="HMM303" s="75"/>
      <c r="HMN303" s="75"/>
      <c r="HMO303" s="75"/>
      <c r="HMP303" s="75"/>
      <c r="HMQ303" s="75"/>
      <c r="HMR303" s="75"/>
      <c r="HMS303" s="75"/>
      <c r="HMT303" s="75"/>
      <c r="HMU303" s="75"/>
      <c r="HMV303" s="75"/>
      <c r="HMW303" s="75"/>
      <c r="HMX303" s="75"/>
      <c r="HMY303" s="75"/>
      <c r="HMZ303" s="75"/>
      <c r="HNA303" s="75"/>
      <c r="HNB303" s="75"/>
      <c r="HNC303" s="75"/>
      <c r="HND303" s="75"/>
      <c r="HNE303" s="75"/>
      <c r="HNF303" s="75"/>
      <c r="HNG303" s="75"/>
      <c r="HNH303" s="75"/>
      <c r="HNI303" s="75"/>
      <c r="HNJ303" s="75"/>
      <c r="HNK303" s="75"/>
      <c r="HNL303" s="75"/>
      <c r="HNM303" s="75"/>
      <c r="HNN303" s="75"/>
      <c r="HNO303" s="75"/>
      <c r="HNP303" s="75"/>
      <c r="HNQ303" s="75"/>
      <c r="HNR303" s="75"/>
      <c r="HNS303" s="75"/>
      <c r="HNT303" s="75"/>
      <c r="HNU303" s="75"/>
      <c r="HNV303" s="75"/>
      <c r="HNW303" s="75"/>
      <c r="HNX303" s="75"/>
      <c r="HNY303" s="75"/>
      <c r="HNZ303" s="75"/>
      <c r="HOA303" s="75"/>
      <c r="HOB303" s="75"/>
      <c r="HOC303" s="75"/>
      <c r="HOD303" s="75"/>
      <c r="HOE303" s="75"/>
      <c r="HOF303" s="75"/>
      <c r="HOG303" s="75"/>
      <c r="HOH303" s="75"/>
      <c r="HOI303" s="75"/>
      <c r="HOJ303" s="75"/>
      <c r="HOK303" s="75"/>
      <c r="HOL303" s="75"/>
      <c r="HOM303" s="75"/>
      <c r="HON303" s="75"/>
      <c r="HOO303" s="75"/>
      <c r="HOP303" s="75"/>
      <c r="HOQ303" s="75"/>
      <c r="HOR303" s="75"/>
      <c r="HOS303" s="75"/>
      <c r="HOT303" s="75"/>
      <c r="HOU303" s="75"/>
      <c r="HOV303" s="75"/>
      <c r="HOW303" s="75"/>
      <c r="HOX303" s="75"/>
      <c r="HOY303" s="75"/>
      <c r="HOZ303" s="75"/>
      <c r="HPA303" s="75"/>
      <c r="HPB303" s="75"/>
      <c r="HPC303" s="75"/>
      <c r="HPD303" s="75"/>
      <c r="HPE303" s="75"/>
      <c r="HPF303" s="75"/>
      <c r="HPG303" s="75"/>
      <c r="HPH303" s="75"/>
      <c r="HPI303" s="75"/>
      <c r="HPJ303" s="75"/>
      <c r="HPK303" s="75"/>
      <c r="HPL303" s="75"/>
      <c r="HPM303" s="75"/>
      <c r="HPN303" s="75"/>
      <c r="HPO303" s="75"/>
      <c r="HPP303" s="75"/>
      <c r="HPQ303" s="75"/>
      <c r="HPR303" s="75"/>
      <c r="HPS303" s="75"/>
      <c r="HPT303" s="75"/>
      <c r="HPU303" s="75"/>
      <c r="HPV303" s="75"/>
      <c r="HPW303" s="75"/>
      <c r="HPX303" s="75"/>
      <c r="HPY303" s="75"/>
      <c r="HPZ303" s="75"/>
      <c r="HQA303" s="75"/>
      <c r="HQB303" s="75"/>
      <c r="HQC303" s="75"/>
      <c r="HQD303" s="75"/>
      <c r="HQE303" s="75"/>
      <c r="HQF303" s="75"/>
      <c r="HQG303" s="75"/>
      <c r="HQH303" s="75"/>
      <c r="HQI303" s="75"/>
      <c r="HQJ303" s="75"/>
      <c r="HQK303" s="75"/>
      <c r="HQL303" s="75"/>
      <c r="HQM303" s="75"/>
      <c r="HQN303" s="75"/>
      <c r="HQO303" s="75"/>
      <c r="HQP303" s="75"/>
      <c r="HQQ303" s="75"/>
      <c r="HQR303" s="75"/>
      <c r="HQS303" s="75"/>
      <c r="HQT303" s="75"/>
      <c r="HQU303" s="75"/>
      <c r="HQV303" s="75"/>
      <c r="HQW303" s="75"/>
      <c r="HQX303" s="75"/>
      <c r="HQY303" s="75"/>
      <c r="HQZ303" s="75"/>
      <c r="HRA303" s="75"/>
      <c r="HRB303" s="75"/>
      <c r="HRC303" s="75"/>
      <c r="HRD303" s="75"/>
      <c r="HRE303" s="75"/>
      <c r="HRF303" s="75"/>
      <c r="HRG303" s="75"/>
      <c r="HRH303" s="75"/>
      <c r="HRI303" s="75"/>
      <c r="HRJ303" s="75"/>
      <c r="HRK303" s="75"/>
      <c r="HRL303" s="75"/>
      <c r="HRM303" s="75"/>
      <c r="HRN303" s="75"/>
      <c r="HRO303" s="75"/>
      <c r="HRP303" s="75"/>
      <c r="HRQ303" s="75"/>
      <c r="HRR303" s="75"/>
      <c r="HRS303" s="75"/>
      <c r="HRT303" s="75"/>
      <c r="HRU303" s="75"/>
      <c r="HRV303" s="75"/>
      <c r="HRW303" s="75"/>
      <c r="HRX303" s="75"/>
      <c r="HRY303" s="75"/>
      <c r="HRZ303" s="75"/>
      <c r="HSA303" s="75"/>
      <c r="HSB303" s="75"/>
      <c r="HSC303" s="75"/>
      <c r="HSD303" s="75"/>
      <c r="HSE303" s="75"/>
      <c r="HSF303" s="75"/>
      <c r="HSG303" s="75"/>
      <c r="HSH303" s="75"/>
      <c r="HSI303" s="75"/>
      <c r="HSJ303" s="75"/>
      <c r="HSK303" s="75"/>
      <c r="HSL303" s="75"/>
      <c r="HSM303" s="75"/>
      <c r="HSN303" s="75"/>
      <c r="HSO303" s="75"/>
      <c r="HSP303" s="75"/>
      <c r="HSQ303" s="75"/>
      <c r="HSR303" s="75"/>
      <c r="HSS303" s="75"/>
      <c r="HST303" s="75"/>
      <c r="HSU303" s="75"/>
      <c r="HSV303" s="75"/>
      <c r="HSW303" s="75"/>
      <c r="HSX303" s="75"/>
      <c r="HSY303" s="75"/>
      <c r="HSZ303" s="75"/>
      <c r="HTA303" s="75"/>
      <c r="HTB303" s="75"/>
      <c r="HTC303" s="75"/>
      <c r="HTD303" s="75"/>
      <c r="HTE303" s="75"/>
      <c r="HTF303" s="75"/>
      <c r="HTG303" s="75"/>
      <c r="HTH303" s="75"/>
      <c r="HTI303" s="75"/>
      <c r="HTJ303" s="75"/>
      <c r="HTK303" s="75"/>
      <c r="HTL303" s="75"/>
      <c r="HTM303" s="75"/>
      <c r="HTN303" s="75"/>
      <c r="HTO303" s="75"/>
      <c r="HTP303" s="75"/>
      <c r="HTQ303" s="75"/>
      <c r="HTR303" s="75"/>
      <c r="HTS303" s="75"/>
      <c r="HTT303" s="75"/>
      <c r="HTU303" s="75"/>
      <c r="HTV303" s="75"/>
      <c r="HTW303" s="75"/>
      <c r="HTX303" s="75"/>
      <c r="HTY303" s="75"/>
      <c r="HTZ303" s="75"/>
      <c r="HUA303" s="75"/>
      <c r="HUB303" s="75"/>
      <c r="HUC303" s="75"/>
      <c r="HUD303" s="75"/>
      <c r="HUE303" s="75"/>
      <c r="HUF303" s="75"/>
      <c r="HUG303" s="75"/>
      <c r="HUH303" s="75"/>
      <c r="HUI303" s="75"/>
      <c r="HUJ303" s="75"/>
      <c r="HUK303" s="75"/>
      <c r="HUL303" s="75"/>
      <c r="HUM303" s="75"/>
      <c r="HUN303" s="75"/>
      <c r="HUO303" s="75"/>
      <c r="HUP303" s="75"/>
      <c r="HUQ303" s="75"/>
      <c r="HUR303" s="75"/>
      <c r="HUS303" s="75"/>
      <c r="HUT303" s="75"/>
      <c r="HUU303" s="75"/>
      <c r="HUV303" s="75"/>
      <c r="HUW303" s="75"/>
      <c r="HUX303" s="75"/>
      <c r="HUY303" s="75"/>
      <c r="HUZ303" s="75"/>
      <c r="HVA303" s="75"/>
      <c r="HVB303" s="75"/>
      <c r="HVC303" s="75"/>
      <c r="HVD303" s="75"/>
      <c r="HVE303" s="75"/>
      <c r="HVF303" s="75"/>
      <c r="HVG303" s="75"/>
      <c r="HVH303" s="75"/>
      <c r="HVI303" s="75"/>
      <c r="HVJ303" s="75"/>
      <c r="HVK303" s="75"/>
      <c r="HVL303" s="75"/>
      <c r="HVM303" s="75"/>
      <c r="HVN303" s="75"/>
      <c r="HVO303" s="75"/>
      <c r="HVP303" s="75"/>
      <c r="HVQ303" s="75"/>
      <c r="HVR303" s="75"/>
      <c r="HVS303" s="75"/>
      <c r="HVT303" s="75"/>
      <c r="HVU303" s="75"/>
      <c r="HVV303" s="75"/>
      <c r="HVW303" s="75"/>
      <c r="HVX303" s="75"/>
      <c r="HVY303" s="75"/>
      <c r="HVZ303" s="75"/>
      <c r="HWA303" s="75"/>
      <c r="HWB303" s="75"/>
      <c r="HWC303" s="75"/>
      <c r="HWD303" s="75"/>
      <c r="HWE303" s="75"/>
      <c r="HWF303" s="75"/>
      <c r="HWG303" s="75"/>
      <c r="HWH303" s="75"/>
      <c r="HWI303" s="75"/>
      <c r="HWJ303" s="75"/>
      <c r="HWK303" s="75"/>
      <c r="HWL303" s="75"/>
      <c r="HWM303" s="75"/>
      <c r="HWN303" s="75"/>
      <c r="HWO303" s="75"/>
      <c r="HWP303" s="75"/>
      <c r="HWQ303" s="75"/>
      <c r="HWR303" s="75"/>
      <c r="HWS303" s="75"/>
      <c r="HWT303" s="75"/>
      <c r="HWU303" s="75"/>
      <c r="HWV303" s="75"/>
      <c r="HWW303" s="75"/>
      <c r="HWX303" s="75"/>
      <c r="HWY303" s="75"/>
      <c r="HWZ303" s="75"/>
      <c r="HXA303" s="75"/>
      <c r="HXB303" s="75"/>
      <c r="HXC303" s="75"/>
      <c r="HXD303" s="75"/>
      <c r="HXE303" s="75"/>
      <c r="HXF303" s="75"/>
      <c r="HXG303" s="75"/>
      <c r="HXH303" s="75"/>
      <c r="HXI303" s="75"/>
      <c r="HXJ303" s="75"/>
      <c r="HXK303" s="75"/>
      <c r="HXL303" s="75"/>
      <c r="HXM303" s="75"/>
      <c r="HXN303" s="75"/>
      <c r="HXO303" s="75"/>
      <c r="HXP303" s="75"/>
      <c r="HXQ303" s="75"/>
      <c r="HXR303" s="75"/>
      <c r="HXS303" s="75"/>
      <c r="HXT303" s="75"/>
      <c r="HXU303" s="75"/>
      <c r="HXV303" s="75"/>
      <c r="HXW303" s="75"/>
      <c r="HXX303" s="75"/>
      <c r="HXY303" s="75"/>
      <c r="HXZ303" s="75"/>
      <c r="HYA303" s="75"/>
      <c r="HYB303" s="75"/>
      <c r="HYC303" s="75"/>
      <c r="HYD303" s="75"/>
      <c r="HYE303" s="75"/>
      <c r="HYF303" s="75"/>
      <c r="HYG303" s="75"/>
      <c r="HYH303" s="75"/>
      <c r="HYI303" s="75"/>
      <c r="HYJ303" s="75"/>
      <c r="HYK303" s="75"/>
      <c r="HYL303" s="75"/>
      <c r="HYM303" s="75"/>
      <c r="HYN303" s="75"/>
      <c r="HYO303" s="75"/>
      <c r="HYP303" s="75"/>
      <c r="HYQ303" s="75"/>
      <c r="HYR303" s="75"/>
      <c r="HYS303" s="75"/>
      <c r="HYT303" s="75"/>
      <c r="HYU303" s="75"/>
      <c r="HYV303" s="75"/>
      <c r="HYW303" s="75"/>
      <c r="HYX303" s="75"/>
      <c r="HYY303" s="75"/>
      <c r="HYZ303" s="75"/>
      <c r="HZA303" s="75"/>
      <c r="HZB303" s="75"/>
      <c r="HZC303" s="75"/>
      <c r="HZD303" s="75"/>
      <c r="HZE303" s="75"/>
      <c r="HZF303" s="75"/>
      <c r="HZG303" s="75"/>
      <c r="HZH303" s="75"/>
      <c r="HZI303" s="75"/>
      <c r="HZJ303" s="75"/>
      <c r="HZK303" s="75"/>
      <c r="HZL303" s="75"/>
      <c r="HZM303" s="75"/>
      <c r="HZN303" s="75"/>
      <c r="HZO303" s="75"/>
      <c r="HZP303" s="75"/>
      <c r="HZQ303" s="75"/>
      <c r="HZR303" s="75"/>
      <c r="HZS303" s="75"/>
      <c r="HZT303" s="75"/>
      <c r="HZU303" s="75"/>
      <c r="HZV303" s="75"/>
      <c r="HZW303" s="75"/>
      <c r="HZX303" s="75"/>
      <c r="HZY303" s="75"/>
      <c r="HZZ303" s="75"/>
      <c r="IAA303" s="75"/>
      <c r="IAB303" s="75"/>
      <c r="IAC303" s="75"/>
      <c r="IAD303" s="75"/>
      <c r="IAE303" s="75"/>
      <c r="IAF303" s="75"/>
      <c r="IAG303" s="75"/>
      <c r="IAH303" s="75"/>
      <c r="IAI303" s="75"/>
      <c r="IAJ303" s="75"/>
      <c r="IAK303" s="75"/>
      <c r="IAL303" s="75"/>
      <c r="IAM303" s="75"/>
      <c r="IAN303" s="75"/>
      <c r="IAO303" s="75"/>
      <c r="IAP303" s="75"/>
      <c r="IAQ303" s="75"/>
      <c r="IAR303" s="75"/>
      <c r="IAS303" s="75"/>
      <c r="IAT303" s="75"/>
      <c r="IAU303" s="75"/>
      <c r="IAV303" s="75"/>
      <c r="IAW303" s="75"/>
      <c r="IAX303" s="75"/>
      <c r="IAY303" s="75"/>
      <c r="IAZ303" s="75"/>
      <c r="IBA303" s="75"/>
      <c r="IBB303" s="75"/>
      <c r="IBC303" s="75"/>
      <c r="IBD303" s="75"/>
      <c r="IBE303" s="75"/>
      <c r="IBF303" s="75"/>
      <c r="IBG303" s="75"/>
      <c r="IBH303" s="75"/>
      <c r="IBI303" s="75"/>
      <c r="IBJ303" s="75"/>
      <c r="IBK303" s="75"/>
      <c r="IBL303" s="75"/>
      <c r="IBM303" s="75"/>
      <c r="IBN303" s="75"/>
      <c r="IBO303" s="75"/>
      <c r="IBP303" s="75"/>
      <c r="IBQ303" s="75"/>
      <c r="IBR303" s="75"/>
      <c r="IBS303" s="75"/>
      <c r="IBT303" s="75"/>
      <c r="IBU303" s="75"/>
      <c r="IBV303" s="75"/>
      <c r="IBW303" s="75"/>
      <c r="IBX303" s="75"/>
      <c r="IBY303" s="75"/>
      <c r="IBZ303" s="75"/>
      <c r="ICA303" s="75"/>
      <c r="ICB303" s="75"/>
      <c r="ICC303" s="75"/>
      <c r="ICD303" s="75"/>
      <c r="ICE303" s="75"/>
      <c r="ICF303" s="75"/>
      <c r="ICG303" s="75"/>
      <c r="ICH303" s="75"/>
      <c r="ICI303" s="75"/>
      <c r="ICJ303" s="75"/>
      <c r="ICK303" s="75"/>
      <c r="ICL303" s="75"/>
      <c r="ICM303" s="75"/>
      <c r="ICN303" s="75"/>
      <c r="ICO303" s="75"/>
      <c r="ICP303" s="75"/>
      <c r="ICQ303" s="75"/>
      <c r="ICR303" s="75"/>
      <c r="ICS303" s="75"/>
      <c r="ICT303" s="75"/>
      <c r="ICU303" s="75"/>
      <c r="ICV303" s="75"/>
      <c r="ICW303" s="75"/>
      <c r="ICX303" s="75"/>
      <c r="ICY303" s="75"/>
      <c r="ICZ303" s="75"/>
      <c r="IDA303" s="75"/>
      <c r="IDB303" s="75"/>
      <c r="IDC303" s="75"/>
      <c r="IDD303" s="75"/>
      <c r="IDE303" s="75"/>
      <c r="IDF303" s="75"/>
      <c r="IDG303" s="75"/>
      <c r="IDH303" s="75"/>
      <c r="IDI303" s="75"/>
      <c r="IDJ303" s="75"/>
      <c r="IDK303" s="75"/>
      <c r="IDL303" s="75"/>
      <c r="IDM303" s="75"/>
      <c r="IDN303" s="75"/>
      <c r="IDO303" s="75"/>
      <c r="IDP303" s="75"/>
      <c r="IDQ303" s="75"/>
      <c r="IDR303" s="75"/>
      <c r="IDS303" s="75"/>
      <c r="IDT303" s="75"/>
      <c r="IDU303" s="75"/>
      <c r="IDV303" s="75"/>
      <c r="IDW303" s="75"/>
      <c r="IDX303" s="75"/>
      <c r="IDY303" s="75"/>
      <c r="IDZ303" s="75"/>
      <c r="IEA303" s="75"/>
      <c r="IEB303" s="75"/>
      <c r="IEC303" s="75"/>
      <c r="IED303" s="75"/>
      <c r="IEE303" s="75"/>
      <c r="IEF303" s="75"/>
      <c r="IEG303" s="75"/>
      <c r="IEH303" s="75"/>
      <c r="IEI303" s="75"/>
      <c r="IEJ303" s="75"/>
      <c r="IEK303" s="75"/>
      <c r="IEL303" s="75"/>
      <c r="IEM303" s="75"/>
      <c r="IEN303" s="75"/>
      <c r="IEO303" s="75"/>
      <c r="IEP303" s="75"/>
      <c r="IEQ303" s="75"/>
      <c r="IER303" s="75"/>
      <c r="IES303" s="75"/>
      <c r="IET303" s="75"/>
      <c r="IEU303" s="75"/>
      <c r="IEV303" s="75"/>
      <c r="IEW303" s="75"/>
      <c r="IEX303" s="75"/>
      <c r="IEY303" s="75"/>
      <c r="IEZ303" s="75"/>
      <c r="IFA303" s="75"/>
      <c r="IFB303" s="75"/>
      <c r="IFC303" s="75"/>
      <c r="IFD303" s="75"/>
      <c r="IFE303" s="75"/>
      <c r="IFF303" s="75"/>
      <c r="IFG303" s="75"/>
      <c r="IFH303" s="75"/>
      <c r="IFI303" s="75"/>
      <c r="IFJ303" s="75"/>
      <c r="IFK303" s="75"/>
      <c r="IFL303" s="75"/>
      <c r="IFM303" s="75"/>
      <c r="IFN303" s="75"/>
      <c r="IFO303" s="75"/>
      <c r="IFP303" s="75"/>
      <c r="IFQ303" s="75"/>
      <c r="IFR303" s="75"/>
      <c r="IFS303" s="75"/>
      <c r="IFT303" s="75"/>
      <c r="IFU303" s="75"/>
      <c r="IFV303" s="75"/>
      <c r="IFW303" s="75"/>
      <c r="IFX303" s="75"/>
      <c r="IFY303" s="75"/>
      <c r="IFZ303" s="75"/>
      <c r="IGA303" s="75"/>
      <c r="IGB303" s="75"/>
      <c r="IGC303" s="75"/>
      <c r="IGD303" s="75"/>
      <c r="IGE303" s="75"/>
      <c r="IGF303" s="75"/>
      <c r="IGG303" s="75"/>
      <c r="IGH303" s="75"/>
      <c r="IGI303" s="75"/>
      <c r="IGJ303" s="75"/>
      <c r="IGK303" s="75"/>
      <c r="IGL303" s="75"/>
      <c r="IGM303" s="75"/>
      <c r="IGN303" s="75"/>
      <c r="IGO303" s="75"/>
      <c r="IGP303" s="75"/>
      <c r="IGQ303" s="75"/>
      <c r="IGR303" s="75"/>
      <c r="IGS303" s="75"/>
      <c r="IGT303" s="75"/>
      <c r="IGU303" s="75"/>
      <c r="IGV303" s="75"/>
      <c r="IGW303" s="75"/>
      <c r="IGX303" s="75"/>
      <c r="IGY303" s="75"/>
      <c r="IGZ303" s="75"/>
      <c r="IHA303" s="75"/>
      <c r="IHB303" s="75"/>
      <c r="IHC303" s="75"/>
      <c r="IHD303" s="75"/>
      <c r="IHE303" s="75"/>
      <c r="IHF303" s="75"/>
      <c r="IHG303" s="75"/>
      <c r="IHH303" s="75"/>
      <c r="IHI303" s="75"/>
      <c r="IHJ303" s="75"/>
      <c r="IHK303" s="75"/>
      <c r="IHL303" s="75"/>
      <c r="IHM303" s="75"/>
      <c r="IHN303" s="75"/>
      <c r="IHO303" s="75"/>
      <c r="IHP303" s="75"/>
      <c r="IHQ303" s="75"/>
      <c r="IHR303" s="75"/>
      <c r="IHS303" s="75"/>
      <c r="IHT303" s="75"/>
      <c r="IHU303" s="75"/>
      <c r="IHV303" s="75"/>
      <c r="IHW303" s="75"/>
      <c r="IHX303" s="75"/>
      <c r="IHY303" s="75"/>
      <c r="IHZ303" s="75"/>
      <c r="IIA303" s="75"/>
      <c r="IIB303" s="75"/>
      <c r="IIC303" s="75"/>
      <c r="IID303" s="75"/>
      <c r="IIE303" s="75"/>
      <c r="IIF303" s="75"/>
      <c r="IIG303" s="75"/>
      <c r="IIH303" s="75"/>
      <c r="III303" s="75"/>
      <c r="IIJ303" s="75"/>
      <c r="IIK303" s="75"/>
      <c r="IIL303" s="75"/>
      <c r="IIM303" s="75"/>
      <c r="IIN303" s="75"/>
      <c r="IIO303" s="75"/>
      <c r="IIP303" s="75"/>
      <c r="IIQ303" s="75"/>
      <c r="IIR303" s="75"/>
      <c r="IIS303" s="75"/>
      <c r="IIT303" s="75"/>
      <c r="IIU303" s="75"/>
      <c r="IIV303" s="75"/>
      <c r="IIW303" s="75"/>
      <c r="IIX303" s="75"/>
      <c r="IIY303" s="75"/>
      <c r="IIZ303" s="75"/>
      <c r="IJA303" s="75"/>
      <c r="IJB303" s="75"/>
      <c r="IJC303" s="75"/>
      <c r="IJD303" s="75"/>
      <c r="IJE303" s="75"/>
      <c r="IJF303" s="75"/>
      <c r="IJG303" s="75"/>
      <c r="IJH303" s="75"/>
      <c r="IJI303" s="75"/>
      <c r="IJJ303" s="75"/>
      <c r="IJK303" s="75"/>
      <c r="IJL303" s="75"/>
      <c r="IJM303" s="75"/>
      <c r="IJN303" s="75"/>
      <c r="IJO303" s="75"/>
      <c r="IJP303" s="75"/>
      <c r="IJQ303" s="75"/>
      <c r="IJR303" s="75"/>
      <c r="IJS303" s="75"/>
      <c r="IJT303" s="75"/>
      <c r="IJU303" s="75"/>
      <c r="IJV303" s="75"/>
      <c r="IJW303" s="75"/>
      <c r="IJX303" s="75"/>
      <c r="IJY303" s="75"/>
      <c r="IJZ303" s="75"/>
      <c r="IKA303" s="75"/>
      <c r="IKB303" s="75"/>
      <c r="IKC303" s="75"/>
      <c r="IKD303" s="75"/>
      <c r="IKE303" s="75"/>
      <c r="IKF303" s="75"/>
      <c r="IKG303" s="75"/>
      <c r="IKH303" s="75"/>
      <c r="IKI303" s="75"/>
      <c r="IKJ303" s="75"/>
      <c r="IKK303" s="75"/>
      <c r="IKL303" s="75"/>
      <c r="IKM303" s="75"/>
      <c r="IKN303" s="75"/>
      <c r="IKO303" s="75"/>
      <c r="IKP303" s="75"/>
      <c r="IKQ303" s="75"/>
      <c r="IKR303" s="75"/>
      <c r="IKS303" s="75"/>
      <c r="IKT303" s="75"/>
      <c r="IKU303" s="75"/>
      <c r="IKV303" s="75"/>
      <c r="IKW303" s="75"/>
      <c r="IKX303" s="75"/>
      <c r="IKY303" s="75"/>
      <c r="IKZ303" s="75"/>
      <c r="ILA303" s="75"/>
      <c r="ILB303" s="75"/>
      <c r="ILC303" s="75"/>
      <c r="ILD303" s="75"/>
      <c r="ILE303" s="75"/>
      <c r="ILF303" s="75"/>
      <c r="ILG303" s="75"/>
      <c r="ILH303" s="75"/>
      <c r="ILI303" s="75"/>
      <c r="ILJ303" s="75"/>
      <c r="ILK303" s="75"/>
      <c r="ILL303" s="75"/>
      <c r="ILM303" s="75"/>
      <c r="ILN303" s="75"/>
      <c r="ILO303" s="75"/>
      <c r="ILP303" s="75"/>
      <c r="ILQ303" s="75"/>
      <c r="ILR303" s="75"/>
      <c r="ILS303" s="75"/>
      <c r="ILT303" s="75"/>
      <c r="ILU303" s="75"/>
      <c r="ILV303" s="75"/>
      <c r="ILW303" s="75"/>
      <c r="ILX303" s="75"/>
      <c r="ILY303" s="75"/>
      <c r="ILZ303" s="75"/>
      <c r="IMA303" s="75"/>
      <c r="IMB303" s="75"/>
      <c r="IMC303" s="75"/>
      <c r="IMD303" s="75"/>
      <c r="IME303" s="75"/>
      <c r="IMF303" s="75"/>
      <c r="IMG303" s="75"/>
      <c r="IMH303" s="75"/>
      <c r="IMI303" s="75"/>
      <c r="IMJ303" s="75"/>
      <c r="IMK303" s="75"/>
      <c r="IML303" s="75"/>
      <c r="IMM303" s="75"/>
      <c r="IMN303" s="75"/>
      <c r="IMO303" s="75"/>
      <c r="IMP303" s="75"/>
      <c r="IMQ303" s="75"/>
      <c r="IMR303" s="75"/>
      <c r="IMS303" s="75"/>
      <c r="IMT303" s="75"/>
      <c r="IMU303" s="75"/>
      <c r="IMV303" s="75"/>
      <c r="IMW303" s="75"/>
      <c r="IMX303" s="75"/>
      <c r="IMY303" s="75"/>
      <c r="IMZ303" s="75"/>
      <c r="INA303" s="75"/>
      <c r="INB303" s="75"/>
      <c r="INC303" s="75"/>
      <c r="IND303" s="75"/>
      <c r="INE303" s="75"/>
      <c r="INF303" s="75"/>
      <c r="ING303" s="75"/>
      <c r="INH303" s="75"/>
      <c r="INI303" s="75"/>
      <c r="INJ303" s="75"/>
      <c r="INK303" s="75"/>
      <c r="INL303" s="75"/>
      <c r="INM303" s="75"/>
      <c r="INN303" s="75"/>
      <c r="INO303" s="75"/>
      <c r="INP303" s="75"/>
      <c r="INQ303" s="75"/>
      <c r="INR303" s="75"/>
      <c r="INS303" s="75"/>
      <c r="INT303" s="75"/>
      <c r="INU303" s="75"/>
      <c r="INV303" s="75"/>
      <c r="INW303" s="75"/>
      <c r="INX303" s="75"/>
      <c r="INY303" s="75"/>
      <c r="INZ303" s="75"/>
      <c r="IOA303" s="75"/>
      <c r="IOB303" s="75"/>
      <c r="IOC303" s="75"/>
      <c r="IOD303" s="75"/>
      <c r="IOE303" s="75"/>
      <c r="IOF303" s="75"/>
      <c r="IOG303" s="75"/>
      <c r="IOH303" s="75"/>
      <c r="IOI303" s="75"/>
      <c r="IOJ303" s="75"/>
      <c r="IOK303" s="75"/>
      <c r="IOL303" s="75"/>
      <c r="IOM303" s="75"/>
      <c r="ION303" s="75"/>
      <c r="IOO303" s="75"/>
      <c r="IOP303" s="75"/>
      <c r="IOQ303" s="75"/>
      <c r="IOR303" s="75"/>
      <c r="IOS303" s="75"/>
      <c r="IOT303" s="75"/>
      <c r="IOU303" s="75"/>
      <c r="IOV303" s="75"/>
      <c r="IOW303" s="75"/>
      <c r="IOX303" s="75"/>
      <c r="IOY303" s="75"/>
      <c r="IOZ303" s="75"/>
      <c r="IPA303" s="75"/>
      <c r="IPB303" s="75"/>
      <c r="IPC303" s="75"/>
      <c r="IPD303" s="75"/>
      <c r="IPE303" s="75"/>
      <c r="IPF303" s="75"/>
      <c r="IPG303" s="75"/>
      <c r="IPH303" s="75"/>
      <c r="IPI303" s="75"/>
      <c r="IPJ303" s="75"/>
      <c r="IPK303" s="75"/>
      <c r="IPL303" s="75"/>
      <c r="IPM303" s="75"/>
      <c r="IPN303" s="75"/>
      <c r="IPO303" s="75"/>
      <c r="IPP303" s="75"/>
      <c r="IPQ303" s="75"/>
      <c r="IPR303" s="75"/>
      <c r="IPS303" s="75"/>
      <c r="IPT303" s="75"/>
      <c r="IPU303" s="75"/>
      <c r="IPV303" s="75"/>
      <c r="IPW303" s="75"/>
      <c r="IPX303" s="75"/>
      <c r="IPY303" s="75"/>
      <c r="IPZ303" s="75"/>
      <c r="IQA303" s="75"/>
      <c r="IQB303" s="75"/>
      <c r="IQC303" s="75"/>
      <c r="IQD303" s="75"/>
      <c r="IQE303" s="75"/>
      <c r="IQF303" s="75"/>
      <c r="IQG303" s="75"/>
      <c r="IQH303" s="75"/>
      <c r="IQI303" s="75"/>
      <c r="IQJ303" s="75"/>
      <c r="IQK303" s="75"/>
      <c r="IQL303" s="75"/>
      <c r="IQM303" s="75"/>
      <c r="IQN303" s="75"/>
      <c r="IQO303" s="75"/>
      <c r="IQP303" s="75"/>
      <c r="IQQ303" s="75"/>
      <c r="IQR303" s="75"/>
      <c r="IQS303" s="75"/>
      <c r="IQT303" s="75"/>
      <c r="IQU303" s="75"/>
      <c r="IQV303" s="75"/>
      <c r="IQW303" s="75"/>
      <c r="IQX303" s="75"/>
      <c r="IQY303" s="75"/>
      <c r="IQZ303" s="75"/>
      <c r="IRA303" s="75"/>
      <c r="IRB303" s="75"/>
      <c r="IRC303" s="75"/>
      <c r="IRD303" s="75"/>
      <c r="IRE303" s="75"/>
      <c r="IRF303" s="75"/>
      <c r="IRG303" s="75"/>
      <c r="IRH303" s="75"/>
      <c r="IRI303" s="75"/>
      <c r="IRJ303" s="75"/>
      <c r="IRK303" s="75"/>
      <c r="IRL303" s="75"/>
      <c r="IRM303" s="75"/>
      <c r="IRN303" s="75"/>
      <c r="IRO303" s="75"/>
      <c r="IRP303" s="75"/>
      <c r="IRQ303" s="75"/>
      <c r="IRR303" s="75"/>
      <c r="IRS303" s="75"/>
      <c r="IRT303" s="75"/>
      <c r="IRU303" s="75"/>
      <c r="IRV303" s="75"/>
      <c r="IRW303" s="75"/>
      <c r="IRX303" s="75"/>
      <c r="IRY303" s="75"/>
      <c r="IRZ303" s="75"/>
      <c r="ISA303" s="75"/>
      <c r="ISB303" s="75"/>
      <c r="ISC303" s="75"/>
      <c r="ISD303" s="75"/>
      <c r="ISE303" s="75"/>
      <c r="ISF303" s="75"/>
      <c r="ISG303" s="75"/>
      <c r="ISH303" s="75"/>
      <c r="ISI303" s="75"/>
      <c r="ISJ303" s="75"/>
      <c r="ISK303" s="75"/>
      <c r="ISL303" s="75"/>
      <c r="ISM303" s="75"/>
      <c r="ISN303" s="75"/>
      <c r="ISO303" s="75"/>
      <c r="ISP303" s="75"/>
      <c r="ISQ303" s="75"/>
      <c r="ISR303" s="75"/>
      <c r="ISS303" s="75"/>
      <c r="IST303" s="75"/>
      <c r="ISU303" s="75"/>
      <c r="ISV303" s="75"/>
      <c r="ISW303" s="75"/>
      <c r="ISX303" s="75"/>
      <c r="ISY303" s="75"/>
      <c r="ISZ303" s="75"/>
      <c r="ITA303" s="75"/>
      <c r="ITB303" s="75"/>
      <c r="ITC303" s="75"/>
      <c r="ITD303" s="75"/>
      <c r="ITE303" s="75"/>
      <c r="ITF303" s="75"/>
      <c r="ITG303" s="75"/>
      <c r="ITH303" s="75"/>
      <c r="ITI303" s="75"/>
      <c r="ITJ303" s="75"/>
      <c r="ITK303" s="75"/>
      <c r="ITL303" s="75"/>
      <c r="ITM303" s="75"/>
      <c r="ITN303" s="75"/>
      <c r="ITO303" s="75"/>
      <c r="ITP303" s="75"/>
      <c r="ITQ303" s="75"/>
      <c r="ITR303" s="75"/>
      <c r="ITS303" s="75"/>
      <c r="ITT303" s="75"/>
      <c r="ITU303" s="75"/>
      <c r="ITV303" s="75"/>
      <c r="ITW303" s="75"/>
      <c r="ITX303" s="75"/>
      <c r="ITY303" s="75"/>
      <c r="ITZ303" s="75"/>
      <c r="IUA303" s="75"/>
      <c r="IUB303" s="75"/>
      <c r="IUC303" s="75"/>
      <c r="IUD303" s="75"/>
      <c r="IUE303" s="75"/>
      <c r="IUF303" s="75"/>
      <c r="IUG303" s="75"/>
      <c r="IUH303" s="75"/>
      <c r="IUI303" s="75"/>
      <c r="IUJ303" s="75"/>
      <c r="IUK303" s="75"/>
      <c r="IUL303" s="75"/>
      <c r="IUM303" s="75"/>
      <c r="IUN303" s="75"/>
      <c r="IUO303" s="75"/>
      <c r="IUP303" s="75"/>
      <c r="IUQ303" s="75"/>
      <c r="IUR303" s="75"/>
      <c r="IUS303" s="75"/>
      <c r="IUT303" s="75"/>
      <c r="IUU303" s="75"/>
      <c r="IUV303" s="75"/>
      <c r="IUW303" s="75"/>
      <c r="IUX303" s="75"/>
      <c r="IUY303" s="75"/>
      <c r="IUZ303" s="75"/>
      <c r="IVA303" s="75"/>
      <c r="IVB303" s="75"/>
      <c r="IVC303" s="75"/>
      <c r="IVD303" s="75"/>
      <c r="IVE303" s="75"/>
      <c r="IVF303" s="75"/>
      <c r="IVG303" s="75"/>
      <c r="IVH303" s="75"/>
      <c r="IVI303" s="75"/>
      <c r="IVJ303" s="75"/>
      <c r="IVK303" s="75"/>
      <c r="IVL303" s="75"/>
      <c r="IVM303" s="75"/>
      <c r="IVN303" s="75"/>
      <c r="IVO303" s="75"/>
      <c r="IVP303" s="75"/>
      <c r="IVQ303" s="75"/>
      <c r="IVR303" s="75"/>
      <c r="IVS303" s="75"/>
      <c r="IVT303" s="75"/>
      <c r="IVU303" s="75"/>
      <c r="IVV303" s="75"/>
      <c r="IVW303" s="75"/>
      <c r="IVX303" s="75"/>
      <c r="IVY303" s="75"/>
      <c r="IVZ303" s="75"/>
      <c r="IWA303" s="75"/>
      <c r="IWB303" s="75"/>
      <c r="IWC303" s="75"/>
      <c r="IWD303" s="75"/>
      <c r="IWE303" s="75"/>
      <c r="IWF303" s="75"/>
      <c r="IWG303" s="75"/>
      <c r="IWH303" s="75"/>
      <c r="IWI303" s="75"/>
      <c r="IWJ303" s="75"/>
      <c r="IWK303" s="75"/>
      <c r="IWL303" s="75"/>
      <c r="IWM303" s="75"/>
      <c r="IWN303" s="75"/>
      <c r="IWO303" s="75"/>
      <c r="IWP303" s="75"/>
      <c r="IWQ303" s="75"/>
      <c r="IWR303" s="75"/>
      <c r="IWS303" s="75"/>
      <c r="IWT303" s="75"/>
      <c r="IWU303" s="75"/>
      <c r="IWV303" s="75"/>
      <c r="IWW303" s="75"/>
      <c r="IWX303" s="75"/>
      <c r="IWY303" s="75"/>
      <c r="IWZ303" s="75"/>
      <c r="IXA303" s="75"/>
      <c r="IXB303" s="75"/>
      <c r="IXC303" s="75"/>
      <c r="IXD303" s="75"/>
      <c r="IXE303" s="75"/>
      <c r="IXF303" s="75"/>
      <c r="IXG303" s="75"/>
      <c r="IXH303" s="75"/>
      <c r="IXI303" s="75"/>
      <c r="IXJ303" s="75"/>
      <c r="IXK303" s="75"/>
      <c r="IXL303" s="75"/>
      <c r="IXM303" s="75"/>
      <c r="IXN303" s="75"/>
      <c r="IXO303" s="75"/>
      <c r="IXP303" s="75"/>
      <c r="IXQ303" s="75"/>
      <c r="IXR303" s="75"/>
      <c r="IXS303" s="75"/>
      <c r="IXT303" s="75"/>
      <c r="IXU303" s="75"/>
      <c r="IXV303" s="75"/>
      <c r="IXW303" s="75"/>
      <c r="IXX303" s="75"/>
      <c r="IXY303" s="75"/>
      <c r="IXZ303" s="75"/>
      <c r="IYA303" s="75"/>
      <c r="IYB303" s="75"/>
      <c r="IYC303" s="75"/>
      <c r="IYD303" s="75"/>
      <c r="IYE303" s="75"/>
      <c r="IYF303" s="75"/>
      <c r="IYG303" s="75"/>
      <c r="IYH303" s="75"/>
      <c r="IYI303" s="75"/>
      <c r="IYJ303" s="75"/>
      <c r="IYK303" s="75"/>
      <c r="IYL303" s="75"/>
      <c r="IYM303" s="75"/>
      <c r="IYN303" s="75"/>
      <c r="IYO303" s="75"/>
      <c r="IYP303" s="75"/>
      <c r="IYQ303" s="75"/>
      <c r="IYR303" s="75"/>
      <c r="IYS303" s="75"/>
      <c r="IYT303" s="75"/>
      <c r="IYU303" s="75"/>
      <c r="IYV303" s="75"/>
      <c r="IYW303" s="75"/>
      <c r="IYX303" s="75"/>
      <c r="IYY303" s="75"/>
      <c r="IYZ303" s="75"/>
      <c r="IZA303" s="75"/>
      <c r="IZB303" s="75"/>
      <c r="IZC303" s="75"/>
      <c r="IZD303" s="75"/>
      <c r="IZE303" s="75"/>
      <c r="IZF303" s="75"/>
      <c r="IZG303" s="75"/>
      <c r="IZH303" s="75"/>
      <c r="IZI303" s="75"/>
      <c r="IZJ303" s="75"/>
      <c r="IZK303" s="75"/>
      <c r="IZL303" s="75"/>
      <c r="IZM303" s="75"/>
      <c r="IZN303" s="75"/>
      <c r="IZO303" s="75"/>
      <c r="IZP303" s="75"/>
      <c r="IZQ303" s="75"/>
      <c r="IZR303" s="75"/>
      <c r="IZS303" s="75"/>
      <c r="IZT303" s="75"/>
      <c r="IZU303" s="75"/>
      <c r="IZV303" s="75"/>
      <c r="IZW303" s="75"/>
      <c r="IZX303" s="75"/>
      <c r="IZY303" s="75"/>
      <c r="IZZ303" s="75"/>
      <c r="JAA303" s="75"/>
      <c r="JAB303" s="75"/>
      <c r="JAC303" s="75"/>
      <c r="JAD303" s="75"/>
      <c r="JAE303" s="75"/>
      <c r="JAF303" s="75"/>
      <c r="JAG303" s="75"/>
      <c r="JAH303" s="75"/>
      <c r="JAI303" s="75"/>
      <c r="JAJ303" s="75"/>
      <c r="JAK303" s="75"/>
      <c r="JAL303" s="75"/>
      <c r="JAM303" s="75"/>
      <c r="JAN303" s="75"/>
      <c r="JAO303" s="75"/>
      <c r="JAP303" s="75"/>
      <c r="JAQ303" s="75"/>
      <c r="JAR303" s="75"/>
      <c r="JAS303" s="75"/>
      <c r="JAT303" s="75"/>
      <c r="JAU303" s="75"/>
      <c r="JAV303" s="75"/>
      <c r="JAW303" s="75"/>
      <c r="JAX303" s="75"/>
      <c r="JAY303" s="75"/>
      <c r="JAZ303" s="75"/>
      <c r="JBA303" s="75"/>
      <c r="JBB303" s="75"/>
      <c r="JBC303" s="75"/>
      <c r="JBD303" s="75"/>
      <c r="JBE303" s="75"/>
      <c r="JBF303" s="75"/>
      <c r="JBG303" s="75"/>
      <c r="JBH303" s="75"/>
      <c r="JBI303" s="75"/>
      <c r="JBJ303" s="75"/>
      <c r="JBK303" s="75"/>
      <c r="JBL303" s="75"/>
      <c r="JBM303" s="75"/>
      <c r="JBN303" s="75"/>
      <c r="JBO303" s="75"/>
      <c r="JBP303" s="75"/>
      <c r="JBQ303" s="75"/>
      <c r="JBR303" s="75"/>
      <c r="JBS303" s="75"/>
      <c r="JBT303" s="75"/>
      <c r="JBU303" s="75"/>
      <c r="JBV303" s="75"/>
      <c r="JBW303" s="75"/>
      <c r="JBX303" s="75"/>
      <c r="JBY303" s="75"/>
      <c r="JBZ303" s="75"/>
      <c r="JCA303" s="75"/>
      <c r="JCB303" s="75"/>
      <c r="JCC303" s="75"/>
      <c r="JCD303" s="75"/>
      <c r="JCE303" s="75"/>
      <c r="JCF303" s="75"/>
      <c r="JCG303" s="75"/>
      <c r="JCH303" s="75"/>
      <c r="JCI303" s="75"/>
      <c r="JCJ303" s="75"/>
      <c r="JCK303" s="75"/>
      <c r="JCL303" s="75"/>
      <c r="JCM303" s="75"/>
      <c r="JCN303" s="75"/>
      <c r="JCO303" s="75"/>
      <c r="JCP303" s="75"/>
      <c r="JCQ303" s="75"/>
      <c r="JCR303" s="75"/>
      <c r="JCS303" s="75"/>
      <c r="JCT303" s="75"/>
      <c r="JCU303" s="75"/>
      <c r="JCV303" s="75"/>
      <c r="JCW303" s="75"/>
      <c r="JCX303" s="75"/>
      <c r="JCY303" s="75"/>
      <c r="JCZ303" s="75"/>
      <c r="JDA303" s="75"/>
      <c r="JDB303" s="75"/>
      <c r="JDC303" s="75"/>
      <c r="JDD303" s="75"/>
      <c r="JDE303" s="75"/>
      <c r="JDF303" s="75"/>
      <c r="JDG303" s="75"/>
      <c r="JDH303" s="75"/>
      <c r="JDI303" s="75"/>
      <c r="JDJ303" s="75"/>
      <c r="JDK303" s="75"/>
      <c r="JDL303" s="75"/>
      <c r="JDM303" s="75"/>
      <c r="JDN303" s="75"/>
      <c r="JDO303" s="75"/>
      <c r="JDP303" s="75"/>
      <c r="JDQ303" s="75"/>
      <c r="JDR303" s="75"/>
      <c r="JDS303" s="75"/>
      <c r="JDT303" s="75"/>
      <c r="JDU303" s="75"/>
      <c r="JDV303" s="75"/>
      <c r="JDW303" s="75"/>
      <c r="JDX303" s="75"/>
      <c r="JDY303" s="75"/>
      <c r="JDZ303" s="75"/>
      <c r="JEA303" s="75"/>
      <c r="JEB303" s="75"/>
      <c r="JEC303" s="75"/>
      <c r="JED303" s="75"/>
      <c r="JEE303" s="75"/>
      <c r="JEF303" s="75"/>
      <c r="JEG303" s="75"/>
      <c r="JEH303" s="75"/>
      <c r="JEI303" s="75"/>
      <c r="JEJ303" s="75"/>
      <c r="JEK303" s="75"/>
      <c r="JEL303" s="75"/>
      <c r="JEM303" s="75"/>
      <c r="JEN303" s="75"/>
      <c r="JEO303" s="75"/>
      <c r="JEP303" s="75"/>
      <c r="JEQ303" s="75"/>
      <c r="JER303" s="75"/>
      <c r="JES303" s="75"/>
      <c r="JET303" s="75"/>
      <c r="JEU303" s="75"/>
      <c r="JEV303" s="75"/>
      <c r="JEW303" s="75"/>
      <c r="JEX303" s="75"/>
      <c r="JEY303" s="75"/>
      <c r="JEZ303" s="75"/>
      <c r="JFA303" s="75"/>
      <c r="JFB303" s="75"/>
      <c r="JFC303" s="75"/>
      <c r="JFD303" s="75"/>
      <c r="JFE303" s="75"/>
      <c r="JFF303" s="75"/>
      <c r="JFG303" s="75"/>
      <c r="JFH303" s="75"/>
      <c r="JFI303" s="75"/>
      <c r="JFJ303" s="75"/>
      <c r="JFK303" s="75"/>
      <c r="JFL303" s="75"/>
      <c r="JFM303" s="75"/>
      <c r="JFN303" s="75"/>
      <c r="JFO303" s="75"/>
      <c r="JFP303" s="75"/>
      <c r="JFQ303" s="75"/>
      <c r="JFR303" s="75"/>
      <c r="JFS303" s="75"/>
      <c r="JFT303" s="75"/>
      <c r="JFU303" s="75"/>
      <c r="JFV303" s="75"/>
      <c r="JFW303" s="75"/>
      <c r="JFX303" s="75"/>
      <c r="JFY303" s="75"/>
      <c r="JFZ303" s="75"/>
      <c r="JGA303" s="75"/>
      <c r="JGB303" s="75"/>
      <c r="JGC303" s="75"/>
      <c r="JGD303" s="75"/>
      <c r="JGE303" s="75"/>
      <c r="JGF303" s="75"/>
      <c r="JGG303" s="75"/>
      <c r="JGH303" s="75"/>
      <c r="JGI303" s="75"/>
      <c r="JGJ303" s="75"/>
      <c r="JGK303" s="75"/>
      <c r="JGL303" s="75"/>
      <c r="JGM303" s="75"/>
      <c r="JGN303" s="75"/>
      <c r="JGO303" s="75"/>
      <c r="JGP303" s="75"/>
      <c r="JGQ303" s="75"/>
      <c r="JGR303" s="75"/>
      <c r="JGS303" s="75"/>
      <c r="JGT303" s="75"/>
      <c r="JGU303" s="75"/>
      <c r="JGV303" s="75"/>
      <c r="JGW303" s="75"/>
      <c r="JGX303" s="75"/>
      <c r="JGY303" s="75"/>
      <c r="JGZ303" s="75"/>
      <c r="JHA303" s="75"/>
      <c r="JHB303" s="75"/>
      <c r="JHC303" s="75"/>
      <c r="JHD303" s="75"/>
      <c r="JHE303" s="75"/>
      <c r="JHF303" s="75"/>
      <c r="JHG303" s="75"/>
      <c r="JHH303" s="75"/>
      <c r="JHI303" s="75"/>
      <c r="JHJ303" s="75"/>
      <c r="JHK303" s="75"/>
      <c r="JHL303" s="75"/>
      <c r="JHM303" s="75"/>
      <c r="JHN303" s="75"/>
      <c r="JHO303" s="75"/>
      <c r="JHP303" s="75"/>
      <c r="JHQ303" s="75"/>
      <c r="JHR303" s="75"/>
      <c r="JHS303" s="75"/>
      <c r="JHT303" s="75"/>
      <c r="JHU303" s="75"/>
      <c r="JHV303" s="75"/>
      <c r="JHW303" s="75"/>
      <c r="JHX303" s="75"/>
      <c r="JHY303" s="75"/>
      <c r="JHZ303" s="75"/>
      <c r="JIA303" s="75"/>
      <c r="JIB303" s="75"/>
      <c r="JIC303" s="75"/>
      <c r="JID303" s="75"/>
      <c r="JIE303" s="75"/>
      <c r="JIF303" s="75"/>
      <c r="JIG303" s="75"/>
      <c r="JIH303" s="75"/>
      <c r="JII303" s="75"/>
      <c r="JIJ303" s="75"/>
      <c r="JIK303" s="75"/>
      <c r="JIL303" s="75"/>
      <c r="JIM303" s="75"/>
      <c r="JIN303" s="75"/>
      <c r="JIO303" s="75"/>
      <c r="JIP303" s="75"/>
      <c r="JIQ303" s="75"/>
      <c r="JIR303" s="75"/>
      <c r="JIS303" s="75"/>
      <c r="JIT303" s="75"/>
      <c r="JIU303" s="75"/>
      <c r="JIV303" s="75"/>
      <c r="JIW303" s="75"/>
      <c r="JIX303" s="75"/>
      <c r="JIY303" s="75"/>
      <c r="JIZ303" s="75"/>
      <c r="JJA303" s="75"/>
      <c r="JJB303" s="75"/>
      <c r="JJC303" s="75"/>
      <c r="JJD303" s="75"/>
      <c r="JJE303" s="75"/>
      <c r="JJF303" s="75"/>
      <c r="JJG303" s="75"/>
      <c r="JJH303" s="75"/>
      <c r="JJI303" s="75"/>
      <c r="JJJ303" s="75"/>
      <c r="JJK303" s="75"/>
      <c r="JJL303" s="75"/>
      <c r="JJM303" s="75"/>
      <c r="JJN303" s="75"/>
      <c r="JJO303" s="75"/>
      <c r="JJP303" s="75"/>
      <c r="JJQ303" s="75"/>
      <c r="JJR303" s="75"/>
      <c r="JJS303" s="75"/>
      <c r="JJT303" s="75"/>
      <c r="JJU303" s="75"/>
      <c r="JJV303" s="75"/>
      <c r="JJW303" s="75"/>
      <c r="JJX303" s="75"/>
      <c r="JJY303" s="75"/>
      <c r="JJZ303" s="75"/>
      <c r="JKA303" s="75"/>
      <c r="JKB303" s="75"/>
      <c r="JKC303" s="75"/>
      <c r="JKD303" s="75"/>
      <c r="JKE303" s="75"/>
      <c r="JKF303" s="75"/>
      <c r="JKG303" s="75"/>
      <c r="JKH303" s="75"/>
      <c r="JKI303" s="75"/>
      <c r="JKJ303" s="75"/>
      <c r="JKK303" s="75"/>
      <c r="JKL303" s="75"/>
      <c r="JKM303" s="75"/>
      <c r="JKN303" s="75"/>
      <c r="JKO303" s="75"/>
      <c r="JKP303" s="75"/>
      <c r="JKQ303" s="75"/>
      <c r="JKR303" s="75"/>
      <c r="JKS303" s="75"/>
      <c r="JKT303" s="75"/>
      <c r="JKU303" s="75"/>
      <c r="JKV303" s="75"/>
      <c r="JKW303" s="75"/>
      <c r="JKX303" s="75"/>
      <c r="JKY303" s="75"/>
      <c r="JKZ303" s="75"/>
      <c r="JLA303" s="75"/>
      <c r="JLB303" s="75"/>
      <c r="JLC303" s="75"/>
      <c r="JLD303" s="75"/>
      <c r="JLE303" s="75"/>
      <c r="JLF303" s="75"/>
      <c r="JLG303" s="75"/>
      <c r="JLH303" s="75"/>
      <c r="JLI303" s="75"/>
      <c r="JLJ303" s="75"/>
      <c r="JLK303" s="75"/>
      <c r="JLL303" s="75"/>
      <c r="JLM303" s="75"/>
      <c r="JLN303" s="75"/>
      <c r="JLO303" s="75"/>
      <c r="JLP303" s="75"/>
      <c r="JLQ303" s="75"/>
      <c r="JLR303" s="75"/>
      <c r="JLS303" s="75"/>
      <c r="JLT303" s="75"/>
      <c r="JLU303" s="75"/>
      <c r="JLV303" s="75"/>
      <c r="JLW303" s="75"/>
      <c r="JLX303" s="75"/>
      <c r="JLY303" s="75"/>
      <c r="JLZ303" s="75"/>
      <c r="JMA303" s="75"/>
      <c r="JMB303" s="75"/>
      <c r="JMC303" s="75"/>
      <c r="JMD303" s="75"/>
      <c r="JME303" s="75"/>
      <c r="JMF303" s="75"/>
      <c r="JMG303" s="75"/>
      <c r="JMH303" s="75"/>
      <c r="JMI303" s="75"/>
      <c r="JMJ303" s="75"/>
      <c r="JMK303" s="75"/>
      <c r="JML303" s="75"/>
      <c r="JMM303" s="75"/>
      <c r="JMN303" s="75"/>
      <c r="JMO303" s="75"/>
      <c r="JMP303" s="75"/>
      <c r="JMQ303" s="75"/>
      <c r="JMR303" s="75"/>
      <c r="JMS303" s="75"/>
      <c r="JMT303" s="75"/>
      <c r="JMU303" s="75"/>
      <c r="JMV303" s="75"/>
      <c r="JMW303" s="75"/>
      <c r="JMX303" s="75"/>
      <c r="JMY303" s="75"/>
      <c r="JMZ303" s="75"/>
      <c r="JNA303" s="75"/>
      <c r="JNB303" s="75"/>
      <c r="JNC303" s="75"/>
      <c r="JND303" s="75"/>
      <c r="JNE303" s="75"/>
      <c r="JNF303" s="75"/>
      <c r="JNG303" s="75"/>
      <c r="JNH303" s="75"/>
      <c r="JNI303" s="75"/>
      <c r="JNJ303" s="75"/>
      <c r="JNK303" s="75"/>
      <c r="JNL303" s="75"/>
      <c r="JNM303" s="75"/>
      <c r="JNN303" s="75"/>
      <c r="JNO303" s="75"/>
      <c r="JNP303" s="75"/>
      <c r="JNQ303" s="75"/>
      <c r="JNR303" s="75"/>
      <c r="JNS303" s="75"/>
      <c r="JNT303" s="75"/>
      <c r="JNU303" s="75"/>
      <c r="JNV303" s="75"/>
      <c r="JNW303" s="75"/>
      <c r="JNX303" s="75"/>
      <c r="JNY303" s="75"/>
      <c r="JNZ303" s="75"/>
      <c r="JOA303" s="75"/>
      <c r="JOB303" s="75"/>
      <c r="JOC303" s="75"/>
      <c r="JOD303" s="75"/>
      <c r="JOE303" s="75"/>
      <c r="JOF303" s="75"/>
      <c r="JOG303" s="75"/>
      <c r="JOH303" s="75"/>
      <c r="JOI303" s="75"/>
      <c r="JOJ303" s="75"/>
      <c r="JOK303" s="75"/>
      <c r="JOL303" s="75"/>
      <c r="JOM303" s="75"/>
      <c r="JON303" s="75"/>
      <c r="JOO303" s="75"/>
      <c r="JOP303" s="75"/>
      <c r="JOQ303" s="75"/>
      <c r="JOR303" s="75"/>
      <c r="JOS303" s="75"/>
      <c r="JOT303" s="75"/>
      <c r="JOU303" s="75"/>
      <c r="JOV303" s="75"/>
      <c r="JOW303" s="75"/>
      <c r="JOX303" s="75"/>
      <c r="JOY303" s="75"/>
      <c r="JOZ303" s="75"/>
      <c r="JPA303" s="75"/>
      <c r="JPB303" s="75"/>
      <c r="JPC303" s="75"/>
      <c r="JPD303" s="75"/>
      <c r="JPE303" s="75"/>
      <c r="JPF303" s="75"/>
      <c r="JPG303" s="75"/>
      <c r="JPH303" s="75"/>
      <c r="JPI303" s="75"/>
      <c r="JPJ303" s="75"/>
      <c r="JPK303" s="75"/>
      <c r="JPL303" s="75"/>
      <c r="JPM303" s="75"/>
      <c r="JPN303" s="75"/>
      <c r="JPO303" s="75"/>
      <c r="JPP303" s="75"/>
      <c r="JPQ303" s="75"/>
      <c r="JPR303" s="75"/>
      <c r="JPS303" s="75"/>
      <c r="JPT303" s="75"/>
      <c r="JPU303" s="75"/>
      <c r="JPV303" s="75"/>
      <c r="JPW303" s="75"/>
      <c r="JPX303" s="75"/>
      <c r="JPY303" s="75"/>
      <c r="JPZ303" s="75"/>
      <c r="JQA303" s="75"/>
      <c r="JQB303" s="75"/>
      <c r="JQC303" s="75"/>
      <c r="JQD303" s="75"/>
      <c r="JQE303" s="75"/>
      <c r="JQF303" s="75"/>
      <c r="JQG303" s="75"/>
      <c r="JQH303" s="75"/>
      <c r="JQI303" s="75"/>
      <c r="JQJ303" s="75"/>
      <c r="JQK303" s="75"/>
      <c r="JQL303" s="75"/>
      <c r="JQM303" s="75"/>
      <c r="JQN303" s="75"/>
      <c r="JQO303" s="75"/>
      <c r="JQP303" s="75"/>
      <c r="JQQ303" s="75"/>
      <c r="JQR303" s="75"/>
      <c r="JQS303" s="75"/>
      <c r="JQT303" s="75"/>
      <c r="JQU303" s="75"/>
      <c r="JQV303" s="75"/>
      <c r="JQW303" s="75"/>
      <c r="JQX303" s="75"/>
      <c r="JQY303" s="75"/>
      <c r="JQZ303" s="75"/>
      <c r="JRA303" s="75"/>
      <c r="JRB303" s="75"/>
      <c r="JRC303" s="75"/>
      <c r="JRD303" s="75"/>
      <c r="JRE303" s="75"/>
      <c r="JRF303" s="75"/>
      <c r="JRG303" s="75"/>
      <c r="JRH303" s="75"/>
      <c r="JRI303" s="75"/>
      <c r="JRJ303" s="75"/>
      <c r="JRK303" s="75"/>
      <c r="JRL303" s="75"/>
      <c r="JRM303" s="75"/>
      <c r="JRN303" s="75"/>
      <c r="JRO303" s="75"/>
      <c r="JRP303" s="75"/>
      <c r="JRQ303" s="75"/>
      <c r="JRR303" s="75"/>
      <c r="JRS303" s="75"/>
      <c r="JRT303" s="75"/>
      <c r="JRU303" s="75"/>
      <c r="JRV303" s="75"/>
      <c r="JRW303" s="75"/>
      <c r="JRX303" s="75"/>
      <c r="JRY303" s="75"/>
      <c r="JRZ303" s="75"/>
      <c r="JSA303" s="75"/>
      <c r="JSB303" s="75"/>
      <c r="JSC303" s="75"/>
      <c r="JSD303" s="75"/>
      <c r="JSE303" s="75"/>
      <c r="JSF303" s="75"/>
      <c r="JSG303" s="75"/>
      <c r="JSH303" s="75"/>
      <c r="JSI303" s="75"/>
      <c r="JSJ303" s="75"/>
      <c r="JSK303" s="75"/>
      <c r="JSL303" s="75"/>
      <c r="JSM303" s="75"/>
      <c r="JSN303" s="75"/>
      <c r="JSO303" s="75"/>
      <c r="JSP303" s="75"/>
      <c r="JSQ303" s="75"/>
      <c r="JSR303" s="75"/>
      <c r="JSS303" s="75"/>
      <c r="JST303" s="75"/>
      <c r="JSU303" s="75"/>
      <c r="JSV303" s="75"/>
      <c r="JSW303" s="75"/>
      <c r="JSX303" s="75"/>
      <c r="JSY303" s="75"/>
      <c r="JSZ303" s="75"/>
      <c r="JTA303" s="75"/>
      <c r="JTB303" s="75"/>
      <c r="JTC303" s="75"/>
      <c r="JTD303" s="75"/>
      <c r="JTE303" s="75"/>
      <c r="JTF303" s="75"/>
      <c r="JTG303" s="75"/>
      <c r="JTH303" s="75"/>
      <c r="JTI303" s="75"/>
      <c r="JTJ303" s="75"/>
      <c r="JTK303" s="75"/>
      <c r="JTL303" s="75"/>
      <c r="JTM303" s="75"/>
      <c r="JTN303" s="75"/>
      <c r="JTO303" s="75"/>
      <c r="JTP303" s="75"/>
      <c r="JTQ303" s="75"/>
      <c r="JTR303" s="75"/>
      <c r="JTS303" s="75"/>
      <c r="JTT303" s="75"/>
      <c r="JTU303" s="75"/>
      <c r="JTV303" s="75"/>
      <c r="JTW303" s="75"/>
      <c r="JTX303" s="75"/>
      <c r="JTY303" s="75"/>
      <c r="JTZ303" s="75"/>
      <c r="JUA303" s="75"/>
      <c r="JUB303" s="75"/>
      <c r="JUC303" s="75"/>
      <c r="JUD303" s="75"/>
      <c r="JUE303" s="75"/>
      <c r="JUF303" s="75"/>
      <c r="JUG303" s="75"/>
      <c r="JUH303" s="75"/>
      <c r="JUI303" s="75"/>
      <c r="JUJ303" s="75"/>
      <c r="JUK303" s="75"/>
      <c r="JUL303" s="75"/>
      <c r="JUM303" s="75"/>
      <c r="JUN303" s="75"/>
      <c r="JUO303" s="75"/>
      <c r="JUP303" s="75"/>
      <c r="JUQ303" s="75"/>
      <c r="JUR303" s="75"/>
      <c r="JUS303" s="75"/>
      <c r="JUT303" s="75"/>
      <c r="JUU303" s="75"/>
      <c r="JUV303" s="75"/>
      <c r="JUW303" s="75"/>
      <c r="JUX303" s="75"/>
      <c r="JUY303" s="75"/>
      <c r="JUZ303" s="75"/>
      <c r="JVA303" s="75"/>
      <c r="JVB303" s="75"/>
      <c r="JVC303" s="75"/>
      <c r="JVD303" s="75"/>
      <c r="JVE303" s="75"/>
      <c r="JVF303" s="75"/>
      <c r="JVG303" s="75"/>
      <c r="JVH303" s="75"/>
      <c r="JVI303" s="75"/>
      <c r="JVJ303" s="75"/>
      <c r="JVK303" s="75"/>
      <c r="JVL303" s="75"/>
      <c r="JVM303" s="75"/>
      <c r="JVN303" s="75"/>
      <c r="JVO303" s="75"/>
      <c r="JVP303" s="75"/>
      <c r="JVQ303" s="75"/>
      <c r="JVR303" s="75"/>
      <c r="JVS303" s="75"/>
      <c r="JVT303" s="75"/>
      <c r="JVU303" s="75"/>
      <c r="JVV303" s="75"/>
      <c r="JVW303" s="75"/>
      <c r="JVX303" s="75"/>
      <c r="JVY303" s="75"/>
      <c r="JVZ303" s="75"/>
      <c r="JWA303" s="75"/>
      <c r="JWB303" s="75"/>
      <c r="JWC303" s="75"/>
      <c r="JWD303" s="75"/>
      <c r="JWE303" s="75"/>
      <c r="JWF303" s="75"/>
      <c r="JWG303" s="75"/>
      <c r="JWH303" s="75"/>
      <c r="JWI303" s="75"/>
      <c r="JWJ303" s="75"/>
      <c r="JWK303" s="75"/>
      <c r="JWL303" s="75"/>
      <c r="JWM303" s="75"/>
      <c r="JWN303" s="75"/>
      <c r="JWO303" s="75"/>
      <c r="JWP303" s="75"/>
      <c r="JWQ303" s="75"/>
      <c r="JWR303" s="75"/>
      <c r="JWS303" s="75"/>
      <c r="JWT303" s="75"/>
      <c r="JWU303" s="75"/>
      <c r="JWV303" s="75"/>
      <c r="JWW303" s="75"/>
      <c r="JWX303" s="75"/>
      <c r="JWY303" s="75"/>
      <c r="JWZ303" s="75"/>
      <c r="JXA303" s="75"/>
      <c r="JXB303" s="75"/>
      <c r="JXC303" s="75"/>
      <c r="JXD303" s="75"/>
      <c r="JXE303" s="75"/>
      <c r="JXF303" s="75"/>
      <c r="JXG303" s="75"/>
      <c r="JXH303" s="75"/>
      <c r="JXI303" s="75"/>
      <c r="JXJ303" s="75"/>
      <c r="JXK303" s="75"/>
      <c r="JXL303" s="75"/>
      <c r="JXM303" s="75"/>
      <c r="JXN303" s="75"/>
      <c r="JXO303" s="75"/>
      <c r="JXP303" s="75"/>
      <c r="JXQ303" s="75"/>
      <c r="JXR303" s="75"/>
      <c r="JXS303" s="75"/>
      <c r="JXT303" s="75"/>
      <c r="JXU303" s="75"/>
      <c r="JXV303" s="75"/>
      <c r="JXW303" s="75"/>
      <c r="JXX303" s="75"/>
      <c r="JXY303" s="75"/>
      <c r="JXZ303" s="75"/>
      <c r="JYA303" s="75"/>
      <c r="JYB303" s="75"/>
      <c r="JYC303" s="75"/>
      <c r="JYD303" s="75"/>
      <c r="JYE303" s="75"/>
      <c r="JYF303" s="75"/>
      <c r="JYG303" s="75"/>
      <c r="JYH303" s="75"/>
      <c r="JYI303" s="75"/>
      <c r="JYJ303" s="75"/>
      <c r="JYK303" s="75"/>
      <c r="JYL303" s="75"/>
      <c r="JYM303" s="75"/>
      <c r="JYN303" s="75"/>
      <c r="JYO303" s="75"/>
      <c r="JYP303" s="75"/>
      <c r="JYQ303" s="75"/>
      <c r="JYR303" s="75"/>
      <c r="JYS303" s="75"/>
      <c r="JYT303" s="75"/>
      <c r="JYU303" s="75"/>
      <c r="JYV303" s="75"/>
      <c r="JYW303" s="75"/>
      <c r="JYX303" s="75"/>
      <c r="JYY303" s="75"/>
      <c r="JYZ303" s="75"/>
      <c r="JZA303" s="75"/>
      <c r="JZB303" s="75"/>
      <c r="JZC303" s="75"/>
      <c r="JZD303" s="75"/>
      <c r="JZE303" s="75"/>
      <c r="JZF303" s="75"/>
      <c r="JZG303" s="75"/>
      <c r="JZH303" s="75"/>
      <c r="JZI303" s="75"/>
      <c r="JZJ303" s="75"/>
      <c r="JZK303" s="75"/>
      <c r="JZL303" s="75"/>
      <c r="JZM303" s="75"/>
      <c r="JZN303" s="75"/>
      <c r="JZO303" s="75"/>
      <c r="JZP303" s="75"/>
      <c r="JZQ303" s="75"/>
      <c r="JZR303" s="75"/>
      <c r="JZS303" s="75"/>
      <c r="JZT303" s="75"/>
      <c r="JZU303" s="75"/>
      <c r="JZV303" s="75"/>
      <c r="JZW303" s="75"/>
      <c r="JZX303" s="75"/>
      <c r="JZY303" s="75"/>
      <c r="JZZ303" s="75"/>
      <c r="KAA303" s="75"/>
      <c r="KAB303" s="75"/>
      <c r="KAC303" s="75"/>
      <c r="KAD303" s="75"/>
      <c r="KAE303" s="75"/>
      <c r="KAF303" s="75"/>
      <c r="KAG303" s="75"/>
      <c r="KAH303" s="75"/>
      <c r="KAI303" s="75"/>
      <c r="KAJ303" s="75"/>
      <c r="KAK303" s="75"/>
      <c r="KAL303" s="75"/>
      <c r="KAM303" s="75"/>
      <c r="KAN303" s="75"/>
      <c r="KAO303" s="75"/>
      <c r="KAP303" s="75"/>
      <c r="KAQ303" s="75"/>
      <c r="KAR303" s="75"/>
      <c r="KAS303" s="75"/>
      <c r="KAT303" s="75"/>
      <c r="KAU303" s="75"/>
      <c r="KAV303" s="75"/>
      <c r="KAW303" s="75"/>
      <c r="KAX303" s="75"/>
      <c r="KAY303" s="75"/>
      <c r="KAZ303" s="75"/>
      <c r="KBA303" s="75"/>
      <c r="KBB303" s="75"/>
      <c r="KBC303" s="75"/>
      <c r="KBD303" s="75"/>
      <c r="KBE303" s="75"/>
      <c r="KBF303" s="75"/>
      <c r="KBG303" s="75"/>
      <c r="KBH303" s="75"/>
      <c r="KBI303" s="75"/>
      <c r="KBJ303" s="75"/>
      <c r="KBK303" s="75"/>
      <c r="KBL303" s="75"/>
      <c r="KBM303" s="75"/>
      <c r="KBN303" s="75"/>
      <c r="KBO303" s="75"/>
      <c r="KBP303" s="75"/>
      <c r="KBQ303" s="75"/>
      <c r="KBR303" s="75"/>
      <c r="KBS303" s="75"/>
      <c r="KBT303" s="75"/>
      <c r="KBU303" s="75"/>
      <c r="KBV303" s="75"/>
      <c r="KBW303" s="75"/>
      <c r="KBX303" s="75"/>
      <c r="KBY303" s="75"/>
      <c r="KBZ303" s="75"/>
      <c r="KCA303" s="75"/>
      <c r="KCB303" s="75"/>
      <c r="KCC303" s="75"/>
      <c r="KCD303" s="75"/>
      <c r="KCE303" s="75"/>
      <c r="KCF303" s="75"/>
      <c r="KCG303" s="75"/>
      <c r="KCH303" s="75"/>
      <c r="KCI303" s="75"/>
      <c r="KCJ303" s="75"/>
      <c r="KCK303" s="75"/>
      <c r="KCL303" s="75"/>
      <c r="KCM303" s="75"/>
      <c r="KCN303" s="75"/>
      <c r="KCO303" s="75"/>
      <c r="KCP303" s="75"/>
      <c r="KCQ303" s="75"/>
      <c r="KCR303" s="75"/>
      <c r="KCS303" s="75"/>
      <c r="KCT303" s="75"/>
      <c r="KCU303" s="75"/>
      <c r="KCV303" s="75"/>
      <c r="KCW303" s="75"/>
      <c r="KCX303" s="75"/>
      <c r="KCY303" s="75"/>
      <c r="KCZ303" s="75"/>
      <c r="KDA303" s="75"/>
      <c r="KDB303" s="75"/>
      <c r="KDC303" s="75"/>
      <c r="KDD303" s="75"/>
      <c r="KDE303" s="75"/>
      <c r="KDF303" s="75"/>
      <c r="KDG303" s="75"/>
      <c r="KDH303" s="75"/>
      <c r="KDI303" s="75"/>
      <c r="KDJ303" s="75"/>
      <c r="KDK303" s="75"/>
      <c r="KDL303" s="75"/>
      <c r="KDM303" s="75"/>
      <c r="KDN303" s="75"/>
      <c r="KDO303" s="75"/>
      <c r="KDP303" s="75"/>
      <c r="KDQ303" s="75"/>
      <c r="KDR303" s="75"/>
      <c r="KDS303" s="75"/>
      <c r="KDT303" s="75"/>
      <c r="KDU303" s="75"/>
      <c r="KDV303" s="75"/>
      <c r="KDW303" s="75"/>
      <c r="KDX303" s="75"/>
      <c r="KDY303" s="75"/>
      <c r="KDZ303" s="75"/>
      <c r="KEA303" s="75"/>
      <c r="KEB303" s="75"/>
      <c r="KEC303" s="75"/>
      <c r="KED303" s="75"/>
      <c r="KEE303" s="75"/>
      <c r="KEF303" s="75"/>
      <c r="KEG303" s="75"/>
      <c r="KEH303" s="75"/>
      <c r="KEI303" s="75"/>
      <c r="KEJ303" s="75"/>
      <c r="KEK303" s="75"/>
      <c r="KEL303" s="75"/>
      <c r="KEM303" s="75"/>
      <c r="KEN303" s="75"/>
      <c r="KEO303" s="75"/>
      <c r="KEP303" s="75"/>
      <c r="KEQ303" s="75"/>
      <c r="KER303" s="75"/>
      <c r="KES303" s="75"/>
      <c r="KET303" s="75"/>
      <c r="KEU303" s="75"/>
      <c r="KEV303" s="75"/>
      <c r="KEW303" s="75"/>
      <c r="KEX303" s="75"/>
      <c r="KEY303" s="75"/>
      <c r="KEZ303" s="75"/>
      <c r="KFA303" s="75"/>
      <c r="KFB303" s="75"/>
      <c r="KFC303" s="75"/>
      <c r="KFD303" s="75"/>
      <c r="KFE303" s="75"/>
      <c r="KFF303" s="75"/>
      <c r="KFG303" s="75"/>
      <c r="KFH303" s="75"/>
      <c r="KFI303" s="75"/>
      <c r="KFJ303" s="75"/>
      <c r="KFK303" s="75"/>
      <c r="KFL303" s="75"/>
      <c r="KFM303" s="75"/>
      <c r="KFN303" s="75"/>
      <c r="KFO303" s="75"/>
      <c r="KFP303" s="75"/>
      <c r="KFQ303" s="75"/>
      <c r="KFR303" s="75"/>
      <c r="KFS303" s="75"/>
      <c r="KFT303" s="75"/>
      <c r="KFU303" s="75"/>
      <c r="KFV303" s="75"/>
      <c r="KFW303" s="75"/>
      <c r="KFX303" s="75"/>
      <c r="KFY303" s="75"/>
      <c r="KFZ303" s="75"/>
      <c r="KGA303" s="75"/>
      <c r="KGB303" s="75"/>
      <c r="KGC303" s="75"/>
      <c r="KGD303" s="75"/>
      <c r="KGE303" s="75"/>
      <c r="KGF303" s="75"/>
      <c r="KGG303" s="75"/>
      <c r="KGH303" s="75"/>
      <c r="KGI303" s="75"/>
      <c r="KGJ303" s="75"/>
      <c r="KGK303" s="75"/>
      <c r="KGL303" s="75"/>
      <c r="KGM303" s="75"/>
      <c r="KGN303" s="75"/>
      <c r="KGO303" s="75"/>
      <c r="KGP303" s="75"/>
      <c r="KGQ303" s="75"/>
      <c r="KGR303" s="75"/>
      <c r="KGS303" s="75"/>
      <c r="KGT303" s="75"/>
      <c r="KGU303" s="75"/>
      <c r="KGV303" s="75"/>
      <c r="KGW303" s="75"/>
      <c r="KGX303" s="75"/>
      <c r="KGY303" s="75"/>
      <c r="KGZ303" s="75"/>
      <c r="KHA303" s="75"/>
      <c r="KHB303" s="75"/>
      <c r="KHC303" s="75"/>
      <c r="KHD303" s="75"/>
      <c r="KHE303" s="75"/>
      <c r="KHF303" s="75"/>
      <c r="KHG303" s="75"/>
      <c r="KHH303" s="75"/>
      <c r="KHI303" s="75"/>
      <c r="KHJ303" s="75"/>
      <c r="KHK303" s="75"/>
      <c r="KHL303" s="75"/>
      <c r="KHM303" s="75"/>
      <c r="KHN303" s="75"/>
      <c r="KHO303" s="75"/>
      <c r="KHP303" s="75"/>
      <c r="KHQ303" s="75"/>
      <c r="KHR303" s="75"/>
      <c r="KHS303" s="75"/>
      <c r="KHT303" s="75"/>
      <c r="KHU303" s="75"/>
      <c r="KHV303" s="75"/>
      <c r="KHW303" s="75"/>
      <c r="KHX303" s="75"/>
      <c r="KHY303" s="75"/>
      <c r="KHZ303" s="75"/>
      <c r="KIA303" s="75"/>
      <c r="KIB303" s="75"/>
      <c r="KIC303" s="75"/>
      <c r="KID303" s="75"/>
      <c r="KIE303" s="75"/>
      <c r="KIF303" s="75"/>
      <c r="KIG303" s="75"/>
      <c r="KIH303" s="75"/>
      <c r="KII303" s="75"/>
      <c r="KIJ303" s="75"/>
      <c r="KIK303" s="75"/>
      <c r="KIL303" s="75"/>
      <c r="KIM303" s="75"/>
      <c r="KIN303" s="75"/>
      <c r="KIO303" s="75"/>
      <c r="KIP303" s="75"/>
      <c r="KIQ303" s="75"/>
      <c r="KIR303" s="75"/>
      <c r="KIS303" s="75"/>
      <c r="KIT303" s="75"/>
      <c r="KIU303" s="75"/>
      <c r="KIV303" s="75"/>
      <c r="KIW303" s="75"/>
      <c r="KIX303" s="75"/>
      <c r="KIY303" s="75"/>
      <c r="KIZ303" s="75"/>
      <c r="KJA303" s="75"/>
      <c r="KJB303" s="75"/>
      <c r="KJC303" s="75"/>
      <c r="KJD303" s="75"/>
      <c r="KJE303" s="75"/>
      <c r="KJF303" s="75"/>
      <c r="KJG303" s="75"/>
      <c r="KJH303" s="75"/>
      <c r="KJI303" s="75"/>
      <c r="KJJ303" s="75"/>
      <c r="KJK303" s="75"/>
      <c r="KJL303" s="75"/>
      <c r="KJM303" s="75"/>
      <c r="KJN303" s="75"/>
      <c r="KJO303" s="75"/>
      <c r="KJP303" s="75"/>
      <c r="KJQ303" s="75"/>
      <c r="KJR303" s="75"/>
      <c r="KJS303" s="75"/>
      <c r="KJT303" s="75"/>
      <c r="KJU303" s="75"/>
      <c r="KJV303" s="75"/>
      <c r="KJW303" s="75"/>
      <c r="KJX303" s="75"/>
      <c r="KJY303" s="75"/>
      <c r="KJZ303" s="75"/>
      <c r="KKA303" s="75"/>
      <c r="KKB303" s="75"/>
      <c r="KKC303" s="75"/>
      <c r="KKD303" s="75"/>
      <c r="KKE303" s="75"/>
      <c r="KKF303" s="75"/>
      <c r="KKG303" s="75"/>
      <c r="KKH303" s="75"/>
      <c r="KKI303" s="75"/>
      <c r="KKJ303" s="75"/>
      <c r="KKK303" s="75"/>
      <c r="KKL303" s="75"/>
      <c r="KKM303" s="75"/>
      <c r="KKN303" s="75"/>
      <c r="KKO303" s="75"/>
      <c r="KKP303" s="75"/>
      <c r="KKQ303" s="75"/>
      <c r="KKR303" s="75"/>
      <c r="KKS303" s="75"/>
      <c r="KKT303" s="75"/>
      <c r="KKU303" s="75"/>
      <c r="KKV303" s="75"/>
      <c r="KKW303" s="75"/>
      <c r="KKX303" s="75"/>
      <c r="KKY303" s="75"/>
      <c r="KKZ303" s="75"/>
      <c r="KLA303" s="75"/>
      <c r="KLB303" s="75"/>
      <c r="KLC303" s="75"/>
      <c r="KLD303" s="75"/>
      <c r="KLE303" s="75"/>
      <c r="KLF303" s="75"/>
      <c r="KLG303" s="75"/>
      <c r="KLH303" s="75"/>
      <c r="KLI303" s="75"/>
      <c r="KLJ303" s="75"/>
      <c r="KLK303" s="75"/>
      <c r="KLL303" s="75"/>
      <c r="KLM303" s="75"/>
      <c r="KLN303" s="75"/>
      <c r="KLO303" s="75"/>
      <c r="KLP303" s="75"/>
      <c r="KLQ303" s="75"/>
      <c r="KLR303" s="75"/>
      <c r="KLS303" s="75"/>
      <c r="KLT303" s="75"/>
      <c r="KLU303" s="75"/>
      <c r="KLV303" s="75"/>
      <c r="KLW303" s="75"/>
      <c r="KLX303" s="75"/>
      <c r="KLY303" s="75"/>
      <c r="KLZ303" s="75"/>
      <c r="KMA303" s="75"/>
      <c r="KMB303" s="75"/>
      <c r="KMC303" s="75"/>
      <c r="KMD303" s="75"/>
      <c r="KME303" s="75"/>
      <c r="KMF303" s="75"/>
      <c r="KMG303" s="75"/>
      <c r="KMH303" s="75"/>
      <c r="KMI303" s="75"/>
      <c r="KMJ303" s="75"/>
      <c r="KMK303" s="75"/>
      <c r="KML303" s="75"/>
      <c r="KMM303" s="75"/>
      <c r="KMN303" s="75"/>
      <c r="KMO303" s="75"/>
      <c r="KMP303" s="75"/>
      <c r="KMQ303" s="75"/>
      <c r="KMR303" s="75"/>
      <c r="KMS303" s="75"/>
      <c r="KMT303" s="75"/>
      <c r="KMU303" s="75"/>
      <c r="KMV303" s="75"/>
      <c r="KMW303" s="75"/>
      <c r="KMX303" s="75"/>
      <c r="KMY303" s="75"/>
      <c r="KMZ303" s="75"/>
      <c r="KNA303" s="75"/>
      <c r="KNB303" s="75"/>
      <c r="KNC303" s="75"/>
      <c r="KND303" s="75"/>
      <c r="KNE303" s="75"/>
      <c r="KNF303" s="75"/>
      <c r="KNG303" s="75"/>
      <c r="KNH303" s="75"/>
      <c r="KNI303" s="75"/>
      <c r="KNJ303" s="75"/>
      <c r="KNK303" s="75"/>
      <c r="KNL303" s="75"/>
      <c r="KNM303" s="75"/>
      <c r="KNN303" s="75"/>
      <c r="KNO303" s="75"/>
      <c r="KNP303" s="75"/>
      <c r="KNQ303" s="75"/>
      <c r="KNR303" s="75"/>
      <c r="KNS303" s="75"/>
      <c r="KNT303" s="75"/>
      <c r="KNU303" s="75"/>
      <c r="KNV303" s="75"/>
      <c r="KNW303" s="75"/>
      <c r="KNX303" s="75"/>
      <c r="KNY303" s="75"/>
      <c r="KNZ303" s="75"/>
      <c r="KOA303" s="75"/>
      <c r="KOB303" s="75"/>
      <c r="KOC303" s="75"/>
      <c r="KOD303" s="75"/>
      <c r="KOE303" s="75"/>
      <c r="KOF303" s="75"/>
      <c r="KOG303" s="75"/>
      <c r="KOH303" s="75"/>
      <c r="KOI303" s="75"/>
      <c r="KOJ303" s="75"/>
      <c r="KOK303" s="75"/>
      <c r="KOL303" s="75"/>
      <c r="KOM303" s="75"/>
      <c r="KON303" s="75"/>
      <c r="KOO303" s="75"/>
      <c r="KOP303" s="75"/>
      <c r="KOQ303" s="75"/>
      <c r="KOR303" s="75"/>
      <c r="KOS303" s="75"/>
      <c r="KOT303" s="75"/>
      <c r="KOU303" s="75"/>
      <c r="KOV303" s="75"/>
      <c r="KOW303" s="75"/>
      <c r="KOX303" s="75"/>
      <c r="KOY303" s="75"/>
      <c r="KOZ303" s="75"/>
      <c r="KPA303" s="75"/>
      <c r="KPB303" s="75"/>
      <c r="KPC303" s="75"/>
      <c r="KPD303" s="75"/>
      <c r="KPE303" s="75"/>
      <c r="KPF303" s="75"/>
      <c r="KPG303" s="75"/>
      <c r="KPH303" s="75"/>
      <c r="KPI303" s="75"/>
      <c r="KPJ303" s="75"/>
      <c r="KPK303" s="75"/>
      <c r="KPL303" s="75"/>
      <c r="KPM303" s="75"/>
      <c r="KPN303" s="75"/>
      <c r="KPO303" s="75"/>
      <c r="KPP303" s="75"/>
      <c r="KPQ303" s="75"/>
      <c r="KPR303" s="75"/>
      <c r="KPS303" s="75"/>
      <c r="KPT303" s="75"/>
      <c r="KPU303" s="75"/>
      <c r="KPV303" s="75"/>
      <c r="KPW303" s="75"/>
      <c r="KPX303" s="75"/>
      <c r="KPY303" s="75"/>
      <c r="KPZ303" s="75"/>
      <c r="KQA303" s="75"/>
      <c r="KQB303" s="75"/>
      <c r="KQC303" s="75"/>
      <c r="KQD303" s="75"/>
      <c r="KQE303" s="75"/>
      <c r="KQF303" s="75"/>
      <c r="KQG303" s="75"/>
      <c r="KQH303" s="75"/>
      <c r="KQI303" s="75"/>
      <c r="KQJ303" s="75"/>
      <c r="KQK303" s="75"/>
      <c r="KQL303" s="75"/>
      <c r="KQM303" s="75"/>
      <c r="KQN303" s="75"/>
      <c r="KQO303" s="75"/>
      <c r="KQP303" s="75"/>
      <c r="KQQ303" s="75"/>
      <c r="KQR303" s="75"/>
      <c r="KQS303" s="75"/>
      <c r="KQT303" s="75"/>
      <c r="KQU303" s="75"/>
      <c r="KQV303" s="75"/>
      <c r="KQW303" s="75"/>
      <c r="KQX303" s="75"/>
      <c r="KQY303" s="75"/>
      <c r="KQZ303" s="75"/>
      <c r="KRA303" s="75"/>
      <c r="KRB303" s="75"/>
      <c r="KRC303" s="75"/>
      <c r="KRD303" s="75"/>
      <c r="KRE303" s="75"/>
      <c r="KRF303" s="75"/>
      <c r="KRG303" s="75"/>
      <c r="KRH303" s="75"/>
      <c r="KRI303" s="75"/>
      <c r="KRJ303" s="75"/>
      <c r="KRK303" s="75"/>
      <c r="KRL303" s="75"/>
      <c r="KRM303" s="75"/>
      <c r="KRN303" s="75"/>
      <c r="KRO303" s="75"/>
      <c r="KRP303" s="75"/>
      <c r="KRQ303" s="75"/>
      <c r="KRR303" s="75"/>
      <c r="KRS303" s="75"/>
      <c r="KRT303" s="75"/>
      <c r="KRU303" s="75"/>
      <c r="KRV303" s="75"/>
      <c r="KRW303" s="75"/>
      <c r="KRX303" s="75"/>
      <c r="KRY303" s="75"/>
      <c r="KRZ303" s="75"/>
      <c r="KSA303" s="75"/>
      <c r="KSB303" s="75"/>
      <c r="KSC303" s="75"/>
      <c r="KSD303" s="75"/>
      <c r="KSE303" s="75"/>
      <c r="KSF303" s="75"/>
      <c r="KSG303" s="75"/>
      <c r="KSH303" s="75"/>
      <c r="KSI303" s="75"/>
      <c r="KSJ303" s="75"/>
      <c r="KSK303" s="75"/>
      <c r="KSL303" s="75"/>
      <c r="KSM303" s="75"/>
      <c r="KSN303" s="75"/>
      <c r="KSO303" s="75"/>
      <c r="KSP303" s="75"/>
      <c r="KSQ303" s="75"/>
      <c r="KSR303" s="75"/>
      <c r="KSS303" s="75"/>
      <c r="KST303" s="75"/>
      <c r="KSU303" s="75"/>
      <c r="KSV303" s="75"/>
      <c r="KSW303" s="75"/>
      <c r="KSX303" s="75"/>
      <c r="KSY303" s="75"/>
      <c r="KSZ303" s="75"/>
      <c r="KTA303" s="75"/>
      <c r="KTB303" s="75"/>
      <c r="KTC303" s="75"/>
      <c r="KTD303" s="75"/>
      <c r="KTE303" s="75"/>
      <c r="KTF303" s="75"/>
      <c r="KTG303" s="75"/>
      <c r="KTH303" s="75"/>
      <c r="KTI303" s="75"/>
      <c r="KTJ303" s="75"/>
      <c r="KTK303" s="75"/>
      <c r="KTL303" s="75"/>
      <c r="KTM303" s="75"/>
      <c r="KTN303" s="75"/>
      <c r="KTO303" s="75"/>
      <c r="KTP303" s="75"/>
      <c r="KTQ303" s="75"/>
      <c r="KTR303" s="75"/>
      <c r="KTS303" s="75"/>
      <c r="KTT303" s="75"/>
      <c r="KTU303" s="75"/>
      <c r="KTV303" s="75"/>
      <c r="KTW303" s="75"/>
      <c r="KTX303" s="75"/>
      <c r="KTY303" s="75"/>
      <c r="KTZ303" s="75"/>
      <c r="KUA303" s="75"/>
      <c r="KUB303" s="75"/>
      <c r="KUC303" s="75"/>
      <c r="KUD303" s="75"/>
      <c r="KUE303" s="75"/>
      <c r="KUF303" s="75"/>
      <c r="KUG303" s="75"/>
      <c r="KUH303" s="75"/>
      <c r="KUI303" s="75"/>
      <c r="KUJ303" s="75"/>
      <c r="KUK303" s="75"/>
      <c r="KUL303" s="75"/>
      <c r="KUM303" s="75"/>
      <c r="KUN303" s="75"/>
      <c r="KUO303" s="75"/>
      <c r="KUP303" s="75"/>
      <c r="KUQ303" s="75"/>
      <c r="KUR303" s="75"/>
      <c r="KUS303" s="75"/>
      <c r="KUT303" s="75"/>
      <c r="KUU303" s="75"/>
      <c r="KUV303" s="75"/>
      <c r="KUW303" s="75"/>
      <c r="KUX303" s="75"/>
      <c r="KUY303" s="75"/>
      <c r="KUZ303" s="75"/>
      <c r="KVA303" s="75"/>
      <c r="KVB303" s="75"/>
      <c r="KVC303" s="75"/>
      <c r="KVD303" s="75"/>
      <c r="KVE303" s="75"/>
      <c r="KVF303" s="75"/>
      <c r="KVG303" s="75"/>
      <c r="KVH303" s="75"/>
      <c r="KVI303" s="75"/>
      <c r="KVJ303" s="75"/>
      <c r="KVK303" s="75"/>
      <c r="KVL303" s="75"/>
      <c r="KVM303" s="75"/>
      <c r="KVN303" s="75"/>
      <c r="KVO303" s="75"/>
      <c r="KVP303" s="75"/>
      <c r="KVQ303" s="75"/>
      <c r="KVR303" s="75"/>
      <c r="KVS303" s="75"/>
      <c r="KVT303" s="75"/>
      <c r="KVU303" s="75"/>
      <c r="KVV303" s="75"/>
      <c r="KVW303" s="75"/>
      <c r="KVX303" s="75"/>
      <c r="KVY303" s="75"/>
      <c r="KVZ303" s="75"/>
      <c r="KWA303" s="75"/>
      <c r="KWB303" s="75"/>
      <c r="KWC303" s="75"/>
      <c r="KWD303" s="75"/>
      <c r="KWE303" s="75"/>
      <c r="KWF303" s="75"/>
      <c r="KWG303" s="75"/>
      <c r="KWH303" s="75"/>
      <c r="KWI303" s="75"/>
      <c r="KWJ303" s="75"/>
      <c r="KWK303" s="75"/>
      <c r="KWL303" s="75"/>
      <c r="KWM303" s="75"/>
      <c r="KWN303" s="75"/>
      <c r="KWO303" s="75"/>
      <c r="KWP303" s="75"/>
      <c r="KWQ303" s="75"/>
      <c r="KWR303" s="75"/>
      <c r="KWS303" s="75"/>
      <c r="KWT303" s="75"/>
      <c r="KWU303" s="75"/>
      <c r="KWV303" s="75"/>
      <c r="KWW303" s="75"/>
      <c r="KWX303" s="75"/>
      <c r="KWY303" s="75"/>
      <c r="KWZ303" s="75"/>
      <c r="KXA303" s="75"/>
      <c r="KXB303" s="75"/>
      <c r="KXC303" s="75"/>
      <c r="KXD303" s="75"/>
      <c r="KXE303" s="75"/>
      <c r="KXF303" s="75"/>
      <c r="KXG303" s="75"/>
      <c r="KXH303" s="75"/>
      <c r="KXI303" s="75"/>
      <c r="KXJ303" s="75"/>
      <c r="KXK303" s="75"/>
      <c r="KXL303" s="75"/>
      <c r="KXM303" s="75"/>
      <c r="KXN303" s="75"/>
      <c r="KXO303" s="75"/>
      <c r="KXP303" s="75"/>
      <c r="KXQ303" s="75"/>
      <c r="KXR303" s="75"/>
      <c r="KXS303" s="75"/>
      <c r="KXT303" s="75"/>
      <c r="KXU303" s="75"/>
      <c r="KXV303" s="75"/>
      <c r="KXW303" s="75"/>
      <c r="KXX303" s="75"/>
      <c r="KXY303" s="75"/>
      <c r="KXZ303" s="75"/>
      <c r="KYA303" s="75"/>
      <c r="KYB303" s="75"/>
      <c r="KYC303" s="75"/>
      <c r="KYD303" s="75"/>
      <c r="KYE303" s="75"/>
      <c r="KYF303" s="75"/>
      <c r="KYG303" s="75"/>
      <c r="KYH303" s="75"/>
      <c r="KYI303" s="75"/>
      <c r="KYJ303" s="75"/>
      <c r="KYK303" s="75"/>
      <c r="KYL303" s="75"/>
      <c r="KYM303" s="75"/>
      <c r="KYN303" s="75"/>
      <c r="KYO303" s="75"/>
      <c r="KYP303" s="75"/>
      <c r="KYQ303" s="75"/>
      <c r="KYR303" s="75"/>
      <c r="KYS303" s="75"/>
      <c r="KYT303" s="75"/>
      <c r="KYU303" s="75"/>
      <c r="KYV303" s="75"/>
      <c r="KYW303" s="75"/>
      <c r="KYX303" s="75"/>
      <c r="KYY303" s="75"/>
      <c r="KYZ303" s="75"/>
      <c r="KZA303" s="75"/>
      <c r="KZB303" s="75"/>
      <c r="KZC303" s="75"/>
      <c r="KZD303" s="75"/>
      <c r="KZE303" s="75"/>
      <c r="KZF303" s="75"/>
      <c r="KZG303" s="75"/>
      <c r="KZH303" s="75"/>
      <c r="KZI303" s="75"/>
      <c r="KZJ303" s="75"/>
      <c r="KZK303" s="75"/>
      <c r="KZL303" s="75"/>
      <c r="KZM303" s="75"/>
      <c r="KZN303" s="75"/>
      <c r="KZO303" s="75"/>
      <c r="KZP303" s="75"/>
      <c r="KZQ303" s="75"/>
      <c r="KZR303" s="75"/>
      <c r="KZS303" s="75"/>
      <c r="KZT303" s="75"/>
      <c r="KZU303" s="75"/>
      <c r="KZV303" s="75"/>
      <c r="KZW303" s="75"/>
      <c r="KZX303" s="75"/>
      <c r="KZY303" s="75"/>
      <c r="KZZ303" s="75"/>
      <c r="LAA303" s="75"/>
      <c r="LAB303" s="75"/>
      <c r="LAC303" s="75"/>
      <c r="LAD303" s="75"/>
      <c r="LAE303" s="75"/>
      <c r="LAF303" s="75"/>
      <c r="LAG303" s="75"/>
      <c r="LAH303" s="75"/>
      <c r="LAI303" s="75"/>
      <c r="LAJ303" s="75"/>
      <c r="LAK303" s="75"/>
      <c r="LAL303" s="75"/>
      <c r="LAM303" s="75"/>
      <c r="LAN303" s="75"/>
      <c r="LAO303" s="75"/>
      <c r="LAP303" s="75"/>
      <c r="LAQ303" s="75"/>
      <c r="LAR303" s="75"/>
      <c r="LAS303" s="75"/>
      <c r="LAT303" s="75"/>
      <c r="LAU303" s="75"/>
      <c r="LAV303" s="75"/>
      <c r="LAW303" s="75"/>
      <c r="LAX303" s="75"/>
      <c r="LAY303" s="75"/>
      <c r="LAZ303" s="75"/>
      <c r="LBA303" s="75"/>
      <c r="LBB303" s="75"/>
      <c r="LBC303" s="75"/>
      <c r="LBD303" s="75"/>
      <c r="LBE303" s="75"/>
      <c r="LBF303" s="75"/>
      <c r="LBG303" s="75"/>
      <c r="LBH303" s="75"/>
      <c r="LBI303" s="75"/>
      <c r="LBJ303" s="75"/>
      <c r="LBK303" s="75"/>
      <c r="LBL303" s="75"/>
      <c r="LBM303" s="75"/>
      <c r="LBN303" s="75"/>
      <c r="LBO303" s="75"/>
      <c r="LBP303" s="75"/>
      <c r="LBQ303" s="75"/>
      <c r="LBR303" s="75"/>
      <c r="LBS303" s="75"/>
      <c r="LBT303" s="75"/>
      <c r="LBU303" s="75"/>
      <c r="LBV303" s="75"/>
      <c r="LBW303" s="75"/>
      <c r="LBX303" s="75"/>
      <c r="LBY303" s="75"/>
      <c r="LBZ303" s="75"/>
      <c r="LCA303" s="75"/>
      <c r="LCB303" s="75"/>
      <c r="LCC303" s="75"/>
      <c r="LCD303" s="75"/>
      <c r="LCE303" s="75"/>
      <c r="LCF303" s="75"/>
      <c r="LCG303" s="75"/>
      <c r="LCH303" s="75"/>
      <c r="LCI303" s="75"/>
      <c r="LCJ303" s="75"/>
      <c r="LCK303" s="75"/>
      <c r="LCL303" s="75"/>
      <c r="LCM303" s="75"/>
      <c r="LCN303" s="75"/>
      <c r="LCO303" s="75"/>
      <c r="LCP303" s="75"/>
      <c r="LCQ303" s="75"/>
      <c r="LCR303" s="75"/>
      <c r="LCS303" s="75"/>
      <c r="LCT303" s="75"/>
      <c r="LCU303" s="75"/>
      <c r="LCV303" s="75"/>
      <c r="LCW303" s="75"/>
      <c r="LCX303" s="75"/>
      <c r="LCY303" s="75"/>
      <c r="LCZ303" s="75"/>
      <c r="LDA303" s="75"/>
      <c r="LDB303" s="75"/>
      <c r="LDC303" s="75"/>
      <c r="LDD303" s="75"/>
      <c r="LDE303" s="75"/>
      <c r="LDF303" s="75"/>
      <c r="LDG303" s="75"/>
      <c r="LDH303" s="75"/>
      <c r="LDI303" s="75"/>
      <c r="LDJ303" s="75"/>
      <c r="LDK303" s="75"/>
      <c r="LDL303" s="75"/>
      <c r="LDM303" s="75"/>
      <c r="LDN303" s="75"/>
      <c r="LDO303" s="75"/>
      <c r="LDP303" s="75"/>
      <c r="LDQ303" s="75"/>
      <c r="LDR303" s="75"/>
      <c r="LDS303" s="75"/>
      <c r="LDT303" s="75"/>
      <c r="LDU303" s="75"/>
      <c r="LDV303" s="75"/>
      <c r="LDW303" s="75"/>
      <c r="LDX303" s="75"/>
      <c r="LDY303" s="75"/>
      <c r="LDZ303" s="75"/>
      <c r="LEA303" s="75"/>
      <c r="LEB303" s="75"/>
      <c r="LEC303" s="75"/>
      <c r="LED303" s="75"/>
      <c r="LEE303" s="75"/>
      <c r="LEF303" s="75"/>
      <c r="LEG303" s="75"/>
      <c r="LEH303" s="75"/>
      <c r="LEI303" s="75"/>
      <c r="LEJ303" s="75"/>
      <c r="LEK303" s="75"/>
      <c r="LEL303" s="75"/>
      <c r="LEM303" s="75"/>
      <c r="LEN303" s="75"/>
      <c r="LEO303" s="75"/>
      <c r="LEP303" s="75"/>
      <c r="LEQ303" s="75"/>
      <c r="LER303" s="75"/>
      <c r="LES303" s="75"/>
      <c r="LET303" s="75"/>
      <c r="LEU303" s="75"/>
      <c r="LEV303" s="75"/>
      <c r="LEW303" s="75"/>
      <c r="LEX303" s="75"/>
      <c r="LEY303" s="75"/>
      <c r="LEZ303" s="75"/>
      <c r="LFA303" s="75"/>
      <c r="LFB303" s="75"/>
      <c r="LFC303" s="75"/>
      <c r="LFD303" s="75"/>
      <c r="LFE303" s="75"/>
      <c r="LFF303" s="75"/>
      <c r="LFG303" s="75"/>
      <c r="LFH303" s="75"/>
      <c r="LFI303" s="75"/>
      <c r="LFJ303" s="75"/>
      <c r="LFK303" s="75"/>
      <c r="LFL303" s="75"/>
      <c r="LFM303" s="75"/>
      <c r="LFN303" s="75"/>
      <c r="LFO303" s="75"/>
      <c r="LFP303" s="75"/>
      <c r="LFQ303" s="75"/>
      <c r="LFR303" s="75"/>
      <c r="LFS303" s="75"/>
      <c r="LFT303" s="75"/>
      <c r="LFU303" s="75"/>
      <c r="LFV303" s="75"/>
      <c r="LFW303" s="75"/>
      <c r="LFX303" s="75"/>
      <c r="LFY303" s="75"/>
      <c r="LFZ303" s="75"/>
      <c r="LGA303" s="75"/>
      <c r="LGB303" s="75"/>
      <c r="LGC303" s="75"/>
      <c r="LGD303" s="75"/>
      <c r="LGE303" s="75"/>
      <c r="LGF303" s="75"/>
      <c r="LGG303" s="75"/>
      <c r="LGH303" s="75"/>
      <c r="LGI303" s="75"/>
      <c r="LGJ303" s="75"/>
      <c r="LGK303" s="75"/>
      <c r="LGL303" s="75"/>
      <c r="LGM303" s="75"/>
      <c r="LGN303" s="75"/>
      <c r="LGO303" s="75"/>
      <c r="LGP303" s="75"/>
      <c r="LGQ303" s="75"/>
      <c r="LGR303" s="75"/>
      <c r="LGS303" s="75"/>
      <c r="LGT303" s="75"/>
      <c r="LGU303" s="75"/>
      <c r="LGV303" s="75"/>
      <c r="LGW303" s="75"/>
      <c r="LGX303" s="75"/>
      <c r="LGY303" s="75"/>
      <c r="LGZ303" s="75"/>
      <c r="LHA303" s="75"/>
      <c r="LHB303" s="75"/>
      <c r="LHC303" s="75"/>
      <c r="LHD303" s="75"/>
      <c r="LHE303" s="75"/>
      <c r="LHF303" s="75"/>
      <c r="LHG303" s="75"/>
      <c r="LHH303" s="75"/>
      <c r="LHI303" s="75"/>
      <c r="LHJ303" s="75"/>
      <c r="LHK303" s="75"/>
      <c r="LHL303" s="75"/>
      <c r="LHM303" s="75"/>
      <c r="LHN303" s="75"/>
      <c r="LHO303" s="75"/>
      <c r="LHP303" s="75"/>
      <c r="LHQ303" s="75"/>
      <c r="LHR303" s="75"/>
      <c r="LHS303" s="75"/>
      <c r="LHT303" s="75"/>
      <c r="LHU303" s="75"/>
      <c r="LHV303" s="75"/>
      <c r="LHW303" s="75"/>
      <c r="LHX303" s="75"/>
      <c r="LHY303" s="75"/>
      <c r="LHZ303" s="75"/>
      <c r="LIA303" s="75"/>
      <c r="LIB303" s="75"/>
      <c r="LIC303" s="75"/>
      <c r="LID303" s="75"/>
      <c r="LIE303" s="75"/>
      <c r="LIF303" s="75"/>
      <c r="LIG303" s="75"/>
      <c r="LIH303" s="75"/>
      <c r="LII303" s="75"/>
      <c r="LIJ303" s="75"/>
      <c r="LIK303" s="75"/>
      <c r="LIL303" s="75"/>
      <c r="LIM303" s="75"/>
      <c r="LIN303" s="75"/>
      <c r="LIO303" s="75"/>
      <c r="LIP303" s="75"/>
      <c r="LIQ303" s="75"/>
      <c r="LIR303" s="75"/>
      <c r="LIS303" s="75"/>
      <c r="LIT303" s="75"/>
      <c r="LIU303" s="75"/>
      <c r="LIV303" s="75"/>
      <c r="LIW303" s="75"/>
      <c r="LIX303" s="75"/>
      <c r="LIY303" s="75"/>
      <c r="LIZ303" s="75"/>
      <c r="LJA303" s="75"/>
      <c r="LJB303" s="75"/>
      <c r="LJC303" s="75"/>
      <c r="LJD303" s="75"/>
      <c r="LJE303" s="75"/>
      <c r="LJF303" s="75"/>
      <c r="LJG303" s="75"/>
      <c r="LJH303" s="75"/>
      <c r="LJI303" s="75"/>
      <c r="LJJ303" s="75"/>
      <c r="LJK303" s="75"/>
      <c r="LJL303" s="75"/>
      <c r="LJM303" s="75"/>
      <c r="LJN303" s="75"/>
      <c r="LJO303" s="75"/>
      <c r="LJP303" s="75"/>
      <c r="LJQ303" s="75"/>
      <c r="LJR303" s="75"/>
      <c r="LJS303" s="75"/>
      <c r="LJT303" s="75"/>
      <c r="LJU303" s="75"/>
      <c r="LJV303" s="75"/>
      <c r="LJW303" s="75"/>
      <c r="LJX303" s="75"/>
      <c r="LJY303" s="75"/>
      <c r="LJZ303" s="75"/>
      <c r="LKA303" s="75"/>
      <c r="LKB303" s="75"/>
      <c r="LKC303" s="75"/>
      <c r="LKD303" s="75"/>
      <c r="LKE303" s="75"/>
      <c r="LKF303" s="75"/>
      <c r="LKG303" s="75"/>
      <c r="LKH303" s="75"/>
      <c r="LKI303" s="75"/>
      <c r="LKJ303" s="75"/>
      <c r="LKK303" s="75"/>
      <c r="LKL303" s="75"/>
      <c r="LKM303" s="75"/>
      <c r="LKN303" s="75"/>
      <c r="LKO303" s="75"/>
      <c r="LKP303" s="75"/>
      <c r="LKQ303" s="75"/>
      <c r="LKR303" s="75"/>
      <c r="LKS303" s="75"/>
      <c r="LKT303" s="75"/>
      <c r="LKU303" s="75"/>
      <c r="LKV303" s="75"/>
      <c r="LKW303" s="75"/>
      <c r="LKX303" s="75"/>
      <c r="LKY303" s="75"/>
      <c r="LKZ303" s="75"/>
      <c r="LLA303" s="75"/>
      <c r="LLB303" s="75"/>
      <c r="LLC303" s="75"/>
      <c r="LLD303" s="75"/>
      <c r="LLE303" s="75"/>
      <c r="LLF303" s="75"/>
      <c r="LLG303" s="75"/>
      <c r="LLH303" s="75"/>
      <c r="LLI303" s="75"/>
      <c r="LLJ303" s="75"/>
      <c r="LLK303" s="75"/>
      <c r="LLL303" s="75"/>
      <c r="LLM303" s="75"/>
      <c r="LLN303" s="75"/>
      <c r="LLO303" s="75"/>
      <c r="LLP303" s="75"/>
      <c r="LLQ303" s="75"/>
      <c r="LLR303" s="75"/>
      <c r="LLS303" s="75"/>
      <c r="LLT303" s="75"/>
      <c r="LLU303" s="75"/>
      <c r="LLV303" s="75"/>
      <c r="LLW303" s="75"/>
      <c r="LLX303" s="75"/>
      <c r="LLY303" s="75"/>
      <c r="LLZ303" s="75"/>
      <c r="LMA303" s="75"/>
      <c r="LMB303" s="75"/>
      <c r="LMC303" s="75"/>
      <c r="LMD303" s="75"/>
      <c r="LME303" s="75"/>
      <c r="LMF303" s="75"/>
      <c r="LMG303" s="75"/>
      <c r="LMH303" s="75"/>
      <c r="LMI303" s="75"/>
      <c r="LMJ303" s="75"/>
      <c r="LMK303" s="75"/>
      <c r="LML303" s="75"/>
      <c r="LMM303" s="75"/>
      <c r="LMN303" s="75"/>
      <c r="LMO303" s="75"/>
      <c r="LMP303" s="75"/>
      <c r="LMQ303" s="75"/>
      <c r="LMR303" s="75"/>
      <c r="LMS303" s="75"/>
      <c r="LMT303" s="75"/>
      <c r="LMU303" s="75"/>
      <c r="LMV303" s="75"/>
      <c r="LMW303" s="75"/>
      <c r="LMX303" s="75"/>
      <c r="LMY303" s="75"/>
      <c r="LMZ303" s="75"/>
      <c r="LNA303" s="75"/>
      <c r="LNB303" s="75"/>
      <c r="LNC303" s="75"/>
      <c r="LND303" s="75"/>
      <c r="LNE303" s="75"/>
      <c r="LNF303" s="75"/>
      <c r="LNG303" s="75"/>
      <c r="LNH303" s="75"/>
      <c r="LNI303" s="75"/>
      <c r="LNJ303" s="75"/>
      <c r="LNK303" s="75"/>
      <c r="LNL303" s="75"/>
      <c r="LNM303" s="75"/>
      <c r="LNN303" s="75"/>
      <c r="LNO303" s="75"/>
      <c r="LNP303" s="75"/>
      <c r="LNQ303" s="75"/>
      <c r="LNR303" s="75"/>
      <c r="LNS303" s="75"/>
      <c r="LNT303" s="75"/>
      <c r="LNU303" s="75"/>
      <c r="LNV303" s="75"/>
      <c r="LNW303" s="75"/>
      <c r="LNX303" s="75"/>
      <c r="LNY303" s="75"/>
      <c r="LNZ303" s="75"/>
      <c r="LOA303" s="75"/>
      <c r="LOB303" s="75"/>
      <c r="LOC303" s="75"/>
      <c r="LOD303" s="75"/>
      <c r="LOE303" s="75"/>
      <c r="LOF303" s="75"/>
      <c r="LOG303" s="75"/>
      <c r="LOH303" s="75"/>
      <c r="LOI303" s="75"/>
      <c r="LOJ303" s="75"/>
      <c r="LOK303" s="75"/>
      <c r="LOL303" s="75"/>
      <c r="LOM303" s="75"/>
      <c r="LON303" s="75"/>
      <c r="LOO303" s="75"/>
      <c r="LOP303" s="75"/>
      <c r="LOQ303" s="75"/>
      <c r="LOR303" s="75"/>
      <c r="LOS303" s="75"/>
      <c r="LOT303" s="75"/>
      <c r="LOU303" s="75"/>
      <c r="LOV303" s="75"/>
      <c r="LOW303" s="75"/>
      <c r="LOX303" s="75"/>
      <c r="LOY303" s="75"/>
      <c r="LOZ303" s="75"/>
      <c r="LPA303" s="75"/>
      <c r="LPB303" s="75"/>
      <c r="LPC303" s="75"/>
      <c r="LPD303" s="75"/>
      <c r="LPE303" s="75"/>
      <c r="LPF303" s="75"/>
      <c r="LPG303" s="75"/>
      <c r="LPH303" s="75"/>
      <c r="LPI303" s="75"/>
      <c r="LPJ303" s="75"/>
      <c r="LPK303" s="75"/>
      <c r="LPL303" s="75"/>
      <c r="LPM303" s="75"/>
      <c r="LPN303" s="75"/>
      <c r="LPO303" s="75"/>
      <c r="LPP303" s="75"/>
      <c r="LPQ303" s="75"/>
      <c r="LPR303" s="75"/>
      <c r="LPS303" s="75"/>
      <c r="LPT303" s="75"/>
      <c r="LPU303" s="75"/>
      <c r="LPV303" s="75"/>
      <c r="LPW303" s="75"/>
      <c r="LPX303" s="75"/>
      <c r="LPY303" s="75"/>
      <c r="LPZ303" s="75"/>
      <c r="LQA303" s="75"/>
      <c r="LQB303" s="75"/>
      <c r="LQC303" s="75"/>
      <c r="LQD303" s="75"/>
      <c r="LQE303" s="75"/>
      <c r="LQF303" s="75"/>
      <c r="LQG303" s="75"/>
      <c r="LQH303" s="75"/>
      <c r="LQI303" s="75"/>
      <c r="LQJ303" s="75"/>
      <c r="LQK303" s="75"/>
      <c r="LQL303" s="75"/>
      <c r="LQM303" s="75"/>
      <c r="LQN303" s="75"/>
      <c r="LQO303" s="75"/>
      <c r="LQP303" s="75"/>
      <c r="LQQ303" s="75"/>
      <c r="LQR303" s="75"/>
      <c r="LQS303" s="75"/>
      <c r="LQT303" s="75"/>
      <c r="LQU303" s="75"/>
      <c r="LQV303" s="75"/>
      <c r="LQW303" s="75"/>
      <c r="LQX303" s="75"/>
      <c r="LQY303" s="75"/>
      <c r="LQZ303" s="75"/>
      <c r="LRA303" s="75"/>
      <c r="LRB303" s="75"/>
      <c r="LRC303" s="75"/>
      <c r="LRD303" s="75"/>
      <c r="LRE303" s="75"/>
      <c r="LRF303" s="75"/>
      <c r="LRG303" s="75"/>
      <c r="LRH303" s="75"/>
      <c r="LRI303" s="75"/>
      <c r="LRJ303" s="75"/>
      <c r="LRK303" s="75"/>
      <c r="LRL303" s="75"/>
      <c r="LRM303" s="75"/>
      <c r="LRN303" s="75"/>
      <c r="LRO303" s="75"/>
      <c r="LRP303" s="75"/>
      <c r="LRQ303" s="75"/>
      <c r="LRR303" s="75"/>
      <c r="LRS303" s="75"/>
      <c r="LRT303" s="75"/>
      <c r="LRU303" s="75"/>
      <c r="LRV303" s="75"/>
      <c r="LRW303" s="75"/>
      <c r="LRX303" s="75"/>
      <c r="LRY303" s="75"/>
      <c r="LRZ303" s="75"/>
      <c r="LSA303" s="75"/>
      <c r="LSB303" s="75"/>
      <c r="LSC303" s="75"/>
      <c r="LSD303" s="75"/>
      <c r="LSE303" s="75"/>
      <c r="LSF303" s="75"/>
      <c r="LSG303" s="75"/>
      <c r="LSH303" s="75"/>
      <c r="LSI303" s="75"/>
      <c r="LSJ303" s="75"/>
      <c r="LSK303" s="75"/>
      <c r="LSL303" s="75"/>
      <c r="LSM303" s="75"/>
      <c r="LSN303" s="75"/>
      <c r="LSO303" s="75"/>
      <c r="LSP303" s="75"/>
      <c r="LSQ303" s="75"/>
      <c r="LSR303" s="75"/>
      <c r="LSS303" s="75"/>
      <c r="LST303" s="75"/>
      <c r="LSU303" s="75"/>
      <c r="LSV303" s="75"/>
      <c r="LSW303" s="75"/>
      <c r="LSX303" s="75"/>
      <c r="LSY303" s="75"/>
      <c r="LSZ303" s="75"/>
      <c r="LTA303" s="75"/>
      <c r="LTB303" s="75"/>
      <c r="LTC303" s="75"/>
      <c r="LTD303" s="75"/>
      <c r="LTE303" s="75"/>
      <c r="LTF303" s="75"/>
      <c r="LTG303" s="75"/>
      <c r="LTH303" s="75"/>
      <c r="LTI303" s="75"/>
      <c r="LTJ303" s="75"/>
      <c r="LTK303" s="75"/>
      <c r="LTL303" s="75"/>
      <c r="LTM303" s="75"/>
      <c r="LTN303" s="75"/>
      <c r="LTO303" s="75"/>
      <c r="LTP303" s="75"/>
      <c r="LTQ303" s="75"/>
      <c r="LTR303" s="75"/>
      <c r="LTS303" s="75"/>
      <c r="LTT303" s="75"/>
      <c r="LTU303" s="75"/>
      <c r="LTV303" s="75"/>
      <c r="LTW303" s="75"/>
      <c r="LTX303" s="75"/>
      <c r="LTY303" s="75"/>
      <c r="LTZ303" s="75"/>
      <c r="LUA303" s="75"/>
      <c r="LUB303" s="75"/>
      <c r="LUC303" s="75"/>
      <c r="LUD303" s="75"/>
      <c r="LUE303" s="75"/>
      <c r="LUF303" s="75"/>
      <c r="LUG303" s="75"/>
      <c r="LUH303" s="75"/>
      <c r="LUI303" s="75"/>
      <c r="LUJ303" s="75"/>
      <c r="LUK303" s="75"/>
      <c r="LUL303" s="75"/>
      <c r="LUM303" s="75"/>
      <c r="LUN303" s="75"/>
      <c r="LUO303" s="75"/>
      <c r="LUP303" s="75"/>
      <c r="LUQ303" s="75"/>
      <c r="LUR303" s="75"/>
      <c r="LUS303" s="75"/>
      <c r="LUT303" s="75"/>
      <c r="LUU303" s="75"/>
      <c r="LUV303" s="75"/>
      <c r="LUW303" s="75"/>
      <c r="LUX303" s="75"/>
      <c r="LUY303" s="75"/>
      <c r="LUZ303" s="75"/>
      <c r="LVA303" s="75"/>
      <c r="LVB303" s="75"/>
      <c r="LVC303" s="75"/>
      <c r="LVD303" s="75"/>
      <c r="LVE303" s="75"/>
      <c r="LVF303" s="75"/>
      <c r="LVG303" s="75"/>
      <c r="LVH303" s="75"/>
      <c r="LVI303" s="75"/>
      <c r="LVJ303" s="75"/>
      <c r="LVK303" s="75"/>
      <c r="LVL303" s="75"/>
      <c r="LVM303" s="75"/>
      <c r="LVN303" s="75"/>
      <c r="LVO303" s="75"/>
      <c r="LVP303" s="75"/>
      <c r="LVQ303" s="75"/>
      <c r="LVR303" s="75"/>
      <c r="LVS303" s="75"/>
      <c r="LVT303" s="75"/>
      <c r="LVU303" s="75"/>
      <c r="LVV303" s="75"/>
      <c r="LVW303" s="75"/>
      <c r="LVX303" s="75"/>
      <c r="LVY303" s="75"/>
      <c r="LVZ303" s="75"/>
      <c r="LWA303" s="75"/>
      <c r="LWB303" s="75"/>
      <c r="LWC303" s="75"/>
      <c r="LWD303" s="75"/>
      <c r="LWE303" s="75"/>
      <c r="LWF303" s="75"/>
      <c r="LWG303" s="75"/>
      <c r="LWH303" s="75"/>
      <c r="LWI303" s="75"/>
      <c r="LWJ303" s="75"/>
      <c r="LWK303" s="75"/>
      <c r="LWL303" s="75"/>
      <c r="LWM303" s="75"/>
      <c r="LWN303" s="75"/>
      <c r="LWO303" s="75"/>
      <c r="LWP303" s="75"/>
      <c r="LWQ303" s="75"/>
      <c r="LWR303" s="75"/>
      <c r="LWS303" s="75"/>
      <c r="LWT303" s="75"/>
      <c r="LWU303" s="75"/>
      <c r="LWV303" s="75"/>
      <c r="LWW303" s="75"/>
      <c r="LWX303" s="75"/>
      <c r="LWY303" s="75"/>
      <c r="LWZ303" s="75"/>
      <c r="LXA303" s="75"/>
      <c r="LXB303" s="75"/>
      <c r="LXC303" s="75"/>
      <c r="LXD303" s="75"/>
      <c r="LXE303" s="75"/>
      <c r="LXF303" s="75"/>
      <c r="LXG303" s="75"/>
      <c r="LXH303" s="75"/>
      <c r="LXI303" s="75"/>
      <c r="LXJ303" s="75"/>
      <c r="LXK303" s="75"/>
      <c r="LXL303" s="75"/>
      <c r="LXM303" s="75"/>
      <c r="LXN303" s="75"/>
      <c r="LXO303" s="75"/>
      <c r="LXP303" s="75"/>
      <c r="LXQ303" s="75"/>
      <c r="LXR303" s="75"/>
      <c r="LXS303" s="75"/>
      <c r="LXT303" s="75"/>
      <c r="LXU303" s="75"/>
      <c r="LXV303" s="75"/>
      <c r="LXW303" s="75"/>
      <c r="LXX303" s="75"/>
      <c r="LXY303" s="75"/>
      <c r="LXZ303" s="75"/>
      <c r="LYA303" s="75"/>
      <c r="LYB303" s="75"/>
      <c r="LYC303" s="75"/>
      <c r="LYD303" s="75"/>
      <c r="LYE303" s="75"/>
      <c r="LYF303" s="75"/>
      <c r="LYG303" s="75"/>
      <c r="LYH303" s="75"/>
      <c r="LYI303" s="75"/>
      <c r="LYJ303" s="75"/>
      <c r="LYK303" s="75"/>
      <c r="LYL303" s="75"/>
      <c r="LYM303" s="75"/>
      <c r="LYN303" s="75"/>
      <c r="LYO303" s="75"/>
      <c r="LYP303" s="75"/>
      <c r="LYQ303" s="75"/>
      <c r="LYR303" s="75"/>
      <c r="LYS303" s="75"/>
      <c r="LYT303" s="75"/>
      <c r="LYU303" s="75"/>
      <c r="LYV303" s="75"/>
      <c r="LYW303" s="75"/>
      <c r="LYX303" s="75"/>
      <c r="LYY303" s="75"/>
      <c r="LYZ303" s="75"/>
      <c r="LZA303" s="75"/>
      <c r="LZB303" s="75"/>
      <c r="LZC303" s="75"/>
      <c r="LZD303" s="75"/>
      <c r="LZE303" s="75"/>
      <c r="LZF303" s="75"/>
      <c r="LZG303" s="75"/>
      <c r="LZH303" s="75"/>
      <c r="LZI303" s="75"/>
      <c r="LZJ303" s="75"/>
      <c r="LZK303" s="75"/>
      <c r="LZL303" s="75"/>
      <c r="LZM303" s="75"/>
      <c r="LZN303" s="75"/>
      <c r="LZO303" s="75"/>
      <c r="LZP303" s="75"/>
      <c r="LZQ303" s="75"/>
      <c r="LZR303" s="75"/>
      <c r="LZS303" s="75"/>
      <c r="LZT303" s="75"/>
      <c r="LZU303" s="75"/>
      <c r="LZV303" s="75"/>
      <c r="LZW303" s="75"/>
      <c r="LZX303" s="75"/>
      <c r="LZY303" s="75"/>
      <c r="LZZ303" s="75"/>
      <c r="MAA303" s="75"/>
      <c r="MAB303" s="75"/>
      <c r="MAC303" s="75"/>
      <c r="MAD303" s="75"/>
      <c r="MAE303" s="75"/>
      <c r="MAF303" s="75"/>
      <c r="MAG303" s="75"/>
      <c r="MAH303" s="75"/>
      <c r="MAI303" s="75"/>
      <c r="MAJ303" s="75"/>
      <c r="MAK303" s="75"/>
      <c r="MAL303" s="75"/>
      <c r="MAM303" s="75"/>
      <c r="MAN303" s="75"/>
      <c r="MAO303" s="75"/>
      <c r="MAP303" s="75"/>
      <c r="MAQ303" s="75"/>
      <c r="MAR303" s="75"/>
      <c r="MAS303" s="75"/>
      <c r="MAT303" s="75"/>
      <c r="MAU303" s="75"/>
      <c r="MAV303" s="75"/>
      <c r="MAW303" s="75"/>
      <c r="MAX303" s="75"/>
      <c r="MAY303" s="75"/>
      <c r="MAZ303" s="75"/>
      <c r="MBA303" s="75"/>
      <c r="MBB303" s="75"/>
      <c r="MBC303" s="75"/>
      <c r="MBD303" s="75"/>
      <c r="MBE303" s="75"/>
      <c r="MBF303" s="75"/>
      <c r="MBG303" s="75"/>
      <c r="MBH303" s="75"/>
      <c r="MBI303" s="75"/>
      <c r="MBJ303" s="75"/>
      <c r="MBK303" s="75"/>
      <c r="MBL303" s="75"/>
      <c r="MBM303" s="75"/>
      <c r="MBN303" s="75"/>
      <c r="MBO303" s="75"/>
      <c r="MBP303" s="75"/>
      <c r="MBQ303" s="75"/>
      <c r="MBR303" s="75"/>
      <c r="MBS303" s="75"/>
      <c r="MBT303" s="75"/>
      <c r="MBU303" s="75"/>
      <c r="MBV303" s="75"/>
      <c r="MBW303" s="75"/>
      <c r="MBX303" s="75"/>
      <c r="MBY303" s="75"/>
      <c r="MBZ303" s="75"/>
      <c r="MCA303" s="75"/>
      <c r="MCB303" s="75"/>
      <c r="MCC303" s="75"/>
      <c r="MCD303" s="75"/>
      <c r="MCE303" s="75"/>
      <c r="MCF303" s="75"/>
      <c r="MCG303" s="75"/>
      <c r="MCH303" s="75"/>
      <c r="MCI303" s="75"/>
      <c r="MCJ303" s="75"/>
      <c r="MCK303" s="75"/>
      <c r="MCL303" s="75"/>
      <c r="MCM303" s="75"/>
      <c r="MCN303" s="75"/>
      <c r="MCO303" s="75"/>
      <c r="MCP303" s="75"/>
      <c r="MCQ303" s="75"/>
      <c r="MCR303" s="75"/>
      <c r="MCS303" s="75"/>
      <c r="MCT303" s="75"/>
      <c r="MCU303" s="75"/>
      <c r="MCV303" s="75"/>
      <c r="MCW303" s="75"/>
      <c r="MCX303" s="75"/>
      <c r="MCY303" s="75"/>
      <c r="MCZ303" s="75"/>
      <c r="MDA303" s="75"/>
      <c r="MDB303" s="75"/>
      <c r="MDC303" s="75"/>
      <c r="MDD303" s="75"/>
      <c r="MDE303" s="75"/>
      <c r="MDF303" s="75"/>
      <c r="MDG303" s="75"/>
      <c r="MDH303" s="75"/>
      <c r="MDI303" s="75"/>
      <c r="MDJ303" s="75"/>
      <c r="MDK303" s="75"/>
      <c r="MDL303" s="75"/>
      <c r="MDM303" s="75"/>
      <c r="MDN303" s="75"/>
      <c r="MDO303" s="75"/>
      <c r="MDP303" s="75"/>
      <c r="MDQ303" s="75"/>
      <c r="MDR303" s="75"/>
      <c r="MDS303" s="75"/>
      <c r="MDT303" s="75"/>
      <c r="MDU303" s="75"/>
      <c r="MDV303" s="75"/>
      <c r="MDW303" s="75"/>
      <c r="MDX303" s="75"/>
      <c r="MDY303" s="75"/>
      <c r="MDZ303" s="75"/>
      <c r="MEA303" s="75"/>
      <c r="MEB303" s="75"/>
      <c r="MEC303" s="75"/>
      <c r="MED303" s="75"/>
      <c r="MEE303" s="75"/>
      <c r="MEF303" s="75"/>
      <c r="MEG303" s="75"/>
      <c r="MEH303" s="75"/>
      <c r="MEI303" s="75"/>
      <c r="MEJ303" s="75"/>
      <c r="MEK303" s="75"/>
      <c r="MEL303" s="75"/>
      <c r="MEM303" s="75"/>
      <c r="MEN303" s="75"/>
      <c r="MEO303" s="75"/>
      <c r="MEP303" s="75"/>
      <c r="MEQ303" s="75"/>
      <c r="MER303" s="75"/>
      <c r="MES303" s="75"/>
      <c r="MET303" s="75"/>
      <c r="MEU303" s="75"/>
      <c r="MEV303" s="75"/>
      <c r="MEW303" s="75"/>
      <c r="MEX303" s="75"/>
      <c r="MEY303" s="75"/>
      <c r="MEZ303" s="75"/>
      <c r="MFA303" s="75"/>
      <c r="MFB303" s="75"/>
      <c r="MFC303" s="75"/>
      <c r="MFD303" s="75"/>
      <c r="MFE303" s="75"/>
      <c r="MFF303" s="75"/>
      <c r="MFG303" s="75"/>
      <c r="MFH303" s="75"/>
      <c r="MFI303" s="75"/>
      <c r="MFJ303" s="75"/>
      <c r="MFK303" s="75"/>
      <c r="MFL303" s="75"/>
      <c r="MFM303" s="75"/>
      <c r="MFN303" s="75"/>
      <c r="MFO303" s="75"/>
      <c r="MFP303" s="75"/>
      <c r="MFQ303" s="75"/>
      <c r="MFR303" s="75"/>
      <c r="MFS303" s="75"/>
      <c r="MFT303" s="75"/>
      <c r="MFU303" s="75"/>
      <c r="MFV303" s="75"/>
      <c r="MFW303" s="75"/>
      <c r="MFX303" s="75"/>
      <c r="MFY303" s="75"/>
      <c r="MFZ303" s="75"/>
      <c r="MGA303" s="75"/>
      <c r="MGB303" s="75"/>
      <c r="MGC303" s="75"/>
      <c r="MGD303" s="75"/>
      <c r="MGE303" s="75"/>
      <c r="MGF303" s="75"/>
      <c r="MGG303" s="75"/>
      <c r="MGH303" s="75"/>
      <c r="MGI303" s="75"/>
      <c r="MGJ303" s="75"/>
      <c r="MGK303" s="75"/>
      <c r="MGL303" s="75"/>
      <c r="MGM303" s="75"/>
      <c r="MGN303" s="75"/>
      <c r="MGO303" s="75"/>
      <c r="MGP303" s="75"/>
      <c r="MGQ303" s="75"/>
      <c r="MGR303" s="75"/>
      <c r="MGS303" s="75"/>
      <c r="MGT303" s="75"/>
      <c r="MGU303" s="75"/>
      <c r="MGV303" s="75"/>
      <c r="MGW303" s="75"/>
      <c r="MGX303" s="75"/>
      <c r="MGY303" s="75"/>
      <c r="MGZ303" s="75"/>
      <c r="MHA303" s="75"/>
      <c r="MHB303" s="75"/>
      <c r="MHC303" s="75"/>
      <c r="MHD303" s="75"/>
      <c r="MHE303" s="75"/>
      <c r="MHF303" s="75"/>
      <c r="MHG303" s="75"/>
      <c r="MHH303" s="75"/>
      <c r="MHI303" s="75"/>
      <c r="MHJ303" s="75"/>
      <c r="MHK303" s="75"/>
      <c r="MHL303" s="75"/>
      <c r="MHM303" s="75"/>
      <c r="MHN303" s="75"/>
      <c r="MHO303" s="75"/>
      <c r="MHP303" s="75"/>
      <c r="MHQ303" s="75"/>
      <c r="MHR303" s="75"/>
      <c r="MHS303" s="75"/>
      <c r="MHT303" s="75"/>
      <c r="MHU303" s="75"/>
      <c r="MHV303" s="75"/>
      <c r="MHW303" s="75"/>
      <c r="MHX303" s="75"/>
      <c r="MHY303" s="75"/>
      <c r="MHZ303" s="75"/>
      <c r="MIA303" s="75"/>
      <c r="MIB303" s="75"/>
      <c r="MIC303" s="75"/>
      <c r="MID303" s="75"/>
      <c r="MIE303" s="75"/>
      <c r="MIF303" s="75"/>
      <c r="MIG303" s="75"/>
      <c r="MIH303" s="75"/>
      <c r="MII303" s="75"/>
      <c r="MIJ303" s="75"/>
      <c r="MIK303" s="75"/>
      <c r="MIL303" s="75"/>
      <c r="MIM303" s="75"/>
      <c r="MIN303" s="75"/>
      <c r="MIO303" s="75"/>
      <c r="MIP303" s="75"/>
      <c r="MIQ303" s="75"/>
      <c r="MIR303" s="75"/>
      <c r="MIS303" s="75"/>
      <c r="MIT303" s="75"/>
      <c r="MIU303" s="75"/>
      <c r="MIV303" s="75"/>
      <c r="MIW303" s="75"/>
      <c r="MIX303" s="75"/>
      <c r="MIY303" s="75"/>
      <c r="MIZ303" s="75"/>
      <c r="MJA303" s="75"/>
      <c r="MJB303" s="75"/>
      <c r="MJC303" s="75"/>
      <c r="MJD303" s="75"/>
      <c r="MJE303" s="75"/>
      <c r="MJF303" s="75"/>
      <c r="MJG303" s="75"/>
      <c r="MJH303" s="75"/>
      <c r="MJI303" s="75"/>
      <c r="MJJ303" s="75"/>
      <c r="MJK303" s="75"/>
      <c r="MJL303" s="75"/>
      <c r="MJM303" s="75"/>
      <c r="MJN303" s="75"/>
      <c r="MJO303" s="75"/>
      <c r="MJP303" s="75"/>
      <c r="MJQ303" s="75"/>
      <c r="MJR303" s="75"/>
      <c r="MJS303" s="75"/>
      <c r="MJT303" s="75"/>
      <c r="MJU303" s="75"/>
      <c r="MJV303" s="75"/>
      <c r="MJW303" s="75"/>
      <c r="MJX303" s="75"/>
      <c r="MJY303" s="75"/>
      <c r="MJZ303" s="75"/>
      <c r="MKA303" s="75"/>
      <c r="MKB303" s="75"/>
      <c r="MKC303" s="75"/>
      <c r="MKD303" s="75"/>
      <c r="MKE303" s="75"/>
      <c r="MKF303" s="75"/>
      <c r="MKG303" s="75"/>
      <c r="MKH303" s="75"/>
      <c r="MKI303" s="75"/>
      <c r="MKJ303" s="75"/>
      <c r="MKK303" s="75"/>
      <c r="MKL303" s="75"/>
      <c r="MKM303" s="75"/>
      <c r="MKN303" s="75"/>
      <c r="MKO303" s="75"/>
      <c r="MKP303" s="75"/>
      <c r="MKQ303" s="75"/>
      <c r="MKR303" s="75"/>
      <c r="MKS303" s="75"/>
      <c r="MKT303" s="75"/>
      <c r="MKU303" s="75"/>
      <c r="MKV303" s="75"/>
      <c r="MKW303" s="75"/>
      <c r="MKX303" s="75"/>
      <c r="MKY303" s="75"/>
      <c r="MKZ303" s="75"/>
      <c r="MLA303" s="75"/>
      <c r="MLB303" s="75"/>
      <c r="MLC303" s="75"/>
      <c r="MLD303" s="75"/>
      <c r="MLE303" s="75"/>
      <c r="MLF303" s="75"/>
      <c r="MLG303" s="75"/>
      <c r="MLH303" s="75"/>
      <c r="MLI303" s="75"/>
      <c r="MLJ303" s="75"/>
      <c r="MLK303" s="75"/>
      <c r="MLL303" s="75"/>
      <c r="MLM303" s="75"/>
      <c r="MLN303" s="75"/>
      <c r="MLO303" s="75"/>
      <c r="MLP303" s="75"/>
      <c r="MLQ303" s="75"/>
      <c r="MLR303" s="75"/>
      <c r="MLS303" s="75"/>
      <c r="MLT303" s="75"/>
      <c r="MLU303" s="75"/>
      <c r="MLV303" s="75"/>
      <c r="MLW303" s="75"/>
      <c r="MLX303" s="75"/>
      <c r="MLY303" s="75"/>
      <c r="MLZ303" s="75"/>
      <c r="MMA303" s="75"/>
      <c r="MMB303" s="75"/>
      <c r="MMC303" s="75"/>
      <c r="MMD303" s="75"/>
      <c r="MME303" s="75"/>
      <c r="MMF303" s="75"/>
      <c r="MMG303" s="75"/>
      <c r="MMH303" s="75"/>
      <c r="MMI303" s="75"/>
      <c r="MMJ303" s="75"/>
      <c r="MMK303" s="75"/>
      <c r="MML303" s="75"/>
      <c r="MMM303" s="75"/>
      <c r="MMN303" s="75"/>
      <c r="MMO303" s="75"/>
      <c r="MMP303" s="75"/>
      <c r="MMQ303" s="75"/>
      <c r="MMR303" s="75"/>
      <c r="MMS303" s="75"/>
      <c r="MMT303" s="75"/>
      <c r="MMU303" s="75"/>
      <c r="MMV303" s="75"/>
      <c r="MMW303" s="75"/>
      <c r="MMX303" s="75"/>
      <c r="MMY303" s="75"/>
      <c r="MMZ303" s="75"/>
      <c r="MNA303" s="75"/>
      <c r="MNB303" s="75"/>
      <c r="MNC303" s="75"/>
      <c r="MND303" s="75"/>
      <c r="MNE303" s="75"/>
      <c r="MNF303" s="75"/>
      <c r="MNG303" s="75"/>
      <c r="MNH303" s="75"/>
      <c r="MNI303" s="75"/>
      <c r="MNJ303" s="75"/>
      <c r="MNK303" s="75"/>
      <c r="MNL303" s="75"/>
      <c r="MNM303" s="75"/>
      <c r="MNN303" s="75"/>
      <c r="MNO303" s="75"/>
      <c r="MNP303" s="75"/>
      <c r="MNQ303" s="75"/>
      <c r="MNR303" s="75"/>
      <c r="MNS303" s="75"/>
      <c r="MNT303" s="75"/>
      <c r="MNU303" s="75"/>
      <c r="MNV303" s="75"/>
      <c r="MNW303" s="75"/>
      <c r="MNX303" s="75"/>
      <c r="MNY303" s="75"/>
      <c r="MNZ303" s="75"/>
      <c r="MOA303" s="75"/>
      <c r="MOB303" s="75"/>
      <c r="MOC303" s="75"/>
      <c r="MOD303" s="75"/>
      <c r="MOE303" s="75"/>
      <c r="MOF303" s="75"/>
      <c r="MOG303" s="75"/>
      <c r="MOH303" s="75"/>
      <c r="MOI303" s="75"/>
      <c r="MOJ303" s="75"/>
      <c r="MOK303" s="75"/>
      <c r="MOL303" s="75"/>
      <c r="MOM303" s="75"/>
      <c r="MON303" s="75"/>
      <c r="MOO303" s="75"/>
      <c r="MOP303" s="75"/>
      <c r="MOQ303" s="75"/>
      <c r="MOR303" s="75"/>
      <c r="MOS303" s="75"/>
      <c r="MOT303" s="75"/>
      <c r="MOU303" s="75"/>
      <c r="MOV303" s="75"/>
      <c r="MOW303" s="75"/>
      <c r="MOX303" s="75"/>
      <c r="MOY303" s="75"/>
      <c r="MOZ303" s="75"/>
      <c r="MPA303" s="75"/>
      <c r="MPB303" s="75"/>
      <c r="MPC303" s="75"/>
      <c r="MPD303" s="75"/>
      <c r="MPE303" s="75"/>
      <c r="MPF303" s="75"/>
      <c r="MPG303" s="75"/>
      <c r="MPH303" s="75"/>
      <c r="MPI303" s="75"/>
      <c r="MPJ303" s="75"/>
      <c r="MPK303" s="75"/>
      <c r="MPL303" s="75"/>
      <c r="MPM303" s="75"/>
      <c r="MPN303" s="75"/>
      <c r="MPO303" s="75"/>
      <c r="MPP303" s="75"/>
      <c r="MPQ303" s="75"/>
      <c r="MPR303" s="75"/>
      <c r="MPS303" s="75"/>
      <c r="MPT303" s="75"/>
      <c r="MPU303" s="75"/>
      <c r="MPV303" s="75"/>
      <c r="MPW303" s="75"/>
      <c r="MPX303" s="75"/>
      <c r="MPY303" s="75"/>
      <c r="MPZ303" s="75"/>
      <c r="MQA303" s="75"/>
      <c r="MQB303" s="75"/>
      <c r="MQC303" s="75"/>
      <c r="MQD303" s="75"/>
      <c r="MQE303" s="75"/>
      <c r="MQF303" s="75"/>
      <c r="MQG303" s="75"/>
      <c r="MQH303" s="75"/>
      <c r="MQI303" s="75"/>
      <c r="MQJ303" s="75"/>
      <c r="MQK303" s="75"/>
      <c r="MQL303" s="75"/>
      <c r="MQM303" s="75"/>
      <c r="MQN303" s="75"/>
      <c r="MQO303" s="75"/>
      <c r="MQP303" s="75"/>
      <c r="MQQ303" s="75"/>
      <c r="MQR303" s="75"/>
      <c r="MQS303" s="75"/>
      <c r="MQT303" s="75"/>
      <c r="MQU303" s="75"/>
      <c r="MQV303" s="75"/>
      <c r="MQW303" s="75"/>
      <c r="MQX303" s="75"/>
      <c r="MQY303" s="75"/>
      <c r="MQZ303" s="75"/>
      <c r="MRA303" s="75"/>
      <c r="MRB303" s="75"/>
      <c r="MRC303" s="75"/>
      <c r="MRD303" s="75"/>
      <c r="MRE303" s="75"/>
      <c r="MRF303" s="75"/>
      <c r="MRG303" s="75"/>
      <c r="MRH303" s="75"/>
      <c r="MRI303" s="75"/>
      <c r="MRJ303" s="75"/>
      <c r="MRK303" s="75"/>
      <c r="MRL303" s="75"/>
      <c r="MRM303" s="75"/>
      <c r="MRN303" s="75"/>
      <c r="MRO303" s="75"/>
      <c r="MRP303" s="75"/>
      <c r="MRQ303" s="75"/>
      <c r="MRR303" s="75"/>
      <c r="MRS303" s="75"/>
      <c r="MRT303" s="75"/>
      <c r="MRU303" s="75"/>
      <c r="MRV303" s="75"/>
      <c r="MRW303" s="75"/>
      <c r="MRX303" s="75"/>
      <c r="MRY303" s="75"/>
      <c r="MRZ303" s="75"/>
      <c r="MSA303" s="75"/>
      <c r="MSB303" s="75"/>
      <c r="MSC303" s="75"/>
      <c r="MSD303" s="75"/>
      <c r="MSE303" s="75"/>
      <c r="MSF303" s="75"/>
      <c r="MSG303" s="75"/>
      <c r="MSH303" s="75"/>
      <c r="MSI303" s="75"/>
      <c r="MSJ303" s="75"/>
      <c r="MSK303" s="75"/>
      <c r="MSL303" s="75"/>
      <c r="MSM303" s="75"/>
      <c r="MSN303" s="75"/>
      <c r="MSO303" s="75"/>
      <c r="MSP303" s="75"/>
      <c r="MSQ303" s="75"/>
      <c r="MSR303" s="75"/>
      <c r="MSS303" s="75"/>
      <c r="MST303" s="75"/>
      <c r="MSU303" s="75"/>
      <c r="MSV303" s="75"/>
      <c r="MSW303" s="75"/>
      <c r="MSX303" s="75"/>
      <c r="MSY303" s="75"/>
      <c r="MSZ303" s="75"/>
      <c r="MTA303" s="75"/>
      <c r="MTB303" s="75"/>
      <c r="MTC303" s="75"/>
      <c r="MTD303" s="75"/>
      <c r="MTE303" s="75"/>
      <c r="MTF303" s="75"/>
      <c r="MTG303" s="75"/>
      <c r="MTH303" s="75"/>
      <c r="MTI303" s="75"/>
      <c r="MTJ303" s="75"/>
      <c r="MTK303" s="75"/>
      <c r="MTL303" s="75"/>
      <c r="MTM303" s="75"/>
      <c r="MTN303" s="75"/>
      <c r="MTO303" s="75"/>
      <c r="MTP303" s="75"/>
      <c r="MTQ303" s="75"/>
      <c r="MTR303" s="75"/>
      <c r="MTS303" s="75"/>
      <c r="MTT303" s="75"/>
      <c r="MTU303" s="75"/>
      <c r="MTV303" s="75"/>
      <c r="MTW303" s="75"/>
      <c r="MTX303" s="75"/>
      <c r="MTY303" s="75"/>
      <c r="MTZ303" s="75"/>
      <c r="MUA303" s="75"/>
      <c r="MUB303" s="75"/>
      <c r="MUC303" s="75"/>
      <c r="MUD303" s="75"/>
      <c r="MUE303" s="75"/>
      <c r="MUF303" s="75"/>
      <c r="MUG303" s="75"/>
      <c r="MUH303" s="75"/>
      <c r="MUI303" s="75"/>
      <c r="MUJ303" s="75"/>
      <c r="MUK303" s="75"/>
      <c r="MUL303" s="75"/>
      <c r="MUM303" s="75"/>
      <c r="MUN303" s="75"/>
      <c r="MUO303" s="75"/>
      <c r="MUP303" s="75"/>
      <c r="MUQ303" s="75"/>
      <c r="MUR303" s="75"/>
      <c r="MUS303" s="75"/>
      <c r="MUT303" s="75"/>
      <c r="MUU303" s="75"/>
      <c r="MUV303" s="75"/>
      <c r="MUW303" s="75"/>
      <c r="MUX303" s="75"/>
      <c r="MUY303" s="75"/>
      <c r="MUZ303" s="75"/>
      <c r="MVA303" s="75"/>
      <c r="MVB303" s="75"/>
      <c r="MVC303" s="75"/>
      <c r="MVD303" s="75"/>
      <c r="MVE303" s="75"/>
      <c r="MVF303" s="75"/>
      <c r="MVG303" s="75"/>
      <c r="MVH303" s="75"/>
      <c r="MVI303" s="75"/>
      <c r="MVJ303" s="75"/>
      <c r="MVK303" s="75"/>
      <c r="MVL303" s="75"/>
      <c r="MVM303" s="75"/>
      <c r="MVN303" s="75"/>
      <c r="MVO303" s="75"/>
      <c r="MVP303" s="75"/>
      <c r="MVQ303" s="75"/>
      <c r="MVR303" s="75"/>
      <c r="MVS303" s="75"/>
      <c r="MVT303" s="75"/>
      <c r="MVU303" s="75"/>
      <c r="MVV303" s="75"/>
      <c r="MVW303" s="75"/>
      <c r="MVX303" s="75"/>
      <c r="MVY303" s="75"/>
      <c r="MVZ303" s="75"/>
      <c r="MWA303" s="75"/>
      <c r="MWB303" s="75"/>
      <c r="MWC303" s="75"/>
      <c r="MWD303" s="75"/>
      <c r="MWE303" s="75"/>
      <c r="MWF303" s="75"/>
      <c r="MWG303" s="75"/>
      <c r="MWH303" s="75"/>
      <c r="MWI303" s="75"/>
      <c r="MWJ303" s="75"/>
      <c r="MWK303" s="75"/>
      <c r="MWL303" s="75"/>
      <c r="MWM303" s="75"/>
      <c r="MWN303" s="75"/>
      <c r="MWO303" s="75"/>
      <c r="MWP303" s="75"/>
      <c r="MWQ303" s="75"/>
      <c r="MWR303" s="75"/>
      <c r="MWS303" s="75"/>
      <c r="MWT303" s="75"/>
      <c r="MWU303" s="75"/>
      <c r="MWV303" s="75"/>
      <c r="MWW303" s="75"/>
      <c r="MWX303" s="75"/>
      <c r="MWY303" s="75"/>
      <c r="MWZ303" s="75"/>
      <c r="MXA303" s="75"/>
      <c r="MXB303" s="75"/>
      <c r="MXC303" s="75"/>
      <c r="MXD303" s="75"/>
      <c r="MXE303" s="75"/>
      <c r="MXF303" s="75"/>
      <c r="MXG303" s="75"/>
      <c r="MXH303" s="75"/>
      <c r="MXI303" s="75"/>
      <c r="MXJ303" s="75"/>
      <c r="MXK303" s="75"/>
      <c r="MXL303" s="75"/>
      <c r="MXM303" s="75"/>
      <c r="MXN303" s="75"/>
      <c r="MXO303" s="75"/>
      <c r="MXP303" s="75"/>
      <c r="MXQ303" s="75"/>
      <c r="MXR303" s="75"/>
      <c r="MXS303" s="75"/>
      <c r="MXT303" s="75"/>
      <c r="MXU303" s="75"/>
      <c r="MXV303" s="75"/>
      <c r="MXW303" s="75"/>
      <c r="MXX303" s="75"/>
      <c r="MXY303" s="75"/>
      <c r="MXZ303" s="75"/>
      <c r="MYA303" s="75"/>
      <c r="MYB303" s="75"/>
      <c r="MYC303" s="75"/>
      <c r="MYD303" s="75"/>
      <c r="MYE303" s="75"/>
      <c r="MYF303" s="75"/>
      <c r="MYG303" s="75"/>
      <c r="MYH303" s="75"/>
      <c r="MYI303" s="75"/>
      <c r="MYJ303" s="75"/>
      <c r="MYK303" s="75"/>
      <c r="MYL303" s="75"/>
      <c r="MYM303" s="75"/>
      <c r="MYN303" s="75"/>
      <c r="MYO303" s="75"/>
      <c r="MYP303" s="75"/>
      <c r="MYQ303" s="75"/>
      <c r="MYR303" s="75"/>
      <c r="MYS303" s="75"/>
      <c r="MYT303" s="75"/>
      <c r="MYU303" s="75"/>
      <c r="MYV303" s="75"/>
      <c r="MYW303" s="75"/>
      <c r="MYX303" s="75"/>
      <c r="MYY303" s="75"/>
      <c r="MYZ303" s="75"/>
      <c r="MZA303" s="75"/>
      <c r="MZB303" s="75"/>
      <c r="MZC303" s="75"/>
      <c r="MZD303" s="75"/>
      <c r="MZE303" s="75"/>
      <c r="MZF303" s="75"/>
      <c r="MZG303" s="75"/>
      <c r="MZH303" s="75"/>
      <c r="MZI303" s="75"/>
      <c r="MZJ303" s="75"/>
      <c r="MZK303" s="75"/>
      <c r="MZL303" s="75"/>
      <c r="MZM303" s="75"/>
      <c r="MZN303" s="75"/>
      <c r="MZO303" s="75"/>
      <c r="MZP303" s="75"/>
      <c r="MZQ303" s="75"/>
      <c r="MZR303" s="75"/>
      <c r="MZS303" s="75"/>
      <c r="MZT303" s="75"/>
      <c r="MZU303" s="75"/>
      <c r="MZV303" s="75"/>
      <c r="MZW303" s="75"/>
      <c r="MZX303" s="75"/>
      <c r="MZY303" s="75"/>
      <c r="MZZ303" s="75"/>
      <c r="NAA303" s="75"/>
      <c r="NAB303" s="75"/>
      <c r="NAC303" s="75"/>
      <c r="NAD303" s="75"/>
      <c r="NAE303" s="75"/>
      <c r="NAF303" s="75"/>
      <c r="NAG303" s="75"/>
      <c r="NAH303" s="75"/>
      <c r="NAI303" s="75"/>
      <c r="NAJ303" s="75"/>
      <c r="NAK303" s="75"/>
      <c r="NAL303" s="75"/>
      <c r="NAM303" s="75"/>
      <c r="NAN303" s="75"/>
      <c r="NAO303" s="75"/>
      <c r="NAP303" s="75"/>
      <c r="NAQ303" s="75"/>
      <c r="NAR303" s="75"/>
      <c r="NAS303" s="75"/>
      <c r="NAT303" s="75"/>
      <c r="NAU303" s="75"/>
      <c r="NAV303" s="75"/>
      <c r="NAW303" s="75"/>
      <c r="NAX303" s="75"/>
      <c r="NAY303" s="75"/>
      <c r="NAZ303" s="75"/>
      <c r="NBA303" s="75"/>
      <c r="NBB303" s="75"/>
      <c r="NBC303" s="75"/>
      <c r="NBD303" s="75"/>
      <c r="NBE303" s="75"/>
      <c r="NBF303" s="75"/>
      <c r="NBG303" s="75"/>
      <c r="NBH303" s="75"/>
      <c r="NBI303" s="75"/>
      <c r="NBJ303" s="75"/>
      <c r="NBK303" s="75"/>
      <c r="NBL303" s="75"/>
      <c r="NBM303" s="75"/>
      <c r="NBN303" s="75"/>
      <c r="NBO303" s="75"/>
      <c r="NBP303" s="75"/>
      <c r="NBQ303" s="75"/>
      <c r="NBR303" s="75"/>
      <c r="NBS303" s="75"/>
      <c r="NBT303" s="75"/>
      <c r="NBU303" s="75"/>
      <c r="NBV303" s="75"/>
      <c r="NBW303" s="75"/>
      <c r="NBX303" s="75"/>
      <c r="NBY303" s="75"/>
      <c r="NBZ303" s="75"/>
      <c r="NCA303" s="75"/>
      <c r="NCB303" s="75"/>
      <c r="NCC303" s="75"/>
      <c r="NCD303" s="75"/>
      <c r="NCE303" s="75"/>
      <c r="NCF303" s="75"/>
      <c r="NCG303" s="75"/>
      <c r="NCH303" s="75"/>
      <c r="NCI303" s="75"/>
      <c r="NCJ303" s="75"/>
      <c r="NCK303" s="75"/>
      <c r="NCL303" s="75"/>
      <c r="NCM303" s="75"/>
      <c r="NCN303" s="75"/>
      <c r="NCO303" s="75"/>
      <c r="NCP303" s="75"/>
      <c r="NCQ303" s="75"/>
      <c r="NCR303" s="75"/>
      <c r="NCS303" s="75"/>
      <c r="NCT303" s="75"/>
      <c r="NCU303" s="75"/>
      <c r="NCV303" s="75"/>
      <c r="NCW303" s="75"/>
      <c r="NCX303" s="75"/>
      <c r="NCY303" s="75"/>
      <c r="NCZ303" s="75"/>
      <c r="NDA303" s="75"/>
      <c r="NDB303" s="75"/>
      <c r="NDC303" s="75"/>
      <c r="NDD303" s="75"/>
      <c r="NDE303" s="75"/>
      <c r="NDF303" s="75"/>
      <c r="NDG303" s="75"/>
      <c r="NDH303" s="75"/>
      <c r="NDI303" s="75"/>
      <c r="NDJ303" s="75"/>
      <c r="NDK303" s="75"/>
      <c r="NDL303" s="75"/>
      <c r="NDM303" s="75"/>
      <c r="NDN303" s="75"/>
      <c r="NDO303" s="75"/>
      <c r="NDP303" s="75"/>
      <c r="NDQ303" s="75"/>
      <c r="NDR303" s="75"/>
      <c r="NDS303" s="75"/>
      <c r="NDT303" s="75"/>
      <c r="NDU303" s="75"/>
      <c r="NDV303" s="75"/>
      <c r="NDW303" s="75"/>
      <c r="NDX303" s="75"/>
      <c r="NDY303" s="75"/>
      <c r="NDZ303" s="75"/>
      <c r="NEA303" s="75"/>
      <c r="NEB303" s="75"/>
      <c r="NEC303" s="75"/>
      <c r="NED303" s="75"/>
      <c r="NEE303" s="75"/>
      <c r="NEF303" s="75"/>
      <c r="NEG303" s="75"/>
      <c r="NEH303" s="75"/>
      <c r="NEI303" s="75"/>
      <c r="NEJ303" s="75"/>
      <c r="NEK303" s="75"/>
      <c r="NEL303" s="75"/>
      <c r="NEM303" s="75"/>
      <c r="NEN303" s="75"/>
      <c r="NEO303" s="75"/>
      <c r="NEP303" s="75"/>
      <c r="NEQ303" s="75"/>
      <c r="NER303" s="75"/>
      <c r="NES303" s="75"/>
      <c r="NET303" s="75"/>
      <c r="NEU303" s="75"/>
      <c r="NEV303" s="75"/>
      <c r="NEW303" s="75"/>
      <c r="NEX303" s="75"/>
      <c r="NEY303" s="75"/>
      <c r="NEZ303" s="75"/>
      <c r="NFA303" s="75"/>
      <c r="NFB303" s="75"/>
      <c r="NFC303" s="75"/>
      <c r="NFD303" s="75"/>
      <c r="NFE303" s="75"/>
      <c r="NFF303" s="75"/>
      <c r="NFG303" s="75"/>
      <c r="NFH303" s="75"/>
      <c r="NFI303" s="75"/>
      <c r="NFJ303" s="75"/>
      <c r="NFK303" s="75"/>
      <c r="NFL303" s="75"/>
      <c r="NFM303" s="75"/>
      <c r="NFN303" s="75"/>
      <c r="NFO303" s="75"/>
      <c r="NFP303" s="75"/>
      <c r="NFQ303" s="75"/>
      <c r="NFR303" s="75"/>
      <c r="NFS303" s="75"/>
      <c r="NFT303" s="75"/>
      <c r="NFU303" s="75"/>
      <c r="NFV303" s="75"/>
      <c r="NFW303" s="75"/>
      <c r="NFX303" s="75"/>
      <c r="NFY303" s="75"/>
      <c r="NFZ303" s="75"/>
      <c r="NGA303" s="75"/>
      <c r="NGB303" s="75"/>
      <c r="NGC303" s="75"/>
      <c r="NGD303" s="75"/>
      <c r="NGE303" s="75"/>
      <c r="NGF303" s="75"/>
      <c r="NGG303" s="75"/>
      <c r="NGH303" s="75"/>
      <c r="NGI303" s="75"/>
      <c r="NGJ303" s="75"/>
      <c r="NGK303" s="75"/>
      <c r="NGL303" s="75"/>
      <c r="NGM303" s="75"/>
      <c r="NGN303" s="75"/>
      <c r="NGO303" s="75"/>
      <c r="NGP303" s="75"/>
      <c r="NGQ303" s="75"/>
      <c r="NGR303" s="75"/>
      <c r="NGS303" s="75"/>
      <c r="NGT303" s="75"/>
      <c r="NGU303" s="75"/>
      <c r="NGV303" s="75"/>
      <c r="NGW303" s="75"/>
      <c r="NGX303" s="75"/>
      <c r="NGY303" s="75"/>
      <c r="NGZ303" s="75"/>
      <c r="NHA303" s="75"/>
      <c r="NHB303" s="75"/>
      <c r="NHC303" s="75"/>
      <c r="NHD303" s="75"/>
      <c r="NHE303" s="75"/>
      <c r="NHF303" s="75"/>
      <c r="NHG303" s="75"/>
      <c r="NHH303" s="75"/>
      <c r="NHI303" s="75"/>
      <c r="NHJ303" s="75"/>
      <c r="NHK303" s="75"/>
      <c r="NHL303" s="75"/>
      <c r="NHM303" s="75"/>
      <c r="NHN303" s="75"/>
      <c r="NHO303" s="75"/>
      <c r="NHP303" s="75"/>
      <c r="NHQ303" s="75"/>
      <c r="NHR303" s="75"/>
      <c r="NHS303" s="75"/>
      <c r="NHT303" s="75"/>
      <c r="NHU303" s="75"/>
      <c r="NHV303" s="75"/>
      <c r="NHW303" s="75"/>
      <c r="NHX303" s="75"/>
      <c r="NHY303" s="75"/>
      <c r="NHZ303" s="75"/>
      <c r="NIA303" s="75"/>
      <c r="NIB303" s="75"/>
      <c r="NIC303" s="75"/>
      <c r="NID303" s="75"/>
      <c r="NIE303" s="75"/>
      <c r="NIF303" s="75"/>
      <c r="NIG303" s="75"/>
      <c r="NIH303" s="75"/>
      <c r="NII303" s="75"/>
      <c r="NIJ303" s="75"/>
      <c r="NIK303" s="75"/>
      <c r="NIL303" s="75"/>
      <c r="NIM303" s="75"/>
      <c r="NIN303" s="75"/>
      <c r="NIO303" s="75"/>
      <c r="NIP303" s="75"/>
      <c r="NIQ303" s="75"/>
      <c r="NIR303" s="75"/>
      <c r="NIS303" s="75"/>
      <c r="NIT303" s="75"/>
      <c r="NIU303" s="75"/>
      <c r="NIV303" s="75"/>
      <c r="NIW303" s="75"/>
      <c r="NIX303" s="75"/>
      <c r="NIY303" s="75"/>
      <c r="NIZ303" s="75"/>
      <c r="NJA303" s="75"/>
      <c r="NJB303" s="75"/>
      <c r="NJC303" s="75"/>
      <c r="NJD303" s="75"/>
      <c r="NJE303" s="75"/>
      <c r="NJF303" s="75"/>
      <c r="NJG303" s="75"/>
      <c r="NJH303" s="75"/>
      <c r="NJI303" s="75"/>
      <c r="NJJ303" s="75"/>
      <c r="NJK303" s="75"/>
      <c r="NJL303" s="75"/>
      <c r="NJM303" s="75"/>
      <c r="NJN303" s="75"/>
      <c r="NJO303" s="75"/>
      <c r="NJP303" s="75"/>
      <c r="NJQ303" s="75"/>
      <c r="NJR303" s="75"/>
      <c r="NJS303" s="75"/>
      <c r="NJT303" s="75"/>
      <c r="NJU303" s="75"/>
      <c r="NJV303" s="75"/>
      <c r="NJW303" s="75"/>
      <c r="NJX303" s="75"/>
      <c r="NJY303" s="75"/>
      <c r="NJZ303" s="75"/>
      <c r="NKA303" s="75"/>
      <c r="NKB303" s="75"/>
      <c r="NKC303" s="75"/>
      <c r="NKD303" s="75"/>
      <c r="NKE303" s="75"/>
      <c r="NKF303" s="75"/>
      <c r="NKG303" s="75"/>
      <c r="NKH303" s="75"/>
      <c r="NKI303" s="75"/>
      <c r="NKJ303" s="75"/>
      <c r="NKK303" s="75"/>
      <c r="NKL303" s="75"/>
      <c r="NKM303" s="75"/>
      <c r="NKN303" s="75"/>
      <c r="NKO303" s="75"/>
      <c r="NKP303" s="75"/>
      <c r="NKQ303" s="75"/>
      <c r="NKR303" s="75"/>
      <c r="NKS303" s="75"/>
      <c r="NKT303" s="75"/>
      <c r="NKU303" s="75"/>
      <c r="NKV303" s="75"/>
      <c r="NKW303" s="75"/>
      <c r="NKX303" s="75"/>
      <c r="NKY303" s="75"/>
      <c r="NKZ303" s="75"/>
      <c r="NLA303" s="75"/>
      <c r="NLB303" s="75"/>
      <c r="NLC303" s="75"/>
      <c r="NLD303" s="75"/>
      <c r="NLE303" s="75"/>
      <c r="NLF303" s="75"/>
      <c r="NLG303" s="75"/>
      <c r="NLH303" s="75"/>
      <c r="NLI303" s="75"/>
      <c r="NLJ303" s="75"/>
      <c r="NLK303" s="75"/>
      <c r="NLL303" s="75"/>
      <c r="NLM303" s="75"/>
      <c r="NLN303" s="75"/>
      <c r="NLO303" s="75"/>
      <c r="NLP303" s="75"/>
      <c r="NLQ303" s="75"/>
      <c r="NLR303" s="75"/>
      <c r="NLS303" s="75"/>
      <c r="NLT303" s="75"/>
      <c r="NLU303" s="75"/>
      <c r="NLV303" s="75"/>
      <c r="NLW303" s="75"/>
      <c r="NLX303" s="75"/>
      <c r="NLY303" s="75"/>
      <c r="NLZ303" s="75"/>
      <c r="NMA303" s="75"/>
      <c r="NMB303" s="75"/>
      <c r="NMC303" s="75"/>
      <c r="NMD303" s="75"/>
      <c r="NME303" s="75"/>
      <c r="NMF303" s="75"/>
      <c r="NMG303" s="75"/>
      <c r="NMH303" s="75"/>
      <c r="NMI303" s="75"/>
      <c r="NMJ303" s="75"/>
      <c r="NMK303" s="75"/>
      <c r="NML303" s="75"/>
      <c r="NMM303" s="75"/>
      <c r="NMN303" s="75"/>
      <c r="NMO303" s="75"/>
      <c r="NMP303" s="75"/>
      <c r="NMQ303" s="75"/>
      <c r="NMR303" s="75"/>
      <c r="NMS303" s="75"/>
      <c r="NMT303" s="75"/>
      <c r="NMU303" s="75"/>
      <c r="NMV303" s="75"/>
      <c r="NMW303" s="75"/>
      <c r="NMX303" s="75"/>
      <c r="NMY303" s="75"/>
      <c r="NMZ303" s="75"/>
      <c r="NNA303" s="75"/>
      <c r="NNB303" s="75"/>
      <c r="NNC303" s="75"/>
      <c r="NND303" s="75"/>
      <c r="NNE303" s="75"/>
      <c r="NNF303" s="75"/>
      <c r="NNG303" s="75"/>
      <c r="NNH303" s="75"/>
      <c r="NNI303" s="75"/>
      <c r="NNJ303" s="75"/>
      <c r="NNK303" s="75"/>
      <c r="NNL303" s="75"/>
      <c r="NNM303" s="75"/>
      <c r="NNN303" s="75"/>
      <c r="NNO303" s="75"/>
      <c r="NNP303" s="75"/>
      <c r="NNQ303" s="75"/>
      <c r="NNR303" s="75"/>
      <c r="NNS303" s="75"/>
      <c r="NNT303" s="75"/>
      <c r="NNU303" s="75"/>
      <c r="NNV303" s="75"/>
      <c r="NNW303" s="75"/>
      <c r="NNX303" s="75"/>
      <c r="NNY303" s="75"/>
      <c r="NNZ303" s="75"/>
      <c r="NOA303" s="75"/>
      <c r="NOB303" s="75"/>
      <c r="NOC303" s="75"/>
      <c r="NOD303" s="75"/>
      <c r="NOE303" s="75"/>
      <c r="NOF303" s="75"/>
      <c r="NOG303" s="75"/>
      <c r="NOH303" s="75"/>
      <c r="NOI303" s="75"/>
      <c r="NOJ303" s="75"/>
      <c r="NOK303" s="75"/>
      <c r="NOL303" s="75"/>
      <c r="NOM303" s="75"/>
      <c r="NON303" s="75"/>
      <c r="NOO303" s="75"/>
      <c r="NOP303" s="75"/>
      <c r="NOQ303" s="75"/>
      <c r="NOR303" s="75"/>
      <c r="NOS303" s="75"/>
      <c r="NOT303" s="75"/>
      <c r="NOU303" s="75"/>
      <c r="NOV303" s="75"/>
      <c r="NOW303" s="75"/>
      <c r="NOX303" s="75"/>
      <c r="NOY303" s="75"/>
      <c r="NOZ303" s="75"/>
      <c r="NPA303" s="75"/>
      <c r="NPB303" s="75"/>
      <c r="NPC303" s="75"/>
      <c r="NPD303" s="75"/>
      <c r="NPE303" s="75"/>
      <c r="NPF303" s="75"/>
      <c r="NPG303" s="75"/>
      <c r="NPH303" s="75"/>
      <c r="NPI303" s="75"/>
      <c r="NPJ303" s="75"/>
      <c r="NPK303" s="75"/>
      <c r="NPL303" s="75"/>
      <c r="NPM303" s="75"/>
      <c r="NPN303" s="75"/>
      <c r="NPO303" s="75"/>
      <c r="NPP303" s="75"/>
      <c r="NPQ303" s="75"/>
      <c r="NPR303" s="75"/>
      <c r="NPS303" s="75"/>
      <c r="NPT303" s="75"/>
      <c r="NPU303" s="75"/>
      <c r="NPV303" s="75"/>
      <c r="NPW303" s="75"/>
      <c r="NPX303" s="75"/>
      <c r="NPY303" s="75"/>
      <c r="NPZ303" s="75"/>
      <c r="NQA303" s="75"/>
      <c r="NQB303" s="75"/>
      <c r="NQC303" s="75"/>
      <c r="NQD303" s="75"/>
      <c r="NQE303" s="75"/>
      <c r="NQF303" s="75"/>
      <c r="NQG303" s="75"/>
      <c r="NQH303" s="75"/>
      <c r="NQI303" s="75"/>
      <c r="NQJ303" s="75"/>
      <c r="NQK303" s="75"/>
      <c r="NQL303" s="75"/>
      <c r="NQM303" s="75"/>
      <c r="NQN303" s="75"/>
      <c r="NQO303" s="75"/>
      <c r="NQP303" s="75"/>
      <c r="NQQ303" s="75"/>
      <c r="NQR303" s="75"/>
      <c r="NQS303" s="75"/>
      <c r="NQT303" s="75"/>
      <c r="NQU303" s="75"/>
      <c r="NQV303" s="75"/>
      <c r="NQW303" s="75"/>
      <c r="NQX303" s="75"/>
      <c r="NQY303" s="75"/>
      <c r="NQZ303" s="75"/>
      <c r="NRA303" s="75"/>
      <c r="NRB303" s="75"/>
      <c r="NRC303" s="75"/>
      <c r="NRD303" s="75"/>
      <c r="NRE303" s="75"/>
      <c r="NRF303" s="75"/>
      <c r="NRG303" s="75"/>
      <c r="NRH303" s="75"/>
      <c r="NRI303" s="75"/>
      <c r="NRJ303" s="75"/>
      <c r="NRK303" s="75"/>
      <c r="NRL303" s="75"/>
      <c r="NRM303" s="75"/>
      <c r="NRN303" s="75"/>
      <c r="NRO303" s="75"/>
      <c r="NRP303" s="75"/>
      <c r="NRQ303" s="75"/>
      <c r="NRR303" s="75"/>
      <c r="NRS303" s="75"/>
      <c r="NRT303" s="75"/>
      <c r="NRU303" s="75"/>
      <c r="NRV303" s="75"/>
      <c r="NRW303" s="75"/>
      <c r="NRX303" s="75"/>
      <c r="NRY303" s="75"/>
      <c r="NRZ303" s="75"/>
      <c r="NSA303" s="75"/>
      <c r="NSB303" s="75"/>
      <c r="NSC303" s="75"/>
      <c r="NSD303" s="75"/>
      <c r="NSE303" s="75"/>
      <c r="NSF303" s="75"/>
      <c r="NSG303" s="75"/>
      <c r="NSH303" s="75"/>
      <c r="NSI303" s="75"/>
      <c r="NSJ303" s="75"/>
      <c r="NSK303" s="75"/>
      <c r="NSL303" s="75"/>
      <c r="NSM303" s="75"/>
      <c r="NSN303" s="75"/>
      <c r="NSO303" s="75"/>
      <c r="NSP303" s="75"/>
      <c r="NSQ303" s="75"/>
      <c r="NSR303" s="75"/>
      <c r="NSS303" s="75"/>
      <c r="NST303" s="75"/>
      <c r="NSU303" s="75"/>
      <c r="NSV303" s="75"/>
      <c r="NSW303" s="75"/>
      <c r="NSX303" s="75"/>
      <c r="NSY303" s="75"/>
      <c r="NSZ303" s="75"/>
      <c r="NTA303" s="75"/>
      <c r="NTB303" s="75"/>
      <c r="NTC303" s="75"/>
      <c r="NTD303" s="75"/>
      <c r="NTE303" s="75"/>
      <c r="NTF303" s="75"/>
      <c r="NTG303" s="75"/>
      <c r="NTH303" s="75"/>
      <c r="NTI303" s="75"/>
      <c r="NTJ303" s="75"/>
      <c r="NTK303" s="75"/>
      <c r="NTL303" s="75"/>
      <c r="NTM303" s="75"/>
      <c r="NTN303" s="75"/>
      <c r="NTO303" s="75"/>
      <c r="NTP303" s="75"/>
      <c r="NTQ303" s="75"/>
      <c r="NTR303" s="75"/>
      <c r="NTS303" s="75"/>
      <c r="NTT303" s="75"/>
      <c r="NTU303" s="75"/>
      <c r="NTV303" s="75"/>
      <c r="NTW303" s="75"/>
      <c r="NTX303" s="75"/>
      <c r="NTY303" s="75"/>
      <c r="NTZ303" s="75"/>
      <c r="NUA303" s="75"/>
      <c r="NUB303" s="75"/>
      <c r="NUC303" s="75"/>
      <c r="NUD303" s="75"/>
      <c r="NUE303" s="75"/>
      <c r="NUF303" s="75"/>
      <c r="NUG303" s="75"/>
      <c r="NUH303" s="75"/>
      <c r="NUI303" s="75"/>
      <c r="NUJ303" s="75"/>
      <c r="NUK303" s="75"/>
      <c r="NUL303" s="75"/>
      <c r="NUM303" s="75"/>
      <c r="NUN303" s="75"/>
      <c r="NUO303" s="75"/>
      <c r="NUP303" s="75"/>
      <c r="NUQ303" s="75"/>
      <c r="NUR303" s="75"/>
      <c r="NUS303" s="75"/>
      <c r="NUT303" s="75"/>
      <c r="NUU303" s="75"/>
      <c r="NUV303" s="75"/>
      <c r="NUW303" s="75"/>
      <c r="NUX303" s="75"/>
      <c r="NUY303" s="75"/>
      <c r="NUZ303" s="75"/>
      <c r="NVA303" s="75"/>
      <c r="NVB303" s="75"/>
      <c r="NVC303" s="75"/>
      <c r="NVD303" s="75"/>
      <c r="NVE303" s="75"/>
      <c r="NVF303" s="75"/>
      <c r="NVG303" s="75"/>
      <c r="NVH303" s="75"/>
      <c r="NVI303" s="75"/>
      <c r="NVJ303" s="75"/>
      <c r="NVK303" s="75"/>
      <c r="NVL303" s="75"/>
      <c r="NVM303" s="75"/>
      <c r="NVN303" s="75"/>
      <c r="NVO303" s="75"/>
      <c r="NVP303" s="75"/>
      <c r="NVQ303" s="75"/>
      <c r="NVR303" s="75"/>
      <c r="NVS303" s="75"/>
      <c r="NVT303" s="75"/>
      <c r="NVU303" s="75"/>
      <c r="NVV303" s="75"/>
      <c r="NVW303" s="75"/>
      <c r="NVX303" s="75"/>
      <c r="NVY303" s="75"/>
      <c r="NVZ303" s="75"/>
      <c r="NWA303" s="75"/>
      <c r="NWB303" s="75"/>
      <c r="NWC303" s="75"/>
      <c r="NWD303" s="75"/>
      <c r="NWE303" s="75"/>
      <c r="NWF303" s="75"/>
      <c r="NWG303" s="75"/>
      <c r="NWH303" s="75"/>
      <c r="NWI303" s="75"/>
      <c r="NWJ303" s="75"/>
      <c r="NWK303" s="75"/>
      <c r="NWL303" s="75"/>
      <c r="NWM303" s="75"/>
      <c r="NWN303" s="75"/>
      <c r="NWO303" s="75"/>
      <c r="NWP303" s="75"/>
      <c r="NWQ303" s="75"/>
      <c r="NWR303" s="75"/>
      <c r="NWS303" s="75"/>
      <c r="NWT303" s="75"/>
      <c r="NWU303" s="75"/>
      <c r="NWV303" s="75"/>
      <c r="NWW303" s="75"/>
      <c r="NWX303" s="75"/>
      <c r="NWY303" s="75"/>
      <c r="NWZ303" s="75"/>
      <c r="NXA303" s="75"/>
      <c r="NXB303" s="75"/>
      <c r="NXC303" s="75"/>
      <c r="NXD303" s="75"/>
      <c r="NXE303" s="75"/>
      <c r="NXF303" s="75"/>
      <c r="NXG303" s="75"/>
      <c r="NXH303" s="75"/>
      <c r="NXI303" s="75"/>
      <c r="NXJ303" s="75"/>
      <c r="NXK303" s="75"/>
      <c r="NXL303" s="75"/>
      <c r="NXM303" s="75"/>
      <c r="NXN303" s="75"/>
      <c r="NXO303" s="75"/>
      <c r="NXP303" s="75"/>
      <c r="NXQ303" s="75"/>
      <c r="NXR303" s="75"/>
      <c r="NXS303" s="75"/>
      <c r="NXT303" s="75"/>
      <c r="NXU303" s="75"/>
      <c r="NXV303" s="75"/>
      <c r="NXW303" s="75"/>
      <c r="NXX303" s="75"/>
      <c r="NXY303" s="75"/>
      <c r="NXZ303" s="75"/>
      <c r="NYA303" s="75"/>
      <c r="NYB303" s="75"/>
      <c r="NYC303" s="75"/>
      <c r="NYD303" s="75"/>
      <c r="NYE303" s="75"/>
      <c r="NYF303" s="75"/>
      <c r="NYG303" s="75"/>
      <c r="NYH303" s="75"/>
      <c r="NYI303" s="75"/>
      <c r="NYJ303" s="75"/>
      <c r="NYK303" s="75"/>
      <c r="NYL303" s="75"/>
      <c r="NYM303" s="75"/>
      <c r="NYN303" s="75"/>
      <c r="NYO303" s="75"/>
      <c r="NYP303" s="75"/>
      <c r="NYQ303" s="75"/>
      <c r="NYR303" s="75"/>
      <c r="NYS303" s="75"/>
      <c r="NYT303" s="75"/>
      <c r="NYU303" s="75"/>
      <c r="NYV303" s="75"/>
      <c r="NYW303" s="75"/>
      <c r="NYX303" s="75"/>
      <c r="NYY303" s="75"/>
      <c r="NYZ303" s="75"/>
      <c r="NZA303" s="75"/>
      <c r="NZB303" s="75"/>
      <c r="NZC303" s="75"/>
      <c r="NZD303" s="75"/>
      <c r="NZE303" s="75"/>
      <c r="NZF303" s="75"/>
      <c r="NZG303" s="75"/>
      <c r="NZH303" s="75"/>
      <c r="NZI303" s="75"/>
      <c r="NZJ303" s="75"/>
      <c r="NZK303" s="75"/>
      <c r="NZL303" s="75"/>
      <c r="NZM303" s="75"/>
      <c r="NZN303" s="75"/>
      <c r="NZO303" s="75"/>
      <c r="NZP303" s="75"/>
      <c r="NZQ303" s="75"/>
      <c r="NZR303" s="75"/>
      <c r="NZS303" s="75"/>
      <c r="NZT303" s="75"/>
      <c r="NZU303" s="75"/>
      <c r="NZV303" s="75"/>
      <c r="NZW303" s="75"/>
      <c r="NZX303" s="75"/>
      <c r="NZY303" s="75"/>
      <c r="NZZ303" s="75"/>
      <c r="OAA303" s="75"/>
      <c r="OAB303" s="75"/>
      <c r="OAC303" s="75"/>
      <c r="OAD303" s="75"/>
      <c r="OAE303" s="75"/>
      <c r="OAF303" s="75"/>
      <c r="OAG303" s="75"/>
      <c r="OAH303" s="75"/>
      <c r="OAI303" s="75"/>
      <c r="OAJ303" s="75"/>
      <c r="OAK303" s="75"/>
      <c r="OAL303" s="75"/>
      <c r="OAM303" s="75"/>
      <c r="OAN303" s="75"/>
      <c r="OAO303" s="75"/>
      <c r="OAP303" s="75"/>
      <c r="OAQ303" s="75"/>
      <c r="OAR303" s="75"/>
      <c r="OAS303" s="75"/>
      <c r="OAT303" s="75"/>
      <c r="OAU303" s="75"/>
      <c r="OAV303" s="75"/>
      <c r="OAW303" s="75"/>
      <c r="OAX303" s="75"/>
      <c r="OAY303" s="75"/>
      <c r="OAZ303" s="75"/>
      <c r="OBA303" s="75"/>
      <c r="OBB303" s="75"/>
      <c r="OBC303" s="75"/>
      <c r="OBD303" s="75"/>
      <c r="OBE303" s="75"/>
      <c r="OBF303" s="75"/>
      <c r="OBG303" s="75"/>
      <c r="OBH303" s="75"/>
      <c r="OBI303" s="75"/>
      <c r="OBJ303" s="75"/>
      <c r="OBK303" s="75"/>
      <c r="OBL303" s="75"/>
      <c r="OBM303" s="75"/>
      <c r="OBN303" s="75"/>
      <c r="OBO303" s="75"/>
      <c r="OBP303" s="75"/>
      <c r="OBQ303" s="75"/>
      <c r="OBR303" s="75"/>
      <c r="OBS303" s="75"/>
      <c r="OBT303" s="75"/>
      <c r="OBU303" s="75"/>
      <c r="OBV303" s="75"/>
      <c r="OBW303" s="75"/>
      <c r="OBX303" s="75"/>
      <c r="OBY303" s="75"/>
      <c r="OBZ303" s="75"/>
      <c r="OCA303" s="75"/>
      <c r="OCB303" s="75"/>
      <c r="OCC303" s="75"/>
      <c r="OCD303" s="75"/>
      <c r="OCE303" s="75"/>
      <c r="OCF303" s="75"/>
      <c r="OCG303" s="75"/>
      <c r="OCH303" s="75"/>
      <c r="OCI303" s="75"/>
      <c r="OCJ303" s="75"/>
      <c r="OCK303" s="75"/>
      <c r="OCL303" s="75"/>
      <c r="OCM303" s="75"/>
      <c r="OCN303" s="75"/>
      <c r="OCO303" s="75"/>
      <c r="OCP303" s="75"/>
      <c r="OCQ303" s="75"/>
      <c r="OCR303" s="75"/>
      <c r="OCS303" s="75"/>
      <c r="OCT303" s="75"/>
      <c r="OCU303" s="75"/>
      <c r="OCV303" s="75"/>
      <c r="OCW303" s="75"/>
      <c r="OCX303" s="75"/>
      <c r="OCY303" s="75"/>
      <c r="OCZ303" s="75"/>
      <c r="ODA303" s="75"/>
      <c r="ODB303" s="75"/>
      <c r="ODC303" s="75"/>
      <c r="ODD303" s="75"/>
      <c r="ODE303" s="75"/>
      <c r="ODF303" s="75"/>
      <c r="ODG303" s="75"/>
      <c r="ODH303" s="75"/>
      <c r="ODI303" s="75"/>
      <c r="ODJ303" s="75"/>
      <c r="ODK303" s="75"/>
      <c r="ODL303" s="75"/>
      <c r="ODM303" s="75"/>
      <c r="ODN303" s="75"/>
      <c r="ODO303" s="75"/>
      <c r="ODP303" s="75"/>
      <c r="ODQ303" s="75"/>
      <c r="ODR303" s="75"/>
      <c r="ODS303" s="75"/>
      <c r="ODT303" s="75"/>
      <c r="ODU303" s="75"/>
      <c r="ODV303" s="75"/>
      <c r="ODW303" s="75"/>
      <c r="ODX303" s="75"/>
      <c r="ODY303" s="75"/>
      <c r="ODZ303" s="75"/>
      <c r="OEA303" s="75"/>
      <c r="OEB303" s="75"/>
      <c r="OEC303" s="75"/>
      <c r="OED303" s="75"/>
      <c r="OEE303" s="75"/>
      <c r="OEF303" s="75"/>
      <c r="OEG303" s="75"/>
      <c r="OEH303" s="75"/>
      <c r="OEI303" s="75"/>
      <c r="OEJ303" s="75"/>
      <c r="OEK303" s="75"/>
      <c r="OEL303" s="75"/>
      <c r="OEM303" s="75"/>
      <c r="OEN303" s="75"/>
      <c r="OEO303" s="75"/>
      <c r="OEP303" s="75"/>
      <c r="OEQ303" s="75"/>
      <c r="OER303" s="75"/>
      <c r="OES303" s="75"/>
      <c r="OET303" s="75"/>
      <c r="OEU303" s="75"/>
      <c r="OEV303" s="75"/>
      <c r="OEW303" s="75"/>
      <c r="OEX303" s="75"/>
      <c r="OEY303" s="75"/>
      <c r="OEZ303" s="75"/>
      <c r="OFA303" s="75"/>
      <c r="OFB303" s="75"/>
      <c r="OFC303" s="75"/>
      <c r="OFD303" s="75"/>
      <c r="OFE303" s="75"/>
      <c r="OFF303" s="75"/>
      <c r="OFG303" s="75"/>
      <c r="OFH303" s="75"/>
      <c r="OFI303" s="75"/>
      <c r="OFJ303" s="75"/>
      <c r="OFK303" s="75"/>
      <c r="OFL303" s="75"/>
      <c r="OFM303" s="75"/>
      <c r="OFN303" s="75"/>
      <c r="OFO303" s="75"/>
      <c r="OFP303" s="75"/>
      <c r="OFQ303" s="75"/>
      <c r="OFR303" s="75"/>
      <c r="OFS303" s="75"/>
      <c r="OFT303" s="75"/>
      <c r="OFU303" s="75"/>
      <c r="OFV303" s="75"/>
      <c r="OFW303" s="75"/>
      <c r="OFX303" s="75"/>
      <c r="OFY303" s="75"/>
      <c r="OFZ303" s="75"/>
      <c r="OGA303" s="75"/>
      <c r="OGB303" s="75"/>
      <c r="OGC303" s="75"/>
      <c r="OGD303" s="75"/>
      <c r="OGE303" s="75"/>
      <c r="OGF303" s="75"/>
      <c r="OGG303" s="75"/>
      <c r="OGH303" s="75"/>
      <c r="OGI303" s="75"/>
      <c r="OGJ303" s="75"/>
      <c r="OGK303" s="75"/>
      <c r="OGL303" s="75"/>
      <c r="OGM303" s="75"/>
      <c r="OGN303" s="75"/>
      <c r="OGO303" s="75"/>
      <c r="OGP303" s="75"/>
      <c r="OGQ303" s="75"/>
      <c r="OGR303" s="75"/>
      <c r="OGS303" s="75"/>
      <c r="OGT303" s="75"/>
      <c r="OGU303" s="75"/>
      <c r="OGV303" s="75"/>
      <c r="OGW303" s="75"/>
      <c r="OGX303" s="75"/>
      <c r="OGY303" s="75"/>
      <c r="OGZ303" s="75"/>
      <c r="OHA303" s="75"/>
      <c r="OHB303" s="75"/>
      <c r="OHC303" s="75"/>
      <c r="OHD303" s="75"/>
      <c r="OHE303" s="75"/>
      <c r="OHF303" s="75"/>
      <c r="OHG303" s="75"/>
      <c r="OHH303" s="75"/>
      <c r="OHI303" s="75"/>
      <c r="OHJ303" s="75"/>
      <c r="OHK303" s="75"/>
      <c r="OHL303" s="75"/>
      <c r="OHM303" s="75"/>
      <c r="OHN303" s="75"/>
      <c r="OHO303" s="75"/>
      <c r="OHP303" s="75"/>
      <c r="OHQ303" s="75"/>
      <c r="OHR303" s="75"/>
      <c r="OHS303" s="75"/>
      <c r="OHT303" s="75"/>
      <c r="OHU303" s="75"/>
      <c r="OHV303" s="75"/>
      <c r="OHW303" s="75"/>
      <c r="OHX303" s="75"/>
      <c r="OHY303" s="75"/>
      <c r="OHZ303" s="75"/>
      <c r="OIA303" s="75"/>
      <c r="OIB303" s="75"/>
      <c r="OIC303" s="75"/>
      <c r="OID303" s="75"/>
      <c r="OIE303" s="75"/>
      <c r="OIF303" s="75"/>
      <c r="OIG303" s="75"/>
      <c r="OIH303" s="75"/>
      <c r="OII303" s="75"/>
      <c r="OIJ303" s="75"/>
      <c r="OIK303" s="75"/>
      <c r="OIL303" s="75"/>
      <c r="OIM303" s="75"/>
      <c r="OIN303" s="75"/>
      <c r="OIO303" s="75"/>
      <c r="OIP303" s="75"/>
      <c r="OIQ303" s="75"/>
      <c r="OIR303" s="75"/>
      <c r="OIS303" s="75"/>
      <c r="OIT303" s="75"/>
      <c r="OIU303" s="75"/>
      <c r="OIV303" s="75"/>
      <c r="OIW303" s="75"/>
      <c r="OIX303" s="75"/>
      <c r="OIY303" s="75"/>
      <c r="OIZ303" s="75"/>
      <c r="OJA303" s="75"/>
      <c r="OJB303" s="75"/>
      <c r="OJC303" s="75"/>
      <c r="OJD303" s="75"/>
      <c r="OJE303" s="75"/>
      <c r="OJF303" s="75"/>
      <c r="OJG303" s="75"/>
      <c r="OJH303" s="75"/>
      <c r="OJI303" s="75"/>
      <c r="OJJ303" s="75"/>
      <c r="OJK303" s="75"/>
      <c r="OJL303" s="75"/>
      <c r="OJM303" s="75"/>
      <c r="OJN303" s="75"/>
      <c r="OJO303" s="75"/>
      <c r="OJP303" s="75"/>
      <c r="OJQ303" s="75"/>
      <c r="OJR303" s="75"/>
      <c r="OJS303" s="75"/>
      <c r="OJT303" s="75"/>
      <c r="OJU303" s="75"/>
      <c r="OJV303" s="75"/>
      <c r="OJW303" s="75"/>
      <c r="OJX303" s="75"/>
      <c r="OJY303" s="75"/>
      <c r="OJZ303" s="75"/>
      <c r="OKA303" s="75"/>
      <c r="OKB303" s="75"/>
      <c r="OKC303" s="75"/>
      <c r="OKD303" s="75"/>
      <c r="OKE303" s="75"/>
      <c r="OKF303" s="75"/>
      <c r="OKG303" s="75"/>
      <c r="OKH303" s="75"/>
      <c r="OKI303" s="75"/>
      <c r="OKJ303" s="75"/>
      <c r="OKK303" s="75"/>
      <c r="OKL303" s="75"/>
      <c r="OKM303" s="75"/>
      <c r="OKN303" s="75"/>
      <c r="OKO303" s="75"/>
      <c r="OKP303" s="75"/>
      <c r="OKQ303" s="75"/>
      <c r="OKR303" s="75"/>
      <c r="OKS303" s="75"/>
      <c r="OKT303" s="75"/>
      <c r="OKU303" s="75"/>
      <c r="OKV303" s="75"/>
      <c r="OKW303" s="75"/>
      <c r="OKX303" s="75"/>
      <c r="OKY303" s="75"/>
      <c r="OKZ303" s="75"/>
      <c r="OLA303" s="75"/>
      <c r="OLB303" s="75"/>
      <c r="OLC303" s="75"/>
      <c r="OLD303" s="75"/>
      <c r="OLE303" s="75"/>
      <c r="OLF303" s="75"/>
      <c r="OLG303" s="75"/>
      <c r="OLH303" s="75"/>
      <c r="OLI303" s="75"/>
      <c r="OLJ303" s="75"/>
      <c r="OLK303" s="75"/>
      <c r="OLL303" s="75"/>
      <c r="OLM303" s="75"/>
      <c r="OLN303" s="75"/>
      <c r="OLO303" s="75"/>
      <c r="OLP303" s="75"/>
      <c r="OLQ303" s="75"/>
      <c r="OLR303" s="75"/>
      <c r="OLS303" s="75"/>
      <c r="OLT303" s="75"/>
      <c r="OLU303" s="75"/>
      <c r="OLV303" s="75"/>
      <c r="OLW303" s="75"/>
      <c r="OLX303" s="75"/>
      <c r="OLY303" s="75"/>
      <c r="OLZ303" s="75"/>
      <c r="OMA303" s="75"/>
      <c r="OMB303" s="75"/>
      <c r="OMC303" s="75"/>
      <c r="OMD303" s="75"/>
      <c r="OME303" s="75"/>
      <c r="OMF303" s="75"/>
      <c r="OMG303" s="75"/>
      <c r="OMH303" s="75"/>
      <c r="OMI303" s="75"/>
      <c r="OMJ303" s="75"/>
      <c r="OMK303" s="75"/>
      <c r="OML303" s="75"/>
      <c r="OMM303" s="75"/>
      <c r="OMN303" s="75"/>
      <c r="OMO303" s="75"/>
      <c r="OMP303" s="75"/>
      <c r="OMQ303" s="75"/>
      <c r="OMR303" s="75"/>
      <c r="OMS303" s="75"/>
      <c r="OMT303" s="75"/>
      <c r="OMU303" s="75"/>
      <c r="OMV303" s="75"/>
      <c r="OMW303" s="75"/>
      <c r="OMX303" s="75"/>
      <c r="OMY303" s="75"/>
      <c r="OMZ303" s="75"/>
      <c r="ONA303" s="75"/>
      <c r="ONB303" s="75"/>
      <c r="ONC303" s="75"/>
      <c r="OND303" s="75"/>
      <c r="ONE303" s="75"/>
      <c r="ONF303" s="75"/>
      <c r="ONG303" s="75"/>
      <c r="ONH303" s="75"/>
      <c r="ONI303" s="75"/>
      <c r="ONJ303" s="75"/>
      <c r="ONK303" s="75"/>
      <c r="ONL303" s="75"/>
      <c r="ONM303" s="75"/>
      <c r="ONN303" s="75"/>
      <c r="ONO303" s="75"/>
      <c r="ONP303" s="75"/>
      <c r="ONQ303" s="75"/>
      <c r="ONR303" s="75"/>
      <c r="ONS303" s="75"/>
      <c r="ONT303" s="75"/>
      <c r="ONU303" s="75"/>
      <c r="ONV303" s="75"/>
      <c r="ONW303" s="75"/>
      <c r="ONX303" s="75"/>
      <c r="ONY303" s="75"/>
      <c r="ONZ303" s="75"/>
      <c r="OOA303" s="75"/>
      <c r="OOB303" s="75"/>
      <c r="OOC303" s="75"/>
      <c r="OOD303" s="75"/>
      <c r="OOE303" s="75"/>
      <c r="OOF303" s="75"/>
      <c r="OOG303" s="75"/>
      <c r="OOH303" s="75"/>
      <c r="OOI303" s="75"/>
      <c r="OOJ303" s="75"/>
      <c r="OOK303" s="75"/>
      <c r="OOL303" s="75"/>
      <c r="OOM303" s="75"/>
      <c r="OON303" s="75"/>
      <c r="OOO303" s="75"/>
      <c r="OOP303" s="75"/>
      <c r="OOQ303" s="75"/>
      <c r="OOR303" s="75"/>
      <c r="OOS303" s="75"/>
      <c r="OOT303" s="75"/>
      <c r="OOU303" s="75"/>
      <c r="OOV303" s="75"/>
      <c r="OOW303" s="75"/>
      <c r="OOX303" s="75"/>
      <c r="OOY303" s="75"/>
      <c r="OOZ303" s="75"/>
      <c r="OPA303" s="75"/>
      <c r="OPB303" s="75"/>
      <c r="OPC303" s="75"/>
      <c r="OPD303" s="75"/>
      <c r="OPE303" s="75"/>
      <c r="OPF303" s="75"/>
      <c r="OPG303" s="75"/>
      <c r="OPH303" s="75"/>
      <c r="OPI303" s="75"/>
      <c r="OPJ303" s="75"/>
      <c r="OPK303" s="75"/>
      <c r="OPL303" s="75"/>
      <c r="OPM303" s="75"/>
      <c r="OPN303" s="75"/>
      <c r="OPO303" s="75"/>
      <c r="OPP303" s="75"/>
      <c r="OPQ303" s="75"/>
      <c r="OPR303" s="75"/>
      <c r="OPS303" s="75"/>
      <c r="OPT303" s="75"/>
      <c r="OPU303" s="75"/>
      <c r="OPV303" s="75"/>
      <c r="OPW303" s="75"/>
      <c r="OPX303" s="75"/>
      <c r="OPY303" s="75"/>
      <c r="OPZ303" s="75"/>
      <c r="OQA303" s="75"/>
      <c r="OQB303" s="75"/>
      <c r="OQC303" s="75"/>
      <c r="OQD303" s="75"/>
      <c r="OQE303" s="75"/>
      <c r="OQF303" s="75"/>
      <c r="OQG303" s="75"/>
      <c r="OQH303" s="75"/>
      <c r="OQI303" s="75"/>
      <c r="OQJ303" s="75"/>
      <c r="OQK303" s="75"/>
      <c r="OQL303" s="75"/>
      <c r="OQM303" s="75"/>
      <c r="OQN303" s="75"/>
      <c r="OQO303" s="75"/>
      <c r="OQP303" s="75"/>
      <c r="OQQ303" s="75"/>
      <c r="OQR303" s="75"/>
      <c r="OQS303" s="75"/>
      <c r="OQT303" s="75"/>
      <c r="OQU303" s="75"/>
      <c r="OQV303" s="75"/>
      <c r="OQW303" s="75"/>
      <c r="OQX303" s="75"/>
      <c r="OQY303" s="75"/>
      <c r="OQZ303" s="75"/>
      <c r="ORA303" s="75"/>
      <c r="ORB303" s="75"/>
      <c r="ORC303" s="75"/>
      <c r="ORD303" s="75"/>
      <c r="ORE303" s="75"/>
      <c r="ORF303" s="75"/>
      <c r="ORG303" s="75"/>
      <c r="ORH303" s="75"/>
      <c r="ORI303" s="75"/>
      <c r="ORJ303" s="75"/>
      <c r="ORK303" s="75"/>
      <c r="ORL303" s="75"/>
      <c r="ORM303" s="75"/>
      <c r="ORN303" s="75"/>
      <c r="ORO303" s="75"/>
      <c r="ORP303" s="75"/>
      <c r="ORQ303" s="75"/>
      <c r="ORR303" s="75"/>
      <c r="ORS303" s="75"/>
      <c r="ORT303" s="75"/>
      <c r="ORU303" s="75"/>
      <c r="ORV303" s="75"/>
      <c r="ORW303" s="75"/>
      <c r="ORX303" s="75"/>
      <c r="ORY303" s="75"/>
      <c r="ORZ303" s="75"/>
      <c r="OSA303" s="75"/>
      <c r="OSB303" s="75"/>
      <c r="OSC303" s="75"/>
      <c r="OSD303" s="75"/>
      <c r="OSE303" s="75"/>
      <c r="OSF303" s="75"/>
      <c r="OSG303" s="75"/>
      <c r="OSH303" s="75"/>
      <c r="OSI303" s="75"/>
      <c r="OSJ303" s="75"/>
      <c r="OSK303" s="75"/>
      <c r="OSL303" s="75"/>
      <c r="OSM303" s="75"/>
      <c r="OSN303" s="75"/>
      <c r="OSO303" s="75"/>
      <c r="OSP303" s="75"/>
      <c r="OSQ303" s="75"/>
      <c r="OSR303" s="75"/>
      <c r="OSS303" s="75"/>
      <c r="OST303" s="75"/>
      <c r="OSU303" s="75"/>
      <c r="OSV303" s="75"/>
      <c r="OSW303" s="75"/>
      <c r="OSX303" s="75"/>
      <c r="OSY303" s="75"/>
      <c r="OSZ303" s="75"/>
      <c r="OTA303" s="75"/>
      <c r="OTB303" s="75"/>
      <c r="OTC303" s="75"/>
      <c r="OTD303" s="75"/>
      <c r="OTE303" s="75"/>
      <c r="OTF303" s="75"/>
      <c r="OTG303" s="75"/>
      <c r="OTH303" s="75"/>
      <c r="OTI303" s="75"/>
      <c r="OTJ303" s="75"/>
      <c r="OTK303" s="75"/>
      <c r="OTL303" s="75"/>
      <c r="OTM303" s="75"/>
      <c r="OTN303" s="75"/>
      <c r="OTO303" s="75"/>
      <c r="OTP303" s="75"/>
      <c r="OTQ303" s="75"/>
      <c r="OTR303" s="75"/>
      <c r="OTS303" s="75"/>
      <c r="OTT303" s="75"/>
      <c r="OTU303" s="75"/>
      <c r="OTV303" s="75"/>
      <c r="OTW303" s="75"/>
      <c r="OTX303" s="75"/>
      <c r="OTY303" s="75"/>
      <c r="OTZ303" s="75"/>
      <c r="OUA303" s="75"/>
      <c r="OUB303" s="75"/>
      <c r="OUC303" s="75"/>
      <c r="OUD303" s="75"/>
      <c r="OUE303" s="75"/>
      <c r="OUF303" s="75"/>
      <c r="OUG303" s="75"/>
      <c r="OUH303" s="75"/>
      <c r="OUI303" s="75"/>
      <c r="OUJ303" s="75"/>
      <c r="OUK303" s="75"/>
      <c r="OUL303" s="75"/>
      <c r="OUM303" s="75"/>
      <c r="OUN303" s="75"/>
      <c r="OUO303" s="75"/>
      <c r="OUP303" s="75"/>
      <c r="OUQ303" s="75"/>
      <c r="OUR303" s="75"/>
      <c r="OUS303" s="75"/>
      <c r="OUT303" s="75"/>
      <c r="OUU303" s="75"/>
      <c r="OUV303" s="75"/>
      <c r="OUW303" s="75"/>
      <c r="OUX303" s="75"/>
      <c r="OUY303" s="75"/>
      <c r="OUZ303" s="75"/>
      <c r="OVA303" s="75"/>
      <c r="OVB303" s="75"/>
      <c r="OVC303" s="75"/>
      <c r="OVD303" s="75"/>
      <c r="OVE303" s="75"/>
      <c r="OVF303" s="75"/>
      <c r="OVG303" s="75"/>
      <c r="OVH303" s="75"/>
      <c r="OVI303" s="75"/>
      <c r="OVJ303" s="75"/>
      <c r="OVK303" s="75"/>
      <c r="OVL303" s="75"/>
      <c r="OVM303" s="75"/>
      <c r="OVN303" s="75"/>
      <c r="OVO303" s="75"/>
      <c r="OVP303" s="75"/>
      <c r="OVQ303" s="75"/>
      <c r="OVR303" s="75"/>
      <c r="OVS303" s="75"/>
      <c r="OVT303" s="75"/>
      <c r="OVU303" s="75"/>
      <c r="OVV303" s="75"/>
      <c r="OVW303" s="75"/>
      <c r="OVX303" s="75"/>
      <c r="OVY303" s="75"/>
      <c r="OVZ303" s="75"/>
      <c r="OWA303" s="75"/>
      <c r="OWB303" s="75"/>
      <c r="OWC303" s="75"/>
      <c r="OWD303" s="75"/>
      <c r="OWE303" s="75"/>
      <c r="OWF303" s="75"/>
      <c r="OWG303" s="75"/>
      <c r="OWH303" s="75"/>
      <c r="OWI303" s="75"/>
      <c r="OWJ303" s="75"/>
      <c r="OWK303" s="75"/>
      <c r="OWL303" s="75"/>
      <c r="OWM303" s="75"/>
      <c r="OWN303" s="75"/>
      <c r="OWO303" s="75"/>
      <c r="OWP303" s="75"/>
      <c r="OWQ303" s="75"/>
      <c r="OWR303" s="75"/>
      <c r="OWS303" s="75"/>
      <c r="OWT303" s="75"/>
      <c r="OWU303" s="75"/>
      <c r="OWV303" s="75"/>
      <c r="OWW303" s="75"/>
      <c r="OWX303" s="75"/>
      <c r="OWY303" s="75"/>
      <c r="OWZ303" s="75"/>
      <c r="OXA303" s="75"/>
      <c r="OXB303" s="75"/>
      <c r="OXC303" s="75"/>
      <c r="OXD303" s="75"/>
      <c r="OXE303" s="75"/>
      <c r="OXF303" s="75"/>
      <c r="OXG303" s="75"/>
      <c r="OXH303" s="75"/>
      <c r="OXI303" s="75"/>
      <c r="OXJ303" s="75"/>
      <c r="OXK303" s="75"/>
      <c r="OXL303" s="75"/>
      <c r="OXM303" s="75"/>
      <c r="OXN303" s="75"/>
      <c r="OXO303" s="75"/>
      <c r="OXP303" s="75"/>
      <c r="OXQ303" s="75"/>
      <c r="OXR303" s="75"/>
      <c r="OXS303" s="75"/>
      <c r="OXT303" s="75"/>
      <c r="OXU303" s="75"/>
      <c r="OXV303" s="75"/>
      <c r="OXW303" s="75"/>
      <c r="OXX303" s="75"/>
      <c r="OXY303" s="75"/>
      <c r="OXZ303" s="75"/>
      <c r="OYA303" s="75"/>
      <c r="OYB303" s="75"/>
      <c r="OYC303" s="75"/>
      <c r="OYD303" s="75"/>
      <c r="OYE303" s="75"/>
      <c r="OYF303" s="75"/>
      <c r="OYG303" s="75"/>
      <c r="OYH303" s="75"/>
      <c r="OYI303" s="75"/>
      <c r="OYJ303" s="75"/>
      <c r="OYK303" s="75"/>
      <c r="OYL303" s="75"/>
      <c r="OYM303" s="75"/>
      <c r="OYN303" s="75"/>
      <c r="OYO303" s="75"/>
      <c r="OYP303" s="75"/>
      <c r="OYQ303" s="75"/>
      <c r="OYR303" s="75"/>
      <c r="OYS303" s="75"/>
      <c r="OYT303" s="75"/>
      <c r="OYU303" s="75"/>
      <c r="OYV303" s="75"/>
      <c r="OYW303" s="75"/>
      <c r="OYX303" s="75"/>
      <c r="OYY303" s="75"/>
      <c r="OYZ303" s="75"/>
      <c r="OZA303" s="75"/>
      <c r="OZB303" s="75"/>
      <c r="OZC303" s="75"/>
      <c r="OZD303" s="75"/>
      <c r="OZE303" s="75"/>
      <c r="OZF303" s="75"/>
      <c r="OZG303" s="75"/>
      <c r="OZH303" s="75"/>
      <c r="OZI303" s="75"/>
      <c r="OZJ303" s="75"/>
      <c r="OZK303" s="75"/>
      <c r="OZL303" s="75"/>
      <c r="OZM303" s="75"/>
      <c r="OZN303" s="75"/>
      <c r="OZO303" s="75"/>
      <c r="OZP303" s="75"/>
      <c r="OZQ303" s="75"/>
      <c r="OZR303" s="75"/>
      <c r="OZS303" s="75"/>
      <c r="OZT303" s="75"/>
      <c r="OZU303" s="75"/>
      <c r="OZV303" s="75"/>
      <c r="OZW303" s="75"/>
      <c r="OZX303" s="75"/>
      <c r="OZY303" s="75"/>
      <c r="OZZ303" s="75"/>
      <c r="PAA303" s="75"/>
      <c r="PAB303" s="75"/>
      <c r="PAC303" s="75"/>
      <c r="PAD303" s="75"/>
      <c r="PAE303" s="75"/>
      <c r="PAF303" s="75"/>
      <c r="PAG303" s="75"/>
      <c r="PAH303" s="75"/>
      <c r="PAI303" s="75"/>
      <c r="PAJ303" s="75"/>
      <c r="PAK303" s="75"/>
      <c r="PAL303" s="75"/>
      <c r="PAM303" s="75"/>
      <c r="PAN303" s="75"/>
      <c r="PAO303" s="75"/>
      <c r="PAP303" s="75"/>
      <c r="PAQ303" s="75"/>
      <c r="PAR303" s="75"/>
      <c r="PAS303" s="75"/>
      <c r="PAT303" s="75"/>
      <c r="PAU303" s="75"/>
      <c r="PAV303" s="75"/>
      <c r="PAW303" s="75"/>
      <c r="PAX303" s="75"/>
      <c r="PAY303" s="75"/>
      <c r="PAZ303" s="75"/>
      <c r="PBA303" s="75"/>
      <c r="PBB303" s="75"/>
      <c r="PBC303" s="75"/>
      <c r="PBD303" s="75"/>
      <c r="PBE303" s="75"/>
      <c r="PBF303" s="75"/>
      <c r="PBG303" s="75"/>
      <c r="PBH303" s="75"/>
      <c r="PBI303" s="75"/>
      <c r="PBJ303" s="75"/>
      <c r="PBK303" s="75"/>
      <c r="PBL303" s="75"/>
      <c r="PBM303" s="75"/>
      <c r="PBN303" s="75"/>
      <c r="PBO303" s="75"/>
      <c r="PBP303" s="75"/>
      <c r="PBQ303" s="75"/>
      <c r="PBR303" s="75"/>
      <c r="PBS303" s="75"/>
      <c r="PBT303" s="75"/>
      <c r="PBU303" s="75"/>
      <c r="PBV303" s="75"/>
      <c r="PBW303" s="75"/>
      <c r="PBX303" s="75"/>
      <c r="PBY303" s="75"/>
      <c r="PBZ303" s="75"/>
      <c r="PCA303" s="75"/>
      <c r="PCB303" s="75"/>
      <c r="PCC303" s="75"/>
      <c r="PCD303" s="75"/>
      <c r="PCE303" s="75"/>
      <c r="PCF303" s="75"/>
      <c r="PCG303" s="75"/>
      <c r="PCH303" s="75"/>
      <c r="PCI303" s="75"/>
      <c r="PCJ303" s="75"/>
      <c r="PCK303" s="75"/>
      <c r="PCL303" s="75"/>
      <c r="PCM303" s="75"/>
      <c r="PCN303" s="75"/>
      <c r="PCO303" s="75"/>
      <c r="PCP303" s="75"/>
      <c r="PCQ303" s="75"/>
      <c r="PCR303" s="75"/>
      <c r="PCS303" s="75"/>
      <c r="PCT303" s="75"/>
      <c r="PCU303" s="75"/>
      <c r="PCV303" s="75"/>
      <c r="PCW303" s="75"/>
      <c r="PCX303" s="75"/>
      <c r="PCY303" s="75"/>
      <c r="PCZ303" s="75"/>
      <c r="PDA303" s="75"/>
      <c r="PDB303" s="75"/>
      <c r="PDC303" s="75"/>
      <c r="PDD303" s="75"/>
      <c r="PDE303" s="75"/>
      <c r="PDF303" s="75"/>
      <c r="PDG303" s="75"/>
      <c r="PDH303" s="75"/>
      <c r="PDI303" s="75"/>
      <c r="PDJ303" s="75"/>
      <c r="PDK303" s="75"/>
      <c r="PDL303" s="75"/>
      <c r="PDM303" s="75"/>
      <c r="PDN303" s="75"/>
      <c r="PDO303" s="75"/>
      <c r="PDP303" s="75"/>
      <c r="PDQ303" s="75"/>
      <c r="PDR303" s="75"/>
      <c r="PDS303" s="75"/>
      <c r="PDT303" s="75"/>
      <c r="PDU303" s="75"/>
      <c r="PDV303" s="75"/>
      <c r="PDW303" s="75"/>
      <c r="PDX303" s="75"/>
      <c r="PDY303" s="75"/>
      <c r="PDZ303" s="75"/>
      <c r="PEA303" s="75"/>
      <c r="PEB303" s="75"/>
      <c r="PEC303" s="75"/>
      <c r="PED303" s="75"/>
      <c r="PEE303" s="75"/>
      <c r="PEF303" s="75"/>
      <c r="PEG303" s="75"/>
      <c r="PEH303" s="75"/>
      <c r="PEI303" s="75"/>
      <c r="PEJ303" s="75"/>
      <c r="PEK303" s="75"/>
      <c r="PEL303" s="75"/>
      <c r="PEM303" s="75"/>
      <c r="PEN303" s="75"/>
      <c r="PEO303" s="75"/>
      <c r="PEP303" s="75"/>
      <c r="PEQ303" s="75"/>
      <c r="PER303" s="75"/>
      <c r="PES303" s="75"/>
      <c r="PET303" s="75"/>
      <c r="PEU303" s="75"/>
      <c r="PEV303" s="75"/>
      <c r="PEW303" s="75"/>
      <c r="PEX303" s="75"/>
      <c r="PEY303" s="75"/>
      <c r="PEZ303" s="75"/>
      <c r="PFA303" s="75"/>
      <c r="PFB303" s="75"/>
      <c r="PFC303" s="75"/>
      <c r="PFD303" s="75"/>
      <c r="PFE303" s="75"/>
      <c r="PFF303" s="75"/>
      <c r="PFG303" s="75"/>
      <c r="PFH303" s="75"/>
      <c r="PFI303" s="75"/>
      <c r="PFJ303" s="75"/>
      <c r="PFK303" s="75"/>
      <c r="PFL303" s="75"/>
      <c r="PFM303" s="75"/>
      <c r="PFN303" s="75"/>
      <c r="PFO303" s="75"/>
      <c r="PFP303" s="75"/>
      <c r="PFQ303" s="75"/>
      <c r="PFR303" s="75"/>
      <c r="PFS303" s="75"/>
      <c r="PFT303" s="75"/>
      <c r="PFU303" s="75"/>
      <c r="PFV303" s="75"/>
      <c r="PFW303" s="75"/>
      <c r="PFX303" s="75"/>
      <c r="PFY303" s="75"/>
      <c r="PFZ303" s="75"/>
      <c r="PGA303" s="75"/>
      <c r="PGB303" s="75"/>
      <c r="PGC303" s="75"/>
      <c r="PGD303" s="75"/>
      <c r="PGE303" s="75"/>
      <c r="PGF303" s="75"/>
      <c r="PGG303" s="75"/>
      <c r="PGH303" s="75"/>
      <c r="PGI303" s="75"/>
      <c r="PGJ303" s="75"/>
      <c r="PGK303" s="75"/>
      <c r="PGL303" s="75"/>
      <c r="PGM303" s="75"/>
      <c r="PGN303" s="75"/>
      <c r="PGO303" s="75"/>
      <c r="PGP303" s="75"/>
      <c r="PGQ303" s="75"/>
      <c r="PGR303" s="75"/>
      <c r="PGS303" s="75"/>
      <c r="PGT303" s="75"/>
      <c r="PGU303" s="75"/>
      <c r="PGV303" s="75"/>
      <c r="PGW303" s="75"/>
      <c r="PGX303" s="75"/>
      <c r="PGY303" s="75"/>
      <c r="PGZ303" s="75"/>
      <c r="PHA303" s="75"/>
      <c r="PHB303" s="75"/>
      <c r="PHC303" s="75"/>
      <c r="PHD303" s="75"/>
      <c r="PHE303" s="75"/>
      <c r="PHF303" s="75"/>
      <c r="PHG303" s="75"/>
      <c r="PHH303" s="75"/>
      <c r="PHI303" s="75"/>
      <c r="PHJ303" s="75"/>
      <c r="PHK303" s="75"/>
      <c r="PHL303" s="75"/>
      <c r="PHM303" s="75"/>
      <c r="PHN303" s="75"/>
      <c r="PHO303" s="75"/>
      <c r="PHP303" s="75"/>
      <c r="PHQ303" s="75"/>
      <c r="PHR303" s="75"/>
      <c r="PHS303" s="75"/>
      <c r="PHT303" s="75"/>
      <c r="PHU303" s="75"/>
      <c r="PHV303" s="75"/>
      <c r="PHW303" s="75"/>
      <c r="PHX303" s="75"/>
      <c r="PHY303" s="75"/>
      <c r="PHZ303" s="75"/>
      <c r="PIA303" s="75"/>
      <c r="PIB303" s="75"/>
      <c r="PIC303" s="75"/>
      <c r="PID303" s="75"/>
      <c r="PIE303" s="75"/>
      <c r="PIF303" s="75"/>
      <c r="PIG303" s="75"/>
      <c r="PIH303" s="75"/>
      <c r="PII303" s="75"/>
      <c r="PIJ303" s="75"/>
      <c r="PIK303" s="75"/>
      <c r="PIL303" s="75"/>
      <c r="PIM303" s="75"/>
      <c r="PIN303" s="75"/>
      <c r="PIO303" s="75"/>
      <c r="PIP303" s="75"/>
      <c r="PIQ303" s="75"/>
      <c r="PIR303" s="75"/>
      <c r="PIS303" s="75"/>
      <c r="PIT303" s="75"/>
      <c r="PIU303" s="75"/>
      <c r="PIV303" s="75"/>
      <c r="PIW303" s="75"/>
      <c r="PIX303" s="75"/>
      <c r="PIY303" s="75"/>
      <c r="PIZ303" s="75"/>
      <c r="PJA303" s="75"/>
      <c r="PJB303" s="75"/>
      <c r="PJC303" s="75"/>
      <c r="PJD303" s="75"/>
      <c r="PJE303" s="75"/>
      <c r="PJF303" s="75"/>
      <c r="PJG303" s="75"/>
      <c r="PJH303" s="75"/>
      <c r="PJI303" s="75"/>
      <c r="PJJ303" s="75"/>
      <c r="PJK303" s="75"/>
      <c r="PJL303" s="75"/>
      <c r="PJM303" s="75"/>
      <c r="PJN303" s="75"/>
      <c r="PJO303" s="75"/>
      <c r="PJP303" s="75"/>
      <c r="PJQ303" s="75"/>
      <c r="PJR303" s="75"/>
      <c r="PJS303" s="75"/>
      <c r="PJT303" s="75"/>
      <c r="PJU303" s="75"/>
      <c r="PJV303" s="75"/>
      <c r="PJW303" s="75"/>
      <c r="PJX303" s="75"/>
      <c r="PJY303" s="75"/>
      <c r="PJZ303" s="75"/>
      <c r="PKA303" s="75"/>
      <c r="PKB303" s="75"/>
      <c r="PKC303" s="75"/>
      <c r="PKD303" s="75"/>
      <c r="PKE303" s="75"/>
      <c r="PKF303" s="75"/>
      <c r="PKG303" s="75"/>
      <c r="PKH303" s="75"/>
      <c r="PKI303" s="75"/>
      <c r="PKJ303" s="75"/>
      <c r="PKK303" s="75"/>
      <c r="PKL303" s="75"/>
      <c r="PKM303" s="75"/>
      <c r="PKN303" s="75"/>
      <c r="PKO303" s="75"/>
      <c r="PKP303" s="75"/>
      <c r="PKQ303" s="75"/>
      <c r="PKR303" s="75"/>
      <c r="PKS303" s="75"/>
      <c r="PKT303" s="75"/>
      <c r="PKU303" s="75"/>
      <c r="PKV303" s="75"/>
      <c r="PKW303" s="75"/>
      <c r="PKX303" s="75"/>
      <c r="PKY303" s="75"/>
      <c r="PKZ303" s="75"/>
      <c r="PLA303" s="75"/>
      <c r="PLB303" s="75"/>
      <c r="PLC303" s="75"/>
      <c r="PLD303" s="75"/>
      <c r="PLE303" s="75"/>
      <c r="PLF303" s="75"/>
      <c r="PLG303" s="75"/>
      <c r="PLH303" s="75"/>
      <c r="PLI303" s="75"/>
      <c r="PLJ303" s="75"/>
      <c r="PLK303" s="75"/>
      <c r="PLL303" s="75"/>
      <c r="PLM303" s="75"/>
      <c r="PLN303" s="75"/>
      <c r="PLO303" s="75"/>
      <c r="PLP303" s="75"/>
      <c r="PLQ303" s="75"/>
      <c r="PLR303" s="75"/>
      <c r="PLS303" s="75"/>
      <c r="PLT303" s="75"/>
      <c r="PLU303" s="75"/>
      <c r="PLV303" s="75"/>
      <c r="PLW303" s="75"/>
      <c r="PLX303" s="75"/>
      <c r="PLY303" s="75"/>
      <c r="PLZ303" s="75"/>
      <c r="PMA303" s="75"/>
      <c r="PMB303" s="75"/>
      <c r="PMC303" s="75"/>
      <c r="PMD303" s="75"/>
      <c r="PME303" s="75"/>
      <c r="PMF303" s="75"/>
      <c r="PMG303" s="75"/>
      <c r="PMH303" s="75"/>
      <c r="PMI303" s="75"/>
      <c r="PMJ303" s="75"/>
      <c r="PMK303" s="75"/>
      <c r="PML303" s="75"/>
      <c r="PMM303" s="75"/>
      <c r="PMN303" s="75"/>
      <c r="PMO303" s="75"/>
      <c r="PMP303" s="75"/>
      <c r="PMQ303" s="75"/>
      <c r="PMR303" s="75"/>
      <c r="PMS303" s="75"/>
      <c r="PMT303" s="75"/>
      <c r="PMU303" s="75"/>
      <c r="PMV303" s="75"/>
      <c r="PMW303" s="75"/>
      <c r="PMX303" s="75"/>
      <c r="PMY303" s="75"/>
      <c r="PMZ303" s="75"/>
      <c r="PNA303" s="75"/>
      <c r="PNB303" s="75"/>
      <c r="PNC303" s="75"/>
      <c r="PND303" s="75"/>
      <c r="PNE303" s="75"/>
      <c r="PNF303" s="75"/>
      <c r="PNG303" s="75"/>
      <c r="PNH303" s="75"/>
      <c r="PNI303" s="75"/>
      <c r="PNJ303" s="75"/>
      <c r="PNK303" s="75"/>
      <c r="PNL303" s="75"/>
      <c r="PNM303" s="75"/>
      <c r="PNN303" s="75"/>
      <c r="PNO303" s="75"/>
      <c r="PNP303" s="75"/>
      <c r="PNQ303" s="75"/>
      <c r="PNR303" s="75"/>
      <c r="PNS303" s="75"/>
      <c r="PNT303" s="75"/>
      <c r="PNU303" s="75"/>
      <c r="PNV303" s="75"/>
      <c r="PNW303" s="75"/>
      <c r="PNX303" s="75"/>
      <c r="PNY303" s="75"/>
      <c r="PNZ303" s="75"/>
      <c r="POA303" s="75"/>
      <c r="POB303" s="75"/>
      <c r="POC303" s="75"/>
      <c r="POD303" s="75"/>
      <c r="POE303" s="75"/>
      <c r="POF303" s="75"/>
      <c r="POG303" s="75"/>
      <c r="POH303" s="75"/>
      <c r="POI303" s="75"/>
      <c r="POJ303" s="75"/>
      <c r="POK303" s="75"/>
      <c r="POL303" s="75"/>
      <c r="POM303" s="75"/>
      <c r="PON303" s="75"/>
      <c r="POO303" s="75"/>
      <c r="POP303" s="75"/>
      <c r="POQ303" s="75"/>
      <c r="POR303" s="75"/>
      <c r="POS303" s="75"/>
      <c r="POT303" s="75"/>
      <c r="POU303" s="75"/>
      <c r="POV303" s="75"/>
      <c r="POW303" s="75"/>
      <c r="POX303" s="75"/>
      <c r="POY303" s="75"/>
      <c r="POZ303" s="75"/>
      <c r="PPA303" s="75"/>
      <c r="PPB303" s="75"/>
      <c r="PPC303" s="75"/>
      <c r="PPD303" s="75"/>
      <c r="PPE303" s="75"/>
      <c r="PPF303" s="75"/>
      <c r="PPG303" s="75"/>
      <c r="PPH303" s="75"/>
      <c r="PPI303" s="75"/>
      <c r="PPJ303" s="75"/>
      <c r="PPK303" s="75"/>
      <c r="PPL303" s="75"/>
      <c r="PPM303" s="75"/>
      <c r="PPN303" s="75"/>
      <c r="PPO303" s="75"/>
      <c r="PPP303" s="75"/>
      <c r="PPQ303" s="75"/>
      <c r="PPR303" s="75"/>
      <c r="PPS303" s="75"/>
      <c r="PPT303" s="75"/>
      <c r="PPU303" s="75"/>
      <c r="PPV303" s="75"/>
      <c r="PPW303" s="75"/>
      <c r="PPX303" s="75"/>
      <c r="PPY303" s="75"/>
      <c r="PPZ303" s="75"/>
      <c r="PQA303" s="75"/>
      <c r="PQB303" s="75"/>
      <c r="PQC303" s="75"/>
      <c r="PQD303" s="75"/>
      <c r="PQE303" s="75"/>
      <c r="PQF303" s="75"/>
      <c r="PQG303" s="75"/>
      <c r="PQH303" s="75"/>
      <c r="PQI303" s="75"/>
      <c r="PQJ303" s="75"/>
      <c r="PQK303" s="75"/>
      <c r="PQL303" s="75"/>
      <c r="PQM303" s="75"/>
      <c r="PQN303" s="75"/>
      <c r="PQO303" s="75"/>
      <c r="PQP303" s="75"/>
      <c r="PQQ303" s="75"/>
      <c r="PQR303" s="75"/>
      <c r="PQS303" s="75"/>
      <c r="PQT303" s="75"/>
      <c r="PQU303" s="75"/>
      <c r="PQV303" s="75"/>
      <c r="PQW303" s="75"/>
      <c r="PQX303" s="75"/>
      <c r="PQY303" s="75"/>
      <c r="PQZ303" s="75"/>
      <c r="PRA303" s="75"/>
      <c r="PRB303" s="75"/>
      <c r="PRC303" s="75"/>
      <c r="PRD303" s="75"/>
      <c r="PRE303" s="75"/>
      <c r="PRF303" s="75"/>
      <c r="PRG303" s="75"/>
      <c r="PRH303" s="75"/>
      <c r="PRI303" s="75"/>
      <c r="PRJ303" s="75"/>
      <c r="PRK303" s="75"/>
      <c r="PRL303" s="75"/>
      <c r="PRM303" s="75"/>
      <c r="PRN303" s="75"/>
      <c r="PRO303" s="75"/>
      <c r="PRP303" s="75"/>
      <c r="PRQ303" s="75"/>
      <c r="PRR303" s="75"/>
      <c r="PRS303" s="75"/>
      <c r="PRT303" s="75"/>
      <c r="PRU303" s="75"/>
      <c r="PRV303" s="75"/>
      <c r="PRW303" s="75"/>
      <c r="PRX303" s="75"/>
      <c r="PRY303" s="75"/>
      <c r="PRZ303" s="75"/>
      <c r="PSA303" s="75"/>
      <c r="PSB303" s="75"/>
      <c r="PSC303" s="75"/>
      <c r="PSD303" s="75"/>
      <c r="PSE303" s="75"/>
      <c r="PSF303" s="75"/>
      <c r="PSG303" s="75"/>
      <c r="PSH303" s="75"/>
      <c r="PSI303" s="75"/>
      <c r="PSJ303" s="75"/>
      <c r="PSK303" s="75"/>
      <c r="PSL303" s="75"/>
      <c r="PSM303" s="75"/>
      <c r="PSN303" s="75"/>
      <c r="PSO303" s="75"/>
      <c r="PSP303" s="75"/>
      <c r="PSQ303" s="75"/>
      <c r="PSR303" s="75"/>
      <c r="PSS303" s="75"/>
      <c r="PST303" s="75"/>
      <c r="PSU303" s="75"/>
      <c r="PSV303" s="75"/>
      <c r="PSW303" s="75"/>
      <c r="PSX303" s="75"/>
      <c r="PSY303" s="75"/>
      <c r="PSZ303" s="75"/>
      <c r="PTA303" s="75"/>
      <c r="PTB303" s="75"/>
      <c r="PTC303" s="75"/>
      <c r="PTD303" s="75"/>
      <c r="PTE303" s="75"/>
      <c r="PTF303" s="75"/>
      <c r="PTG303" s="75"/>
      <c r="PTH303" s="75"/>
      <c r="PTI303" s="75"/>
      <c r="PTJ303" s="75"/>
      <c r="PTK303" s="75"/>
      <c r="PTL303" s="75"/>
      <c r="PTM303" s="75"/>
      <c r="PTN303" s="75"/>
      <c r="PTO303" s="75"/>
      <c r="PTP303" s="75"/>
      <c r="PTQ303" s="75"/>
      <c r="PTR303" s="75"/>
      <c r="PTS303" s="75"/>
      <c r="PTT303" s="75"/>
      <c r="PTU303" s="75"/>
      <c r="PTV303" s="75"/>
      <c r="PTW303" s="75"/>
      <c r="PTX303" s="75"/>
      <c r="PTY303" s="75"/>
      <c r="PTZ303" s="75"/>
      <c r="PUA303" s="75"/>
      <c r="PUB303" s="75"/>
      <c r="PUC303" s="75"/>
      <c r="PUD303" s="75"/>
      <c r="PUE303" s="75"/>
      <c r="PUF303" s="75"/>
      <c r="PUG303" s="75"/>
      <c r="PUH303" s="75"/>
      <c r="PUI303" s="75"/>
      <c r="PUJ303" s="75"/>
      <c r="PUK303" s="75"/>
      <c r="PUL303" s="75"/>
      <c r="PUM303" s="75"/>
      <c r="PUN303" s="75"/>
      <c r="PUO303" s="75"/>
      <c r="PUP303" s="75"/>
      <c r="PUQ303" s="75"/>
      <c r="PUR303" s="75"/>
      <c r="PUS303" s="75"/>
      <c r="PUT303" s="75"/>
      <c r="PUU303" s="75"/>
      <c r="PUV303" s="75"/>
      <c r="PUW303" s="75"/>
      <c r="PUX303" s="75"/>
      <c r="PUY303" s="75"/>
      <c r="PUZ303" s="75"/>
      <c r="PVA303" s="75"/>
      <c r="PVB303" s="75"/>
      <c r="PVC303" s="75"/>
      <c r="PVD303" s="75"/>
      <c r="PVE303" s="75"/>
      <c r="PVF303" s="75"/>
      <c r="PVG303" s="75"/>
      <c r="PVH303" s="75"/>
      <c r="PVI303" s="75"/>
      <c r="PVJ303" s="75"/>
      <c r="PVK303" s="75"/>
      <c r="PVL303" s="75"/>
      <c r="PVM303" s="75"/>
      <c r="PVN303" s="75"/>
      <c r="PVO303" s="75"/>
      <c r="PVP303" s="75"/>
      <c r="PVQ303" s="75"/>
      <c r="PVR303" s="75"/>
      <c r="PVS303" s="75"/>
      <c r="PVT303" s="75"/>
      <c r="PVU303" s="75"/>
      <c r="PVV303" s="75"/>
      <c r="PVW303" s="75"/>
      <c r="PVX303" s="75"/>
      <c r="PVY303" s="75"/>
      <c r="PVZ303" s="75"/>
      <c r="PWA303" s="75"/>
      <c r="PWB303" s="75"/>
      <c r="PWC303" s="75"/>
      <c r="PWD303" s="75"/>
      <c r="PWE303" s="75"/>
      <c r="PWF303" s="75"/>
      <c r="PWG303" s="75"/>
      <c r="PWH303" s="75"/>
      <c r="PWI303" s="75"/>
      <c r="PWJ303" s="75"/>
      <c r="PWK303" s="75"/>
      <c r="PWL303" s="75"/>
      <c r="PWM303" s="75"/>
      <c r="PWN303" s="75"/>
      <c r="PWO303" s="75"/>
      <c r="PWP303" s="75"/>
      <c r="PWQ303" s="75"/>
      <c r="PWR303" s="75"/>
      <c r="PWS303" s="75"/>
      <c r="PWT303" s="75"/>
      <c r="PWU303" s="75"/>
      <c r="PWV303" s="75"/>
      <c r="PWW303" s="75"/>
      <c r="PWX303" s="75"/>
      <c r="PWY303" s="75"/>
      <c r="PWZ303" s="75"/>
      <c r="PXA303" s="75"/>
      <c r="PXB303" s="75"/>
      <c r="PXC303" s="75"/>
      <c r="PXD303" s="75"/>
      <c r="PXE303" s="75"/>
      <c r="PXF303" s="75"/>
      <c r="PXG303" s="75"/>
      <c r="PXH303" s="75"/>
      <c r="PXI303" s="75"/>
      <c r="PXJ303" s="75"/>
      <c r="PXK303" s="75"/>
      <c r="PXL303" s="75"/>
      <c r="PXM303" s="75"/>
      <c r="PXN303" s="75"/>
      <c r="PXO303" s="75"/>
      <c r="PXP303" s="75"/>
      <c r="PXQ303" s="75"/>
      <c r="PXR303" s="75"/>
      <c r="PXS303" s="75"/>
      <c r="PXT303" s="75"/>
      <c r="PXU303" s="75"/>
      <c r="PXV303" s="75"/>
      <c r="PXW303" s="75"/>
      <c r="PXX303" s="75"/>
      <c r="PXY303" s="75"/>
      <c r="PXZ303" s="75"/>
      <c r="PYA303" s="75"/>
      <c r="PYB303" s="75"/>
      <c r="PYC303" s="75"/>
      <c r="PYD303" s="75"/>
      <c r="PYE303" s="75"/>
      <c r="PYF303" s="75"/>
      <c r="PYG303" s="75"/>
      <c r="PYH303" s="75"/>
      <c r="PYI303" s="75"/>
      <c r="PYJ303" s="75"/>
      <c r="PYK303" s="75"/>
      <c r="PYL303" s="75"/>
      <c r="PYM303" s="75"/>
      <c r="PYN303" s="75"/>
      <c r="PYO303" s="75"/>
      <c r="PYP303" s="75"/>
      <c r="PYQ303" s="75"/>
      <c r="PYR303" s="75"/>
      <c r="PYS303" s="75"/>
      <c r="PYT303" s="75"/>
      <c r="PYU303" s="75"/>
      <c r="PYV303" s="75"/>
      <c r="PYW303" s="75"/>
      <c r="PYX303" s="75"/>
      <c r="PYY303" s="75"/>
      <c r="PYZ303" s="75"/>
      <c r="PZA303" s="75"/>
      <c r="PZB303" s="75"/>
      <c r="PZC303" s="75"/>
      <c r="PZD303" s="75"/>
      <c r="PZE303" s="75"/>
      <c r="PZF303" s="75"/>
      <c r="PZG303" s="75"/>
      <c r="PZH303" s="75"/>
      <c r="PZI303" s="75"/>
      <c r="PZJ303" s="75"/>
      <c r="PZK303" s="75"/>
      <c r="PZL303" s="75"/>
      <c r="PZM303" s="75"/>
      <c r="PZN303" s="75"/>
      <c r="PZO303" s="75"/>
      <c r="PZP303" s="75"/>
      <c r="PZQ303" s="75"/>
      <c r="PZR303" s="75"/>
      <c r="PZS303" s="75"/>
      <c r="PZT303" s="75"/>
      <c r="PZU303" s="75"/>
      <c r="PZV303" s="75"/>
      <c r="PZW303" s="75"/>
      <c r="PZX303" s="75"/>
      <c r="PZY303" s="75"/>
      <c r="PZZ303" s="75"/>
      <c r="QAA303" s="75"/>
      <c r="QAB303" s="75"/>
      <c r="QAC303" s="75"/>
      <c r="QAD303" s="75"/>
      <c r="QAE303" s="75"/>
      <c r="QAF303" s="75"/>
      <c r="QAG303" s="75"/>
      <c r="QAH303" s="75"/>
      <c r="QAI303" s="75"/>
      <c r="QAJ303" s="75"/>
      <c r="QAK303" s="75"/>
      <c r="QAL303" s="75"/>
      <c r="QAM303" s="75"/>
      <c r="QAN303" s="75"/>
      <c r="QAO303" s="75"/>
      <c r="QAP303" s="75"/>
      <c r="QAQ303" s="75"/>
      <c r="QAR303" s="75"/>
      <c r="QAS303" s="75"/>
      <c r="QAT303" s="75"/>
      <c r="QAU303" s="75"/>
      <c r="QAV303" s="75"/>
      <c r="QAW303" s="75"/>
      <c r="QAX303" s="75"/>
      <c r="QAY303" s="75"/>
      <c r="QAZ303" s="75"/>
      <c r="QBA303" s="75"/>
      <c r="QBB303" s="75"/>
      <c r="QBC303" s="75"/>
      <c r="QBD303" s="75"/>
      <c r="QBE303" s="75"/>
      <c r="QBF303" s="75"/>
      <c r="QBG303" s="75"/>
      <c r="QBH303" s="75"/>
      <c r="QBI303" s="75"/>
      <c r="QBJ303" s="75"/>
      <c r="QBK303" s="75"/>
      <c r="QBL303" s="75"/>
      <c r="QBM303" s="75"/>
      <c r="QBN303" s="75"/>
      <c r="QBO303" s="75"/>
      <c r="QBP303" s="75"/>
      <c r="QBQ303" s="75"/>
      <c r="QBR303" s="75"/>
      <c r="QBS303" s="75"/>
      <c r="QBT303" s="75"/>
      <c r="QBU303" s="75"/>
      <c r="QBV303" s="75"/>
      <c r="QBW303" s="75"/>
      <c r="QBX303" s="75"/>
      <c r="QBY303" s="75"/>
      <c r="QBZ303" s="75"/>
      <c r="QCA303" s="75"/>
      <c r="QCB303" s="75"/>
      <c r="QCC303" s="75"/>
      <c r="QCD303" s="75"/>
      <c r="QCE303" s="75"/>
      <c r="QCF303" s="75"/>
      <c r="QCG303" s="75"/>
      <c r="QCH303" s="75"/>
      <c r="QCI303" s="75"/>
      <c r="QCJ303" s="75"/>
      <c r="QCK303" s="75"/>
      <c r="QCL303" s="75"/>
      <c r="QCM303" s="75"/>
      <c r="QCN303" s="75"/>
      <c r="QCO303" s="75"/>
      <c r="QCP303" s="75"/>
      <c r="QCQ303" s="75"/>
      <c r="QCR303" s="75"/>
      <c r="QCS303" s="75"/>
      <c r="QCT303" s="75"/>
      <c r="QCU303" s="75"/>
      <c r="QCV303" s="75"/>
      <c r="QCW303" s="75"/>
      <c r="QCX303" s="75"/>
      <c r="QCY303" s="75"/>
      <c r="QCZ303" s="75"/>
      <c r="QDA303" s="75"/>
      <c r="QDB303" s="75"/>
      <c r="QDC303" s="75"/>
      <c r="QDD303" s="75"/>
      <c r="QDE303" s="75"/>
      <c r="QDF303" s="75"/>
      <c r="QDG303" s="75"/>
      <c r="QDH303" s="75"/>
      <c r="QDI303" s="75"/>
      <c r="QDJ303" s="75"/>
      <c r="QDK303" s="75"/>
      <c r="QDL303" s="75"/>
      <c r="QDM303" s="75"/>
      <c r="QDN303" s="75"/>
      <c r="QDO303" s="75"/>
      <c r="QDP303" s="75"/>
      <c r="QDQ303" s="75"/>
      <c r="QDR303" s="75"/>
      <c r="QDS303" s="75"/>
      <c r="QDT303" s="75"/>
      <c r="QDU303" s="75"/>
      <c r="QDV303" s="75"/>
      <c r="QDW303" s="75"/>
      <c r="QDX303" s="75"/>
      <c r="QDY303" s="75"/>
      <c r="QDZ303" s="75"/>
      <c r="QEA303" s="75"/>
      <c r="QEB303" s="75"/>
      <c r="QEC303" s="75"/>
      <c r="QED303" s="75"/>
      <c r="QEE303" s="75"/>
      <c r="QEF303" s="75"/>
      <c r="QEG303" s="75"/>
      <c r="QEH303" s="75"/>
      <c r="QEI303" s="75"/>
      <c r="QEJ303" s="75"/>
      <c r="QEK303" s="75"/>
      <c r="QEL303" s="75"/>
      <c r="QEM303" s="75"/>
      <c r="QEN303" s="75"/>
      <c r="QEO303" s="75"/>
      <c r="QEP303" s="75"/>
      <c r="QEQ303" s="75"/>
      <c r="QER303" s="75"/>
      <c r="QES303" s="75"/>
      <c r="QET303" s="75"/>
      <c r="QEU303" s="75"/>
      <c r="QEV303" s="75"/>
      <c r="QEW303" s="75"/>
      <c r="QEX303" s="75"/>
      <c r="QEY303" s="75"/>
      <c r="QEZ303" s="75"/>
      <c r="QFA303" s="75"/>
      <c r="QFB303" s="75"/>
      <c r="QFC303" s="75"/>
      <c r="QFD303" s="75"/>
      <c r="QFE303" s="75"/>
      <c r="QFF303" s="75"/>
      <c r="QFG303" s="75"/>
      <c r="QFH303" s="75"/>
      <c r="QFI303" s="75"/>
      <c r="QFJ303" s="75"/>
      <c r="QFK303" s="75"/>
      <c r="QFL303" s="75"/>
      <c r="QFM303" s="75"/>
      <c r="QFN303" s="75"/>
      <c r="QFO303" s="75"/>
      <c r="QFP303" s="75"/>
      <c r="QFQ303" s="75"/>
      <c r="QFR303" s="75"/>
      <c r="QFS303" s="75"/>
      <c r="QFT303" s="75"/>
      <c r="QFU303" s="75"/>
      <c r="QFV303" s="75"/>
      <c r="QFW303" s="75"/>
      <c r="QFX303" s="75"/>
      <c r="QFY303" s="75"/>
      <c r="QFZ303" s="75"/>
      <c r="QGA303" s="75"/>
      <c r="QGB303" s="75"/>
      <c r="QGC303" s="75"/>
      <c r="QGD303" s="75"/>
      <c r="QGE303" s="75"/>
      <c r="QGF303" s="75"/>
      <c r="QGG303" s="75"/>
      <c r="QGH303" s="75"/>
      <c r="QGI303" s="75"/>
      <c r="QGJ303" s="75"/>
      <c r="QGK303" s="75"/>
      <c r="QGL303" s="75"/>
      <c r="QGM303" s="75"/>
      <c r="QGN303" s="75"/>
      <c r="QGO303" s="75"/>
      <c r="QGP303" s="75"/>
      <c r="QGQ303" s="75"/>
      <c r="QGR303" s="75"/>
      <c r="QGS303" s="75"/>
      <c r="QGT303" s="75"/>
      <c r="QGU303" s="75"/>
      <c r="QGV303" s="75"/>
      <c r="QGW303" s="75"/>
      <c r="QGX303" s="75"/>
      <c r="QGY303" s="75"/>
      <c r="QGZ303" s="75"/>
      <c r="QHA303" s="75"/>
      <c r="QHB303" s="75"/>
      <c r="QHC303" s="75"/>
      <c r="QHD303" s="75"/>
      <c r="QHE303" s="75"/>
      <c r="QHF303" s="75"/>
      <c r="QHG303" s="75"/>
      <c r="QHH303" s="75"/>
      <c r="QHI303" s="75"/>
      <c r="QHJ303" s="75"/>
      <c r="QHK303" s="75"/>
      <c r="QHL303" s="75"/>
      <c r="QHM303" s="75"/>
      <c r="QHN303" s="75"/>
      <c r="QHO303" s="75"/>
      <c r="QHP303" s="75"/>
      <c r="QHQ303" s="75"/>
      <c r="QHR303" s="75"/>
      <c r="QHS303" s="75"/>
      <c r="QHT303" s="75"/>
      <c r="QHU303" s="75"/>
      <c r="QHV303" s="75"/>
      <c r="QHW303" s="75"/>
      <c r="QHX303" s="75"/>
      <c r="QHY303" s="75"/>
      <c r="QHZ303" s="75"/>
      <c r="QIA303" s="75"/>
      <c r="QIB303" s="75"/>
      <c r="QIC303" s="75"/>
      <c r="QID303" s="75"/>
      <c r="QIE303" s="75"/>
      <c r="QIF303" s="75"/>
      <c r="QIG303" s="75"/>
      <c r="QIH303" s="75"/>
      <c r="QII303" s="75"/>
      <c r="QIJ303" s="75"/>
      <c r="QIK303" s="75"/>
      <c r="QIL303" s="75"/>
      <c r="QIM303" s="75"/>
      <c r="QIN303" s="75"/>
      <c r="QIO303" s="75"/>
      <c r="QIP303" s="75"/>
      <c r="QIQ303" s="75"/>
      <c r="QIR303" s="75"/>
      <c r="QIS303" s="75"/>
      <c r="QIT303" s="75"/>
      <c r="QIU303" s="75"/>
      <c r="QIV303" s="75"/>
      <c r="QIW303" s="75"/>
      <c r="QIX303" s="75"/>
      <c r="QIY303" s="75"/>
      <c r="QIZ303" s="75"/>
      <c r="QJA303" s="75"/>
      <c r="QJB303" s="75"/>
      <c r="QJC303" s="75"/>
      <c r="QJD303" s="75"/>
      <c r="QJE303" s="75"/>
      <c r="QJF303" s="75"/>
      <c r="QJG303" s="75"/>
      <c r="QJH303" s="75"/>
      <c r="QJI303" s="75"/>
      <c r="QJJ303" s="75"/>
      <c r="QJK303" s="75"/>
      <c r="QJL303" s="75"/>
      <c r="QJM303" s="75"/>
      <c r="QJN303" s="75"/>
      <c r="QJO303" s="75"/>
      <c r="QJP303" s="75"/>
      <c r="QJQ303" s="75"/>
      <c r="QJR303" s="75"/>
      <c r="QJS303" s="75"/>
      <c r="QJT303" s="75"/>
      <c r="QJU303" s="75"/>
      <c r="QJV303" s="75"/>
      <c r="QJW303" s="75"/>
      <c r="QJX303" s="75"/>
      <c r="QJY303" s="75"/>
      <c r="QJZ303" s="75"/>
      <c r="QKA303" s="75"/>
      <c r="QKB303" s="75"/>
      <c r="QKC303" s="75"/>
      <c r="QKD303" s="75"/>
      <c r="QKE303" s="75"/>
      <c r="QKF303" s="75"/>
      <c r="QKG303" s="75"/>
      <c r="QKH303" s="75"/>
      <c r="QKI303" s="75"/>
      <c r="QKJ303" s="75"/>
      <c r="QKK303" s="75"/>
      <c r="QKL303" s="75"/>
      <c r="QKM303" s="75"/>
      <c r="QKN303" s="75"/>
      <c r="QKO303" s="75"/>
      <c r="QKP303" s="75"/>
      <c r="QKQ303" s="75"/>
      <c r="QKR303" s="75"/>
      <c r="QKS303" s="75"/>
      <c r="QKT303" s="75"/>
      <c r="QKU303" s="75"/>
      <c r="QKV303" s="75"/>
      <c r="QKW303" s="75"/>
      <c r="QKX303" s="75"/>
      <c r="QKY303" s="75"/>
      <c r="QKZ303" s="75"/>
      <c r="QLA303" s="75"/>
      <c r="QLB303" s="75"/>
      <c r="QLC303" s="75"/>
      <c r="QLD303" s="75"/>
      <c r="QLE303" s="75"/>
      <c r="QLF303" s="75"/>
      <c r="QLG303" s="75"/>
      <c r="QLH303" s="75"/>
      <c r="QLI303" s="75"/>
      <c r="QLJ303" s="75"/>
      <c r="QLK303" s="75"/>
      <c r="QLL303" s="75"/>
      <c r="QLM303" s="75"/>
      <c r="QLN303" s="75"/>
      <c r="QLO303" s="75"/>
      <c r="QLP303" s="75"/>
      <c r="QLQ303" s="75"/>
      <c r="QLR303" s="75"/>
      <c r="QLS303" s="75"/>
      <c r="QLT303" s="75"/>
      <c r="QLU303" s="75"/>
      <c r="QLV303" s="75"/>
      <c r="QLW303" s="75"/>
      <c r="QLX303" s="75"/>
      <c r="QLY303" s="75"/>
      <c r="QLZ303" s="75"/>
      <c r="QMA303" s="75"/>
      <c r="QMB303" s="75"/>
      <c r="QMC303" s="75"/>
      <c r="QMD303" s="75"/>
      <c r="QME303" s="75"/>
      <c r="QMF303" s="75"/>
      <c r="QMG303" s="75"/>
      <c r="QMH303" s="75"/>
      <c r="QMI303" s="75"/>
      <c r="QMJ303" s="75"/>
      <c r="QMK303" s="75"/>
      <c r="QML303" s="75"/>
      <c r="QMM303" s="75"/>
      <c r="QMN303" s="75"/>
      <c r="QMO303" s="75"/>
      <c r="QMP303" s="75"/>
      <c r="QMQ303" s="75"/>
      <c r="QMR303" s="75"/>
      <c r="QMS303" s="75"/>
      <c r="QMT303" s="75"/>
      <c r="QMU303" s="75"/>
      <c r="QMV303" s="75"/>
      <c r="QMW303" s="75"/>
      <c r="QMX303" s="75"/>
      <c r="QMY303" s="75"/>
      <c r="QMZ303" s="75"/>
      <c r="QNA303" s="75"/>
      <c r="QNB303" s="75"/>
      <c r="QNC303" s="75"/>
      <c r="QND303" s="75"/>
      <c r="QNE303" s="75"/>
      <c r="QNF303" s="75"/>
      <c r="QNG303" s="75"/>
      <c r="QNH303" s="75"/>
      <c r="QNI303" s="75"/>
      <c r="QNJ303" s="75"/>
      <c r="QNK303" s="75"/>
      <c r="QNL303" s="75"/>
      <c r="QNM303" s="75"/>
      <c r="QNN303" s="75"/>
      <c r="QNO303" s="75"/>
      <c r="QNP303" s="75"/>
      <c r="QNQ303" s="75"/>
      <c r="QNR303" s="75"/>
      <c r="QNS303" s="75"/>
      <c r="QNT303" s="75"/>
      <c r="QNU303" s="75"/>
      <c r="QNV303" s="75"/>
      <c r="QNW303" s="75"/>
      <c r="QNX303" s="75"/>
      <c r="QNY303" s="75"/>
      <c r="QNZ303" s="75"/>
      <c r="QOA303" s="75"/>
      <c r="QOB303" s="75"/>
      <c r="QOC303" s="75"/>
      <c r="QOD303" s="75"/>
      <c r="QOE303" s="75"/>
      <c r="QOF303" s="75"/>
      <c r="QOG303" s="75"/>
      <c r="QOH303" s="75"/>
      <c r="QOI303" s="75"/>
      <c r="QOJ303" s="75"/>
      <c r="QOK303" s="75"/>
      <c r="QOL303" s="75"/>
      <c r="QOM303" s="75"/>
      <c r="QON303" s="75"/>
      <c r="QOO303" s="75"/>
      <c r="QOP303" s="75"/>
      <c r="QOQ303" s="75"/>
      <c r="QOR303" s="75"/>
      <c r="QOS303" s="75"/>
      <c r="QOT303" s="75"/>
      <c r="QOU303" s="75"/>
      <c r="QOV303" s="75"/>
      <c r="QOW303" s="75"/>
      <c r="QOX303" s="75"/>
      <c r="QOY303" s="75"/>
      <c r="QOZ303" s="75"/>
      <c r="QPA303" s="75"/>
      <c r="QPB303" s="75"/>
      <c r="QPC303" s="75"/>
      <c r="QPD303" s="75"/>
      <c r="QPE303" s="75"/>
      <c r="QPF303" s="75"/>
      <c r="QPG303" s="75"/>
      <c r="QPH303" s="75"/>
      <c r="QPI303" s="75"/>
      <c r="QPJ303" s="75"/>
      <c r="QPK303" s="75"/>
      <c r="QPL303" s="75"/>
      <c r="QPM303" s="75"/>
      <c r="QPN303" s="75"/>
      <c r="QPO303" s="75"/>
      <c r="QPP303" s="75"/>
      <c r="QPQ303" s="75"/>
      <c r="QPR303" s="75"/>
      <c r="QPS303" s="75"/>
      <c r="QPT303" s="75"/>
      <c r="QPU303" s="75"/>
      <c r="QPV303" s="75"/>
      <c r="QPW303" s="75"/>
      <c r="QPX303" s="75"/>
      <c r="QPY303" s="75"/>
      <c r="QPZ303" s="75"/>
      <c r="QQA303" s="75"/>
      <c r="QQB303" s="75"/>
      <c r="QQC303" s="75"/>
      <c r="QQD303" s="75"/>
      <c r="QQE303" s="75"/>
      <c r="QQF303" s="75"/>
      <c r="QQG303" s="75"/>
      <c r="QQH303" s="75"/>
      <c r="QQI303" s="75"/>
      <c r="QQJ303" s="75"/>
      <c r="QQK303" s="75"/>
      <c r="QQL303" s="75"/>
      <c r="QQM303" s="75"/>
      <c r="QQN303" s="75"/>
      <c r="QQO303" s="75"/>
      <c r="QQP303" s="75"/>
      <c r="QQQ303" s="75"/>
      <c r="QQR303" s="75"/>
      <c r="QQS303" s="75"/>
      <c r="QQT303" s="75"/>
      <c r="QQU303" s="75"/>
      <c r="QQV303" s="75"/>
      <c r="QQW303" s="75"/>
      <c r="QQX303" s="75"/>
      <c r="QQY303" s="75"/>
      <c r="QQZ303" s="75"/>
      <c r="QRA303" s="75"/>
      <c r="QRB303" s="75"/>
      <c r="QRC303" s="75"/>
      <c r="QRD303" s="75"/>
      <c r="QRE303" s="75"/>
      <c r="QRF303" s="75"/>
      <c r="QRG303" s="75"/>
      <c r="QRH303" s="75"/>
      <c r="QRI303" s="75"/>
      <c r="QRJ303" s="75"/>
      <c r="QRK303" s="75"/>
      <c r="QRL303" s="75"/>
      <c r="QRM303" s="75"/>
      <c r="QRN303" s="75"/>
      <c r="QRO303" s="75"/>
      <c r="QRP303" s="75"/>
      <c r="QRQ303" s="75"/>
      <c r="QRR303" s="75"/>
      <c r="QRS303" s="75"/>
      <c r="QRT303" s="75"/>
      <c r="QRU303" s="75"/>
      <c r="QRV303" s="75"/>
      <c r="QRW303" s="75"/>
      <c r="QRX303" s="75"/>
      <c r="QRY303" s="75"/>
      <c r="QRZ303" s="75"/>
      <c r="QSA303" s="75"/>
      <c r="QSB303" s="75"/>
      <c r="QSC303" s="75"/>
      <c r="QSD303" s="75"/>
      <c r="QSE303" s="75"/>
      <c r="QSF303" s="75"/>
      <c r="QSG303" s="75"/>
      <c r="QSH303" s="75"/>
      <c r="QSI303" s="75"/>
      <c r="QSJ303" s="75"/>
      <c r="QSK303" s="75"/>
      <c r="QSL303" s="75"/>
      <c r="QSM303" s="75"/>
      <c r="QSN303" s="75"/>
      <c r="QSO303" s="75"/>
      <c r="QSP303" s="75"/>
      <c r="QSQ303" s="75"/>
      <c r="QSR303" s="75"/>
      <c r="QSS303" s="75"/>
      <c r="QST303" s="75"/>
      <c r="QSU303" s="75"/>
      <c r="QSV303" s="75"/>
      <c r="QSW303" s="75"/>
      <c r="QSX303" s="75"/>
      <c r="QSY303" s="75"/>
      <c r="QSZ303" s="75"/>
      <c r="QTA303" s="75"/>
      <c r="QTB303" s="75"/>
      <c r="QTC303" s="75"/>
      <c r="QTD303" s="75"/>
      <c r="QTE303" s="75"/>
      <c r="QTF303" s="75"/>
      <c r="QTG303" s="75"/>
      <c r="QTH303" s="75"/>
      <c r="QTI303" s="75"/>
      <c r="QTJ303" s="75"/>
      <c r="QTK303" s="75"/>
      <c r="QTL303" s="75"/>
      <c r="QTM303" s="75"/>
      <c r="QTN303" s="75"/>
      <c r="QTO303" s="75"/>
      <c r="QTP303" s="75"/>
      <c r="QTQ303" s="75"/>
      <c r="QTR303" s="75"/>
      <c r="QTS303" s="75"/>
      <c r="QTT303" s="75"/>
      <c r="QTU303" s="75"/>
      <c r="QTV303" s="75"/>
      <c r="QTW303" s="75"/>
      <c r="QTX303" s="75"/>
      <c r="QTY303" s="75"/>
      <c r="QTZ303" s="75"/>
      <c r="QUA303" s="75"/>
      <c r="QUB303" s="75"/>
      <c r="QUC303" s="75"/>
      <c r="QUD303" s="75"/>
      <c r="QUE303" s="75"/>
      <c r="QUF303" s="75"/>
      <c r="QUG303" s="75"/>
      <c r="QUH303" s="75"/>
      <c r="QUI303" s="75"/>
      <c r="QUJ303" s="75"/>
      <c r="QUK303" s="75"/>
      <c r="QUL303" s="75"/>
      <c r="QUM303" s="75"/>
      <c r="QUN303" s="75"/>
      <c r="QUO303" s="75"/>
      <c r="QUP303" s="75"/>
      <c r="QUQ303" s="75"/>
      <c r="QUR303" s="75"/>
      <c r="QUS303" s="75"/>
      <c r="QUT303" s="75"/>
      <c r="QUU303" s="75"/>
      <c r="QUV303" s="75"/>
      <c r="QUW303" s="75"/>
      <c r="QUX303" s="75"/>
      <c r="QUY303" s="75"/>
      <c r="QUZ303" s="75"/>
      <c r="QVA303" s="75"/>
      <c r="QVB303" s="75"/>
      <c r="QVC303" s="75"/>
      <c r="QVD303" s="75"/>
      <c r="QVE303" s="75"/>
      <c r="QVF303" s="75"/>
      <c r="QVG303" s="75"/>
      <c r="QVH303" s="75"/>
      <c r="QVI303" s="75"/>
      <c r="QVJ303" s="75"/>
      <c r="QVK303" s="75"/>
      <c r="QVL303" s="75"/>
      <c r="QVM303" s="75"/>
      <c r="QVN303" s="75"/>
      <c r="QVO303" s="75"/>
      <c r="QVP303" s="75"/>
      <c r="QVQ303" s="75"/>
      <c r="QVR303" s="75"/>
      <c r="QVS303" s="75"/>
      <c r="QVT303" s="75"/>
      <c r="QVU303" s="75"/>
      <c r="QVV303" s="75"/>
      <c r="QVW303" s="75"/>
      <c r="QVX303" s="75"/>
      <c r="QVY303" s="75"/>
      <c r="QVZ303" s="75"/>
      <c r="QWA303" s="75"/>
      <c r="QWB303" s="75"/>
      <c r="QWC303" s="75"/>
      <c r="QWD303" s="75"/>
      <c r="QWE303" s="75"/>
      <c r="QWF303" s="75"/>
      <c r="QWG303" s="75"/>
      <c r="QWH303" s="75"/>
      <c r="QWI303" s="75"/>
      <c r="QWJ303" s="75"/>
      <c r="QWK303" s="75"/>
      <c r="QWL303" s="75"/>
      <c r="QWM303" s="75"/>
      <c r="QWN303" s="75"/>
      <c r="QWO303" s="75"/>
      <c r="QWP303" s="75"/>
      <c r="QWQ303" s="75"/>
      <c r="QWR303" s="75"/>
      <c r="QWS303" s="75"/>
      <c r="QWT303" s="75"/>
      <c r="QWU303" s="75"/>
      <c r="QWV303" s="75"/>
      <c r="QWW303" s="75"/>
      <c r="QWX303" s="75"/>
      <c r="QWY303" s="75"/>
      <c r="QWZ303" s="75"/>
      <c r="QXA303" s="75"/>
      <c r="QXB303" s="75"/>
      <c r="QXC303" s="75"/>
      <c r="QXD303" s="75"/>
      <c r="QXE303" s="75"/>
      <c r="QXF303" s="75"/>
      <c r="QXG303" s="75"/>
      <c r="QXH303" s="75"/>
      <c r="QXI303" s="75"/>
      <c r="QXJ303" s="75"/>
      <c r="QXK303" s="75"/>
      <c r="QXL303" s="75"/>
      <c r="QXM303" s="75"/>
      <c r="QXN303" s="75"/>
      <c r="QXO303" s="75"/>
      <c r="QXP303" s="75"/>
      <c r="QXQ303" s="75"/>
      <c r="QXR303" s="75"/>
      <c r="QXS303" s="75"/>
      <c r="QXT303" s="75"/>
      <c r="QXU303" s="75"/>
      <c r="QXV303" s="75"/>
      <c r="QXW303" s="75"/>
      <c r="QXX303" s="75"/>
      <c r="QXY303" s="75"/>
      <c r="QXZ303" s="75"/>
      <c r="QYA303" s="75"/>
      <c r="QYB303" s="75"/>
      <c r="QYC303" s="75"/>
      <c r="QYD303" s="75"/>
      <c r="QYE303" s="75"/>
      <c r="QYF303" s="75"/>
      <c r="QYG303" s="75"/>
      <c r="QYH303" s="75"/>
      <c r="QYI303" s="75"/>
      <c r="QYJ303" s="75"/>
      <c r="QYK303" s="75"/>
      <c r="QYL303" s="75"/>
      <c r="QYM303" s="75"/>
      <c r="QYN303" s="75"/>
      <c r="QYO303" s="75"/>
      <c r="QYP303" s="75"/>
      <c r="QYQ303" s="75"/>
      <c r="QYR303" s="75"/>
      <c r="QYS303" s="75"/>
      <c r="QYT303" s="75"/>
      <c r="QYU303" s="75"/>
      <c r="QYV303" s="75"/>
      <c r="QYW303" s="75"/>
      <c r="QYX303" s="75"/>
      <c r="QYY303" s="75"/>
      <c r="QYZ303" s="75"/>
      <c r="QZA303" s="75"/>
      <c r="QZB303" s="75"/>
      <c r="QZC303" s="75"/>
      <c r="QZD303" s="75"/>
      <c r="QZE303" s="75"/>
      <c r="QZF303" s="75"/>
      <c r="QZG303" s="75"/>
      <c r="QZH303" s="75"/>
      <c r="QZI303" s="75"/>
      <c r="QZJ303" s="75"/>
      <c r="QZK303" s="75"/>
      <c r="QZL303" s="75"/>
      <c r="QZM303" s="75"/>
      <c r="QZN303" s="75"/>
      <c r="QZO303" s="75"/>
      <c r="QZP303" s="75"/>
      <c r="QZQ303" s="75"/>
      <c r="QZR303" s="75"/>
      <c r="QZS303" s="75"/>
      <c r="QZT303" s="75"/>
      <c r="QZU303" s="75"/>
      <c r="QZV303" s="75"/>
      <c r="QZW303" s="75"/>
      <c r="QZX303" s="75"/>
      <c r="QZY303" s="75"/>
      <c r="QZZ303" s="75"/>
      <c r="RAA303" s="75"/>
      <c r="RAB303" s="75"/>
      <c r="RAC303" s="75"/>
      <c r="RAD303" s="75"/>
      <c r="RAE303" s="75"/>
      <c r="RAF303" s="75"/>
      <c r="RAG303" s="75"/>
      <c r="RAH303" s="75"/>
      <c r="RAI303" s="75"/>
      <c r="RAJ303" s="75"/>
      <c r="RAK303" s="75"/>
      <c r="RAL303" s="75"/>
      <c r="RAM303" s="75"/>
      <c r="RAN303" s="75"/>
      <c r="RAO303" s="75"/>
      <c r="RAP303" s="75"/>
      <c r="RAQ303" s="75"/>
      <c r="RAR303" s="75"/>
      <c r="RAS303" s="75"/>
      <c r="RAT303" s="75"/>
      <c r="RAU303" s="75"/>
      <c r="RAV303" s="75"/>
      <c r="RAW303" s="75"/>
      <c r="RAX303" s="75"/>
      <c r="RAY303" s="75"/>
      <c r="RAZ303" s="75"/>
      <c r="RBA303" s="75"/>
      <c r="RBB303" s="75"/>
      <c r="RBC303" s="75"/>
      <c r="RBD303" s="75"/>
      <c r="RBE303" s="75"/>
      <c r="RBF303" s="75"/>
      <c r="RBG303" s="75"/>
      <c r="RBH303" s="75"/>
      <c r="RBI303" s="75"/>
      <c r="RBJ303" s="75"/>
      <c r="RBK303" s="75"/>
      <c r="RBL303" s="75"/>
      <c r="RBM303" s="75"/>
      <c r="RBN303" s="75"/>
      <c r="RBO303" s="75"/>
      <c r="RBP303" s="75"/>
      <c r="RBQ303" s="75"/>
      <c r="RBR303" s="75"/>
      <c r="RBS303" s="75"/>
      <c r="RBT303" s="75"/>
      <c r="RBU303" s="75"/>
      <c r="RBV303" s="75"/>
      <c r="RBW303" s="75"/>
      <c r="RBX303" s="75"/>
      <c r="RBY303" s="75"/>
      <c r="RBZ303" s="75"/>
      <c r="RCA303" s="75"/>
      <c r="RCB303" s="75"/>
      <c r="RCC303" s="75"/>
      <c r="RCD303" s="75"/>
      <c r="RCE303" s="75"/>
      <c r="RCF303" s="75"/>
      <c r="RCG303" s="75"/>
      <c r="RCH303" s="75"/>
      <c r="RCI303" s="75"/>
      <c r="RCJ303" s="75"/>
      <c r="RCK303" s="75"/>
      <c r="RCL303" s="75"/>
      <c r="RCM303" s="75"/>
      <c r="RCN303" s="75"/>
      <c r="RCO303" s="75"/>
      <c r="RCP303" s="75"/>
      <c r="RCQ303" s="75"/>
      <c r="RCR303" s="75"/>
      <c r="RCS303" s="75"/>
      <c r="RCT303" s="75"/>
      <c r="RCU303" s="75"/>
      <c r="RCV303" s="75"/>
      <c r="RCW303" s="75"/>
      <c r="RCX303" s="75"/>
      <c r="RCY303" s="75"/>
      <c r="RCZ303" s="75"/>
      <c r="RDA303" s="75"/>
      <c r="RDB303" s="75"/>
      <c r="RDC303" s="75"/>
      <c r="RDD303" s="75"/>
      <c r="RDE303" s="75"/>
      <c r="RDF303" s="75"/>
      <c r="RDG303" s="75"/>
      <c r="RDH303" s="75"/>
      <c r="RDI303" s="75"/>
      <c r="RDJ303" s="75"/>
      <c r="RDK303" s="75"/>
      <c r="RDL303" s="75"/>
      <c r="RDM303" s="75"/>
      <c r="RDN303" s="75"/>
      <c r="RDO303" s="75"/>
      <c r="RDP303" s="75"/>
      <c r="RDQ303" s="75"/>
      <c r="RDR303" s="75"/>
      <c r="RDS303" s="75"/>
      <c r="RDT303" s="75"/>
      <c r="RDU303" s="75"/>
      <c r="RDV303" s="75"/>
      <c r="RDW303" s="75"/>
      <c r="RDX303" s="75"/>
      <c r="RDY303" s="75"/>
      <c r="RDZ303" s="75"/>
      <c r="REA303" s="75"/>
      <c r="REB303" s="75"/>
      <c r="REC303" s="75"/>
      <c r="RED303" s="75"/>
      <c r="REE303" s="75"/>
      <c r="REF303" s="75"/>
      <c r="REG303" s="75"/>
      <c r="REH303" s="75"/>
      <c r="REI303" s="75"/>
      <c r="REJ303" s="75"/>
      <c r="REK303" s="75"/>
      <c r="REL303" s="75"/>
      <c r="REM303" s="75"/>
      <c r="REN303" s="75"/>
      <c r="REO303" s="75"/>
      <c r="REP303" s="75"/>
      <c r="REQ303" s="75"/>
      <c r="RER303" s="75"/>
      <c r="RES303" s="75"/>
      <c r="RET303" s="75"/>
      <c r="REU303" s="75"/>
      <c r="REV303" s="75"/>
      <c r="REW303" s="75"/>
      <c r="REX303" s="75"/>
      <c r="REY303" s="75"/>
      <c r="REZ303" s="75"/>
      <c r="RFA303" s="75"/>
      <c r="RFB303" s="75"/>
      <c r="RFC303" s="75"/>
      <c r="RFD303" s="75"/>
      <c r="RFE303" s="75"/>
      <c r="RFF303" s="75"/>
      <c r="RFG303" s="75"/>
      <c r="RFH303" s="75"/>
      <c r="RFI303" s="75"/>
      <c r="RFJ303" s="75"/>
      <c r="RFK303" s="75"/>
      <c r="RFL303" s="75"/>
      <c r="RFM303" s="75"/>
      <c r="RFN303" s="75"/>
      <c r="RFO303" s="75"/>
      <c r="RFP303" s="75"/>
      <c r="RFQ303" s="75"/>
      <c r="RFR303" s="75"/>
      <c r="RFS303" s="75"/>
      <c r="RFT303" s="75"/>
      <c r="RFU303" s="75"/>
      <c r="RFV303" s="75"/>
      <c r="RFW303" s="75"/>
      <c r="RFX303" s="75"/>
      <c r="RFY303" s="75"/>
      <c r="RFZ303" s="75"/>
      <c r="RGA303" s="75"/>
      <c r="RGB303" s="75"/>
      <c r="RGC303" s="75"/>
      <c r="RGD303" s="75"/>
      <c r="RGE303" s="75"/>
      <c r="RGF303" s="75"/>
      <c r="RGG303" s="75"/>
      <c r="RGH303" s="75"/>
      <c r="RGI303" s="75"/>
      <c r="RGJ303" s="75"/>
      <c r="RGK303" s="75"/>
      <c r="RGL303" s="75"/>
      <c r="RGM303" s="75"/>
      <c r="RGN303" s="75"/>
      <c r="RGO303" s="75"/>
      <c r="RGP303" s="75"/>
      <c r="RGQ303" s="75"/>
      <c r="RGR303" s="75"/>
      <c r="RGS303" s="75"/>
      <c r="RGT303" s="75"/>
      <c r="RGU303" s="75"/>
      <c r="RGV303" s="75"/>
      <c r="RGW303" s="75"/>
      <c r="RGX303" s="75"/>
      <c r="RGY303" s="75"/>
      <c r="RGZ303" s="75"/>
      <c r="RHA303" s="75"/>
      <c r="RHB303" s="75"/>
      <c r="RHC303" s="75"/>
      <c r="RHD303" s="75"/>
      <c r="RHE303" s="75"/>
      <c r="RHF303" s="75"/>
      <c r="RHG303" s="75"/>
      <c r="RHH303" s="75"/>
      <c r="RHI303" s="75"/>
      <c r="RHJ303" s="75"/>
      <c r="RHK303" s="75"/>
      <c r="RHL303" s="75"/>
      <c r="RHM303" s="75"/>
      <c r="RHN303" s="75"/>
      <c r="RHO303" s="75"/>
      <c r="RHP303" s="75"/>
      <c r="RHQ303" s="75"/>
      <c r="RHR303" s="75"/>
      <c r="RHS303" s="75"/>
      <c r="RHT303" s="75"/>
      <c r="RHU303" s="75"/>
      <c r="RHV303" s="75"/>
      <c r="RHW303" s="75"/>
      <c r="RHX303" s="75"/>
      <c r="RHY303" s="75"/>
      <c r="RHZ303" s="75"/>
      <c r="RIA303" s="75"/>
      <c r="RIB303" s="75"/>
      <c r="RIC303" s="75"/>
      <c r="RID303" s="75"/>
      <c r="RIE303" s="75"/>
      <c r="RIF303" s="75"/>
      <c r="RIG303" s="75"/>
      <c r="RIH303" s="75"/>
      <c r="RII303" s="75"/>
      <c r="RIJ303" s="75"/>
      <c r="RIK303" s="75"/>
      <c r="RIL303" s="75"/>
      <c r="RIM303" s="75"/>
      <c r="RIN303" s="75"/>
      <c r="RIO303" s="75"/>
      <c r="RIP303" s="75"/>
      <c r="RIQ303" s="75"/>
      <c r="RIR303" s="75"/>
      <c r="RIS303" s="75"/>
      <c r="RIT303" s="75"/>
      <c r="RIU303" s="75"/>
      <c r="RIV303" s="75"/>
      <c r="RIW303" s="75"/>
      <c r="RIX303" s="75"/>
      <c r="RIY303" s="75"/>
      <c r="RIZ303" s="75"/>
      <c r="RJA303" s="75"/>
      <c r="RJB303" s="75"/>
      <c r="RJC303" s="75"/>
      <c r="RJD303" s="75"/>
      <c r="RJE303" s="75"/>
      <c r="RJF303" s="75"/>
      <c r="RJG303" s="75"/>
      <c r="RJH303" s="75"/>
      <c r="RJI303" s="75"/>
      <c r="RJJ303" s="75"/>
      <c r="RJK303" s="75"/>
      <c r="RJL303" s="75"/>
      <c r="RJM303" s="75"/>
      <c r="RJN303" s="75"/>
      <c r="RJO303" s="75"/>
      <c r="RJP303" s="75"/>
      <c r="RJQ303" s="75"/>
      <c r="RJR303" s="75"/>
      <c r="RJS303" s="75"/>
      <c r="RJT303" s="75"/>
      <c r="RJU303" s="75"/>
      <c r="RJV303" s="75"/>
      <c r="RJW303" s="75"/>
      <c r="RJX303" s="75"/>
      <c r="RJY303" s="75"/>
      <c r="RJZ303" s="75"/>
      <c r="RKA303" s="75"/>
      <c r="RKB303" s="75"/>
      <c r="RKC303" s="75"/>
      <c r="RKD303" s="75"/>
      <c r="RKE303" s="75"/>
      <c r="RKF303" s="75"/>
      <c r="RKG303" s="75"/>
      <c r="RKH303" s="75"/>
      <c r="RKI303" s="75"/>
      <c r="RKJ303" s="75"/>
      <c r="RKK303" s="75"/>
      <c r="RKL303" s="75"/>
      <c r="RKM303" s="75"/>
      <c r="RKN303" s="75"/>
      <c r="RKO303" s="75"/>
      <c r="RKP303" s="75"/>
      <c r="RKQ303" s="75"/>
      <c r="RKR303" s="75"/>
      <c r="RKS303" s="75"/>
      <c r="RKT303" s="75"/>
      <c r="RKU303" s="75"/>
      <c r="RKV303" s="75"/>
      <c r="RKW303" s="75"/>
      <c r="RKX303" s="75"/>
      <c r="RKY303" s="75"/>
      <c r="RKZ303" s="75"/>
      <c r="RLA303" s="75"/>
      <c r="RLB303" s="75"/>
      <c r="RLC303" s="75"/>
      <c r="RLD303" s="75"/>
      <c r="RLE303" s="75"/>
      <c r="RLF303" s="75"/>
      <c r="RLG303" s="75"/>
      <c r="RLH303" s="75"/>
      <c r="RLI303" s="75"/>
      <c r="RLJ303" s="75"/>
      <c r="RLK303" s="75"/>
      <c r="RLL303" s="75"/>
      <c r="RLM303" s="75"/>
      <c r="RLN303" s="75"/>
      <c r="RLO303" s="75"/>
      <c r="RLP303" s="75"/>
      <c r="RLQ303" s="75"/>
      <c r="RLR303" s="75"/>
      <c r="RLS303" s="75"/>
      <c r="RLT303" s="75"/>
      <c r="RLU303" s="75"/>
      <c r="RLV303" s="75"/>
      <c r="RLW303" s="75"/>
      <c r="RLX303" s="75"/>
      <c r="RLY303" s="75"/>
      <c r="RLZ303" s="75"/>
      <c r="RMA303" s="75"/>
      <c r="RMB303" s="75"/>
      <c r="RMC303" s="75"/>
      <c r="RMD303" s="75"/>
      <c r="RME303" s="75"/>
      <c r="RMF303" s="75"/>
      <c r="RMG303" s="75"/>
      <c r="RMH303" s="75"/>
      <c r="RMI303" s="75"/>
      <c r="RMJ303" s="75"/>
      <c r="RMK303" s="75"/>
      <c r="RML303" s="75"/>
      <c r="RMM303" s="75"/>
      <c r="RMN303" s="75"/>
      <c r="RMO303" s="75"/>
      <c r="RMP303" s="75"/>
      <c r="RMQ303" s="75"/>
      <c r="RMR303" s="75"/>
      <c r="RMS303" s="75"/>
      <c r="RMT303" s="75"/>
      <c r="RMU303" s="75"/>
      <c r="RMV303" s="75"/>
      <c r="RMW303" s="75"/>
      <c r="RMX303" s="75"/>
      <c r="RMY303" s="75"/>
      <c r="RMZ303" s="75"/>
      <c r="RNA303" s="75"/>
      <c r="RNB303" s="75"/>
      <c r="RNC303" s="75"/>
      <c r="RND303" s="75"/>
      <c r="RNE303" s="75"/>
      <c r="RNF303" s="75"/>
      <c r="RNG303" s="75"/>
      <c r="RNH303" s="75"/>
      <c r="RNI303" s="75"/>
      <c r="RNJ303" s="75"/>
      <c r="RNK303" s="75"/>
      <c r="RNL303" s="75"/>
      <c r="RNM303" s="75"/>
      <c r="RNN303" s="75"/>
      <c r="RNO303" s="75"/>
      <c r="RNP303" s="75"/>
      <c r="RNQ303" s="75"/>
      <c r="RNR303" s="75"/>
      <c r="RNS303" s="75"/>
      <c r="RNT303" s="75"/>
      <c r="RNU303" s="75"/>
      <c r="RNV303" s="75"/>
      <c r="RNW303" s="75"/>
      <c r="RNX303" s="75"/>
      <c r="RNY303" s="75"/>
      <c r="RNZ303" s="75"/>
      <c r="ROA303" s="75"/>
      <c r="ROB303" s="75"/>
      <c r="ROC303" s="75"/>
      <c r="ROD303" s="75"/>
      <c r="ROE303" s="75"/>
      <c r="ROF303" s="75"/>
      <c r="ROG303" s="75"/>
      <c r="ROH303" s="75"/>
      <c r="ROI303" s="75"/>
      <c r="ROJ303" s="75"/>
      <c r="ROK303" s="75"/>
      <c r="ROL303" s="75"/>
      <c r="ROM303" s="75"/>
      <c r="RON303" s="75"/>
      <c r="ROO303" s="75"/>
      <c r="ROP303" s="75"/>
      <c r="ROQ303" s="75"/>
      <c r="ROR303" s="75"/>
      <c r="ROS303" s="75"/>
      <c r="ROT303" s="75"/>
      <c r="ROU303" s="75"/>
      <c r="ROV303" s="75"/>
      <c r="ROW303" s="75"/>
      <c r="ROX303" s="75"/>
      <c r="ROY303" s="75"/>
      <c r="ROZ303" s="75"/>
      <c r="RPA303" s="75"/>
      <c r="RPB303" s="75"/>
      <c r="RPC303" s="75"/>
      <c r="RPD303" s="75"/>
      <c r="RPE303" s="75"/>
      <c r="RPF303" s="75"/>
      <c r="RPG303" s="75"/>
      <c r="RPH303" s="75"/>
      <c r="RPI303" s="75"/>
      <c r="RPJ303" s="75"/>
      <c r="RPK303" s="75"/>
      <c r="RPL303" s="75"/>
      <c r="RPM303" s="75"/>
      <c r="RPN303" s="75"/>
      <c r="RPO303" s="75"/>
      <c r="RPP303" s="75"/>
      <c r="RPQ303" s="75"/>
      <c r="RPR303" s="75"/>
      <c r="RPS303" s="75"/>
      <c r="RPT303" s="75"/>
      <c r="RPU303" s="75"/>
      <c r="RPV303" s="75"/>
      <c r="RPW303" s="75"/>
      <c r="RPX303" s="75"/>
      <c r="RPY303" s="75"/>
      <c r="RPZ303" s="75"/>
      <c r="RQA303" s="75"/>
      <c r="RQB303" s="75"/>
      <c r="RQC303" s="75"/>
      <c r="RQD303" s="75"/>
      <c r="RQE303" s="75"/>
      <c r="RQF303" s="75"/>
      <c r="RQG303" s="75"/>
      <c r="RQH303" s="75"/>
      <c r="RQI303" s="75"/>
      <c r="RQJ303" s="75"/>
      <c r="RQK303" s="75"/>
      <c r="RQL303" s="75"/>
      <c r="RQM303" s="75"/>
      <c r="RQN303" s="75"/>
      <c r="RQO303" s="75"/>
      <c r="RQP303" s="75"/>
      <c r="RQQ303" s="75"/>
      <c r="RQR303" s="75"/>
      <c r="RQS303" s="75"/>
      <c r="RQT303" s="75"/>
      <c r="RQU303" s="75"/>
      <c r="RQV303" s="75"/>
      <c r="RQW303" s="75"/>
      <c r="RQX303" s="75"/>
      <c r="RQY303" s="75"/>
      <c r="RQZ303" s="75"/>
      <c r="RRA303" s="75"/>
      <c r="RRB303" s="75"/>
      <c r="RRC303" s="75"/>
      <c r="RRD303" s="75"/>
      <c r="RRE303" s="75"/>
      <c r="RRF303" s="75"/>
      <c r="RRG303" s="75"/>
      <c r="RRH303" s="75"/>
      <c r="RRI303" s="75"/>
      <c r="RRJ303" s="75"/>
      <c r="RRK303" s="75"/>
      <c r="RRL303" s="75"/>
      <c r="RRM303" s="75"/>
      <c r="RRN303" s="75"/>
      <c r="RRO303" s="75"/>
      <c r="RRP303" s="75"/>
      <c r="RRQ303" s="75"/>
      <c r="RRR303" s="75"/>
      <c r="RRS303" s="75"/>
      <c r="RRT303" s="75"/>
      <c r="RRU303" s="75"/>
      <c r="RRV303" s="75"/>
      <c r="RRW303" s="75"/>
      <c r="RRX303" s="75"/>
      <c r="RRY303" s="75"/>
      <c r="RRZ303" s="75"/>
      <c r="RSA303" s="75"/>
      <c r="RSB303" s="75"/>
      <c r="RSC303" s="75"/>
      <c r="RSD303" s="75"/>
      <c r="RSE303" s="75"/>
      <c r="RSF303" s="75"/>
      <c r="RSG303" s="75"/>
      <c r="RSH303" s="75"/>
      <c r="RSI303" s="75"/>
      <c r="RSJ303" s="75"/>
      <c r="RSK303" s="75"/>
      <c r="RSL303" s="75"/>
      <c r="RSM303" s="75"/>
      <c r="RSN303" s="75"/>
      <c r="RSO303" s="75"/>
      <c r="RSP303" s="75"/>
      <c r="RSQ303" s="75"/>
      <c r="RSR303" s="75"/>
      <c r="RSS303" s="75"/>
      <c r="RST303" s="75"/>
      <c r="RSU303" s="75"/>
      <c r="RSV303" s="75"/>
      <c r="RSW303" s="75"/>
      <c r="RSX303" s="75"/>
      <c r="RSY303" s="75"/>
      <c r="RSZ303" s="75"/>
      <c r="RTA303" s="75"/>
      <c r="RTB303" s="75"/>
      <c r="RTC303" s="75"/>
      <c r="RTD303" s="75"/>
      <c r="RTE303" s="75"/>
      <c r="RTF303" s="75"/>
      <c r="RTG303" s="75"/>
      <c r="RTH303" s="75"/>
      <c r="RTI303" s="75"/>
      <c r="RTJ303" s="75"/>
      <c r="RTK303" s="75"/>
      <c r="RTL303" s="75"/>
      <c r="RTM303" s="75"/>
      <c r="RTN303" s="75"/>
      <c r="RTO303" s="75"/>
      <c r="RTP303" s="75"/>
      <c r="RTQ303" s="75"/>
      <c r="RTR303" s="75"/>
      <c r="RTS303" s="75"/>
      <c r="RTT303" s="75"/>
      <c r="RTU303" s="75"/>
      <c r="RTV303" s="75"/>
      <c r="RTW303" s="75"/>
      <c r="RTX303" s="75"/>
      <c r="RTY303" s="75"/>
      <c r="RTZ303" s="75"/>
      <c r="RUA303" s="75"/>
      <c r="RUB303" s="75"/>
      <c r="RUC303" s="75"/>
      <c r="RUD303" s="75"/>
      <c r="RUE303" s="75"/>
      <c r="RUF303" s="75"/>
      <c r="RUG303" s="75"/>
      <c r="RUH303" s="75"/>
      <c r="RUI303" s="75"/>
      <c r="RUJ303" s="75"/>
      <c r="RUK303" s="75"/>
      <c r="RUL303" s="75"/>
      <c r="RUM303" s="75"/>
      <c r="RUN303" s="75"/>
      <c r="RUO303" s="75"/>
      <c r="RUP303" s="75"/>
      <c r="RUQ303" s="75"/>
      <c r="RUR303" s="75"/>
      <c r="RUS303" s="75"/>
      <c r="RUT303" s="75"/>
      <c r="RUU303" s="75"/>
      <c r="RUV303" s="75"/>
      <c r="RUW303" s="75"/>
      <c r="RUX303" s="75"/>
      <c r="RUY303" s="75"/>
      <c r="RUZ303" s="75"/>
      <c r="RVA303" s="75"/>
      <c r="RVB303" s="75"/>
      <c r="RVC303" s="75"/>
      <c r="RVD303" s="75"/>
      <c r="RVE303" s="75"/>
      <c r="RVF303" s="75"/>
      <c r="RVG303" s="75"/>
      <c r="RVH303" s="75"/>
      <c r="RVI303" s="75"/>
      <c r="RVJ303" s="75"/>
      <c r="RVK303" s="75"/>
      <c r="RVL303" s="75"/>
      <c r="RVM303" s="75"/>
      <c r="RVN303" s="75"/>
      <c r="RVO303" s="75"/>
      <c r="RVP303" s="75"/>
      <c r="RVQ303" s="75"/>
      <c r="RVR303" s="75"/>
      <c r="RVS303" s="75"/>
      <c r="RVT303" s="75"/>
      <c r="RVU303" s="75"/>
      <c r="RVV303" s="75"/>
      <c r="RVW303" s="75"/>
      <c r="RVX303" s="75"/>
      <c r="RVY303" s="75"/>
      <c r="RVZ303" s="75"/>
      <c r="RWA303" s="75"/>
      <c r="RWB303" s="75"/>
      <c r="RWC303" s="75"/>
      <c r="RWD303" s="75"/>
      <c r="RWE303" s="75"/>
      <c r="RWF303" s="75"/>
      <c r="RWG303" s="75"/>
      <c r="RWH303" s="75"/>
      <c r="RWI303" s="75"/>
      <c r="RWJ303" s="75"/>
      <c r="RWK303" s="75"/>
      <c r="RWL303" s="75"/>
      <c r="RWM303" s="75"/>
      <c r="RWN303" s="75"/>
      <c r="RWO303" s="75"/>
      <c r="RWP303" s="75"/>
      <c r="RWQ303" s="75"/>
      <c r="RWR303" s="75"/>
      <c r="RWS303" s="75"/>
      <c r="RWT303" s="75"/>
      <c r="RWU303" s="75"/>
      <c r="RWV303" s="75"/>
      <c r="RWW303" s="75"/>
      <c r="RWX303" s="75"/>
      <c r="RWY303" s="75"/>
      <c r="RWZ303" s="75"/>
      <c r="RXA303" s="75"/>
      <c r="RXB303" s="75"/>
      <c r="RXC303" s="75"/>
      <c r="RXD303" s="75"/>
      <c r="RXE303" s="75"/>
      <c r="RXF303" s="75"/>
      <c r="RXG303" s="75"/>
      <c r="RXH303" s="75"/>
      <c r="RXI303" s="75"/>
      <c r="RXJ303" s="75"/>
      <c r="RXK303" s="75"/>
      <c r="RXL303" s="75"/>
      <c r="RXM303" s="75"/>
      <c r="RXN303" s="75"/>
      <c r="RXO303" s="75"/>
      <c r="RXP303" s="75"/>
      <c r="RXQ303" s="75"/>
      <c r="RXR303" s="75"/>
      <c r="RXS303" s="75"/>
      <c r="RXT303" s="75"/>
      <c r="RXU303" s="75"/>
      <c r="RXV303" s="75"/>
      <c r="RXW303" s="75"/>
      <c r="RXX303" s="75"/>
      <c r="RXY303" s="75"/>
      <c r="RXZ303" s="75"/>
      <c r="RYA303" s="75"/>
      <c r="RYB303" s="75"/>
      <c r="RYC303" s="75"/>
      <c r="RYD303" s="75"/>
      <c r="RYE303" s="75"/>
      <c r="RYF303" s="75"/>
      <c r="RYG303" s="75"/>
      <c r="RYH303" s="75"/>
      <c r="RYI303" s="75"/>
      <c r="RYJ303" s="75"/>
      <c r="RYK303" s="75"/>
      <c r="RYL303" s="75"/>
      <c r="RYM303" s="75"/>
      <c r="RYN303" s="75"/>
      <c r="RYO303" s="75"/>
      <c r="RYP303" s="75"/>
      <c r="RYQ303" s="75"/>
      <c r="RYR303" s="75"/>
      <c r="RYS303" s="75"/>
      <c r="RYT303" s="75"/>
      <c r="RYU303" s="75"/>
      <c r="RYV303" s="75"/>
      <c r="RYW303" s="75"/>
      <c r="RYX303" s="75"/>
      <c r="RYY303" s="75"/>
      <c r="RYZ303" s="75"/>
      <c r="RZA303" s="75"/>
      <c r="RZB303" s="75"/>
      <c r="RZC303" s="75"/>
      <c r="RZD303" s="75"/>
      <c r="RZE303" s="75"/>
      <c r="RZF303" s="75"/>
      <c r="RZG303" s="75"/>
      <c r="RZH303" s="75"/>
      <c r="RZI303" s="75"/>
      <c r="RZJ303" s="75"/>
      <c r="RZK303" s="75"/>
      <c r="RZL303" s="75"/>
      <c r="RZM303" s="75"/>
      <c r="RZN303" s="75"/>
      <c r="RZO303" s="75"/>
      <c r="RZP303" s="75"/>
      <c r="RZQ303" s="75"/>
      <c r="RZR303" s="75"/>
      <c r="RZS303" s="75"/>
      <c r="RZT303" s="75"/>
      <c r="RZU303" s="75"/>
      <c r="RZV303" s="75"/>
      <c r="RZW303" s="75"/>
      <c r="RZX303" s="75"/>
      <c r="RZY303" s="75"/>
      <c r="RZZ303" s="75"/>
      <c r="SAA303" s="75"/>
      <c r="SAB303" s="75"/>
      <c r="SAC303" s="75"/>
      <c r="SAD303" s="75"/>
      <c r="SAE303" s="75"/>
      <c r="SAF303" s="75"/>
      <c r="SAG303" s="75"/>
      <c r="SAH303" s="75"/>
      <c r="SAI303" s="75"/>
      <c r="SAJ303" s="75"/>
      <c r="SAK303" s="75"/>
      <c r="SAL303" s="75"/>
      <c r="SAM303" s="75"/>
      <c r="SAN303" s="75"/>
      <c r="SAO303" s="75"/>
      <c r="SAP303" s="75"/>
      <c r="SAQ303" s="75"/>
      <c r="SAR303" s="75"/>
      <c r="SAS303" s="75"/>
      <c r="SAT303" s="75"/>
      <c r="SAU303" s="75"/>
      <c r="SAV303" s="75"/>
      <c r="SAW303" s="75"/>
      <c r="SAX303" s="75"/>
      <c r="SAY303" s="75"/>
      <c r="SAZ303" s="75"/>
      <c r="SBA303" s="75"/>
      <c r="SBB303" s="75"/>
      <c r="SBC303" s="75"/>
      <c r="SBD303" s="75"/>
      <c r="SBE303" s="75"/>
      <c r="SBF303" s="75"/>
      <c r="SBG303" s="75"/>
      <c r="SBH303" s="75"/>
      <c r="SBI303" s="75"/>
      <c r="SBJ303" s="75"/>
      <c r="SBK303" s="75"/>
      <c r="SBL303" s="75"/>
      <c r="SBM303" s="75"/>
      <c r="SBN303" s="75"/>
      <c r="SBO303" s="75"/>
      <c r="SBP303" s="75"/>
      <c r="SBQ303" s="75"/>
      <c r="SBR303" s="75"/>
      <c r="SBS303" s="75"/>
      <c r="SBT303" s="75"/>
      <c r="SBU303" s="75"/>
      <c r="SBV303" s="75"/>
      <c r="SBW303" s="75"/>
      <c r="SBX303" s="75"/>
      <c r="SBY303" s="75"/>
      <c r="SBZ303" s="75"/>
      <c r="SCA303" s="75"/>
      <c r="SCB303" s="75"/>
      <c r="SCC303" s="75"/>
      <c r="SCD303" s="75"/>
      <c r="SCE303" s="75"/>
      <c r="SCF303" s="75"/>
      <c r="SCG303" s="75"/>
      <c r="SCH303" s="75"/>
      <c r="SCI303" s="75"/>
      <c r="SCJ303" s="75"/>
      <c r="SCK303" s="75"/>
      <c r="SCL303" s="75"/>
      <c r="SCM303" s="75"/>
      <c r="SCN303" s="75"/>
      <c r="SCO303" s="75"/>
      <c r="SCP303" s="75"/>
      <c r="SCQ303" s="75"/>
      <c r="SCR303" s="75"/>
      <c r="SCS303" s="75"/>
      <c r="SCT303" s="75"/>
      <c r="SCU303" s="75"/>
      <c r="SCV303" s="75"/>
      <c r="SCW303" s="75"/>
      <c r="SCX303" s="75"/>
      <c r="SCY303" s="75"/>
      <c r="SCZ303" s="75"/>
      <c r="SDA303" s="75"/>
      <c r="SDB303" s="75"/>
      <c r="SDC303" s="75"/>
      <c r="SDD303" s="75"/>
      <c r="SDE303" s="75"/>
      <c r="SDF303" s="75"/>
      <c r="SDG303" s="75"/>
      <c r="SDH303" s="75"/>
      <c r="SDI303" s="75"/>
      <c r="SDJ303" s="75"/>
      <c r="SDK303" s="75"/>
      <c r="SDL303" s="75"/>
      <c r="SDM303" s="75"/>
      <c r="SDN303" s="75"/>
      <c r="SDO303" s="75"/>
      <c r="SDP303" s="75"/>
      <c r="SDQ303" s="75"/>
      <c r="SDR303" s="75"/>
      <c r="SDS303" s="75"/>
      <c r="SDT303" s="75"/>
      <c r="SDU303" s="75"/>
      <c r="SDV303" s="75"/>
      <c r="SDW303" s="75"/>
      <c r="SDX303" s="75"/>
      <c r="SDY303" s="75"/>
      <c r="SDZ303" s="75"/>
      <c r="SEA303" s="75"/>
      <c r="SEB303" s="75"/>
      <c r="SEC303" s="75"/>
      <c r="SED303" s="75"/>
      <c r="SEE303" s="75"/>
      <c r="SEF303" s="75"/>
      <c r="SEG303" s="75"/>
      <c r="SEH303" s="75"/>
      <c r="SEI303" s="75"/>
      <c r="SEJ303" s="75"/>
      <c r="SEK303" s="75"/>
      <c r="SEL303" s="75"/>
      <c r="SEM303" s="75"/>
      <c r="SEN303" s="75"/>
      <c r="SEO303" s="75"/>
      <c r="SEP303" s="75"/>
      <c r="SEQ303" s="75"/>
      <c r="SER303" s="75"/>
      <c r="SES303" s="75"/>
      <c r="SET303" s="75"/>
      <c r="SEU303" s="75"/>
      <c r="SEV303" s="75"/>
      <c r="SEW303" s="75"/>
      <c r="SEX303" s="75"/>
      <c r="SEY303" s="75"/>
      <c r="SEZ303" s="75"/>
      <c r="SFA303" s="75"/>
      <c r="SFB303" s="75"/>
      <c r="SFC303" s="75"/>
      <c r="SFD303" s="75"/>
      <c r="SFE303" s="75"/>
      <c r="SFF303" s="75"/>
      <c r="SFG303" s="75"/>
      <c r="SFH303" s="75"/>
      <c r="SFI303" s="75"/>
      <c r="SFJ303" s="75"/>
      <c r="SFK303" s="75"/>
      <c r="SFL303" s="75"/>
      <c r="SFM303" s="75"/>
      <c r="SFN303" s="75"/>
      <c r="SFO303" s="75"/>
      <c r="SFP303" s="75"/>
      <c r="SFQ303" s="75"/>
      <c r="SFR303" s="75"/>
      <c r="SFS303" s="75"/>
      <c r="SFT303" s="75"/>
      <c r="SFU303" s="75"/>
      <c r="SFV303" s="75"/>
      <c r="SFW303" s="75"/>
      <c r="SFX303" s="75"/>
      <c r="SFY303" s="75"/>
      <c r="SFZ303" s="75"/>
      <c r="SGA303" s="75"/>
      <c r="SGB303" s="75"/>
      <c r="SGC303" s="75"/>
      <c r="SGD303" s="75"/>
      <c r="SGE303" s="75"/>
      <c r="SGF303" s="75"/>
      <c r="SGG303" s="75"/>
      <c r="SGH303" s="75"/>
      <c r="SGI303" s="75"/>
      <c r="SGJ303" s="75"/>
      <c r="SGK303" s="75"/>
      <c r="SGL303" s="75"/>
      <c r="SGM303" s="75"/>
      <c r="SGN303" s="75"/>
      <c r="SGO303" s="75"/>
      <c r="SGP303" s="75"/>
      <c r="SGQ303" s="75"/>
      <c r="SGR303" s="75"/>
      <c r="SGS303" s="75"/>
      <c r="SGT303" s="75"/>
      <c r="SGU303" s="75"/>
      <c r="SGV303" s="75"/>
      <c r="SGW303" s="75"/>
      <c r="SGX303" s="75"/>
      <c r="SGY303" s="75"/>
      <c r="SGZ303" s="75"/>
      <c r="SHA303" s="75"/>
      <c r="SHB303" s="75"/>
      <c r="SHC303" s="75"/>
      <c r="SHD303" s="75"/>
      <c r="SHE303" s="75"/>
      <c r="SHF303" s="75"/>
      <c r="SHG303" s="75"/>
      <c r="SHH303" s="75"/>
      <c r="SHI303" s="75"/>
      <c r="SHJ303" s="75"/>
      <c r="SHK303" s="75"/>
      <c r="SHL303" s="75"/>
      <c r="SHM303" s="75"/>
      <c r="SHN303" s="75"/>
      <c r="SHO303" s="75"/>
      <c r="SHP303" s="75"/>
      <c r="SHQ303" s="75"/>
      <c r="SHR303" s="75"/>
      <c r="SHS303" s="75"/>
      <c r="SHT303" s="75"/>
      <c r="SHU303" s="75"/>
      <c r="SHV303" s="75"/>
      <c r="SHW303" s="75"/>
      <c r="SHX303" s="75"/>
      <c r="SHY303" s="75"/>
      <c r="SHZ303" s="75"/>
      <c r="SIA303" s="75"/>
      <c r="SIB303" s="75"/>
      <c r="SIC303" s="75"/>
      <c r="SID303" s="75"/>
      <c r="SIE303" s="75"/>
      <c r="SIF303" s="75"/>
      <c r="SIG303" s="75"/>
      <c r="SIH303" s="75"/>
      <c r="SII303" s="75"/>
      <c r="SIJ303" s="75"/>
      <c r="SIK303" s="75"/>
      <c r="SIL303" s="75"/>
      <c r="SIM303" s="75"/>
      <c r="SIN303" s="75"/>
      <c r="SIO303" s="75"/>
      <c r="SIP303" s="75"/>
      <c r="SIQ303" s="75"/>
      <c r="SIR303" s="75"/>
      <c r="SIS303" s="75"/>
      <c r="SIT303" s="75"/>
      <c r="SIU303" s="75"/>
      <c r="SIV303" s="75"/>
      <c r="SIW303" s="75"/>
      <c r="SIX303" s="75"/>
      <c r="SIY303" s="75"/>
      <c r="SIZ303" s="75"/>
      <c r="SJA303" s="75"/>
      <c r="SJB303" s="75"/>
      <c r="SJC303" s="75"/>
      <c r="SJD303" s="75"/>
      <c r="SJE303" s="75"/>
      <c r="SJF303" s="75"/>
      <c r="SJG303" s="75"/>
      <c r="SJH303" s="75"/>
      <c r="SJI303" s="75"/>
      <c r="SJJ303" s="75"/>
      <c r="SJK303" s="75"/>
      <c r="SJL303" s="75"/>
      <c r="SJM303" s="75"/>
      <c r="SJN303" s="75"/>
      <c r="SJO303" s="75"/>
      <c r="SJP303" s="75"/>
      <c r="SJQ303" s="75"/>
      <c r="SJR303" s="75"/>
      <c r="SJS303" s="75"/>
      <c r="SJT303" s="75"/>
      <c r="SJU303" s="75"/>
      <c r="SJV303" s="75"/>
      <c r="SJW303" s="75"/>
      <c r="SJX303" s="75"/>
      <c r="SJY303" s="75"/>
      <c r="SJZ303" s="75"/>
      <c r="SKA303" s="75"/>
      <c r="SKB303" s="75"/>
      <c r="SKC303" s="75"/>
      <c r="SKD303" s="75"/>
      <c r="SKE303" s="75"/>
      <c r="SKF303" s="75"/>
      <c r="SKG303" s="75"/>
      <c r="SKH303" s="75"/>
      <c r="SKI303" s="75"/>
      <c r="SKJ303" s="75"/>
      <c r="SKK303" s="75"/>
      <c r="SKL303" s="75"/>
      <c r="SKM303" s="75"/>
      <c r="SKN303" s="75"/>
      <c r="SKO303" s="75"/>
      <c r="SKP303" s="75"/>
      <c r="SKQ303" s="75"/>
      <c r="SKR303" s="75"/>
      <c r="SKS303" s="75"/>
      <c r="SKT303" s="75"/>
      <c r="SKU303" s="75"/>
      <c r="SKV303" s="75"/>
      <c r="SKW303" s="75"/>
      <c r="SKX303" s="75"/>
      <c r="SKY303" s="75"/>
      <c r="SKZ303" s="75"/>
      <c r="SLA303" s="75"/>
      <c r="SLB303" s="75"/>
      <c r="SLC303" s="75"/>
      <c r="SLD303" s="75"/>
      <c r="SLE303" s="75"/>
      <c r="SLF303" s="75"/>
      <c r="SLG303" s="75"/>
      <c r="SLH303" s="75"/>
      <c r="SLI303" s="75"/>
      <c r="SLJ303" s="75"/>
      <c r="SLK303" s="75"/>
      <c r="SLL303" s="75"/>
      <c r="SLM303" s="75"/>
      <c r="SLN303" s="75"/>
      <c r="SLO303" s="75"/>
      <c r="SLP303" s="75"/>
      <c r="SLQ303" s="75"/>
      <c r="SLR303" s="75"/>
      <c r="SLS303" s="75"/>
      <c r="SLT303" s="75"/>
      <c r="SLU303" s="75"/>
      <c r="SLV303" s="75"/>
      <c r="SLW303" s="75"/>
      <c r="SLX303" s="75"/>
      <c r="SLY303" s="75"/>
      <c r="SLZ303" s="75"/>
      <c r="SMA303" s="75"/>
      <c r="SMB303" s="75"/>
      <c r="SMC303" s="75"/>
      <c r="SMD303" s="75"/>
      <c r="SME303" s="75"/>
      <c r="SMF303" s="75"/>
      <c r="SMG303" s="75"/>
      <c r="SMH303" s="75"/>
      <c r="SMI303" s="75"/>
      <c r="SMJ303" s="75"/>
      <c r="SMK303" s="75"/>
      <c r="SML303" s="75"/>
      <c r="SMM303" s="75"/>
      <c r="SMN303" s="75"/>
      <c r="SMO303" s="75"/>
      <c r="SMP303" s="75"/>
      <c r="SMQ303" s="75"/>
      <c r="SMR303" s="75"/>
      <c r="SMS303" s="75"/>
      <c r="SMT303" s="75"/>
      <c r="SMU303" s="75"/>
      <c r="SMV303" s="75"/>
      <c r="SMW303" s="75"/>
      <c r="SMX303" s="75"/>
      <c r="SMY303" s="75"/>
      <c r="SMZ303" s="75"/>
      <c r="SNA303" s="75"/>
      <c r="SNB303" s="75"/>
      <c r="SNC303" s="75"/>
      <c r="SND303" s="75"/>
      <c r="SNE303" s="75"/>
      <c r="SNF303" s="75"/>
      <c r="SNG303" s="75"/>
      <c r="SNH303" s="75"/>
      <c r="SNI303" s="75"/>
      <c r="SNJ303" s="75"/>
      <c r="SNK303" s="75"/>
      <c r="SNL303" s="75"/>
      <c r="SNM303" s="75"/>
      <c r="SNN303" s="75"/>
      <c r="SNO303" s="75"/>
      <c r="SNP303" s="75"/>
      <c r="SNQ303" s="75"/>
      <c r="SNR303" s="75"/>
      <c r="SNS303" s="75"/>
      <c r="SNT303" s="75"/>
      <c r="SNU303" s="75"/>
      <c r="SNV303" s="75"/>
      <c r="SNW303" s="75"/>
      <c r="SNX303" s="75"/>
      <c r="SNY303" s="75"/>
      <c r="SNZ303" s="75"/>
      <c r="SOA303" s="75"/>
      <c r="SOB303" s="75"/>
      <c r="SOC303" s="75"/>
      <c r="SOD303" s="75"/>
      <c r="SOE303" s="75"/>
      <c r="SOF303" s="75"/>
      <c r="SOG303" s="75"/>
      <c r="SOH303" s="75"/>
      <c r="SOI303" s="75"/>
      <c r="SOJ303" s="75"/>
      <c r="SOK303" s="75"/>
      <c r="SOL303" s="75"/>
      <c r="SOM303" s="75"/>
      <c r="SON303" s="75"/>
      <c r="SOO303" s="75"/>
      <c r="SOP303" s="75"/>
      <c r="SOQ303" s="75"/>
      <c r="SOR303" s="75"/>
      <c r="SOS303" s="75"/>
      <c r="SOT303" s="75"/>
      <c r="SOU303" s="75"/>
      <c r="SOV303" s="75"/>
      <c r="SOW303" s="75"/>
      <c r="SOX303" s="75"/>
      <c r="SOY303" s="75"/>
      <c r="SOZ303" s="75"/>
      <c r="SPA303" s="75"/>
      <c r="SPB303" s="75"/>
      <c r="SPC303" s="75"/>
      <c r="SPD303" s="75"/>
      <c r="SPE303" s="75"/>
      <c r="SPF303" s="75"/>
      <c r="SPG303" s="75"/>
      <c r="SPH303" s="75"/>
      <c r="SPI303" s="75"/>
      <c r="SPJ303" s="75"/>
      <c r="SPK303" s="75"/>
      <c r="SPL303" s="75"/>
      <c r="SPM303" s="75"/>
      <c r="SPN303" s="75"/>
      <c r="SPO303" s="75"/>
      <c r="SPP303" s="75"/>
      <c r="SPQ303" s="75"/>
      <c r="SPR303" s="75"/>
      <c r="SPS303" s="75"/>
      <c r="SPT303" s="75"/>
      <c r="SPU303" s="75"/>
      <c r="SPV303" s="75"/>
      <c r="SPW303" s="75"/>
      <c r="SPX303" s="75"/>
      <c r="SPY303" s="75"/>
      <c r="SPZ303" s="75"/>
      <c r="SQA303" s="75"/>
      <c r="SQB303" s="75"/>
      <c r="SQC303" s="75"/>
      <c r="SQD303" s="75"/>
      <c r="SQE303" s="75"/>
      <c r="SQF303" s="75"/>
      <c r="SQG303" s="75"/>
      <c r="SQH303" s="75"/>
      <c r="SQI303" s="75"/>
      <c r="SQJ303" s="75"/>
      <c r="SQK303" s="75"/>
      <c r="SQL303" s="75"/>
      <c r="SQM303" s="75"/>
      <c r="SQN303" s="75"/>
      <c r="SQO303" s="75"/>
      <c r="SQP303" s="75"/>
      <c r="SQQ303" s="75"/>
      <c r="SQR303" s="75"/>
      <c r="SQS303" s="75"/>
      <c r="SQT303" s="75"/>
      <c r="SQU303" s="75"/>
      <c r="SQV303" s="75"/>
      <c r="SQW303" s="75"/>
      <c r="SQX303" s="75"/>
      <c r="SQY303" s="75"/>
      <c r="SQZ303" s="75"/>
      <c r="SRA303" s="75"/>
      <c r="SRB303" s="75"/>
      <c r="SRC303" s="75"/>
      <c r="SRD303" s="75"/>
      <c r="SRE303" s="75"/>
      <c r="SRF303" s="75"/>
      <c r="SRG303" s="75"/>
      <c r="SRH303" s="75"/>
      <c r="SRI303" s="75"/>
      <c r="SRJ303" s="75"/>
      <c r="SRK303" s="75"/>
      <c r="SRL303" s="75"/>
      <c r="SRM303" s="75"/>
      <c r="SRN303" s="75"/>
      <c r="SRO303" s="75"/>
      <c r="SRP303" s="75"/>
      <c r="SRQ303" s="75"/>
      <c r="SRR303" s="75"/>
      <c r="SRS303" s="75"/>
      <c r="SRT303" s="75"/>
      <c r="SRU303" s="75"/>
      <c r="SRV303" s="75"/>
      <c r="SRW303" s="75"/>
      <c r="SRX303" s="75"/>
      <c r="SRY303" s="75"/>
      <c r="SRZ303" s="75"/>
      <c r="SSA303" s="75"/>
      <c r="SSB303" s="75"/>
      <c r="SSC303" s="75"/>
      <c r="SSD303" s="75"/>
      <c r="SSE303" s="75"/>
      <c r="SSF303" s="75"/>
      <c r="SSG303" s="75"/>
      <c r="SSH303" s="75"/>
      <c r="SSI303" s="75"/>
      <c r="SSJ303" s="75"/>
      <c r="SSK303" s="75"/>
      <c r="SSL303" s="75"/>
      <c r="SSM303" s="75"/>
      <c r="SSN303" s="75"/>
      <c r="SSO303" s="75"/>
      <c r="SSP303" s="75"/>
      <c r="SSQ303" s="75"/>
      <c r="SSR303" s="75"/>
      <c r="SSS303" s="75"/>
      <c r="SST303" s="75"/>
      <c r="SSU303" s="75"/>
      <c r="SSV303" s="75"/>
      <c r="SSW303" s="75"/>
      <c r="SSX303" s="75"/>
      <c r="SSY303" s="75"/>
      <c r="SSZ303" s="75"/>
      <c r="STA303" s="75"/>
      <c r="STB303" s="75"/>
      <c r="STC303" s="75"/>
      <c r="STD303" s="75"/>
      <c r="STE303" s="75"/>
      <c r="STF303" s="75"/>
      <c r="STG303" s="75"/>
      <c r="STH303" s="75"/>
      <c r="STI303" s="75"/>
      <c r="STJ303" s="75"/>
      <c r="STK303" s="75"/>
      <c r="STL303" s="75"/>
      <c r="STM303" s="75"/>
      <c r="STN303" s="75"/>
      <c r="STO303" s="75"/>
      <c r="STP303" s="75"/>
      <c r="STQ303" s="75"/>
      <c r="STR303" s="75"/>
      <c r="STS303" s="75"/>
      <c r="STT303" s="75"/>
      <c r="STU303" s="75"/>
      <c r="STV303" s="75"/>
      <c r="STW303" s="75"/>
      <c r="STX303" s="75"/>
      <c r="STY303" s="75"/>
      <c r="STZ303" s="75"/>
      <c r="SUA303" s="75"/>
      <c r="SUB303" s="75"/>
      <c r="SUC303" s="75"/>
      <c r="SUD303" s="75"/>
      <c r="SUE303" s="75"/>
      <c r="SUF303" s="75"/>
      <c r="SUG303" s="75"/>
      <c r="SUH303" s="75"/>
      <c r="SUI303" s="75"/>
      <c r="SUJ303" s="75"/>
      <c r="SUK303" s="75"/>
      <c r="SUL303" s="75"/>
      <c r="SUM303" s="75"/>
      <c r="SUN303" s="75"/>
      <c r="SUO303" s="75"/>
      <c r="SUP303" s="75"/>
      <c r="SUQ303" s="75"/>
      <c r="SUR303" s="75"/>
      <c r="SUS303" s="75"/>
      <c r="SUT303" s="75"/>
      <c r="SUU303" s="75"/>
      <c r="SUV303" s="75"/>
      <c r="SUW303" s="75"/>
      <c r="SUX303" s="75"/>
      <c r="SUY303" s="75"/>
      <c r="SUZ303" s="75"/>
      <c r="SVA303" s="75"/>
      <c r="SVB303" s="75"/>
      <c r="SVC303" s="75"/>
      <c r="SVD303" s="75"/>
      <c r="SVE303" s="75"/>
      <c r="SVF303" s="75"/>
      <c r="SVG303" s="75"/>
      <c r="SVH303" s="75"/>
      <c r="SVI303" s="75"/>
      <c r="SVJ303" s="75"/>
      <c r="SVK303" s="75"/>
      <c r="SVL303" s="75"/>
      <c r="SVM303" s="75"/>
      <c r="SVN303" s="75"/>
      <c r="SVO303" s="75"/>
      <c r="SVP303" s="75"/>
      <c r="SVQ303" s="75"/>
      <c r="SVR303" s="75"/>
      <c r="SVS303" s="75"/>
      <c r="SVT303" s="75"/>
      <c r="SVU303" s="75"/>
      <c r="SVV303" s="75"/>
      <c r="SVW303" s="75"/>
      <c r="SVX303" s="75"/>
      <c r="SVY303" s="75"/>
      <c r="SVZ303" s="75"/>
      <c r="SWA303" s="75"/>
      <c r="SWB303" s="75"/>
      <c r="SWC303" s="75"/>
      <c r="SWD303" s="75"/>
      <c r="SWE303" s="75"/>
      <c r="SWF303" s="75"/>
      <c r="SWG303" s="75"/>
      <c r="SWH303" s="75"/>
      <c r="SWI303" s="75"/>
      <c r="SWJ303" s="75"/>
      <c r="SWK303" s="75"/>
      <c r="SWL303" s="75"/>
      <c r="SWM303" s="75"/>
      <c r="SWN303" s="75"/>
      <c r="SWO303" s="75"/>
      <c r="SWP303" s="75"/>
      <c r="SWQ303" s="75"/>
      <c r="SWR303" s="75"/>
      <c r="SWS303" s="75"/>
      <c r="SWT303" s="75"/>
      <c r="SWU303" s="75"/>
      <c r="SWV303" s="75"/>
      <c r="SWW303" s="75"/>
      <c r="SWX303" s="75"/>
      <c r="SWY303" s="75"/>
      <c r="SWZ303" s="75"/>
      <c r="SXA303" s="75"/>
      <c r="SXB303" s="75"/>
      <c r="SXC303" s="75"/>
      <c r="SXD303" s="75"/>
      <c r="SXE303" s="75"/>
      <c r="SXF303" s="75"/>
      <c r="SXG303" s="75"/>
      <c r="SXH303" s="75"/>
      <c r="SXI303" s="75"/>
      <c r="SXJ303" s="75"/>
      <c r="SXK303" s="75"/>
      <c r="SXL303" s="75"/>
      <c r="SXM303" s="75"/>
      <c r="SXN303" s="75"/>
      <c r="SXO303" s="75"/>
      <c r="SXP303" s="75"/>
      <c r="SXQ303" s="75"/>
      <c r="SXR303" s="75"/>
      <c r="SXS303" s="75"/>
      <c r="SXT303" s="75"/>
      <c r="SXU303" s="75"/>
      <c r="SXV303" s="75"/>
      <c r="SXW303" s="75"/>
      <c r="SXX303" s="75"/>
      <c r="SXY303" s="75"/>
      <c r="SXZ303" s="75"/>
      <c r="SYA303" s="75"/>
      <c r="SYB303" s="75"/>
      <c r="SYC303" s="75"/>
      <c r="SYD303" s="75"/>
      <c r="SYE303" s="75"/>
      <c r="SYF303" s="75"/>
      <c r="SYG303" s="75"/>
      <c r="SYH303" s="75"/>
      <c r="SYI303" s="75"/>
      <c r="SYJ303" s="75"/>
      <c r="SYK303" s="75"/>
      <c r="SYL303" s="75"/>
      <c r="SYM303" s="75"/>
      <c r="SYN303" s="75"/>
      <c r="SYO303" s="75"/>
      <c r="SYP303" s="75"/>
      <c r="SYQ303" s="75"/>
      <c r="SYR303" s="75"/>
      <c r="SYS303" s="75"/>
      <c r="SYT303" s="75"/>
      <c r="SYU303" s="75"/>
      <c r="SYV303" s="75"/>
      <c r="SYW303" s="75"/>
      <c r="SYX303" s="75"/>
      <c r="SYY303" s="75"/>
      <c r="SYZ303" s="75"/>
      <c r="SZA303" s="75"/>
      <c r="SZB303" s="75"/>
      <c r="SZC303" s="75"/>
      <c r="SZD303" s="75"/>
      <c r="SZE303" s="75"/>
      <c r="SZF303" s="75"/>
      <c r="SZG303" s="75"/>
      <c r="SZH303" s="75"/>
      <c r="SZI303" s="75"/>
      <c r="SZJ303" s="75"/>
      <c r="SZK303" s="75"/>
      <c r="SZL303" s="75"/>
      <c r="SZM303" s="75"/>
      <c r="SZN303" s="75"/>
      <c r="SZO303" s="75"/>
      <c r="SZP303" s="75"/>
      <c r="SZQ303" s="75"/>
      <c r="SZR303" s="75"/>
      <c r="SZS303" s="75"/>
      <c r="SZT303" s="75"/>
      <c r="SZU303" s="75"/>
      <c r="SZV303" s="75"/>
      <c r="SZW303" s="75"/>
      <c r="SZX303" s="75"/>
      <c r="SZY303" s="75"/>
      <c r="SZZ303" s="75"/>
      <c r="TAA303" s="75"/>
      <c r="TAB303" s="75"/>
      <c r="TAC303" s="75"/>
      <c r="TAD303" s="75"/>
      <c r="TAE303" s="75"/>
      <c r="TAF303" s="75"/>
      <c r="TAG303" s="75"/>
      <c r="TAH303" s="75"/>
      <c r="TAI303" s="75"/>
      <c r="TAJ303" s="75"/>
      <c r="TAK303" s="75"/>
      <c r="TAL303" s="75"/>
      <c r="TAM303" s="75"/>
      <c r="TAN303" s="75"/>
      <c r="TAO303" s="75"/>
      <c r="TAP303" s="75"/>
      <c r="TAQ303" s="75"/>
      <c r="TAR303" s="75"/>
      <c r="TAS303" s="75"/>
      <c r="TAT303" s="75"/>
      <c r="TAU303" s="75"/>
      <c r="TAV303" s="75"/>
      <c r="TAW303" s="75"/>
      <c r="TAX303" s="75"/>
      <c r="TAY303" s="75"/>
      <c r="TAZ303" s="75"/>
      <c r="TBA303" s="75"/>
      <c r="TBB303" s="75"/>
      <c r="TBC303" s="75"/>
      <c r="TBD303" s="75"/>
      <c r="TBE303" s="75"/>
      <c r="TBF303" s="75"/>
      <c r="TBG303" s="75"/>
      <c r="TBH303" s="75"/>
      <c r="TBI303" s="75"/>
      <c r="TBJ303" s="75"/>
      <c r="TBK303" s="75"/>
      <c r="TBL303" s="75"/>
      <c r="TBM303" s="75"/>
      <c r="TBN303" s="75"/>
      <c r="TBO303" s="75"/>
      <c r="TBP303" s="75"/>
      <c r="TBQ303" s="75"/>
      <c r="TBR303" s="75"/>
      <c r="TBS303" s="75"/>
      <c r="TBT303" s="75"/>
      <c r="TBU303" s="75"/>
      <c r="TBV303" s="75"/>
      <c r="TBW303" s="75"/>
      <c r="TBX303" s="75"/>
      <c r="TBY303" s="75"/>
      <c r="TBZ303" s="75"/>
      <c r="TCA303" s="75"/>
      <c r="TCB303" s="75"/>
      <c r="TCC303" s="75"/>
      <c r="TCD303" s="75"/>
      <c r="TCE303" s="75"/>
      <c r="TCF303" s="75"/>
      <c r="TCG303" s="75"/>
      <c r="TCH303" s="75"/>
      <c r="TCI303" s="75"/>
      <c r="TCJ303" s="75"/>
      <c r="TCK303" s="75"/>
      <c r="TCL303" s="75"/>
      <c r="TCM303" s="75"/>
      <c r="TCN303" s="75"/>
      <c r="TCO303" s="75"/>
      <c r="TCP303" s="75"/>
      <c r="TCQ303" s="75"/>
      <c r="TCR303" s="75"/>
      <c r="TCS303" s="75"/>
      <c r="TCT303" s="75"/>
      <c r="TCU303" s="75"/>
      <c r="TCV303" s="75"/>
      <c r="TCW303" s="75"/>
      <c r="TCX303" s="75"/>
      <c r="TCY303" s="75"/>
      <c r="TCZ303" s="75"/>
      <c r="TDA303" s="75"/>
      <c r="TDB303" s="75"/>
      <c r="TDC303" s="75"/>
      <c r="TDD303" s="75"/>
      <c r="TDE303" s="75"/>
      <c r="TDF303" s="75"/>
      <c r="TDG303" s="75"/>
      <c r="TDH303" s="75"/>
      <c r="TDI303" s="75"/>
      <c r="TDJ303" s="75"/>
      <c r="TDK303" s="75"/>
      <c r="TDL303" s="75"/>
      <c r="TDM303" s="75"/>
      <c r="TDN303" s="75"/>
      <c r="TDO303" s="75"/>
      <c r="TDP303" s="75"/>
      <c r="TDQ303" s="75"/>
      <c r="TDR303" s="75"/>
      <c r="TDS303" s="75"/>
      <c r="TDT303" s="75"/>
      <c r="TDU303" s="75"/>
      <c r="TDV303" s="75"/>
      <c r="TDW303" s="75"/>
      <c r="TDX303" s="75"/>
      <c r="TDY303" s="75"/>
      <c r="TDZ303" s="75"/>
      <c r="TEA303" s="75"/>
      <c r="TEB303" s="75"/>
      <c r="TEC303" s="75"/>
      <c r="TED303" s="75"/>
      <c r="TEE303" s="75"/>
      <c r="TEF303" s="75"/>
      <c r="TEG303" s="75"/>
      <c r="TEH303" s="75"/>
      <c r="TEI303" s="75"/>
      <c r="TEJ303" s="75"/>
      <c r="TEK303" s="75"/>
      <c r="TEL303" s="75"/>
      <c r="TEM303" s="75"/>
      <c r="TEN303" s="75"/>
      <c r="TEO303" s="75"/>
      <c r="TEP303" s="75"/>
      <c r="TEQ303" s="75"/>
      <c r="TER303" s="75"/>
      <c r="TES303" s="75"/>
      <c r="TET303" s="75"/>
      <c r="TEU303" s="75"/>
      <c r="TEV303" s="75"/>
      <c r="TEW303" s="75"/>
      <c r="TEX303" s="75"/>
      <c r="TEY303" s="75"/>
      <c r="TEZ303" s="75"/>
      <c r="TFA303" s="75"/>
      <c r="TFB303" s="75"/>
      <c r="TFC303" s="75"/>
      <c r="TFD303" s="75"/>
      <c r="TFE303" s="75"/>
      <c r="TFF303" s="75"/>
      <c r="TFG303" s="75"/>
      <c r="TFH303" s="75"/>
      <c r="TFI303" s="75"/>
      <c r="TFJ303" s="75"/>
      <c r="TFK303" s="75"/>
      <c r="TFL303" s="75"/>
      <c r="TFM303" s="75"/>
      <c r="TFN303" s="75"/>
      <c r="TFO303" s="75"/>
      <c r="TFP303" s="75"/>
      <c r="TFQ303" s="75"/>
      <c r="TFR303" s="75"/>
      <c r="TFS303" s="75"/>
      <c r="TFT303" s="75"/>
      <c r="TFU303" s="75"/>
      <c r="TFV303" s="75"/>
      <c r="TFW303" s="75"/>
      <c r="TFX303" s="75"/>
      <c r="TFY303" s="75"/>
      <c r="TFZ303" s="75"/>
      <c r="TGA303" s="75"/>
      <c r="TGB303" s="75"/>
      <c r="TGC303" s="75"/>
      <c r="TGD303" s="75"/>
      <c r="TGE303" s="75"/>
      <c r="TGF303" s="75"/>
      <c r="TGG303" s="75"/>
      <c r="TGH303" s="75"/>
      <c r="TGI303" s="75"/>
      <c r="TGJ303" s="75"/>
      <c r="TGK303" s="75"/>
      <c r="TGL303" s="75"/>
      <c r="TGM303" s="75"/>
      <c r="TGN303" s="75"/>
      <c r="TGO303" s="75"/>
      <c r="TGP303" s="75"/>
      <c r="TGQ303" s="75"/>
      <c r="TGR303" s="75"/>
      <c r="TGS303" s="75"/>
      <c r="TGT303" s="75"/>
      <c r="TGU303" s="75"/>
      <c r="TGV303" s="75"/>
      <c r="TGW303" s="75"/>
      <c r="TGX303" s="75"/>
      <c r="TGY303" s="75"/>
      <c r="TGZ303" s="75"/>
      <c r="THA303" s="75"/>
      <c r="THB303" s="75"/>
      <c r="THC303" s="75"/>
      <c r="THD303" s="75"/>
      <c r="THE303" s="75"/>
      <c r="THF303" s="75"/>
      <c r="THG303" s="75"/>
      <c r="THH303" s="75"/>
      <c r="THI303" s="75"/>
      <c r="THJ303" s="75"/>
      <c r="THK303" s="75"/>
      <c r="THL303" s="75"/>
      <c r="THM303" s="75"/>
      <c r="THN303" s="75"/>
      <c r="THO303" s="75"/>
      <c r="THP303" s="75"/>
      <c r="THQ303" s="75"/>
      <c r="THR303" s="75"/>
      <c r="THS303" s="75"/>
      <c r="THT303" s="75"/>
      <c r="THU303" s="75"/>
      <c r="THV303" s="75"/>
      <c r="THW303" s="75"/>
      <c r="THX303" s="75"/>
      <c r="THY303" s="75"/>
      <c r="THZ303" s="75"/>
      <c r="TIA303" s="75"/>
      <c r="TIB303" s="75"/>
      <c r="TIC303" s="75"/>
      <c r="TID303" s="75"/>
      <c r="TIE303" s="75"/>
      <c r="TIF303" s="75"/>
      <c r="TIG303" s="75"/>
      <c r="TIH303" s="75"/>
      <c r="TII303" s="75"/>
      <c r="TIJ303" s="75"/>
      <c r="TIK303" s="75"/>
      <c r="TIL303" s="75"/>
      <c r="TIM303" s="75"/>
      <c r="TIN303" s="75"/>
      <c r="TIO303" s="75"/>
      <c r="TIP303" s="75"/>
      <c r="TIQ303" s="75"/>
      <c r="TIR303" s="75"/>
      <c r="TIS303" s="75"/>
      <c r="TIT303" s="75"/>
      <c r="TIU303" s="75"/>
      <c r="TIV303" s="75"/>
      <c r="TIW303" s="75"/>
      <c r="TIX303" s="75"/>
      <c r="TIY303" s="75"/>
      <c r="TIZ303" s="75"/>
      <c r="TJA303" s="75"/>
      <c r="TJB303" s="75"/>
      <c r="TJC303" s="75"/>
      <c r="TJD303" s="75"/>
      <c r="TJE303" s="75"/>
      <c r="TJF303" s="75"/>
      <c r="TJG303" s="75"/>
      <c r="TJH303" s="75"/>
      <c r="TJI303" s="75"/>
      <c r="TJJ303" s="75"/>
      <c r="TJK303" s="75"/>
      <c r="TJL303" s="75"/>
      <c r="TJM303" s="75"/>
      <c r="TJN303" s="75"/>
      <c r="TJO303" s="75"/>
      <c r="TJP303" s="75"/>
      <c r="TJQ303" s="75"/>
      <c r="TJR303" s="75"/>
      <c r="TJS303" s="75"/>
      <c r="TJT303" s="75"/>
      <c r="TJU303" s="75"/>
      <c r="TJV303" s="75"/>
      <c r="TJW303" s="75"/>
      <c r="TJX303" s="75"/>
      <c r="TJY303" s="75"/>
      <c r="TJZ303" s="75"/>
      <c r="TKA303" s="75"/>
      <c r="TKB303" s="75"/>
      <c r="TKC303" s="75"/>
      <c r="TKD303" s="75"/>
      <c r="TKE303" s="75"/>
      <c r="TKF303" s="75"/>
      <c r="TKG303" s="75"/>
      <c r="TKH303" s="75"/>
      <c r="TKI303" s="75"/>
      <c r="TKJ303" s="75"/>
      <c r="TKK303" s="75"/>
      <c r="TKL303" s="75"/>
      <c r="TKM303" s="75"/>
      <c r="TKN303" s="75"/>
      <c r="TKO303" s="75"/>
      <c r="TKP303" s="75"/>
      <c r="TKQ303" s="75"/>
      <c r="TKR303" s="75"/>
      <c r="TKS303" s="75"/>
      <c r="TKT303" s="75"/>
      <c r="TKU303" s="75"/>
      <c r="TKV303" s="75"/>
      <c r="TKW303" s="75"/>
      <c r="TKX303" s="75"/>
      <c r="TKY303" s="75"/>
      <c r="TKZ303" s="75"/>
      <c r="TLA303" s="75"/>
      <c r="TLB303" s="75"/>
      <c r="TLC303" s="75"/>
      <c r="TLD303" s="75"/>
      <c r="TLE303" s="75"/>
      <c r="TLF303" s="75"/>
      <c r="TLG303" s="75"/>
      <c r="TLH303" s="75"/>
      <c r="TLI303" s="75"/>
      <c r="TLJ303" s="75"/>
      <c r="TLK303" s="75"/>
      <c r="TLL303" s="75"/>
      <c r="TLM303" s="75"/>
      <c r="TLN303" s="75"/>
      <c r="TLO303" s="75"/>
      <c r="TLP303" s="75"/>
      <c r="TLQ303" s="75"/>
      <c r="TLR303" s="75"/>
      <c r="TLS303" s="75"/>
      <c r="TLT303" s="75"/>
      <c r="TLU303" s="75"/>
      <c r="TLV303" s="75"/>
      <c r="TLW303" s="75"/>
      <c r="TLX303" s="75"/>
      <c r="TLY303" s="75"/>
      <c r="TLZ303" s="75"/>
      <c r="TMA303" s="75"/>
      <c r="TMB303" s="75"/>
      <c r="TMC303" s="75"/>
      <c r="TMD303" s="75"/>
      <c r="TME303" s="75"/>
      <c r="TMF303" s="75"/>
      <c r="TMG303" s="75"/>
      <c r="TMH303" s="75"/>
      <c r="TMI303" s="75"/>
      <c r="TMJ303" s="75"/>
      <c r="TMK303" s="75"/>
      <c r="TML303" s="75"/>
      <c r="TMM303" s="75"/>
      <c r="TMN303" s="75"/>
      <c r="TMO303" s="75"/>
      <c r="TMP303" s="75"/>
      <c r="TMQ303" s="75"/>
      <c r="TMR303" s="75"/>
      <c r="TMS303" s="75"/>
      <c r="TMT303" s="75"/>
      <c r="TMU303" s="75"/>
      <c r="TMV303" s="75"/>
      <c r="TMW303" s="75"/>
      <c r="TMX303" s="75"/>
      <c r="TMY303" s="75"/>
      <c r="TMZ303" s="75"/>
      <c r="TNA303" s="75"/>
      <c r="TNB303" s="75"/>
      <c r="TNC303" s="75"/>
      <c r="TND303" s="75"/>
      <c r="TNE303" s="75"/>
      <c r="TNF303" s="75"/>
      <c r="TNG303" s="75"/>
      <c r="TNH303" s="75"/>
      <c r="TNI303" s="75"/>
      <c r="TNJ303" s="75"/>
      <c r="TNK303" s="75"/>
      <c r="TNL303" s="75"/>
      <c r="TNM303" s="75"/>
      <c r="TNN303" s="75"/>
      <c r="TNO303" s="75"/>
      <c r="TNP303" s="75"/>
      <c r="TNQ303" s="75"/>
      <c r="TNR303" s="75"/>
      <c r="TNS303" s="75"/>
      <c r="TNT303" s="75"/>
      <c r="TNU303" s="75"/>
      <c r="TNV303" s="75"/>
      <c r="TNW303" s="75"/>
      <c r="TNX303" s="75"/>
      <c r="TNY303" s="75"/>
      <c r="TNZ303" s="75"/>
      <c r="TOA303" s="75"/>
      <c r="TOB303" s="75"/>
      <c r="TOC303" s="75"/>
      <c r="TOD303" s="75"/>
      <c r="TOE303" s="75"/>
      <c r="TOF303" s="75"/>
      <c r="TOG303" s="75"/>
      <c r="TOH303" s="75"/>
      <c r="TOI303" s="75"/>
      <c r="TOJ303" s="75"/>
      <c r="TOK303" s="75"/>
      <c r="TOL303" s="75"/>
      <c r="TOM303" s="75"/>
      <c r="TON303" s="75"/>
      <c r="TOO303" s="75"/>
      <c r="TOP303" s="75"/>
      <c r="TOQ303" s="75"/>
      <c r="TOR303" s="75"/>
      <c r="TOS303" s="75"/>
      <c r="TOT303" s="75"/>
      <c r="TOU303" s="75"/>
      <c r="TOV303" s="75"/>
      <c r="TOW303" s="75"/>
      <c r="TOX303" s="75"/>
      <c r="TOY303" s="75"/>
      <c r="TOZ303" s="75"/>
      <c r="TPA303" s="75"/>
      <c r="TPB303" s="75"/>
      <c r="TPC303" s="75"/>
      <c r="TPD303" s="75"/>
      <c r="TPE303" s="75"/>
      <c r="TPF303" s="75"/>
      <c r="TPG303" s="75"/>
      <c r="TPH303" s="75"/>
      <c r="TPI303" s="75"/>
      <c r="TPJ303" s="75"/>
      <c r="TPK303" s="75"/>
      <c r="TPL303" s="75"/>
      <c r="TPM303" s="75"/>
      <c r="TPN303" s="75"/>
      <c r="TPO303" s="75"/>
      <c r="TPP303" s="75"/>
      <c r="TPQ303" s="75"/>
      <c r="TPR303" s="75"/>
      <c r="TPS303" s="75"/>
      <c r="TPT303" s="75"/>
      <c r="TPU303" s="75"/>
      <c r="TPV303" s="75"/>
      <c r="TPW303" s="75"/>
      <c r="TPX303" s="75"/>
      <c r="TPY303" s="75"/>
      <c r="TPZ303" s="75"/>
      <c r="TQA303" s="75"/>
      <c r="TQB303" s="75"/>
      <c r="TQC303" s="75"/>
      <c r="TQD303" s="75"/>
      <c r="TQE303" s="75"/>
      <c r="TQF303" s="75"/>
      <c r="TQG303" s="75"/>
      <c r="TQH303" s="75"/>
      <c r="TQI303" s="75"/>
      <c r="TQJ303" s="75"/>
      <c r="TQK303" s="75"/>
      <c r="TQL303" s="75"/>
      <c r="TQM303" s="75"/>
      <c r="TQN303" s="75"/>
      <c r="TQO303" s="75"/>
      <c r="TQP303" s="75"/>
      <c r="TQQ303" s="75"/>
      <c r="TQR303" s="75"/>
      <c r="TQS303" s="75"/>
      <c r="TQT303" s="75"/>
      <c r="TQU303" s="75"/>
      <c r="TQV303" s="75"/>
      <c r="TQW303" s="75"/>
      <c r="TQX303" s="75"/>
      <c r="TQY303" s="75"/>
      <c r="TQZ303" s="75"/>
      <c r="TRA303" s="75"/>
      <c r="TRB303" s="75"/>
      <c r="TRC303" s="75"/>
      <c r="TRD303" s="75"/>
      <c r="TRE303" s="75"/>
      <c r="TRF303" s="75"/>
      <c r="TRG303" s="75"/>
      <c r="TRH303" s="75"/>
      <c r="TRI303" s="75"/>
      <c r="TRJ303" s="75"/>
      <c r="TRK303" s="75"/>
      <c r="TRL303" s="75"/>
      <c r="TRM303" s="75"/>
      <c r="TRN303" s="75"/>
      <c r="TRO303" s="75"/>
      <c r="TRP303" s="75"/>
      <c r="TRQ303" s="75"/>
      <c r="TRR303" s="75"/>
      <c r="TRS303" s="75"/>
      <c r="TRT303" s="75"/>
      <c r="TRU303" s="75"/>
      <c r="TRV303" s="75"/>
      <c r="TRW303" s="75"/>
      <c r="TRX303" s="75"/>
      <c r="TRY303" s="75"/>
      <c r="TRZ303" s="75"/>
      <c r="TSA303" s="75"/>
      <c r="TSB303" s="75"/>
      <c r="TSC303" s="75"/>
      <c r="TSD303" s="75"/>
      <c r="TSE303" s="75"/>
      <c r="TSF303" s="75"/>
      <c r="TSG303" s="75"/>
      <c r="TSH303" s="75"/>
      <c r="TSI303" s="75"/>
      <c r="TSJ303" s="75"/>
      <c r="TSK303" s="75"/>
      <c r="TSL303" s="75"/>
      <c r="TSM303" s="75"/>
      <c r="TSN303" s="75"/>
      <c r="TSO303" s="75"/>
      <c r="TSP303" s="75"/>
      <c r="TSQ303" s="75"/>
      <c r="TSR303" s="75"/>
      <c r="TSS303" s="75"/>
      <c r="TST303" s="75"/>
      <c r="TSU303" s="75"/>
      <c r="TSV303" s="75"/>
      <c r="TSW303" s="75"/>
      <c r="TSX303" s="75"/>
      <c r="TSY303" s="75"/>
      <c r="TSZ303" s="75"/>
      <c r="TTA303" s="75"/>
      <c r="TTB303" s="75"/>
      <c r="TTC303" s="75"/>
      <c r="TTD303" s="75"/>
      <c r="TTE303" s="75"/>
      <c r="TTF303" s="75"/>
      <c r="TTG303" s="75"/>
      <c r="TTH303" s="75"/>
      <c r="TTI303" s="75"/>
      <c r="TTJ303" s="75"/>
      <c r="TTK303" s="75"/>
      <c r="TTL303" s="75"/>
      <c r="TTM303" s="75"/>
      <c r="TTN303" s="75"/>
      <c r="TTO303" s="75"/>
      <c r="TTP303" s="75"/>
      <c r="TTQ303" s="75"/>
      <c r="TTR303" s="75"/>
      <c r="TTS303" s="75"/>
      <c r="TTT303" s="75"/>
      <c r="TTU303" s="75"/>
      <c r="TTV303" s="75"/>
      <c r="TTW303" s="75"/>
      <c r="TTX303" s="75"/>
      <c r="TTY303" s="75"/>
      <c r="TTZ303" s="75"/>
      <c r="TUA303" s="75"/>
      <c r="TUB303" s="75"/>
      <c r="TUC303" s="75"/>
      <c r="TUD303" s="75"/>
      <c r="TUE303" s="75"/>
      <c r="TUF303" s="75"/>
      <c r="TUG303" s="75"/>
      <c r="TUH303" s="75"/>
      <c r="TUI303" s="75"/>
      <c r="TUJ303" s="75"/>
      <c r="TUK303" s="75"/>
      <c r="TUL303" s="75"/>
      <c r="TUM303" s="75"/>
      <c r="TUN303" s="75"/>
      <c r="TUO303" s="75"/>
      <c r="TUP303" s="75"/>
      <c r="TUQ303" s="75"/>
      <c r="TUR303" s="75"/>
      <c r="TUS303" s="75"/>
      <c r="TUT303" s="75"/>
      <c r="TUU303" s="75"/>
      <c r="TUV303" s="75"/>
      <c r="TUW303" s="75"/>
      <c r="TUX303" s="75"/>
      <c r="TUY303" s="75"/>
      <c r="TUZ303" s="75"/>
      <c r="TVA303" s="75"/>
      <c r="TVB303" s="75"/>
      <c r="TVC303" s="75"/>
      <c r="TVD303" s="75"/>
      <c r="TVE303" s="75"/>
      <c r="TVF303" s="75"/>
      <c r="TVG303" s="75"/>
      <c r="TVH303" s="75"/>
      <c r="TVI303" s="75"/>
      <c r="TVJ303" s="75"/>
      <c r="TVK303" s="75"/>
      <c r="TVL303" s="75"/>
      <c r="TVM303" s="75"/>
      <c r="TVN303" s="75"/>
      <c r="TVO303" s="75"/>
      <c r="TVP303" s="75"/>
      <c r="TVQ303" s="75"/>
      <c r="TVR303" s="75"/>
      <c r="TVS303" s="75"/>
      <c r="TVT303" s="75"/>
      <c r="TVU303" s="75"/>
      <c r="TVV303" s="75"/>
      <c r="TVW303" s="75"/>
      <c r="TVX303" s="75"/>
      <c r="TVY303" s="75"/>
      <c r="TVZ303" s="75"/>
      <c r="TWA303" s="75"/>
      <c r="TWB303" s="75"/>
      <c r="TWC303" s="75"/>
      <c r="TWD303" s="75"/>
      <c r="TWE303" s="75"/>
      <c r="TWF303" s="75"/>
      <c r="TWG303" s="75"/>
      <c r="TWH303" s="75"/>
      <c r="TWI303" s="75"/>
      <c r="TWJ303" s="75"/>
      <c r="TWK303" s="75"/>
      <c r="TWL303" s="75"/>
      <c r="TWM303" s="75"/>
      <c r="TWN303" s="75"/>
      <c r="TWO303" s="75"/>
      <c r="TWP303" s="75"/>
      <c r="TWQ303" s="75"/>
      <c r="TWR303" s="75"/>
      <c r="TWS303" s="75"/>
      <c r="TWT303" s="75"/>
      <c r="TWU303" s="75"/>
      <c r="TWV303" s="75"/>
      <c r="TWW303" s="75"/>
      <c r="TWX303" s="75"/>
      <c r="TWY303" s="75"/>
      <c r="TWZ303" s="75"/>
      <c r="TXA303" s="75"/>
      <c r="TXB303" s="75"/>
      <c r="TXC303" s="75"/>
      <c r="TXD303" s="75"/>
      <c r="TXE303" s="75"/>
      <c r="TXF303" s="75"/>
      <c r="TXG303" s="75"/>
      <c r="TXH303" s="75"/>
      <c r="TXI303" s="75"/>
      <c r="TXJ303" s="75"/>
      <c r="TXK303" s="75"/>
      <c r="TXL303" s="75"/>
      <c r="TXM303" s="75"/>
      <c r="TXN303" s="75"/>
      <c r="TXO303" s="75"/>
      <c r="TXP303" s="75"/>
      <c r="TXQ303" s="75"/>
      <c r="TXR303" s="75"/>
      <c r="TXS303" s="75"/>
      <c r="TXT303" s="75"/>
      <c r="TXU303" s="75"/>
      <c r="TXV303" s="75"/>
      <c r="TXW303" s="75"/>
      <c r="TXX303" s="75"/>
      <c r="TXY303" s="75"/>
      <c r="TXZ303" s="75"/>
      <c r="TYA303" s="75"/>
      <c r="TYB303" s="75"/>
      <c r="TYC303" s="75"/>
      <c r="TYD303" s="75"/>
      <c r="TYE303" s="75"/>
      <c r="TYF303" s="75"/>
      <c r="TYG303" s="75"/>
      <c r="TYH303" s="75"/>
      <c r="TYI303" s="75"/>
      <c r="TYJ303" s="75"/>
      <c r="TYK303" s="75"/>
      <c r="TYL303" s="75"/>
      <c r="TYM303" s="75"/>
      <c r="TYN303" s="75"/>
      <c r="TYO303" s="75"/>
      <c r="TYP303" s="75"/>
      <c r="TYQ303" s="75"/>
      <c r="TYR303" s="75"/>
      <c r="TYS303" s="75"/>
      <c r="TYT303" s="75"/>
      <c r="TYU303" s="75"/>
      <c r="TYV303" s="75"/>
      <c r="TYW303" s="75"/>
      <c r="TYX303" s="75"/>
      <c r="TYY303" s="75"/>
      <c r="TYZ303" s="75"/>
      <c r="TZA303" s="75"/>
      <c r="TZB303" s="75"/>
      <c r="TZC303" s="75"/>
      <c r="TZD303" s="75"/>
      <c r="TZE303" s="75"/>
      <c r="TZF303" s="75"/>
      <c r="TZG303" s="75"/>
      <c r="TZH303" s="75"/>
      <c r="TZI303" s="75"/>
      <c r="TZJ303" s="75"/>
      <c r="TZK303" s="75"/>
      <c r="TZL303" s="75"/>
      <c r="TZM303" s="75"/>
      <c r="TZN303" s="75"/>
      <c r="TZO303" s="75"/>
      <c r="TZP303" s="75"/>
      <c r="TZQ303" s="75"/>
      <c r="TZR303" s="75"/>
      <c r="TZS303" s="75"/>
      <c r="TZT303" s="75"/>
      <c r="TZU303" s="75"/>
      <c r="TZV303" s="75"/>
      <c r="TZW303" s="75"/>
      <c r="TZX303" s="75"/>
      <c r="TZY303" s="75"/>
      <c r="TZZ303" s="75"/>
      <c r="UAA303" s="75"/>
      <c r="UAB303" s="75"/>
      <c r="UAC303" s="75"/>
      <c r="UAD303" s="75"/>
      <c r="UAE303" s="75"/>
      <c r="UAF303" s="75"/>
      <c r="UAG303" s="75"/>
      <c r="UAH303" s="75"/>
      <c r="UAI303" s="75"/>
      <c r="UAJ303" s="75"/>
      <c r="UAK303" s="75"/>
      <c r="UAL303" s="75"/>
      <c r="UAM303" s="75"/>
      <c r="UAN303" s="75"/>
      <c r="UAO303" s="75"/>
      <c r="UAP303" s="75"/>
      <c r="UAQ303" s="75"/>
      <c r="UAR303" s="75"/>
      <c r="UAS303" s="75"/>
      <c r="UAT303" s="75"/>
      <c r="UAU303" s="75"/>
      <c r="UAV303" s="75"/>
      <c r="UAW303" s="75"/>
      <c r="UAX303" s="75"/>
      <c r="UAY303" s="75"/>
      <c r="UAZ303" s="75"/>
      <c r="UBA303" s="75"/>
      <c r="UBB303" s="75"/>
      <c r="UBC303" s="75"/>
      <c r="UBD303" s="75"/>
      <c r="UBE303" s="75"/>
      <c r="UBF303" s="75"/>
      <c r="UBG303" s="75"/>
      <c r="UBH303" s="75"/>
      <c r="UBI303" s="75"/>
      <c r="UBJ303" s="75"/>
      <c r="UBK303" s="75"/>
      <c r="UBL303" s="75"/>
      <c r="UBM303" s="75"/>
      <c r="UBN303" s="75"/>
      <c r="UBO303" s="75"/>
      <c r="UBP303" s="75"/>
      <c r="UBQ303" s="75"/>
      <c r="UBR303" s="75"/>
      <c r="UBS303" s="75"/>
      <c r="UBT303" s="75"/>
      <c r="UBU303" s="75"/>
      <c r="UBV303" s="75"/>
      <c r="UBW303" s="75"/>
      <c r="UBX303" s="75"/>
      <c r="UBY303" s="75"/>
      <c r="UBZ303" s="75"/>
      <c r="UCA303" s="75"/>
      <c r="UCB303" s="75"/>
      <c r="UCC303" s="75"/>
      <c r="UCD303" s="75"/>
      <c r="UCE303" s="75"/>
      <c r="UCF303" s="75"/>
      <c r="UCG303" s="75"/>
      <c r="UCH303" s="75"/>
      <c r="UCI303" s="75"/>
      <c r="UCJ303" s="75"/>
      <c r="UCK303" s="75"/>
      <c r="UCL303" s="75"/>
      <c r="UCM303" s="75"/>
      <c r="UCN303" s="75"/>
      <c r="UCO303" s="75"/>
      <c r="UCP303" s="75"/>
      <c r="UCQ303" s="75"/>
      <c r="UCR303" s="75"/>
      <c r="UCS303" s="75"/>
      <c r="UCT303" s="75"/>
      <c r="UCU303" s="75"/>
      <c r="UCV303" s="75"/>
      <c r="UCW303" s="75"/>
      <c r="UCX303" s="75"/>
      <c r="UCY303" s="75"/>
      <c r="UCZ303" s="75"/>
      <c r="UDA303" s="75"/>
      <c r="UDB303" s="75"/>
      <c r="UDC303" s="75"/>
      <c r="UDD303" s="75"/>
      <c r="UDE303" s="75"/>
      <c r="UDF303" s="75"/>
      <c r="UDG303" s="75"/>
      <c r="UDH303" s="75"/>
      <c r="UDI303" s="75"/>
      <c r="UDJ303" s="75"/>
      <c r="UDK303" s="75"/>
      <c r="UDL303" s="75"/>
      <c r="UDM303" s="75"/>
      <c r="UDN303" s="75"/>
      <c r="UDO303" s="75"/>
      <c r="UDP303" s="75"/>
      <c r="UDQ303" s="75"/>
      <c r="UDR303" s="75"/>
      <c r="UDS303" s="75"/>
      <c r="UDT303" s="75"/>
      <c r="UDU303" s="75"/>
      <c r="UDV303" s="75"/>
      <c r="UDW303" s="75"/>
      <c r="UDX303" s="75"/>
      <c r="UDY303" s="75"/>
      <c r="UDZ303" s="75"/>
      <c r="UEA303" s="75"/>
      <c r="UEB303" s="75"/>
      <c r="UEC303" s="75"/>
      <c r="UED303" s="75"/>
      <c r="UEE303" s="75"/>
      <c r="UEF303" s="75"/>
      <c r="UEG303" s="75"/>
      <c r="UEH303" s="75"/>
      <c r="UEI303" s="75"/>
      <c r="UEJ303" s="75"/>
      <c r="UEK303" s="75"/>
      <c r="UEL303" s="75"/>
      <c r="UEM303" s="75"/>
      <c r="UEN303" s="75"/>
      <c r="UEO303" s="75"/>
      <c r="UEP303" s="75"/>
      <c r="UEQ303" s="75"/>
      <c r="UER303" s="75"/>
      <c r="UES303" s="75"/>
      <c r="UET303" s="75"/>
      <c r="UEU303" s="75"/>
      <c r="UEV303" s="75"/>
      <c r="UEW303" s="75"/>
      <c r="UEX303" s="75"/>
      <c r="UEY303" s="75"/>
      <c r="UEZ303" s="75"/>
      <c r="UFA303" s="75"/>
      <c r="UFB303" s="75"/>
      <c r="UFC303" s="75"/>
      <c r="UFD303" s="75"/>
      <c r="UFE303" s="75"/>
      <c r="UFF303" s="75"/>
      <c r="UFG303" s="75"/>
      <c r="UFH303" s="75"/>
      <c r="UFI303" s="75"/>
      <c r="UFJ303" s="75"/>
      <c r="UFK303" s="75"/>
      <c r="UFL303" s="75"/>
      <c r="UFM303" s="75"/>
      <c r="UFN303" s="75"/>
      <c r="UFO303" s="75"/>
      <c r="UFP303" s="75"/>
      <c r="UFQ303" s="75"/>
      <c r="UFR303" s="75"/>
      <c r="UFS303" s="75"/>
      <c r="UFT303" s="75"/>
      <c r="UFU303" s="75"/>
      <c r="UFV303" s="75"/>
      <c r="UFW303" s="75"/>
      <c r="UFX303" s="75"/>
      <c r="UFY303" s="75"/>
      <c r="UFZ303" s="75"/>
      <c r="UGA303" s="75"/>
      <c r="UGB303" s="75"/>
      <c r="UGC303" s="75"/>
      <c r="UGD303" s="75"/>
      <c r="UGE303" s="75"/>
      <c r="UGF303" s="75"/>
      <c r="UGG303" s="75"/>
      <c r="UGH303" s="75"/>
      <c r="UGI303" s="75"/>
      <c r="UGJ303" s="75"/>
      <c r="UGK303" s="75"/>
      <c r="UGL303" s="75"/>
      <c r="UGM303" s="75"/>
      <c r="UGN303" s="75"/>
      <c r="UGO303" s="75"/>
      <c r="UGP303" s="75"/>
      <c r="UGQ303" s="75"/>
      <c r="UGR303" s="75"/>
      <c r="UGS303" s="75"/>
      <c r="UGT303" s="75"/>
      <c r="UGU303" s="75"/>
      <c r="UGV303" s="75"/>
      <c r="UGW303" s="75"/>
      <c r="UGX303" s="75"/>
      <c r="UGY303" s="75"/>
      <c r="UGZ303" s="75"/>
      <c r="UHA303" s="75"/>
      <c r="UHB303" s="75"/>
      <c r="UHC303" s="75"/>
      <c r="UHD303" s="75"/>
      <c r="UHE303" s="75"/>
      <c r="UHF303" s="75"/>
      <c r="UHG303" s="75"/>
      <c r="UHH303" s="75"/>
      <c r="UHI303" s="75"/>
      <c r="UHJ303" s="75"/>
      <c r="UHK303" s="75"/>
      <c r="UHL303" s="75"/>
      <c r="UHM303" s="75"/>
      <c r="UHN303" s="75"/>
      <c r="UHO303" s="75"/>
      <c r="UHP303" s="75"/>
      <c r="UHQ303" s="75"/>
      <c r="UHR303" s="75"/>
      <c r="UHS303" s="75"/>
      <c r="UHT303" s="75"/>
      <c r="UHU303" s="75"/>
      <c r="UHV303" s="75"/>
      <c r="UHW303" s="75"/>
      <c r="UHX303" s="75"/>
      <c r="UHY303" s="75"/>
      <c r="UHZ303" s="75"/>
      <c r="UIA303" s="75"/>
      <c r="UIB303" s="75"/>
      <c r="UIC303" s="75"/>
      <c r="UID303" s="75"/>
      <c r="UIE303" s="75"/>
      <c r="UIF303" s="75"/>
      <c r="UIG303" s="75"/>
      <c r="UIH303" s="75"/>
      <c r="UII303" s="75"/>
      <c r="UIJ303" s="75"/>
      <c r="UIK303" s="75"/>
      <c r="UIL303" s="75"/>
      <c r="UIM303" s="75"/>
      <c r="UIN303" s="75"/>
      <c r="UIO303" s="75"/>
      <c r="UIP303" s="75"/>
      <c r="UIQ303" s="75"/>
      <c r="UIR303" s="75"/>
      <c r="UIS303" s="75"/>
      <c r="UIT303" s="75"/>
      <c r="UIU303" s="75"/>
      <c r="UIV303" s="75"/>
      <c r="UIW303" s="75"/>
      <c r="UIX303" s="75"/>
      <c r="UIY303" s="75"/>
      <c r="UIZ303" s="75"/>
      <c r="UJA303" s="75"/>
      <c r="UJB303" s="75"/>
      <c r="UJC303" s="75"/>
      <c r="UJD303" s="75"/>
      <c r="UJE303" s="75"/>
      <c r="UJF303" s="75"/>
      <c r="UJG303" s="75"/>
      <c r="UJH303" s="75"/>
      <c r="UJI303" s="75"/>
      <c r="UJJ303" s="75"/>
      <c r="UJK303" s="75"/>
      <c r="UJL303" s="75"/>
      <c r="UJM303" s="75"/>
      <c r="UJN303" s="75"/>
      <c r="UJO303" s="75"/>
      <c r="UJP303" s="75"/>
      <c r="UJQ303" s="75"/>
      <c r="UJR303" s="75"/>
      <c r="UJS303" s="75"/>
      <c r="UJT303" s="75"/>
      <c r="UJU303" s="75"/>
      <c r="UJV303" s="75"/>
      <c r="UJW303" s="75"/>
      <c r="UJX303" s="75"/>
      <c r="UJY303" s="75"/>
      <c r="UJZ303" s="75"/>
      <c r="UKA303" s="75"/>
      <c r="UKB303" s="75"/>
      <c r="UKC303" s="75"/>
      <c r="UKD303" s="75"/>
      <c r="UKE303" s="75"/>
      <c r="UKF303" s="75"/>
      <c r="UKG303" s="75"/>
      <c r="UKH303" s="75"/>
      <c r="UKI303" s="75"/>
      <c r="UKJ303" s="75"/>
      <c r="UKK303" s="75"/>
      <c r="UKL303" s="75"/>
      <c r="UKM303" s="75"/>
      <c r="UKN303" s="75"/>
      <c r="UKO303" s="75"/>
      <c r="UKP303" s="75"/>
      <c r="UKQ303" s="75"/>
      <c r="UKR303" s="75"/>
      <c r="UKS303" s="75"/>
      <c r="UKT303" s="75"/>
      <c r="UKU303" s="75"/>
      <c r="UKV303" s="75"/>
      <c r="UKW303" s="75"/>
      <c r="UKX303" s="75"/>
      <c r="UKY303" s="75"/>
      <c r="UKZ303" s="75"/>
      <c r="ULA303" s="75"/>
      <c r="ULB303" s="75"/>
      <c r="ULC303" s="75"/>
      <c r="ULD303" s="75"/>
      <c r="ULE303" s="75"/>
      <c r="ULF303" s="75"/>
      <c r="ULG303" s="75"/>
      <c r="ULH303" s="75"/>
      <c r="ULI303" s="75"/>
      <c r="ULJ303" s="75"/>
      <c r="ULK303" s="75"/>
      <c r="ULL303" s="75"/>
      <c r="ULM303" s="75"/>
      <c r="ULN303" s="75"/>
      <c r="ULO303" s="75"/>
      <c r="ULP303" s="75"/>
      <c r="ULQ303" s="75"/>
      <c r="ULR303" s="75"/>
      <c r="ULS303" s="75"/>
      <c r="ULT303" s="75"/>
      <c r="ULU303" s="75"/>
      <c r="ULV303" s="75"/>
      <c r="ULW303" s="75"/>
      <c r="ULX303" s="75"/>
      <c r="ULY303" s="75"/>
      <c r="ULZ303" s="75"/>
      <c r="UMA303" s="75"/>
      <c r="UMB303" s="75"/>
      <c r="UMC303" s="75"/>
      <c r="UMD303" s="75"/>
      <c r="UME303" s="75"/>
      <c r="UMF303" s="75"/>
      <c r="UMG303" s="75"/>
      <c r="UMH303" s="75"/>
      <c r="UMI303" s="75"/>
      <c r="UMJ303" s="75"/>
      <c r="UMK303" s="75"/>
      <c r="UML303" s="75"/>
      <c r="UMM303" s="75"/>
      <c r="UMN303" s="75"/>
      <c r="UMO303" s="75"/>
      <c r="UMP303" s="75"/>
      <c r="UMQ303" s="75"/>
      <c r="UMR303" s="75"/>
      <c r="UMS303" s="75"/>
      <c r="UMT303" s="75"/>
      <c r="UMU303" s="75"/>
      <c r="UMV303" s="75"/>
      <c r="UMW303" s="75"/>
      <c r="UMX303" s="75"/>
      <c r="UMY303" s="75"/>
      <c r="UMZ303" s="75"/>
      <c r="UNA303" s="75"/>
      <c r="UNB303" s="75"/>
      <c r="UNC303" s="75"/>
      <c r="UND303" s="75"/>
      <c r="UNE303" s="75"/>
      <c r="UNF303" s="75"/>
      <c r="UNG303" s="75"/>
      <c r="UNH303" s="75"/>
      <c r="UNI303" s="75"/>
      <c r="UNJ303" s="75"/>
      <c r="UNK303" s="75"/>
      <c r="UNL303" s="75"/>
      <c r="UNM303" s="75"/>
      <c r="UNN303" s="75"/>
      <c r="UNO303" s="75"/>
      <c r="UNP303" s="75"/>
      <c r="UNQ303" s="75"/>
      <c r="UNR303" s="75"/>
      <c r="UNS303" s="75"/>
      <c r="UNT303" s="75"/>
      <c r="UNU303" s="75"/>
      <c r="UNV303" s="75"/>
      <c r="UNW303" s="75"/>
      <c r="UNX303" s="75"/>
      <c r="UNY303" s="75"/>
      <c r="UNZ303" s="75"/>
      <c r="UOA303" s="75"/>
      <c r="UOB303" s="75"/>
      <c r="UOC303" s="75"/>
      <c r="UOD303" s="75"/>
      <c r="UOE303" s="75"/>
      <c r="UOF303" s="75"/>
      <c r="UOG303" s="75"/>
      <c r="UOH303" s="75"/>
      <c r="UOI303" s="75"/>
      <c r="UOJ303" s="75"/>
      <c r="UOK303" s="75"/>
      <c r="UOL303" s="75"/>
      <c r="UOM303" s="75"/>
      <c r="UON303" s="75"/>
      <c r="UOO303" s="75"/>
      <c r="UOP303" s="75"/>
      <c r="UOQ303" s="75"/>
      <c r="UOR303" s="75"/>
      <c r="UOS303" s="75"/>
      <c r="UOT303" s="75"/>
      <c r="UOU303" s="75"/>
      <c r="UOV303" s="75"/>
      <c r="UOW303" s="75"/>
      <c r="UOX303" s="75"/>
      <c r="UOY303" s="75"/>
      <c r="UOZ303" s="75"/>
      <c r="UPA303" s="75"/>
      <c r="UPB303" s="75"/>
      <c r="UPC303" s="75"/>
      <c r="UPD303" s="75"/>
      <c r="UPE303" s="75"/>
      <c r="UPF303" s="75"/>
      <c r="UPG303" s="75"/>
      <c r="UPH303" s="75"/>
      <c r="UPI303" s="75"/>
      <c r="UPJ303" s="75"/>
      <c r="UPK303" s="75"/>
      <c r="UPL303" s="75"/>
      <c r="UPM303" s="75"/>
      <c r="UPN303" s="75"/>
      <c r="UPO303" s="75"/>
      <c r="UPP303" s="75"/>
      <c r="UPQ303" s="75"/>
      <c r="UPR303" s="75"/>
      <c r="UPS303" s="75"/>
      <c r="UPT303" s="75"/>
      <c r="UPU303" s="75"/>
      <c r="UPV303" s="75"/>
      <c r="UPW303" s="75"/>
      <c r="UPX303" s="75"/>
      <c r="UPY303" s="75"/>
      <c r="UPZ303" s="75"/>
      <c r="UQA303" s="75"/>
      <c r="UQB303" s="75"/>
      <c r="UQC303" s="75"/>
      <c r="UQD303" s="75"/>
      <c r="UQE303" s="75"/>
      <c r="UQF303" s="75"/>
      <c r="UQG303" s="75"/>
      <c r="UQH303" s="75"/>
      <c r="UQI303" s="75"/>
      <c r="UQJ303" s="75"/>
      <c r="UQK303" s="75"/>
      <c r="UQL303" s="75"/>
      <c r="UQM303" s="75"/>
      <c r="UQN303" s="75"/>
      <c r="UQO303" s="75"/>
      <c r="UQP303" s="75"/>
      <c r="UQQ303" s="75"/>
      <c r="UQR303" s="75"/>
      <c r="UQS303" s="75"/>
      <c r="UQT303" s="75"/>
      <c r="UQU303" s="75"/>
      <c r="UQV303" s="75"/>
      <c r="UQW303" s="75"/>
      <c r="UQX303" s="75"/>
      <c r="UQY303" s="75"/>
      <c r="UQZ303" s="75"/>
      <c r="URA303" s="75"/>
      <c r="URB303" s="75"/>
      <c r="URC303" s="75"/>
      <c r="URD303" s="75"/>
      <c r="URE303" s="75"/>
      <c r="URF303" s="75"/>
      <c r="URG303" s="75"/>
      <c r="URH303" s="75"/>
      <c r="URI303" s="75"/>
      <c r="URJ303" s="75"/>
      <c r="URK303" s="75"/>
      <c r="URL303" s="75"/>
      <c r="URM303" s="75"/>
      <c r="URN303" s="75"/>
      <c r="URO303" s="75"/>
      <c r="URP303" s="75"/>
      <c r="URQ303" s="75"/>
      <c r="URR303" s="75"/>
      <c r="URS303" s="75"/>
      <c r="URT303" s="75"/>
      <c r="URU303" s="75"/>
      <c r="URV303" s="75"/>
      <c r="URW303" s="75"/>
      <c r="URX303" s="75"/>
      <c r="URY303" s="75"/>
      <c r="URZ303" s="75"/>
      <c r="USA303" s="75"/>
      <c r="USB303" s="75"/>
      <c r="USC303" s="75"/>
      <c r="USD303" s="75"/>
      <c r="USE303" s="75"/>
      <c r="USF303" s="75"/>
      <c r="USG303" s="75"/>
      <c r="USH303" s="75"/>
      <c r="USI303" s="75"/>
      <c r="USJ303" s="75"/>
      <c r="USK303" s="75"/>
      <c r="USL303" s="75"/>
      <c r="USM303" s="75"/>
      <c r="USN303" s="75"/>
      <c r="USO303" s="75"/>
      <c r="USP303" s="75"/>
      <c r="USQ303" s="75"/>
      <c r="USR303" s="75"/>
      <c r="USS303" s="75"/>
      <c r="UST303" s="75"/>
      <c r="USU303" s="75"/>
      <c r="USV303" s="75"/>
      <c r="USW303" s="75"/>
      <c r="USX303" s="75"/>
      <c r="USY303" s="75"/>
      <c r="USZ303" s="75"/>
      <c r="UTA303" s="75"/>
      <c r="UTB303" s="75"/>
      <c r="UTC303" s="75"/>
      <c r="UTD303" s="75"/>
      <c r="UTE303" s="75"/>
      <c r="UTF303" s="75"/>
      <c r="UTG303" s="75"/>
      <c r="UTH303" s="75"/>
      <c r="UTI303" s="75"/>
      <c r="UTJ303" s="75"/>
      <c r="UTK303" s="75"/>
      <c r="UTL303" s="75"/>
      <c r="UTM303" s="75"/>
      <c r="UTN303" s="75"/>
      <c r="UTO303" s="75"/>
      <c r="UTP303" s="75"/>
      <c r="UTQ303" s="75"/>
      <c r="UTR303" s="75"/>
      <c r="UTS303" s="75"/>
      <c r="UTT303" s="75"/>
      <c r="UTU303" s="75"/>
      <c r="UTV303" s="75"/>
      <c r="UTW303" s="75"/>
      <c r="UTX303" s="75"/>
      <c r="UTY303" s="75"/>
      <c r="UTZ303" s="75"/>
      <c r="UUA303" s="75"/>
      <c r="UUB303" s="75"/>
      <c r="UUC303" s="75"/>
      <c r="UUD303" s="75"/>
      <c r="UUE303" s="75"/>
      <c r="UUF303" s="75"/>
      <c r="UUG303" s="75"/>
      <c r="UUH303" s="75"/>
      <c r="UUI303" s="75"/>
      <c r="UUJ303" s="75"/>
      <c r="UUK303" s="75"/>
      <c r="UUL303" s="75"/>
      <c r="UUM303" s="75"/>
      <c r="UUN303" s="75"/>
      <c r="UUO303" s="75"/>
      <c r="UUP303" s="75"/>
      <c r="UUQ303" s="75"/>
      <c r="UUR303" s="75"/>
      <c r="UUS303" s="75"/>
      <c r="UUT303" s="75"/>
      <c r="UUU303" s="75"/>
      <c r="UUV303" s="75"/>
      <c r="UUW303" s="75"/>
      <c r="UUX303" s="75"/>
      <c r="UUY303" s="75"/>
      <c r="UUZ303" s="75"/>
      <c r="UVA303" s="75"/>
      <c r="UVB303" s="75"/>
      <c r="UVC303" s="75"/>
      <c r="UVD303" s="75"/>
      <c r="UVE303" s="75"/>
      <c r="UVF303" s="75"/>
      <c r="UVG303" s="75"/>
      <c r="UVH303" s="75"/>
      <c r="UVI303" s="75"/>
      <c r="UVJ303" s="75"/>
      <c r="UVK303" s="75"/>
      <c r="UVL303" s="75"/>
      <c r="UVM303" s="75"/>
      <c r="UVN303" s="75"/>
      <c r="UVO303" s="75"/>
      <c r="UVP303" s="75"/>
      <c r="UVQ303" s="75"/>
      <c r="UVR303" s="75"/>
      <c r="UVS303" s="75"/>
      <c r="UVT303" s="75"/>
      <c r="UVU303" s="75"/>
      <c r="UVV303" s="75"/>
      <c r="UVW303" s="75"/>
      <c r="UVX303" s="75"/>
      <c r="UVY303" s="75"/>
      <c r="UVZ303" s="75"/>
      <c r="UWA303" s="75"/>
      <c r="UWB303" s="75"/>
      <c r="UWC303" s="75"/>
      <c r="UWD303" s="75"/>
      <c r="UWE303" s="75"/>
      <c r="UWF303" s="75"/>
      <c r="UWG303" s="75"/>
      <c r="UWH303" s="75"/>
      <c r="UWI303" s="75"/>
      <c r="UWJ303" s="75"/>
      <c r="UWK303" s="75"/>
      <c r="UWL303" s="75"/>
      <c r="UWM303" s="75"/>
      <c r="UWN303" s="75"/>
      <c r="UWO303" s="75"/>
      <c r="UWP303" s="75"/>
      <c r="UWQ303" s="75"/>
      <c r="UWR303" s="75"/>
      <c r="UWS303" s="75"/>
      <c r="UWT303" s="75"/>
      <c r="UWU303" s="75"/>
      <c r="UWV303" s="75"/>
      <c r="UWW303" s="75"/>
      <c r="UWX303" s="75"/>
      <c r="UWY303" s="75"/>
      <c r="UWZ303" s="75"/>
      <c r="UXA303" s="75"/>
      <c r="UXB303" s="75"/>
      <c r="UXC303" s="75"/>
      <c r="UXD303" s="75"/>
      <c r="UXE303" s="75"/>
      <c r="UXF303" s="75"/>
      <c r="UXG303" s="75"/>
      <c r="UXH303" s="75"/>
      <c r="UXI303" s="75"/>
      <c r="UXJ303" s="75"/>
      <c r="UXK303" s="75"/>
      <c r="UXL303" s="75"/>
      <c r="UXM303" s="75"/>
      <c r="UXN303" s="75"/>
      <c r="UXO303" s="75"/>
      <c r="UXP303" s="75"/>
      <c r="UXQ303" s="75"/>
      <c r="UXR303" s="75"/>
      <c r="UXS303" s="75"/>
      <c r="UXT303" s="75"/>
      <c r="UXU303" s="75"/>
      <c r="UXV303" s="75"/>
      <c r="UXW303" s="75"/>
      <c r="UXX303" s="75"/>
      <c r="UXY303" s="75"/>
      <c r="UXZ303" s="75"/>
      <c r="UYA303" s="75"/>
      <c r="UYB303" s="75"/>
      <c r="UYC303" s="75"/>
      <c r="UYD303" s="75"/>
      <c r="UYE303" s="75"/>
      <c r="UYF303" s="75"/>
      <c r="UYG303" s="75"/>
      <c r="UYH303" s="75"/>
      <c r="UYI303" s="75"/>
      <c r="UYJ303" s="75"/>
      <c r="UYK303" s="75"/>
      <c r="UYL303" s="75"/>
      <c r="UYM303" s="75"/>
      <c r="UYN303" s="75"/>
      <c r="UYO303" s="75"/>
      <c r="UYP303" s="75"/>
      <c r="UYQ303" s="75"/>
      <c r="UYR303" s="75"/>
      <c r="UYS303" s="75"/>
      <c r="UYT303" s="75"/>
      <c r="UYU303" s="75"/>
      <c r="UYV303" s="75"/>
      <c r="UYW303" s="75"/>
      <c r="UYX303" s="75"/>
      <c r="UYY303" s="75"/>
      <c r="UYZ303" s="75"/>
      <c r="UZA303" s="75"/>
      <c r="UZB303" s="75"/>
      <c r="UZC303" s="75"/>
      <c r="UZD303" s="75"/>
      <c r="UZE303" s="75"/>
      <c r="UZF303" s="75"/>
      <c r="UZG303" s="75"/>
      <c r="UZH303" s="75"/>
      <c r="UZI303" s="75"/>
      <c r="UZJ303" s="75"/>
      <c r="UZK303" s="75"/>
      <c r="UZL303" s="75"/>
      <c r="UZM303" s="75"/>
      <c r="UZN303" s="75"/>
      <c r="UZO303" s="75"/>
      <c r="UZP303" s="75"/>
      <c r="UZQ303" s="75"/>
      <c r="UZR303" s="75"/>
      <c r="UZS303" s="75"/>
      <c r="UZT303" s="75"/>
      <c r="UZU303" s="75"/>
      <c r="UZV303" s="75"/>
      <c r="UZW303" s="75"/>
      <c r="UZX303" s="75"/>
      <c r="UZY303" s="75"/>
      <c r="UZZ303" s="75"/>
      <c r="VAA303" s="75"/>
      <c r="VAB303" s="75"/>
      <c r="VAC303" s="75"/>
      <c r="VAD303" s="75"/>
      <c r="VAE303" s="75"/>
      <c r="VAF303" s="75"/>
      <c r="VAG303" s="75"/>
      <c r="VAH303" s="75"/>
      <c r="VAI303" s="75"/>
      <c r="VAJ303" s="75"/>
      <c r="VAK303" s="75"/>
      <c r="VAL303" s="75"/>
      <c r="VAM303" s="75"/>
      <c r="VAN303" s="75"/>
      <c r="VAO303" s="75"/>
      <c r="VAP303" s="75"/>
      <c r="VAQ303" s="75"/>
      <c r="VAR303" s="75"/>
      <c r="VAS303" s="75"/>
      <c r="VAT303" s="75"/>
      <c r="VAU303" s="75"/>
      <c r="VAV303" s="75"/>
      <c r="VAW303" s="75"/>
      <c r="VAX303" s="75"/>
      <c r="VAY303" s="75"/>
      <c r="VAZ303" s="75"/>
      <c r="VBA303" s="75"/>
      <c r="VBB303" s="75"/>
      <c r="VBC303" s="75"/>
      <c r="VBD303" s="75"/>
      <c r="VBE303" s="75"/>
      <c r="VBF303" s="75"/>
      <c r="VBG303" s="75"/>
      <c r="VBH303" s="75"/>
      <c r="VBI303" s="75"/>
      <c r="VBJ303" s="75"/>
      <c r="VBK303" s="75"/>
      <c r="VBL303" s="75"/>
      <c r="VBM303" s="75"/>
      <c r="VBN303" s="75"/>
      <c r="VBO303" s="75"/>
      <c r="VBP303" s="75"/>
      <c r="VBQ303" s="75"/>
      <c r="VBR303" s="75"/>
      <c r="VBS303" s="75"/>
      <c r="VBT303" s="75"/>
      <c r="VBU303" s="75"/>
      <c r="VBV303" s="75"/>
      <c r="VBW303" s="75"/>
      <c r="VBX303" s="75"/>
      <c r="VBY303" s="75"/>
      <c r="VBZ303" s="75"/>
      <c r="VCA303" s="75"/>
      <c r="VCB303" s="75"/>
      <c r="VCC303" s="75"/>
      <c r="VCD303" s="75"/>
      <c r="VCE303" s="75"/>
      <c r="VCF303" s="75"/>
      <c r="VCG303" s="75"/>
      <c r="VCH303" s="75"/>
      <c r="VCI303" s="75"/>
      <c r="VCJ303" s="75"/>
      <c r="VCK303" s="75"/>
      <c r="VCL303" s="75"/>
      <c r="VCM303" s="75"/>
      <c r="VCN303" s="75"/>
      <c r="VCO303" s="75"/>
      <c r="VCP303" s="75"/>
      <c r="VCQ303" s="75"/>
      <c r="VCR303" s="75"/>
      <c r="VCS303" s="75"/>
      <c r="VCT303" s="75"/>
      <c r="VCU303" s="75"/>
      <c r="VCV303" s="75"/>
      <c r="VCW303" s="75"/>
      <c r="VCX303" s="75"/>
      <c r="VCY303" s="75"/>
      <c r="VCZ303" s="75"/>
      <c r="VDA303" s="75"/>
      <c r="VDB303" s="75"/>
      <c r="VDC303" s="75"/>
      <c r="VDD303" s="75"/>
      <c r="VDE303" s="75"/>
      <c r="VDF303" s="75"/>
      <c r="VDG303" s="75"/>
      <c r="VDH303" s="75"/>
      <c r="VDI303" s="75"/>
      <c r="VDJ303" s="75"/>
      <c r="VDK303" s="75"/>
      <c r="VDL303" s="75"/>
      <c r="VDM303" s="75"/>
      <c r="VDN303" s="75"/>
      <c r="VDO303" s="75"/>
      <c r="VDP303" s="75"/>
      <c r="VDQ303" s="75"/>
      <c r="VDR303" s="75"/>
      <c r="VDS303" s="75"/>
      <c r="VDT303" s="75"/>
      <c r="VDU303" s="75"/>
      <c r="VDV303" s="75"/>
      <c r="VDW303" s="75"/>
      <c r="VDX303" s="75"/>
      <c r="VDY303" s="75"/>
      <c r="VDZ303" s="75"/>
      <c r="VEA303" s="75"/>
      <c r="VEB303" s="75"/>
      <c r="VEC303" s="75"/>
      <c r="VED303" s="75"/>
      <c r="VEE303" s="75"/>
      <c r="VEF303" s="75"/>
      <c r="VEG303" s="75"/>
      <c r="VEH303" s="75"/>
      <c r="VEI303" s="75"/>
      <c r="VEJ303" s="75"/>
      <c r="VEK303" s="75"/>
      <c r="VEL303" s="75"/>
      <c r="VEM303" s="75"/>
      <c r="VEN303" s="75"/>
      <c r="VEO303" s="75"/>
      <c r="VEP303" s="75"/>
      <c r="VEQ303" s="75"/>
      <c r="VER303" s="75"/>
      <c r="VES303" s="75"/>
      <c r="VET303" s="75"/>
      <c r="VEU303" s="75"/>
      <c r="VEV303" s="75"/>
      <c r="VEW303" s="75"/>
      <c r="VEX303" s="75"/>
      <c r="VEY303" s="75"/>
      <c r="VEZ303" s="75"/>
      <c r="VFA303" s="75"/>
      <c r="VFB303" s="75"/>
      <c r="VFC303" s="75"/>
      <c r="VFD303" s="75"/>
      <c r="VFE303" s="75"/>
      <c r="VFF303" s="75"/>
      <c r="VFG303" s="75"/>
      <c r="VFH303" s="75"/>
      <c r="VFI303" s="75"/>
      <c r="VFJ303" s="75"/>
      <c r="VFK303" s="75"/>
      <c r="VFL303" s="75"/>
      <c r="VFM303" s="75"/>
      <c r="VFN303" s="75"/>
      <c r="VFO303" s="75"/>
      <c r="VFP303" s="75"/>
      <c r="VFQ303" s="75"/>
      <c r="VFR303" s="75"/>
      <c r="VFS303" s="75"/>
      <c r="VFT303" s="75"/>
      <c r="VFU303" s="75"/>
      <c r="VFV303" s="75"/>
      <c r="VFW303" s="75"/>
      <c r="VFX303" s="75"/>
      <c r="VFY303" s="75"/>
      <c r="VFZ303" s="75"/>
      <c r="VGA303" s="75"/>
      <c r="VGB303" s="75"/>
      <c r="VGC303" s="75"/>
      <c r="VGD303" s="75"/>
      <c r="VGE303" s="75"/>
      <c r="VGF303" s="75"/>
      <c r="VGG303" s="75"/>
      <c r="VGH303" s="75"/>
      <c r="VGI303" s="75"/>
      <c r="VGJ303" s="75"/>
      <c r="VGK303" s="75"/>
      <c r="VGL303" s="75"/>
      <c r="VGM303" s="75"/>
      <c r="VGN303" s="75"/>
      <c r="VGO303" s="75"/>
      <c r="VGP303" s="75"/>
      <c r="VGQ303" s="75"/>
      <c r="VGR303" s="75"/>
      <c r="VGS303" s="75"/>
      <c r="VGT303" s="75"/>
      <c r="VGU303" s="75"/>
      <c r="VGV303" s="75"/>
      <c r="VGW303" s="75"/>
      <c r="VGX303" s="75"/>
      <c r="VGY303" s="75"/>
      <c r="VGZ303" s="75"/>
      <c r="VHA303" s="75"/>
      <c r="VHB303" s="75"/>
      <c r="VHC303" s="75"/>
      <c r="VHD303" s="75"/>
      <c r="VHE303" s="75"/>
      <c r="VHF303" s="75"/>
      <c r="VHG303" s="75"/>
      <c r="VHH303" s="75"/>
      <c r="VHI303" s="75"/>
      <c r="VHJ303" s="75"/>
      <c r="VHK303" s="75"/>
      <c r="VHL303" s="75"/>
      <c r="VHM303" s="75"/>
      <c r="VHN303" s="75"/>
      <c r="VHO303" s="75"/>
      <c r="VHP303" s="75"/>
      <c r="VHQ303" s="75"/>
      <c r="VHR303" s="75"/>
      <c r="VHS303" s="75"/>
      <c r="VHT303" s="75"/>
      <c r="VHU303" s="75"/>
      <c r="VHV303" s="75"/>
      <c r="VHW303" s="75"/>
      <c r="VHX303" s="75"/>
      <c r="VHY303" s="75"/>
      <c r="VHZ303" s="75"/>
      <c r="VIA303" s="75"/>
      <c r="VIB303" s="75"/>
      <c r="VIC303" s="75"/>
      <c r="VID303" s="75"/>
      <c r="VIE303" s="75"/>
      <c r="VIF303" s="75"/>
      <c r="VIG303" s="75"/>
      <c r="VIH303" s="75"/>
      <c r="VII303" s="75"/>
      <c r="VIJ303" s="75"/>
      <c r="VIK303" s="75"/>
      <c r="VIL303" s="75"/>
      <c r="VIM303" s="75"/>
      <c r="VIN303" s="75"/>
      <c r="VIO303" s="75"/>
      <c r="VIP303" s="75"/>
      <c r="VIQ303" s="75"/>
      <c r="VIR303" s="75"/>
      <c r="VIS303" s="75"/>
      <c r="VIT303" s="75"/>
      <c r="VIU303" s="75"/>
      <c r="VIV303" s="75"/>
      <c r="VIW303" s="75"/>
      <c r="VIX303" s="75"/>
      <c r="VIY303" s="75"/>
      <c r="VIZ303" s="75"/>
      <c r="VJA303" s="75"/>
      <c r="VJB303" s="75"/>
      <c r="VJC303" s="75"/>
      <c r="VJD303" s="75"/>
      <c r="VJE303" s="75"/>
      <c r="VJF303" s="75"/>
      <c r="VJG303" s="75"/>
      <c r="VJH303" s="75"/>
      <c r="VJI303" s="75"/>
      <c r="VJJ303" s="75"/>
      <c r="VJK303" s="75"/>
      <c r="VJL303" s="75"/>
      <c r="VJM303" s="75"/>
      <c r="VJN303" s="75"/>
      <c r="VJO303" s="75"/>
      <c r="VJP303" s="75"/>
      <c r="VJQ303" s="75"/>
      <c r="VJR303" s="75"/>
      <c r="VJS303" s="75"/>
      <c r="VJT303" s="75"/>
      <c r="VJU303" s="75"/>
      <c r="VJV303" s="75"/>
      <c r="VJW303" s="75"/>
      <c r="VJX303" s="75"/>
      <c r="VJY303" s="75"/>
      <c r="VJZ303" s="75"/>
      <c r="VKA303" s="75"/>
      <c r="VKB303" s="75"/>
      <c r="VKC303" s="75"/>
      <c r="VKD303" s="75"/>
      <c r="VKE303" s="75"/>
      <c r="VKF303" s="75"/>
      <c r="VKG303" s="75"/>
      <c r="VKH303" s="75"/>
      <c r="VKI303" s="75"/>
      <c r="VKJ303" s="75"/>
      <c r="VKK303" s="75"/>
      <c r="VKL303" s="75"/>
      <c r="VKM303" s="75"/>
      <c r="VKN303" s="75"/>
      <c r="VKO303" s="75"/>
      <c r="VKP303" s="75"/>
      <c r="VKQ303" s="75"/>
      <c r="VKR303" s="75"/>
      <c r="VKS303" s="75"/>
      <c r="VKT303" s="75"/>
      <c r="VKU303" s="75"/>
      <c r="VKV303" s="75"/>
      <c r="VKW303" s="75"/>
      <c r="VKX303" s="75"/>
      <c r="VKY303" s="75"/>
      <c r="VKZ303" s="75"/>
      <c r="VLA303" s="75"/>
      <c r="VLB303" s="75"/>
      <c r="VLC303" s="75"/>
      <c r="VLD303" s="75"/>
      <c r="VLE303" s="75"/>
      <c r="VLF303" s="75"/>
      <c r="VLG303" s="75"/>
      <c r="VLH303" s="75"/>
      <c r="VLI303" s="75"/>
      <c r="VLJ303" s="75"/>
      <c r="VLK303" s="75"/>
      <c r="VLL303" s="75"/>
      <c r="VLM303" s="75"/>
      <c r="VLN303" s="75"/>
      <c r="VLO303" s="75"/>
      <c r="VLP303" s="75"/>
      <c r="VLQ303" s="75"/>
      <c r="VLR303" s="75"/>
      <c r="VLS303" s="75"/>
      <c r="VLT303" s="75"/>
      <c r="VLU303" s="75"/>
      <c r="VLV303" s="75"/>
      <c r="VLW303" s="75"/>
      <c r="VLX303" s="75"/>
      <c r="VLY303" s="75"/>
      <c r="VLZ303" s="75"/>
      <c r="VMA303" s="75"/>
      <c r="VMB303" s="75"/>
      <c r="VMC303" s="75"/>
      <c r="VMD303" s="75"/>
      <c r="VME303" s="75"/>
      <c r="VMF303" s="75"/>
      <c r="VMG303" s="75"/>
      <c r="VMH303" s="75"/>
      <c r="VMI303" s="75"/>
      <c r="VMJ303" s="75"/>
      <c r="VMK303" s="75"/>
      <c r="VML303" s="75"/>
      <c r="VMM303" s="75"/>
      <c r="VMN303" s="75"/>
      <c r="VMO303" s="75"/>
      <c r="VMP303" s="75"/>
      <c r="VMQ303" s="75"/>
      <c r="VMR303" s="75"/>
      <c r="VMS303" s="75"/>
      <c r="VMT303" s="75"/>
      <c r="VMU303" s="75"/>
      <c r="VMV303" s="75"/>
      <c r="VMW303" s="75"/>
      <c r="VMX303" s="75"/>
      <c r="VMY303" s="75"/>
      <c r="VMZ303" s="75"/>
      <c r="VNA303" s="75"/>
      <c r="VNB303" s="75"/>
      <c r="VNC303" s="75"/>
      <c r="VND303" s="75"/>
      <c r="VNE303" s="75"/>
      <c r="VNF303" s="75"/>
      <c r="VNG303" s="75"/>
      <c r="VNH303" s="75"/>
      <c r="VNI303" s="75"/>
      <c r="VNJ303" s="75"/>
      <c r="VNK303" s="75"/>
      <c r="VNL303" s="75"/>
      <c r="VNM303" s="75"/>
      <c r="VNN303" s="75"/>
      <c r="VNO303" s="75"/>
      <c r="VNP303" s="75"/>
      <c r="VNQ303" s="75"/>
      <c r="VNR303" s="75"/>
      <c r="VNS303" s="75"/>
      <c r="VNT303" s="75"/>
      <c r="VNU303" s="75"/>
      <c r="VNV303" s="75"/>
      <c r="VNW303" s="75"/>
      <c r="VNX303" s="75"/>
      <c r="VNY303" s="75"/>
      <c r="VNZ303" s="75"/>
      <c r="VOA303" s="75"/>
      <c r="VOB303" s="75"/>
      <c r="VOC303" s="75"/>
      <c r="VOD303" s="75"/>
      <c r="VOE303" s="75"/>
      <c r="VOF303" s="75"/>
      <c r="VOG303" s="75"/>
      <c r="VOH303" s="75"/>
      <c r="VOI303" s="75"/>
      <c r="VOJ303" s="75"/>
      <c r="VOK303" s="75"/>
      <c r="VOL303" s="75"/>
      <c r="VOM303" s="75"/>
      <c r="VON303" s="75"/>
      <c r="VOO303" s="75"/>
      <c r="VOP303" s="75"/>
      <c r="VOQ303" s="75"/>
      <c r="VOR303" s="75"/>
      <c r="VOS303" s="75"/>
      <c r="VOT303" s="75"/>
      <c r="VOU303" s="75"/>
      <c r="VOV303" s="75"/>
      <c r="VOW303" s="75"/>
      <c r="VOX303" s="75"/>
      <c r="VOY303" s="75"/>
      <c r="VOZ303" s="75"/>
      <c r="VPA303" s="75"/>
      <c r="VPB303" s="75"/>
      <c r="VPC303" s="75"/>
      <c r="VPD303" s="75"/>
      <c r="VPE303" s="75"/>
      <c r="VPF303" s="75"/>
      <c r="VPG303" s="75"/>
      <c r="VPH303" s="75"/>
      <c r="VPI303" s="75"/>
      <c r="VPJ303" s="75"/>
      <c r="VPK303" s="75"/>
      <c r="VPL303" s="75"/>
      <c r="VPM303" s="75"/>
      <c r="VPN303" s="75"/>
      <c r="VPO303" s="75"/>
      <c r="VPP303" s="75"/>
      <c r="VPQ303" s="75"/>
      <c r="VPR303" s="75"/>
      <c r="VPS303" s="75"/>
      <c r="VPT303" s="75"/>
      <c r="VPU303" s="75"/>
      <c r="VPV303" s="75"/>
      <c r="VPW303" s="75"/>
      <c r="VPX303" s="75"/>
      <c r="VPY303" s="75"/>
      <c r="VPZ303" s="75"/>
      <c r="VQA303" s="75"/>
      <c r="VQB303" s="75"/>
      <c r="VQC303" s="75"/>
      <c r="VQD303" s="75"/>
      <c r="VQE303" s="75"/>
      <c r="VQF303" s="75"/>
      <c r="VQG303" s="75"/>
      <c r="VQH303" s="75"/>
      <c r="VQI303" s="75"/>
      <c r="VQJ303" s="75"/>
      <c r="VQK303" s="75"/>
      <c r="VQL303" s="75"/>
      <c r="VQM303" s="75"/>
      <c r="VQN303" s="75"/>
      <c r="VQO303" s="75"/>
      <c r="VQP303" s="75"/>
      <c r="VQQ303" s="75"/>
      <c r="VQR303" s="75"/>
      <c r="VQS303" s="75"/>
      <c r="VQT303" s="75"/>
      <c r="VQU303" s="75"/>
      <c r="VQV303" s="75"/>
      <c r="VQW303" s="75"/>
      <c r="VQX303" s="75"/>
      <c r="VQY303" s="75"/>
      <c r="VQZ303" s="75"/>
      <c r="VRA303" s="75"/>
      <c r="VRB303" s="75"/>
      <c r="VRC303" s="75"/>
      <c r="VRD303" s="75"/>
      <c r="VRE303" s="75"/>
      <c r="VRF303" s="75"/>
      <c r="VRG303" s="75"/>
      <c r="VRH303" s="75"/>
      <c r="VRI303" s="75"/>
      <c r="VRJ303" s="75"/>
      <c r="VRK303" s="75"/>
      <c r="VRL303" s="75"/>
      <c r="VRM303" s="75"/>
      <c r="VRN303" s="75"/>
      <c r="VRO303" s="75"/>
      <c r="VRP303" s="75"/>
      <c r="VRQ303" s="75"/>
      <c r="VRR303" s="75"/>
      <c r="VRS303" s="75"/>
      <c r="VRT303" s="75"/>
      <c r="VRU303" s="75"/>
      <c r="VRV303" s="75"/>
      <c r="VRW303" s="75"/>
      <c r="VRX303" s="75"/>
      <c r="VRY303" s="75"/>
      <c r="VRZ303" s="75"/>
      <c r="VSA303" s="75"/>
      <c r="VSB303" s="75"/>
      <c r="VSC303" s="75"/>
      <c r="VSD303" s="75"/>
      <c r="VSE303" s="75"/>
      <c r="VSF303" s="75"/>
      <c r="VSG303" s="75"/>
      <c r="VSH303" s="75"/>
      <c r="VSI303" s="75"/>
      <c r="VSJ303" s="75"/>
      <c r="VSK303" s="75"/>
      <c r="VSL303" s="75"/>
      <c r="VSM303" s="75"/>
      <c r="VSN303" s="75"/>
      <c r="VSO303" s="75"/>
      <c r="VSP303" s="75"/>
      <c r="VSQ303" s="75"/>
      <c r="VSR303" s="75"/>
      <c r="VSS303" s="75"/>
      <c r="VST303" s="75"/>
      <c r="VSU303" s="75"/>
      <c r="VSV303" s="75"/>
      <c r="VSW303" s="75"/>
      <c r="VSX303" s="75"/>
      <c r="VSY303" s="75"/>
      <c r="VSZ303" s="75"/>
      <c r="VTA303" s="75"/>
      <c r="VTB303" s="75"/>
      <c r="VTC303" s="75"/>
      <c r="VTD303" s="75"/>
      <c r="VTE303" s="75"/>
      <c r="VTF303" s="75"/>
      <c r="VTG303" s="75"/>
      <c r="VTH303" s="75"/>
      <c r="VTI303" s="75"/>
      <c r="VTJ303" s="75"/>
      <c r="VTK303" s="75"/>
      <c r="VTL303" s="75"/>
      <c r="VTM303" s="75"/>
      <c r="VTN303" s="75"/>
      <c r="VTO303" s="75"/>
      <c r="VTP303" s="75"/>
      <c r="VTQ303" s="75"/>
      <c r="VTR303" s="75"/>
      <c r="VTS303" s="75"/>
      <c r="VTT303" s="75"/>
      <c r="VTU303" s="75"/>
      <c r="VTV303" s="75"/>
      <c r="VTW303" s="75"/>
      <c r="VTX303" s="75"/>
      <c r="VTY303" s="75"/>
      <c r="VTZ303" s="75"/>
      <c r="VUA303" s="75"/>
      <c r="VUB303" s="75"/>
      <c r="VUC303" s="75"/>
      <c r="VUD303" s="75"/>
      <c r="VUE303" s="75"/>
      <c r="VUF303" s="75"/>
      <c r="VUG303" s="75"/>
      <c r="VUH303" s="75"/>
      <c r="VUI303" s="75"/>
      <c r="VUJ303" s="75"/>
      <c r="VUK303" s="75"/>
      <c r="VUL303" s="75"/>
      <c r="VUM303" s="75"/>
      <c r="VUN303" s="75"/>
      <c r="VUO303" s="75"/>
      <c r="VUP303" s="75"/>
      <c r="VUQ303" s="75"/>
      <c r="VUR303" s="75"/>
      <c r="VUS303" s="75"/>
      <c r="VUT303" s="75"/>
      <c r="VUU303" s="75"/>
      <c r="VUV303" s="75"/>
      <c r="VUW303" s="75"/>
      <c r="VUX303" s="75"/>
      <c r="VUY303" s="75"/>
      <c r="VUZ303" s="75"/>
      <c r="VVA303" s="75"/>
      <c r="VVB303" s="75"/>
      <c r="VVC303" s="75"/>
      <c r="VVD303" s="75"/>
      <c r="VVE303" s="75"/>
      <c r="VVF303" s="75"/>
      <c r="VVG303" s="75"/>
      <c r="VVH303" s="75"/>
      <c r="VVI303" s="75"/>
      <c r="VVJ303" s="75"/>
      <c r="VVK303" s="75"/>
      <c r="VVL303" s="75"/>
      <c r="VVM303" s="75"/>
      <c r="VVN303" s="75"/>
      <c r="VVO303" s="75"/>
      <c r="VVP303" s="75"/>
      <c r="VVQ303" s="75"/>
      <c r="VVR303" s="75"/>
      <c r="VVS303" s="75"/>
      <c r="VVT303" s="75"/>
      <c r="VVU303" s="75"/>
      <c r="VVV303" s="75"/>
      <c r="VVW303" s="75"/>
      <c r="VVX303" s="75"/>
      <c r="VVY303" s="75"/>
      <c r="VVZ303" s="75"/>
      <c r="VWA303" s="75"/>
      <c r="VWB303" s="75"/>
      <c r="VWC303" s="75"/>
      <c r="VWD303" s="75"/>
      <c r="VWE303" s="75"/>
      <c r="VWF303" s="75"/>
      <c r="VWG303" s="75"/>
      <c r="VWH303" s="75"/>
      <c r="VWI303" s="75"/>
      <c r="VWJ303" s="75"/>
      <c r="VWK303" s="75"/>
      <c r="VWL303" s="75"/>
      <c r="VWM303" s="75"/>
      <c r="VWN303" s="75"/>
      <c r="VWO303" s="75"/>
      <c r="VWP303" s="75"/>
      <c r="VWQ303" s="75"/>
      <c r="VWR303" s="75"/>
      <c r="VWS303" s="75"/>
      <c r="VWT303" s="75"/>
      <c r="VWU303" s="75"/>
      <c r="VWV303" s="75"/>
      <c r="VWW303" s="75"/>
      <c r="VWX303" s="75"/>
      <c r="VWY303" s="75"/>
      <c r="VWZ303" s="75"/>
      <c r="VXA303" s="75"/>
      <c r="VXB303" s="75"/>
      <c r="VXC303" s="75"/>
      <c r="VXD303" s="75"/>
      <c r="VXE303" s="75"/>
      <c r="VXF303" s="75"/>
      <c r="VXG303" s="75"/>
      <c r="VXH303" s="75"/>
      <c r="VXI303" s="75"/>
      <c r="VXJ303" s="75"/>
      <c r="VXK303" s="75"/>
      <c r="VXL303" s="75"/>
      <c r="VXM303" s="75"/>
      <c r="VXN303" s="75"/>
      <c r="VXO303" s="75"/>
      <c r="VXP303" s="75"/>
      <c r="VXQ303" s="75"/>
      <c r="VXR303" s="75"/>
      <c r="VXS303" s="75"/>
      <c r="VXT303" s="75"/>
      <c r="VXU303" s="75"/>
      <c r="VXV303" s="75"/>
      <c r="VXW303" s="75"/>
      <c r="VXX303" s="75"/>
      <c r="VXY303" s="75"/>
      <c r="VXZ303" s="75"/>
      <c r="VYA303" s="75"/>
      <c r="VYB303" s="75"/>
      <c r="VYC303" s="75"/>
      <c r="VYD303" s="75"/>
      <c r="VYE303" s="75"/>
      <c r="VYF303" s="75"/>
      <c r="VYG303" s="75"/>
      <c r="VYH303" s="75"/>
      <c r="VYI303" s="75"/>
      <c r="VYJ303" s="75"/>
      <c r="VYK303" s="75"/>
      <c r="VYL303" s="75"/>
      <c r="VYM303" s="75"/>
      <c r="VYN303" s="75"/>
      <c r="VYO303" s="75"/>
      <c r="VYP303" s="75"/>
      <c r="VYQ303" s="75"/>
      <c r="VYR303" s="75"/>
      <c r="VYS303" s="75"/>
      <c r="VYT303" s="75"/>
      <c r="VYU303" s="75"/>
      <c r="VYV303" s="75"/>
      <c r="VYW303" s="75"/>
      <c r="VYX303" s="75"/>
      <c r="VYY303" s="75"/>
      <c r="VYZ303" s="75"/>
      <c r="VZA303" s="75"/>
      <c r="VZB303" s="75"/>
      <c r="VZC303" s="75"/>
      <c r="VZD303" s="75"/>
      <c r="VZE303" s="75"/>
      <c r="VZF303" s="75"/>
      <c r="VZG303" s="75"/>
      <c r="VZH303" s="75"/>
      <c r="VZI303" s="75"/>
      <c r="VZJ303" s="75"/>
      <c r="VZK303" s="75"/>
      <c r="VZL303" s="75"/>
      <c r="VZM303" s="75"/>
      <c r="VZN303" s="75"/>
      <c r="VZO303" s="75"/>
      <c r="VZP303" s="75"/>
      <c r="VZQ303" s="75"/>
      <c r="VZR303" s="75"/>
      <c r="VZS303" s="75"/>
      <c r="VZT303" s="75"/>
      <c r="VZU303" s="75"/>
      <c r="VZV303" s="75"/>
      <c r="VZW303" s="75"/>
      <c r="VZX303" s="75"/>
      <c r="VZY303" s="75"/>
      <c r="VZZ303" s="75"/>
      <c r="WAA303" s="75"/>
      <c r="WAB303" s="75"/>
      <c r="WAC303" s="75"/>
      <c r="WAD303" s="75"/>
      <c r="WAE303" s="75"/>
      <c r="WAF303" s="75"/>
      <c r="WAG303" s="75"/>
      <c r="WAH303" s="75"/>
      <c r="WAI303" s="75"/>
      <c r="WAJ303" s="75"/>
      <c r="WAK303" s="75"/>
      <c r="WAL303" s="75"/>
      <c r="WAM303" s="75"/>
      <c r="WAN303" s="75"/>
      <c r="WAO303" s="75"/>
      <c r="WAP303" s="75"/>
      <c r="WAQ303" s="75"/>
      <c r="WAR303" s="75"/>
      <c r="WAS303" s="75"/>
      <c r="WAT303" s="75"/>
      <c r="WAU303" s="75"/>
      <c r="WAV303" s="75"/>
      <c r="WAW303" s="75"/>
      <c r="WAX303" s="75"/>
      <c r="WAY303" s="75"/>
      <c r="WAZ303" s="75"/>
      <c r="WBA303" s="75"/>
      <c r="WBB303" s="75"/>
      <c r="WBC303" s="75"/>
      <c r="WBD303" s="75"/>
      <c r="WBE303" s="75"/>
      <c r="WBF303" s="75"/>
      <c r="WBG303" s="75"/>
      <c r="WBH303" s="75"/>
      <c r="WBI303" s="75"/>
      <c r="WBJ303" s="75"/>
      <c r="WBK303" s="75"/>
      <c r="WBL303" s="75"/>
      <c r="WBM303" s="75"/>
      <c r="WBN303" s="75"/>
      <c r="WBO303" s="75"/>
      <c r="WBP303" s="75"/>
      <c r="WBQ303" s="75"/>
      <c r="WBR303" s="75"/>
      <c r="WBS303" s="75"/>
      <c r="WBT303" s="75"/>
      <c r="WBU303" s="75"/>
      <c r="WBV303" s="75"/>
      <c r="WBW303" s="75"/>
      <c r="WBX303" s="75"/>
      <c r="WBY303" s="75"/>
      <c r="WBZ303" s="75"/>
      <c r="WCA303" s="75"/>
      <c r="WCB303" s="75"/>
      <c r="WCC303" s="75"/>
      <c r="WCD303" s="75"/>
      <c r="WCE303" s="75"/>
      <c r="WCF303" s="75"/>
      <c r="WCG303" s="75"/>
      <c r="WCH303" s="75"/>
      <c r="WCI303" s="75"/>
      <c r="WCJ303" s="75"/>
      <c r="WCK303" s="75"/>
      <c r="WCL303" s="75"/>
      <c r="WCM303" s="75"/>
      <c r="WCN303" s="75"/>
      <c r="WCO303" s="75"/>
      <c r="WCP303" s="75"/>
      <c r="WCQ303" s="75"/>
      <c r="WCR303" s="75"/>
      <c r="WCS303" s="75"/>
      <c r="WCT303" s="75"/>
      <c r="WCU303" s="75"/>
      <c r="WCV303" s="75"/>
      <c r="WCW303" s="75"/>
      <c r="WCX303" s="75"/>
      <c r="WCY303" s="75"/>
      <c r="WCZ303" s="75"/>
      <c r="WDA303" s="75"/>
      <c r="WDB303" s="75"/>
      <c r="WDC303" s="75"/>
      <c r="WDD303" s="75"/>
      <c r="WDE303" s="75"/>
      <c r="WDF303" s="75"/>
      <c r="WDG303" s="75"/>
      <c r="WDH303" s="75"/>
      <c r="WDI303" s="75"/>
      <c r="WDJ303" s="75"/>
      <c r="WDK303" s="75"/>
      <c r="WDL303" s="75"/>
      <c r="WDM303" s="75"/>
      <c r="WDN303" s="75"/>
      <c r="WDO303" s="75"/>
      <c r="WDP303" s="75"/>
      <c r="WDQ303" s="75"/>
      <c r="WDR303" s="75"/>
      <c r="WDS303" s="75"/>
      <c r="WDT303" s="75"/>
      <c r="WDU303" s="75"/>
      <c r="WDV303" s="75"/>
      <c r="WDW303" s="75"/>
      <c r="WDX303" s="75"/>
      <c r="WDY303" s="75"/>
      <c r="WDZ303" s="75"/>
      <c r="WEA303" s="75"/>
      <c r="WEB303" s="75"/>
      <c r="WEC303" s="75"/>
      <c r="WED303" s="75"/>
      <c r="WEE303" s="75"/>
      <c r="WEF303" s="75"/>
      <c r="WEG303" s="75"/>
      <c r="WEH303" s="75"/>
      <c r="WEI303" s="75"/>
      <c r="WEJ303" s="75"/>
      <c r="WEK303" s="75"/>
      <c r="WEL303" s="75"/>
      <c r="WEM303" s="75"/>
      <c r="WEN303" s="75"/>
      <c r="WEO303" s="75"/>
      <c r="WEP303" s="75"/>
      <c r="WEQ303" s="75"/>
      <c r="WER303" s="75"/>
      <c r="WES303" s="75"/>
      <c r="WET303" s="75"/>
      <c r="WEU303" s="75"/>
      <c r="WEV303" s="75"/>
      <c r="WEW303" s="75"/>
      <c r="WEX303" s="75"/>
      <c r="WEY303" s="75"/>
      <c r="WEZ303" s="75"/>
      <c r="WFA303" s="75"/>
      <c r="WFB303" s="75"/>
      <c r="WFC303" s="75"/>
      <c r="WFD303" s="75"/>
      <c r="WFE303" s="75"/>
      <c r="WFF303" s="75"/>
      <c r="WFG303" s="75"/>
      <c r="WFH303" s="75"/>
      <c r="WFI303" s="75"/>
      <c r="WFJ303" s="75"/>
      <c r="WFK303" s="75"/>
      <c r="WFL303" s="75"/>
      <c r="WFM303" s="75"/>
      <c r="WFN303" s="75"/>
      <c r="WFO303" s="75"/>
      <c r="WFP303" s="75"/>
      <c r="WFQ303" s="75"/>
      <c r="WFR303" s="75"/>
      <c r="WFS303" s="75"/>
      <c r="WFT303" s="75"/>
      <c r="WFU303" s="75"/>
      <c r="WFV303" s="75"/>
      <c r="WFW303" s="75"/>
      <c r="WFX303" s="75"/>
      <c r="WFY303" s="75"/>
      <c r="WFZ303" s="75"/>
      <c r="WGA303" s="75"/>
      <c r="WGB303" s="75"/>
      <c r="WGC303" s="75"/>
      <c r="WGD303" s="75"/>
      <c r="WGE303" s="75"/>
      <c r="WGF303" s="75"/>
      <c r="WGG303" s="75"/>
      <c r="WGH303" s="75"/>
      <c r="WGI303" s="75"/>
      <c r="WGJ303" s="75"/>
      <c r="WGK303" s="75"/>
      <c r="WGL303" s="75"/>
      <c r="WGM303" s="75"/>
      <c r="WGN303" s="75"/>
      <c r="WGO303" s="75"/>
      <c r="WGP303" s="75"/>
      <c r="WGQ303" s="75"/>
      <c r="WGR303" s="75"/>
      <c r="WGS303" s="75"/>
      <c r="WGT303" s="75"/>
      <c r="WGU303" s="75"/>
      <c r="WGV303" s="75"/>
      <c r="WGW303" s="75"/>
      <c r="WGX303" s="75"/>
      <c r="WGY303" s="75"/>
      <c r="WGZ303" s="75"/>
      <c r="WHA303" s="75"/>
      <c r="WHB303" s="75"/>
      <c r="WHC303" s="75"/>
      <c r="WHD303" s="75"/>
      <c r="WHE303" s="75"/>
      <c r="WHF303" s="75"/>
      <c r="WHG303" s="75"/>
      <c r="WHH303" s="75"/>
      <c r="WHI303" s="75"/>
      <c r="WHJ303" s="75"/>
      <c r="WHK303" s="75"/>
      <c r="WHL303" s="75"/>
      <c r="WHM303" s="75"/>
      <c r="WHN303" s="75"/>
      <c r="WHO303" s="75"/>
      <c r="WHP303" s="75"/>
      <c r="WHQ303" s="75"/>
      <c r="WHR303" s="75"/>
      <c r="WHS303" s="75"/>
      <c r="WHT303" s="75"/>
      <c r="WHU303" s="75"/>
      <c r="WHV303" s="75"/>
      <c r="WHW303" s="75"/>
      <c r="WHX303" s="75"/>
      <c r="WHY303" s="75"/>
      <c r="WHZ303" s="75"/>
      <c r="WIA303" s="75"/>
      <c r="WIB303" s="75"/>
      <c r="WIC303" s="75"/>
      <c r="WID303" s="75"/>
      <c r="WIE303" s="75"/>
      <c r="WIF303" s="75"/>
      <c r="WIG303" s="75"/>
      <c r="WIH303" s="75"/>
      <c r="WII303" s="75"/>
      <c r="WIJ303" s="75"/>
      <c r="WIK303" s="75"/>
      <c r="WIL303" s="75"/>
      <c r="WIM303" s="75"/>
      <c r="WIN303" s="75"/>
      <c r="WIO303" s="75"/>
      <c r="WIP303" s="75"/>
      <c r="WIQ303" s="75"/>
      <c r="WIR303" s="75"/>
      <c r="WIS303" s="75"/>
      <c r="WIT303" s="75"/>
      <c r="WIU303" s="75"/>
      <c r="WIV303" s="75"/>
      <c r="WIW303" s="75"/>
      <c r="WIX303" s="75"/>
      <c r="WIY303" s="75"/>
      <c r="WIZ303" s="75"/>
      <c r="WJA303" s="75"/>
      <c r="WJB303" s="75"/>
      <c r="WJC303" s="75"/>
      <c r="WJD303" s="75"/>
      <c r="WJE303" s="75"/>
      <c r="WJF303" s="75"/>
      <c r="WJG303" s="75"/>
      <c r="WJH303" s="75"/>
      <c r="WJI303" s="75"/>
      <c r="WJJ303" s="75"/>
      <c r="WJK303" s="75"/>
      <c r="WJL303" s="75"/>
      <c r="WJM303" s="75"/>
      <c r="WJN303" s="75"/>
      <c r="WJO303" s="75"/>
      <c r="WJP303" s="75"/>
      <c r="WJQ303" s="75"/>
      <c r="WJR303" s="75"/>
      <c r="WJS303" s="75"/>
      <c r="WJT303" s="75"/>
      <c r="WJU303" s="75"/>
      <c r="WJV303" s="75"/>
      <c r="WJW303" s="75"/>
      <c r="WJX303" s="75"/>
      <c r="WJY303" s="75"/>
      <c r="WJZ303" s="75"/>
      <c r="WKA303" s="75"/>
      <c r="WKB303" s="75"/>
      <c r="WKC303" s="75"/>
      <c r="WKD303" s="75"/>
      <c r="WKE303" s="75"/>
      <c r="WKF303" s="75"/>
      <c r="WKG303" s="75"/>
      <c r="WKH303" s="75"/>
      <c r="WKI303" s="75"/>
      <c r="WKJ303" s="75"/>
      <c r="WKK303" s="75"/>
      <c r="WKL303" s="75"/>
      <c r="WKM303" s="75"/>
      <c r="WKN303" s="75"/>
      <c r="WKO303" s="75"/>
      <c r="WKP303" s="75"/>
      <c r="WKQ303" s="75"/>
      <c r="WKR303" s="75"/>
      <c r="WKS303" s="75"/>
      <c r="WKT303" s="75"/>
      <c r="WKU303" s="75"/>
      <c r="WKV303" s="75"/>
      <c r="WKW303" s="75"/>
      <c r="WKX303" s="75"/>
      <c r="WKY303" s="75"/>
      <c r="WKZ303" s="75"/>
      <c r="WLA303" s="75"/>
      <c r="WLB303" s="75"/>
      <c r="WLC303" s="75"/>
      <c r="WLD303" s="75"/>
      <c r="WLE303" s="75"/>
      <c r="WLF303" s="75"/>
      <c r="WLG303" s="75"/>
      <c r="WLH303" s="75"/>
      <c r="WLI303" s="75"/>
      <c r="WLJ303" s="75"/>
      <c r="WLK303" s="75"/>
      <c r="WLL303" s="75"/>
      <c r="WLM303" s="75"/>
      <c r="WLN303" s="75"/>
      <c r="WLO303" s="75"/>
      <c r="WLP303" s="75"/>
      <c r="WLQ303" s="75"/>
      <c r="WLR303" s="75"/>
      <c r="WLS303" s="75"/>
      <c r="WLT303" s="75"/>
      <c r="WLU303" s="75"/>
      <c r="WLV303" s="75"/>
      <c r="WLW303" s="75"/>
      <c r="WLX303" s="75"/>
      <c r="WLY303" s="75"/>
      <c r="WLZ303" s="75"/>
      <c r="WMA303" s="75"/>
      <c r="WMB303" s="75"/>
      <c r="WMC303" s="75"/>
      <c r="WMD303" s="75"/>
      <c r="WME303" s="75"/>
      <c r="WMF303" s="75"/>
      <c r="WMG303" s="75"/>
      <c r="WMH303" s="75"/>
      <c r="WMI303" s="75"/>
      <c r="WMJ303" s="75"/>
      <c r="WMK303" s="75"/>
      <c r="WML303" s="75"/>
      <c r="WMM303" s="75"/>
      <c r="WMN303" s="75"/>
      <c r="WMO303" s="75"/>
      <c r="WMP303" s="75"/>
      <c r="WMQ303" s="75"/>
      <c r="WMR303" s="75"/>
      <c r="WMS303" s="75"/>
      <c r="WMT303" s="75"/>
      <c r="WMU303" s="75"/>
      <c r="WMV303" s="75"/>
      <c r="WMW303" s="75"/>
      <c r="WMX303" s="75"/>
      <c r="WMY303" s="75"/>
      <c r="WMZ303" s="75"/>
      <c r="WNA303" s="75"/>
      <c r="WNB303" s="75"/>
      <c r="WNC303" s="75"/>
      <c r="WND303" s="75"/>
      <c r="WNE303" s="75"/>
      <c r="WNF303" s="75"/>
      <c r="WNG303" s="75"/>
      <c r="WNH303" s="75"/>
      <c r="WNI303" s="75"/>
      <c r="WNJ303" s="75"/>
      <c r="WNK303" s="75"/>
      <c r="WNL303" s="75"/>
      <c r="WNM303" s="75"/>
      <c r="WNN303" s="75"/>
      <c r="WNO303" s="75"/>
      <c r="WNP303" s="75"/>
      <c r="WNQ303" s="75"/>
      <c r="WNR303" s="75"/>
      <c r="WNS303" s="75"/>
      <c r="WNT303" s="75"/>
      <c r="WNU303" s="75"/>
      <c r="WNV303" s="75"/>
      <c r="WNW303" s="75"/>
      <c r="WNX303" s="75"/>
      <c r="WNY303" s="75"/>
      <c r="WNZ303" s="75"/>
      <c r="WOA303" s="75"/>
      <c r="WOB303" s="75"/>
      <c r="WOC303" s="75"/>
      <c r="WOD303" s="75"/>
      <c r="WOE303" s="75"/>
      <c r="WOF303" s="75"/>
      <c r="WOG303" s="75"/>
      <c r="WOH303" s="75"/>
      <c r="WOI303" s="75"/>
      <c r="WOJ303" s="75"/>
      <c r="WOK303" s="75"/>
      <c r="WOL303" s="75"/>
      <c r="WOM303" s="75"/>
      <c r="WON303" s="75"/>
      <c r="WOO303" s="75"/>
      <c r="WOP303" s="75"/>
      <c r="WOQ303" s="75"/>
      <c r="WOR303" s="75"/>
      <c r="WOS303" s="75"/>
      <c r="WOT303" s="75"/>
      <c r="WOU303" s="75"/>
      <c r="WOV303" s="75"/>
      <c r="WOW303" s="75"/>
      <c r="WOX303" s="75"/>
      <c r="WOY303" s="75"/>
      <c r="WOZ303" s="75"/>
      <c r="WPA303" s="75"/>
      <c r="WPB303" s="75"/>
      <c r="WPC303" s="75"/>
      <c r="WPD303" s="75"/>
      <c r="WPE303" s="75"/>
      <c r="WPF303" s="75"/>
      <c r="WPG303" s="75"/>
      <c r="WPH303" s="75"/>
      <c r="WPI303" s="75"/>
      <c r="WPJ303" s="75"/>
      <c r="WPK303" s="75"/>
      <c r="WPL303" s="75"/>
      <c r="WPM303" s="75"/>
      <c r="WPN303" s="75"/>
      <c r="WPO303" s="75"/>
      <c r="WPP303" s="75"/>
      <c r="WPQ303" s="75"/>
      <c r="WPR303" s="75"/>
      <c r="WPS303" s="75"/>
      <c r="WPT303" s="75"/>
      <c r="WPU303" s="75"/>
      <c r="WPV303" s="75"/>
      <c r="WPW303" s="75"/>
      <c r="WPX303" s="75"/>
      <c r="WPY303" s="75"/>
      <c r="WPZ303" s="75"/>
      <c r="WQA303" s="75"/>
      <c r="WQB303" s="75"/>
      <c r="WQC303" s="75"/>
      <c r="WQD303" s="75"/>
      <c r="WQE303" s="75"/>
      <c r="WQF303" s="75"/>
      <c r="WQG303" s="75"/>
      <c r="WQH303" s="75"/>
      <c r="WQI303" s="75"/>
      <c r="WQJ303" s="75"/>
      <c r="WQK303" s="75"/>
      <c r="WQL303" s="75"/>
      <c r="WQM303" s="75"/>
      <c r="WQN303" s="75"/>
      <c r="WQO303" s="75"/>
      <c r="WQP303" s="75"/>
      <c r="WQQ303" s="75"/>
      <c r="WQR303" s="75"/>
      <c r="WQS303" s="75"/>
      <c r="WQT303" s="75"/>
      <c r="WQU303" s="75"/>
      <c r="WQV303" s="75"/>
      <c r="WQW303" s="75"/>
      <c r="WQX303" s="75"/>
      <c r="WQY303" s="75"/>
      <c r="WQZ303" s="75"/>
      <c r="WRA303" s="75"/>
      <c r="WRB303" s="75"/>
      <c r="WRC303" s="75"/>
      <c r="WRD303" s="75"/>
      <c r="WRE303" s="75"/>
      <c r="WRF303" s="75"/>
      <c r="WRG303" s="75"/>
      <c r="WRH303" s="75"/>
      <c r="WRI303" s="75"/>
      <c r="WRJ303" s="75"/>
      <c r="WRK303" s="75"/>
      <c r="WRL303" s="75"/>
      <c r="WRM303" s="75"/>
      <c r="WRN303" s="75"/>
      <c r="WRO303" s="75"/>
      <c r="WRP303" s="75"/>
      <c r="WRQ303" s="75"/>
      <c r="WRR303" s="75"/>
      <c r="WRS303" s="75"/>
      <c r="WRT303" s="75"/>
      <c r="WRU303" s="75"/>
      <c r="WRV303" s="75"/>
      <c r="WRW303" s="75"/>
      <c r="WRX303" s="75"/>
      <c r="WRY303" s="75"/>
      <c r="WRZ303" s="75"/>
      <c r="WSA303" s="75"/>
      <c r="WSB303" s="75"/>
      <c r="WSC303" s="75"/>
      <c r="WSD303" s="75"/>
      <c r="WSE303" s="75"/>
      <c r="WSF303" s="75"/>
      <c r="WSG303" s="75"/>
      <c r="WSH303" s="75"/>
      <c r="WSI303" s="75"/>
      <c r="WSJ303" s="75"/>
      <c r="WSK303" s="75"/>
      <c r="WSL303" s="75"/>
      <c r="WSM303" s="75"/>
      <c r="WSN303" s="75"/>
      <c r="WSO303" s="75"/>
      <c r="WSP303" s="75"/>
      <c r="WSQ303" s="75"/>
      <c r="WSR303" s="75"/>
      <c r="WSS303" s="75"/>
      <c r="WST303" s="75"/>
      <c r="WSU303" s="75"/>
      <c r="WSV303" s="75"/>
      <c r="WSW303" s="75"/>
      <c r="WSX303" s="75"/>
      <c r="WSY303" s="75"/>
      <c r="WSZ303" s="75"/>
      <c r="WTA303" s="75"/>
      <c r="WTB303" s="75"/>
      <c r="WTC303" s="75"/>
      <c r="WTD303" s="75"/>
      <c r="WTE303" s="75"/>
      <c r="WTF303" s="75"/>
      <c r="WTG303" s="75"/>
      <c r="WTH303" s="75"/>
      <c r="WTI303" s="75"/>
      <c r="WTJ303" s="75"/>
      <c r="WTK303" s="75"/>
      <c r="WTL303" s="75"/>
      <c r="WTM303" s="75"/>
      <c r="WTN303" s="75"/>
      <c r="WTO303" s="75"/>
      <c r="WTP303" s="75"/>
      <c r="WTQ303" s="75"/>
      <c r="WTR303" s="75"/>
      <c r="WTS303" s="75"/>
      <c r="WTT303" s="75"/>
      <c r="WTU303" s="75"/>
      <c r="WTV303" s="75"/>
      <c r="WTW303" s="75"/>
      <c r="WTX303" s="75"/>
      <c r="WTY303" s="75"/>
      <c r="WTZ303" s="75"/>
      <c r="WUA303" s="75"/>
      <c r="WUB303" s="75"/>
      <c r="WUC303" s="75"/>
      <c r="WUD303" s="75"/>
      <c r="WUE303" s="75"/>
      <c r="WUF303" s="75"/>
      <c r="WUG303" s="75"/>
      <c r="WUH303" s="75"/>
      <c r="WUI303" s="75"/>
      <c r="WUJ303" s="75"/>
      <c r="WUK303" s="75"/>
      <c r="WUL303" s="75"/>
      <c r="WUM303" s="75"/>
      <c r="WUN303" s="75"/>
      <c r="WUO303" s="75"/>
      <c r="WUP303" s="75"/>
      <c r="WUQ303" s="75"/>
      <c r="WUR303" s="75"/>
      <c r="WUS303" s="75"/>
      <c r="WUT303" s="75"/>
      <c r="WUU303" s="75"/>
      <c r="WUV303" s="75"/>
      <c r="WUW303" s="75"/>
      <c r="WUX303" s="75"/>
      <c r="WUY303" s="75"/>
      <c r="WUZ303" s="75"/>
      <c r="WVA303" s="75"/>
      <c r="WVB303" s="75"/>
      <c r="WVC303" s="75"/>
      <c r="WVD303" s="75"/>
      <c r="WVE303" s="75"/>
      <c r="WVF303" s="75"/>
      <c r="WVG303" s="75"/>
      <c r="WVH303" s="75"/>
      <c r="WVI303" s="75"/>
      <c r="WVJ303" s="75"/>
      <c r="WVK303" s="75"/>
      <c r="WVL303" s="75"/>
      <c r="WVM303" s="75"/>
      <c r="WVN303" s="75"/>
      <c r="WVO303" s="75"/>
      <c r="WVP303" s="75"/>
      <c r="WVQ303" s="75"/>
      <c r="WVR303" s="75"/>
      <c r="WVS303" s="75"/>
      <c r="WVT303" s="75"/>
      <c r="WVU303" s="75"/>
      <c r="WVV303" s="75"/>
      <c r="WVW303" s="75"/>
      <c r="WVX303" s="75"/>
      <c r="WVY303" s="75"/>
      <c r="WVZ303" s="75"/>
      <c r="WWA303" s="75"/>
      <c r="WWB303" s="75"/>
      <c r="WWC303" s="75"/>
      <c r="WWD303" s="75"/>
      <c r="WWE303" s="75"/>
      <c r="WWF303" s="75"/>
      <c r="WWG303" s="75"/>
      <c r="WWH303" s="75"/>
      <c r="WWI303" s="75"/>
      <c r="WWJ303" s="75"/>
      <c r="WWK303" s="75"/>
      <c r="WWL303" s="75"/>
      <c r="WWM303" s="75"/>
      <c r="WWN303" s="75"/>
      <c r="WWO303" s="75"/>
      <c r="WWP303" s="75"/>
      <c r="WWQ303" s="75"/>
      <c r="WWR303" s="75"/>
      <c r="WWS303" s="75"/>
      <c r="WWT303" s="75"/>
      <c r="WWU303" s="75"/>
      <c r="WWV303" s="75"/>
      <c r="WWW303" s="75"/>
      <c r="WWX303" s="75"/>
      <c r="WWY303" s="75"/>
      <c r="WWZ303" s="75"/>
      <c r="WXA303" s="75"/>
      <c r="WXB303" s="75"/>
      <c r="WXC303" s="75"/>
      <c r="WXD303" s="75"/>
      <c r="WXE303" s="75"/>
      <c r="WXF303" s="75"/>
      <c r="WXG303" s="75"/>
      <c r="WXH303" s="75"/>
      <c r="WXI303" s="75"/>
      <c r="WXJ303" s="75"/>
      <c r="WXK303" s="75"/>
      <c r="WXL303" s="75"/>
      <c r="WXM303" s="75"/>
      <c r="WXN303" s="75"/>
      <c r="WXO303" s="75"/>
      <c r="WXP303" s="75"/>
      <c r="WXQ303" s="75"/>
      <c r="WXR303" s="75"/>
      <c r="WXS303" s="75"/>
      <c r="WXT303" s="75"/>
      <c r="WXU303" s="75"/>
      <c r="WXV303" s="75"/>
      <c r="WXW303" s="75"/>
      <c r="WXX303" s="75"/>
      <c r="WXY303" s="75"/>
      <c r="WXZ303" s="75"/>
      <c r="WYA303" s="75"/>
      <c r="WYB303" s="75"/>
      <c r="WYC303" s="75"/>
      <c r="WYD303" s="75"/>
      <c r="WYE303" s="75"/>
      <c r="WYF303" s="75"/>
      <c r="WYG303" s="75"/>
      <c r="WYH303" s="75"/>
      <c r="WYI303" s="75"/>
      <c r="WYJ303" s="75"/>
      <c r="WYK303" s="75"/>
      <c r="WYL303" s="75"/>
      <c r="WYM303" s="75"/>
      <c r="WYN303" s="75"/>
      <c r="WYO303" s="75"/>
      <c r="WYP303" s="75"/>
      <c r="WYQ303" s="75"/>
      <c r="WYR303" s="75"/>
      <c r="WYS303" s="75"/>
      <c r="WYT303" s="75"/>
      <c r="WYU303" s="75"/>
      <c r="WYV303" s="75"/>
      <c r="WYW303" s="75"/>
      <c r="WYX303" s="75"/>
      <c r="WYY303" s="75"/>
      <c r="WYZ303" s="75"/>
      <c r="WZA303" s="75"/>
      <c r="WZB303" s="75"/>
      <c r="WZC303" s="75"/>
      <c r="WZD303" s="75"/>
      <c r="WZE303" s="75"/>
      <c r="WZF303" s="75"/>
      <c r="WZG303" s="75"/>
      <c r="WZH303" s="75"/>
      <c r="WZI303" s="75"/>
      <c r="WZJ303" s="75"/>
      <c r="WZK303" s="75"/>
      <c r="WZL303" s="75"/>
      <c r="WZM303" s="75"/>
      <c r="WZN303" s="75"/>
      <c r="WZO303" s="75"/>
      <c r="WZP303" s="75"/>
      <c r="WZQ303" s="75"/>
      <c r="WZR303" s="75"/>
      <c r="WZS303" s="75"/>
      <c r="WZT303" s="75"/>
      <c r="WZU303" s="75"/>
      <c r="WZV303" s="75"/>
      <c r="WZW303" s="75"/>
      <c r="WZX303" s="75"/>
      <c r="WZY303" s="75"/>
      <c r="WZZ303" s="75"/>
      <c r="XAA303" s="75"/>
      <c r="XAB303" s="75"/>
      <c r="XAC303" s="75"/>
      <c r="XAD303" s="75"/>
      <c r="XAE303" s="75"/>
      <c r="XAF303" s="75"/>
      <c r="XAG303" s="75"/>
      <c r="XAH303" s="75"/>
      <c r="XAI303" s="75"/>
      <c r="XAJ303" s="75"/>
      <c r="XAK303" s="75"/>
      <c r="XAL303" s="75"/>
      <c r="XAM303" s="75"/>
      <c r="XAN303" s="75"/>
      <c r="XAO303" s="75"/>
      <c r="XAP303" s="75"/>
      <c r="XAQ303" s="75"/>
      <c r="XAR303" s="75"/>
      <c r="XAS303" s="75"/>
      <c r="XAT303" s="75"/>
      <c r="XAU303" s="75"/>
      <c r="XAV303" s="75"/>
      <c r="XAW303" s="75"/>
      <c r="XAX303" s="75"/>
      <c r="XAY303" s="75"/>
      <c r="XAZ303" s="75"/>
      <c r="XBA303" s="75"/>
      <c r="XBB303" s="75"/>
      <c r="XBC303" s="75"/>
      <c r="XBD303" s="75"/>
      <c r="XBE303" s="75"/>
      <c r="XBF303" s="75"/>
      <c r="XBG303" s="75"/>
      <c r="XBH303" s="75"/>
      <c r="XBI303" s="75"/>
      <c r="XBJ303" s="75"/>
      <c r="XBK303" s="75"/>
      <c r="XBL303" s="75"/>
      <c r="XBM303" s="75"/>
      <c r="XBN303" s="75"/>
      <c r="XBO303" s="75"/>
      <c r="XBP303" s="75"/>
      <c r="XBQ303" s="75"/>
      <c r="XBR303" s="75"/>
      <c r="XBS303" s="75"/>
      <c r="XBT303" s="75"/>
      <c r="XBU303" s="75"/>
      <c r="XBV303" s="75"/>
      <c r="XBW303" s="75"/>
      <c r="XBX303" s="75"/>
      <c r="XBY303" s="75"/>
      <c r="XBZ303" s="75"/>
      <c r="XCA303" s="75"/>
      <c r="XCB303" s="75"/>
      <c r="XCC303" s="75"/>
      <c r="XCD303" s="75"/>
      <c r="XCE303" s="75"/>
      <c r="XCF303" s="75"/>
      <c r="XCG303" s="75"/>
      <c r="XCH303" s="75"/>
      <c r="XCI303" s="75"/>
      <c r="XCJ303" s="75"/>
      <c r="XCK303" s="75"/>
      <c r="XCL303" s="75"/>
      <c r="XCM303" s="75"/>
      <c r="XCN303" s="75"/>
      <c r="XCO303" s="75"/>
      <c r="XCP303" s="75"/>
      <c r="XCQ303" s="75"/>
      <c r="XCR303" s="75"/>
      <c r="XCS303" s="75"/>
      <c r="XCT303" s="75"/>
      <c r="XCU303" s="75"/>
      <c r="XCV303" s="75"/>
      <c r="XCW303" s="75"/>
      <c r="XCX303" s="75"/>
      <c r="XCY303" s="75"/>
      <c r="XCZ303" s="75"/>
      <c r="XDA303" s="75"/>
      <c r="XDB303" s="75"/>
      <c r="XDC303" s="75"/>
      <c r="XDD303" s="75"/>
      <c r="XDE303" s="75"/>
      <c r="XDF303" s="75"/>
      <c r="XDG303" s="75"/>
    </row>
    <row r="304" s="71" customFormat="1" spans="1:16335">
      <c r="A304" s="98" t="s">
        <v>1679</v>
      </c>
      <c r="B304" s="75" t="s">
        <v>1680</v>
      </c>
      <c r="C304" s="75">
        <v>898</v>
      </c>
      <c r="D304" s="75" t="s">
        <v>1678</v>
      </c>
      <c r="E304" s="75"/>
      <c r="F304" s="75"/>
      <c r="G304" s="75"/>
      <c r="H304" s="75"/>
      <c r="I304" s="75"/>
      <c r="J304" s="75"/>
      <c r="K304" s="75"/>
      <c r="L304" s="75"/>
      <c r="M304" s="75"/>
      <c r="N304" s="75"/>
      <c r="O304" s="75"/>
      <c r="P304" s="75"/>
      <c r="Q304" s="75"/>
      <c r="R304" s="75"/>
      <c r="S304" s="75"/>
      <c r="T304" s="75"/>
      <c r="U304" s="75"/>
      <c r="V304" s="75"/>
      <c r="W304" s="75"/>
      <c r="X304" s="75"/>
      <c r="Y304" s="75"/>
      <c r="Z304" s="75"/>
      <c r="AA304" s="75"/>
      <c r="AB304" s="75"/>
      <c r="AC304" s="75"/>
      <c r="AD304" s="75"/>
      <c r="AE304" s="75"/>
      <c r="AF304" s="75"/>
      <c r="AG304" s="75"/>
      <c r="AH304" s="75"/>
      <c r="AI304" s="75"/>
      <c r="AJ304" s="75"/>
      <c r="AK304" s="75"/>
      <c r="AL304" s="75"/>
      <c r="AM304" s="75"/>
      <c r="AN304" s="75"/>
      <c r="AO304" s="75"/>
      <c r="AP304" s="75"/>
      <c r="AQ304" s="75"/>
      <c r="AR304" s="75"/>
      <c r="AS304" s="75"/>
      <c r="AT304" s="75"/>
      <c r="AU304" s="75"/>
      <c r="AV304" s="75"/>
      <c r="AW304" s="75"/>
      <c r="AX304" s="75"/>
      <c r="AY304" s="75"/>
      <c r="AZ304" s="75"/>
      <c r="BA304" s="75"/>
      <c r="BB304" s="75"/>
      <c r="BC304" s="75"/>
      <c r="BD304" s="75"/>
      <c r="BE304" s="75"/>
      <c r="BF304" s="75"/>
      <c r="BG304" s="75"/>
      <c r="BH304" s="75"/>
      <c r="BI304" s="75"/>
      <c r="BJ304" s="75"/>
      <c r="BK304" s="75"/>
      <c r="BL304" s="75"/>
      <c r="BM304" s="75"/>
      <c r="BN304" s="75"/>
      <c r="BO304" s="75"/>
      <c r="BP304" s="75"/>
      <c r="BQ304" s="75"/>
      <c r="BR304" s="75"/>
      <c r="BS304" s="75"/>
      <c r="BT304" s="75"/>
      <c r="BU304" s="75"/>
      <c r="BV304" s="75"/>
      <c r="BW304" s="75"/>
      <c r="BX304" s="75"/>
      <c r="BY304" s="75"/>
      <c r="BZ304" s="75"/>
      <c r="CA304" s="75"/>
      <c r="CB304" s="75"/>
      <c r="CC304" s="75"/>
      <c r="CD304" s="75"/>
      <c r="CE304" s="75"/>
      <c r="CF304" s="75"/>
      <c r="CG304" s="75"/>
      <c r="CH304" s="75"/>
      <c r="CI304" s="75"/>
      <c r="CJ304" s="75"/>
      <c r="CK304" s="75"/>
      <c r="CL304" s="75"/>
      <c r="CM304" s="75"/>
      <c r="CN304" s="75"/>
      <c r="CO304" s="75"/>
      <c r="CP304" s="75"/>
      <c r="CQ304" s="75"/>
      <c r="CR304" s="75"/>
      <c r="CS304" s="75"/>
      <c r="CT304" s="75"/>
      <c r="CU304" s="75"/>
      <c r="CV304" s="75"/>
      <c r="CW304" s="75"/>
      <c r="CX304" s="75"/>
      <c r="CY304" s="75"/>
      <c r="CZ304" s="75"/>
      <c r="DA304" s="75"/>
      <c r="DB304" s="75"/>
      <c r="DC304" s="75"/>
      <c r="DD304" s="75"/>
      <c r="DE304" s="75"/>
      <c r="DF304" s="75"/>
      <c r="DG304" s="75"/>
      <c r="DH304" s="75"/>
      <c r="DI304" s="75"/>
      <c r="DJ304" s="75"/>
      <c r="DK304" s="75"/>
      <c r="DL304" s="75"/>
      <c r="DM304" s="75"/>
      <c r="DN304" s="75"/>
      <c r="DO304" s="75"/>
      <c r="DP304" s="75"/>
      <c r="DQ304" s="75"/>
      <c r="DR304" s="75"/>
      <c r="DS304" s="75"/>
      <c r="DT304" s="75"/>
      <c r="DU304" s="75"/>
      <c r="DV304" s="75"/>
      <c r="DW304" s="75"/>
      <c r="DX304" s="75"/>
      <c r="DY304" s="75"/>
      <c r="DZ304" s="75"/>
      <c r="EA304" s="75"/>
      <c r="EB304" s="75"/>
      <c r="EC304" s="75"/>
      <c r="ED304" s="75"/>
      <c r="EE304" s="75"/>
      <c r="EF304" s="75"/>
      <c r="EG304" s="75"/>
      <c r="EH304" s="75"/>
      <c r="EI304" s="75"/>
      <c r="EJ304" s="75"/>
      <c r="EK304" s="75"/>
      <c r="EL304" s="75"/>
      <c r="EM304" s="75"/>
      <c r="EN304" s="75"/>
      <c r="EO304" s="75"/>
      <c r="EP304" s="75"/>
      <c r="EQ304" s="75"/>
      <c r="ER304" s="75"/>
      <c r="ES304" s="75"/>
      <c r="ET304" s="75"/>
      <c r="EU304" s="75"/>
      <c r="EV304" s="75"/>
      <c r="EW304" s="75"/>
      <c r="EX304" s="75"/>
      <c r="EY304" s="75"/>
      <c r="EZ304" s="75"/>
      <c r="FA304" s="75"/>
      <c r="FB304" s="75"/>
      <c r="FC304" s="75"/>
      <c r="FD304" s="75"/>
      <c r="FE304" s="75"/>
      <c r="FF304" s="75"/>
      <c r="FG304" s="75"/>
      <c r="FH304" s="75"/>
      <c r="FI304" s="75"/>
      <c r="FJ304" s="75"/>
      <c r="FK304" s="75"/>
      <c r="FL304" s="75"/>
      <c r="FM304" s="75"/>
      <c r="FN304" s="75"/>
      <c r="FO304" s="75"/>
      <c r="FP304" s="75"/>
      <c r="FQ304" s="75"/>
      <c r="FR304" s="75"/>
      <c r="FS304" s="75"/>
      <c r="FT304" s="75"/>
      <c r="FU304" s="75"/>
      <c r="FV304" s="75"/>
      <c r="FW304" s="75"/>
      <c r="FX304" s="75"/>
      <c r="FY304" s="75"/>
      <c r="FZ304" s="75"/>
      <c r="GA304" s="75"/>
      <c r="GB304" s="75"/>
      <c r="GC304" s="75"/>
      <c r="GD304" s="75"/>
      <c r="GE304" s="75"/>
      <c r="GF304" s="75"/>
      <c r="GG304" s="75"/>
      <c r="GH304" s="75"/>
      <c r="GI304" s="75"/>
      <c r="GJ304" s="75"/>
      <c r="GK304" s="75"/>
      <c r="GL304" s="75"/>
      <c r="GM304" s="75"/>
      <c r="GN304" s="75"/>
      <c r="GO304" s="75"/>
      <c r="GP304" s="75"/>
      <c r="GQ304" s="75"/>
      <c r="GR304" s="75"/>
      <c r="GS304" s="75"/>
      <c r="GT304" s="75"/>
      <c r="GU304" s="75"/>
      <c r="GV304" s="75"/>
      <c r="GW304" s="75"/>
      <c r="GX304" s="75"/>
      <c r="GY304" s="75"/>
      <c r="GZ304" s="75"/>
      <c r="HA304" s="75"/>
      <c r="HB304" s="75"/>
      <c r="HC304" s="75"/>
      <c r="HD304" s="75"/>
      <c r="HE304" s="75"/>
      <c r="HF304" s="75"/>
      <c r="HG304" s="75"/>
      <c r="HH304" s="75"/>
      <c r="HI304" s="75"/>
      <c r="HJ304" s="75"/>
      <c r="HK304" s="75"/>
      <c r="HL304" s="75"/>
      <c r="HM304" s="75"/>
      <c r="HN304" s="75"/>
      <c r="HO304" s="75"/>
      <c r="HP304" s="75"/>
      <c r="HQ304" s="75"/>
      <c r="HR304" s="75"/>
      <c r="HS304" s="75"/>
      <c r="HT304" s="75"/>
      <c r="HU304" s="75"/>
      <c r="HV304" s="75"/>
      <c r="HW304" s="75"/>
      <c r="HX304" s="75"/>
      <c r="HY304" s="75"/>
      <c r="HZ304" s="75"/>
      <c r="IA304" s="75"/>
      <c r="IB304" s="75"/>
      <c r="IC304" s="75"/>
      <c r="ID304" s="75"/>
      <c r="IE304" s="75"/>
      <c r="IF304" s="75"/>
      <c r="IG304" s="75"/>
      <c r="IH304" s="75"/>
      <c r="II304" s="75"/>
      <c r="IJ304" s="75"/>
      <c r="IK304" s="75"/>
      <c r="IL304" s="75"/>
      <c r="IM304" s="75"/>
      <c r="IN304" s="75"/>
      <c r="IO304" s="75"/>
      <c r="IP304" s="75"/>
      <c r="IQ304" s="75"/>
      <c r="IR304" s="75"/>
      <c r="IS304" s="75"/>
      <c r="IT304" s="75"/>
      <c r="IU304" s="75"/>
      <c r="IV304" s="75"/>
      <c r="IW304" s="75"/>
      <c r="IX304" s="75"/>
      <c r="IY304" s="75"/>
      <c r="IZ304" s="75"/>
      <c r="JA304" s="75"/>
      <c r="JB304" s="75"/>
      <c r="JC304" s="75"/>
      <c r="JD304" s="75"/>
      <c r="JE304" s="75"/>
      <c r="JF304" s="75"/>
      <c r="JG304" s="75"/>
      <c r="JH304" s="75"/>
      <c r="JI304" s="75"/>
      <c r="JJ304" s="75"/>
      <c r="JK304" s="75"/>
      <c r="JL304" s="75"/>
      <c r="JM304" s="75"/>
      <c r="JN304" s="75"/>
      <c r="JO304" s="75"/>
      <c r="JP304" s="75"/>
      <c r="JQ304" s="75"/>
      <c r="JR304" s="75"/>
      <c r="JS304" s="75"/>
      <c r="JT304" s="75"/>
      <c r="JU304" s="75"/>
      <c r="JV304" s="75"/>
      <c r="JW304" s="75"/>
      <c r="JX304" s="75"/>
      <c r="JY304" s="75"/>
      <c r="JZ304" s="75"/>
      <c r="KA304" s="75"/>
      <c r="KB304" s="75"/>
      <c r="KC304" s="75"/>
      <c r="KD304" s="75"/>
      <c r="KE304" s="75"/>
      <c r="KF304" s="75"/>
      <c r="KG304" s="75"/>
      <c r="KH304" s="75"/>
      <c r="KI304" s="75"/>
      <c r="KJ304" s="75"/>
      <c r="KK304" s="75"/>
      <c r="KL304" s="75"/>
      <c r="KM304" s="75"/>
      <c r="KN304" s="75"/>
      <c r="KO304" s="75"/>
      <c r="KP304" s="75"/>
      <c r="KQ304" s="75"/>
      <c r="KR304" s="75"/>
      <c r="KS304" s="75"/>
      <c r="KT304" s="75"/>
      <c r="KU304" s="75"/>
      <c r="KV304" s="75"/>
      <c r="KW304" s="75"/>
      <c r="KX304" s="75"/>
      <c r="KY304" s="75"/>
      <c r="KZ304" s="75"/>
      <c r="LA304" s="75"/>
      <c r="LB304" s="75"/>
      <c r="LC304" s="75"/>
      <c r="LD304" s="75"/>
      <c r="LE304" s="75"/>
      <c r="LF304" s="75"/>
      <c r="LG304" s="75"/>
      <c r="LH304" s="75"/>
      <c r="LI304" s="75"/>
      <c r="LJ304" s="75"/>
      <c r="LK304" s="75"/>
      <c r="LL304" s="75"/>
      <c r="LM304" s="75"/>
      <c r="LN304" s="75"/>
      <c r="LO304" s="75"/>
      <c r="LP304" s="75"/>
      <c r="LQ304" s="75"/>
      <c r="LR304" s="75"/>
      <c r="LS304" s="75"/>
      <c r="LT304" s="75"/>
      <c r="LU304" s="75"/>
      <c r="LV304" s="75"/>
      <c r="LW304" s="75"/>
      <c r="LX304" s="75"/>
      <c r="LY304" s="75"/>
      <c r="LZ304" s="75"/>
      <c r="MA304" s="75"/>
      <c r="MB304" s="75"/>
      <c r="MC304" s="75"/>
      <c r="MD304" s="75"/>
      <c r="ME304" s="75"/>
      <c r="MF304" s="75"/>
      <c r="MG304" s="75"/>
      <c r="MH304" s="75"/>
      <c r="MI304" s="75"/>
      <c r="MJ304" s="75"/>
      <c r="MK304" s="75"/>
      <c r="ML304" s="75"/>
      <c r="MM304" s="75"/>
      <c r="MN304" s="75"/>
      <c r="MO304" s="75"/>
      <c r="MP304" s="75"/>
      <c r="MQ304" s="75"/>
      <c r="MR304" s="75"/>
      <c r="MS304" s="75"/>
      <c r="MT304" s="75"/>
      <c r="MU304" s="75"/>
      <c r="MV304" s="75"/>
      <c r="MW304" s="75"/>
      <c r="MX304" s="75"/>
      <c r="MY304" s="75"/>
      <c r="MZ304" s="75"/>
      <c r="NA304" s="75"/>
      <c r="NB304" s="75"/>
      <c r="NC304" s="75"/>
      <c r="ND304" s="75"/>
      <c r="NE304" s="75"/>
      <c r="NF304" s="75"/>
      <c r="NG304" s="75"/>
      <c r="NH304" s="75"/>
      <c r="NI304" s="75"/>
      <c r="NJ304" s="75"/>
      <c r="NK304" s="75"/>
      <c r="NL304" s="75"/>
      <c r="NM304" s="75"/>
      <c r="NN304" s="75"/>
      <c r="NO304" s="75"/>
      <c r="NP304" s="75"/>
      <c r="NQ304" s="75"/>
      <c r="NR304" s="75"/>
      <c r="NS304" s="75"/>
      <c r="NT304" s="75"/>
      <c r="NU304" s="75"/>
      <c r="NV304" s="75"/>
      <c r="NW304" s="75"/>
      <c r="NX304" s="75"/>
      <c r="NY304" s="75"/>
      <c r="NZ304" s="75"/>
      <c r="OA304" s="75"/>
      <c r="OB304" s="75"/>
      <c r="OC304" s="75"/>
      <c r="OD304" s="75"/>
      <c r="OE304" s="75"/>
      <c r="OF304" s="75"/>
      <c r="OG304" s="75"/>
      <c r="OH304" s="75"/>
      <c r="OI304" s="75"/>
      <c r="OJ304" s="75"/>
      <c r="OK304" s="75"/>
      <c r="OL304" s="75"/>
      <c r="OM304" s="75"/>
      <c r="ON304" s="75"/>
      <c r="OO304" s="75"/>
      <c r="OP304" s="75"/>
      <c r="OQ304" s="75"/>
      <c r="OR304" s="75"/>
      <c r="OS304" s="75"/>
      <c r="OT304" s="75"/>
      <c r="OU304" s="75"/>
      <c r="OV304" s="75"/>
      <c r="OW304" s="75"/>
      <c r="OX304" s="75"/>
      <c r="OY304" s="75"/>
      <c r="OZ304" s="75"/>
      <c r="PA304" s="75"/>
      <c r="PB304" s="75"/>
      <c r="PC304" s="75"/>
      <c r="PD304" s="75"/>
      <c r="PE304" s="75"/>
      <c r="PF304" s="75"/>
      <c r="PG304" s="75"/>
      <c r="PH304" s="75"/>
      <c r="PI304" s="75"/>
      <c r="PJ304" s="75"/>
      <c r="PK304" s="75"/>
      <c r="PL304" s="75"/>
      <c r="PM304" s="75"/>
      <c r="PN304" s="75"/>
      <c r="PO304" s="75"/>
      <c r="PP304" s="75"/>
      <c r="PQ304" s="75"/>
      <c r="PR304" s="75"/>
      <c r="PS304" s="75"/>
      <c r="PT304" s="75"/>
      <c r="PU304" s="75"/>
      <c r="PV304" s="75"/>
      <c r="PW304" s="75"/>
      <c r="PX304" s="75"/>
      <c r="PY304" s="75"/>
      <c r="PZ304" s="75"/>
      <c r="QA304" s="75"/>
      <c r="QB304" s="75"/>
      <c r="QC304" s="75"/>
      <c r="QD304" s="75"/>
      <c r="QE304" s="75"/>
      <c r="QF304" s="75"/>
      <c r="QG304" s="75"/>
      <c r="QH304" s="75"/>
      <c r="QI304" s="75"/>
      <c r="QJ304" s="75"/>
      <c r="QK304" s="75"/>
      <c r="QL304" s="75"/>
      <c r="QM304" s="75"/>
      <c r="QN304" s="75"/>
      <c r="QO304" s="75"/>
      <c r="QP304" s="75"/>
      <c r="QQ304" s="75"/>
      <c r="QR304" s="75"/>
      <c r="QS304" s="75"/>
      <c r="QT304" s="75"/>
      <c r="QU304" s="75"/>
      <c r="QV304" s="75"/>
      <c r="QW304" s="75"/>
      <c r="QX304" s="75"/>
      <c r="QY304" s="75"/>
      <c r="QZ304" s="75"/>
      <c r="RA304" s="75"/>
      <c r="RB304" s="75"/>
      <c r="RC304" s="75"/>
      <c r="RD304" s="75"/>
      <c r="RE304" s="75"/>
      <c r="RF304" s="75"/>
      <c r="RG304" s="75"/>
      <c r="RH304" s="75"/>
      <c r="RI304" s="75"/>
      <c r="RJ304" s="75"/>
      <c r="RK304" s="75"/>
      <c r="RL304" s="75"/>
      <c r="RM304" s="75"/>
      <c r="RN304" s="75"/>
      <c r="RO304" s="75"/>
      <c r="RP304" s="75"/>
      <c r="RQ304" s="75"/>
      <c r="RR304" s="75"/>
      <c r="RS304" s="75"/>
      <c r="RT304" s="75"/>
      <c r="RU304" s="75"/>
      <c r="RV304" s="75"/>
      <c r="RW304" s="75"/>
      <c r="RX304" s="75"/>
      <c r="RY304" s="75"/>
      <c r="RZ304" s="75"/>
      <c r="SA304" s="75"/>
      <c r="SB304" s="75"/>
      <c r="SC304" s="75"/>
      <c r="SD304" s="75"/>
      <c r="SE304" s="75"/>
      <c r="SF304" s="75"/>
      <c r="SG304" s="75"/>
      <c r="SH304" s="75"/>
      <c r="SI304" s="75"/>
      <c r="SJ304" s="75"/>
      <c r="SK304" s="75"/>
      <c r="SL304" s="75"/>
      <c r="SM304" s="75"/>
      <c r="SN304" s="75"/>
      <c r="SO304" s="75"/>
      <c r="SP304" s="75"/>
      <c r="SQ304" s="75"/>
      <c r="SR304" s="75"/>
      <c r="SS304" s="75"/>
      <c r="ST304" s="75"/>
      <c r="SU304" s="75"/>
      <c r="SV304" s="75"/>
      <c r="SW304" s="75"/>
      <c r="SX304" s="75"/>
      <c r="SY304" s="75"/>
      <c r="SZ304" s="75"/>
      <c r="TA304" s="75"/>
      <c r="TB304" s="75"/>
      <c r="TC304" s="75"/>
      <c r="TD304" s="75"/>
      <c r="TE304" s="75"/>
      <c r="TF304" s="75"/>
      <c r="TG304" s="75"/>
      <c r="TH304" s="75"/>
      <c r="TI304" s="75"/>
      <c r="TJ304" s="75"/>
      <c r="TK304" s="75"/>
      <c r="TL304" s="75"/>
      <c r="TM304" s="75"/>
      <c r="TN304" s="75"/>
      <c r="TO304" s="75"/>
      <c r="TP304" s="75"/>
      <c r="TQ304" s="75"/>
      <c r="TR304" s="75"/>
      <c r="TS304" s="75"/>
      <c r="TT304" s="75"/>
      <c r="TU304" s="75"/>
      <c r="TV304" s="75"/>
      <c r="TW304" s="75"/>
      <c r="TX304" s="75"/>
      <c r="TY304" s="75"/>
      <c r="TZ304" s="75"/>
      <c r="UA304" s="75"/>
      <c r="UB304" s="75"/>
      <c r="UC304" s="75"/>
      <c r="UD304" s="75"/>
      <c r="UE304" s="75"/>
      <c r="UF304" s="75"/>
      <c r="UG304" s="75"/>
      <c r="UH304" s="75"/>
      <c r="UI304" s="75"/>
      <c r="UJ304" s="75"/>
      <c r="UK304" s="75"/>
      <c r="UL304" s="75"/>
      <c r="UM304" s="75"/>
      <c r="UN304" s="75"/>
      <c r="UO304" s="75"/>
      <c r="UP304" s="75"/>
      <c r="UQ304" s="75"/>
      <c r="UR304" s="75"/>
      <c r="US304" s="75"/>
      <c r="UT304" s="75"/>
      <c r="UU304" s="75"/>
      <c r="UV304" s="75"/>
      <c r="UW304" s="75"/>
      <c r="UX304" s="75"/>
      <c r="UY304" s="75"/>
      <c r="UZ304" s="75"/>
      <c r="VA304" s="75"/>
      <c r="VB304" s="75"/>
      <c r="VC304" s="75"/>
      <c r="VD304" s="75"/>
      <c r="VE304" s="75"/>
      <c r="VF304" s="75"/>
      <c r="VG304" s="75"/>
      <c r="VH304" s="75"/>
      <c r="VI304" s="75"/>
      <c r="VJ304" s="75"/>
      <c r="VK304" s="75"/>
      <c r="VL304" s="75"/>
      <c r="VM304" s="75"/>
      <c r="VN304" s="75"/>
      <c r="VO304" s="75"/>
      <c r="VP304" s="75"/>
      <c r="VQ304" s="75"/>
      <c r="VR304" s="75"/>
      <c r="VS304" s="75"/>
      <c r="VT304" s="75"/>
      <c r="VU304" s="75"/>
      <c r="VV304" s="75"/>
      <c r="VW304" s="75"/>
      <c r="VX304" s="75"/>
      <c r="VY304" s="75"/>
      <c r="VZ304" s="75"/>
      <c r="WA304" s="75"/>
      <c r="WB304" s="75"/>
      <c r="WC304" s="75"/>
      <c r="WD304" s="75"/>
      <c r="WE304" s="75"/>
      <c r="WF304" s="75"/>
      <c r="WG304" s="75"/>
      <c r="WH304" s="75"/>
      <c r="WI304" s="75"/>
      <c r="WJ304" s="75"/>
      <c r="WK304" s="75"/>
      <c r="WL304" s="75"/>
      <c r="WM304" s="75"/>
      <c r="WN304" s="75"/>
      <c r="WO304" s="75"/>
      <c r="WP304" s="75"/>
      <c r="WQ304" s="75"/>
      <c r="WR304" s="75"/>
      <c r="WS304" s="75"/>
      <c r="WT304" s="75"/>
      <c r="WU304" s="75"/>
      <c r="WV304" s="75"/>
      <c r="WW304" s="75"/>
      <c r="WX304" s="75"/>
      <c r="WY304" s="75"/>
      <c r="WZ304" s="75"/>
      <c r="XA304" s="75"/>
      <c r="XB304" s="75"/>
      <c r="XC304" s="75"/>
      <c r="XD304" s="75"/>
      <c r="XE304" s="75"/>
      <c r="XF304" s="75"/>
      <c r="XG304" s="75"/>
      <c r="XH304" s="75"/>
      <c r="XI304" s="75"/>
      <c r="XJ304" s="75"/>
      <c r="XK304" s="75"/>
      <c r="XL304" s="75"/>
      <c r="XM304" s="75"/>
      <c r="XN304" s="75"/>
      <c r="XO304" s="75"/>
      <c r="XP304" s="75"/>
      <c r="XQ304" s="75"/>
      <c r="XR304" s="75"/>
      <c r="XS304" s="75"/>
      <c r="XT304" s="75"/>
      <c r="XU304" s="75"/>
      <c r="XV304" s="75"/>
      <c r="XW304" s="75"/>
      <c r="XX304" s="75"/>
      <c r="XY304" s="75"/>
      <c r="XZ304" s="75"/>
      <c r="YA304" s="75"/>
      <c r="YB304" s="75"/>
      <c r="YC304" s="75"/>
      <c r="YD304" s="75"/>
      <c r="YE304" s="75"/>
      <c r="YF304" s="75"/>
      <c r="YG304" s="75"/>
      <c r="YH304" s="75"/>
      <c r="YI304" s="75"/>
      <c r="YJ304" s="75"/>
      <c r="YK304" s="75"/>
      <c r="YL304" s="75"/>
      <c r="YM304" s="75"/>
      <c r="YN304" s="75"/>
      <c r="YO304" s="75"/>
      <c r="YP304" s="75"/>
      <c r="YQ304" s="75"/>
      <c r="YR304" s="75"/>
      <c r="YS304" s="75"/>
      <c r="YT304" s="75"/>
      <c r="YU304" s="75"/>
      <c r="YV304" s="75"/>
      <c r="YW304" s="75"/>
      <c r="YX304" s="75"/>
      <c r="YY304" s="75"/>
      <c r="YZ304" s="75"/>
      <c r="ZA304" s="75"/>
      <c r="ZB304" s="75"/>
      <c r="ZC304" s="75"/>
      <c r="ZD304" s="75"/>
      <c r="ZE304" s="75"/>
      <c r="ZF304" s="75"/>
      <c r="ZG304" s="75"/>
      <c r="ZH304" s="75"/>
      <c r="ZI304" s="75"/>
      <c r="ZJ304" s="75"/>
      <c r="ZK304" s="75"/>
      <c r="ZL304" s="75"/>
      <c r="ZM304" s="75"/>
      <c r="ZN304" s="75"/>
      <c r="ZO304" s="75"/>
      <c r="ZP304" s="75"/>
      <c r="ZQ304" s="75"/>
      <c r="ZR304" s="75"/>
      <c r="ZS304" s="75"/>
      <c r="ZT304" s="75"/>
      <c r="ZU304" s="75"/>
      <c r="ZV304" s="75"/>
      <c r="ZW304" s="75"/>
      <c r="ZX304" s="75"/>
      <c r="ZY304" s="75"/>
      <c r="ZZ304" s="75"/>
      <c r="AAA304" s="75"/>
      <c r="AAB304" s="75"/>
      <c r="AAC304" s="75"/>
      <c r="AAD304" s="75"/>
      <c r="AAE304" s="75"/>
      <c r="AAF304" s="75"/>
      <c r="AAG304" s="75"/>
      <c r="AAH304" s="75"/>
      <c r="AAI304" s="75"/>
      <c r="AAJ304" s="75"/>
      <c r="AAK304" s="75"/>
      <c r="AAL304" s="75"/>
      <c r="AAM304" s="75"/>
      <c r="AAN304" s="75"/>
      <c r="AAO304" s="75"/>
      <c r="AAP304" s="75"/>
      <c r="AAQ304" s="75"/>
      <c r="AAR304" s="75"/>
      <c r="AAS304" s="75"/>
      <c r="AAT304" s="75"/>
      <c r="AAU304" s="75"/>
      <c r="AAV304" s="75"/>
      <c r="AAW304" s="75"/>
      <c r="AAX304" s="75"/>
      <c r="AAY304" s="75"/>
      <c r="AAZ304" s="75"/>
      <c r="ABA304" s="75"/>
      <c r="ABB304" s="75"/>
      <c r="ABC304" s="75"/>
      <c r="ABD304" s="75"/>
      <c r="ABE304" s="75"/>
      <c r="ABF304" s="75"/>
      <c r="ABG304" s="75"/>
      <c r="ABH304" s="75"/>
      <c r="ABI304" s="75"/>
      <c r="ABJ304" s="75"/>
      <c r="ABK304" s="75"/>
      <c r="ABL304" s="75"/>
      <c r="ABM304" s="75"/>
      <c r="ABN304" s="75"/>
      <c r="ABO304" s="75"/>
      <c r="ABP304" s="75"/>
      <c r="ABQ304" s="75"/>
      <c r="ABR304" s="75"/>
      <c r="ABS304" s="75"/>
      <c r="ABT304" s="75"/>
      <c r="ABU304" s="75"/>
      <c r="ABV304" s="75"/>
      <c r="ABW304" s="75"/>
      <c r="ABX304" s="75"/>
      <c r="ABY304" s="75"/>
      <c r="ABZ304" s="75"/>
      <c r="ACA304" s="75"/>
      <c r="ACB304" s="75"/>
      <c r="ACC304" s="75"/>
      <c r="ACD304" s="75"/>
      <c r="ACE304" s="75"/>
      <c r="ACF304" s="75"/>
      <c r="ACG304" s="75"/>
      <c r="ACH304" s="75"/>
      <c r="ACI304" s="75"/>
      <c r="ACJ304" s="75"/>
      <c r="ACK304" s="75"/>
      <c r="ACL304" s="75"/>
      <c r="ACM304" s="75"/>
      <c r="ACN304" s="75"/>
      <c r="ACO304" s="75"/>
      <c r="ACP304" s="75"/>
      <c r="ACQ304" s="75"/>
      <c r="ACR304" s="75"/>
      <c r="ACS304" s="75"/>
      <c r="ACT304" s="75"/>
      <c r="ACU304" s="75"/>
      <c r="ACV304" s="75"/>
      <c r="ACW304" s="75"/>
      <c r="ACX304" s="75"/>
      <c r="ACY304" s="75"/>
      <c r="ACZ304" s="75"/>
      <c r="ADA304" s="75"/>
      <c r="ADB304" s="75"/>
      <c r="ADC304" s="75"/>
      <c r="ADD304" s="75"/>
      <c r="ADE304" s="75"/>
      <c r="ADF304" s="75"/>
      <c r="ADG304" s="75"/>
      <c r="ADH304" s="75"/>
      <c r="ADI304" s="75"/>
      <c r="ADJ304" s="75"/>
      <c r="ADK304" s="75"/>
      <c r="ADL304" s="75"/>
      <c r="ADM304" s="75"/>
      <c r="ADN304" s="75"/>
      <c r="ADO304" s="75"/>
      <c r="ADP304" s="75"/>
      <c r="ADQ304" s="75"/>
      <c r="ADR304" s="75"/>
      <c r="ADS304" s="75"/>
      <c r="ADT304" s="75"/>
      <c r="ADU304" s="75"/>
      <c r="ADV304" s="75"/>
      <c r="ADW304" s="75"/>
      <c r="ADX304" s="75"/>
      <c r="ADY304" s="75"/>
      <c r="ADZ304" s="75"/>
      <c r="AEA304" s="75"/>
      <c r="AEB304" s="75"/>
      <c r="AEC304" s="75"/>
      <c r="AED304" s="75"/>
      <c r="AEE304" s="75"/>
      <c r="AEF304" s="75"/>
      <c r="AEG304" s="75"/>
      <c r="AEH304" s="75"/>
      <c r="AEI304" s="75"/>
      <c r="AEJ304" s="75"/>
      <c r="AEK304" s="75"/>
      <c r="AEL304" s="75"/>
      <c r="AEM304" s="75"/>
      <c r="AEN304" s="75"/>
      <c r="AEO304" s="75"/>
      <c r="AEP304" s="75"/>
      <c r="AEQ304" s="75"/>
      <c r="AER304" s="75"/>
      <c r="AES304" s="75"/>
      <c r="AET304" s="75"/>
      <c r="AEU304" s="75"/>
      <c r="AEV304" s="75"/>
      <c r="AEW304" s="75"/>
      <c r="AEX304" s="75"/>
      <c r="AEY304" s="75"/>
      <c r="AEZ304" s="75"/>
      <c r="AFA304" s="75"/>
      <c r="AFB304" s="75"/>
      <c r="AFC304" s="75"/>
      <c r="AFD304" s="75"/>
      <c r="AFE304" s="75"/>
      <c r="AFF304" s="75"/>
      <c r="AFG304" s="75"/>
      <c r="AFH304" s="75"/>
      <c r="AFI304" s="75"/>
      <c r="AFJ304" s="75"/>
      <c r="AFK304" s="75"/>
      <c r="AFL304" s="75"/>
      <c r="AFM304" s="75"/>
      <c r="AFN304" s="75"/>
      <c r="AFO304" s="75"/>
      <c r="AFP304" s="75"/>
      <c r="AFQ304" s="75"/>
      <c r="AFR304" s="75"/>
      <c r="AFS304" s="75"/>
      <c r="AFT304" s="75"/>
      <c r="AFU304" s="75"/>
      <c r="AFV304" s="75"/>
      <c r="AFW304" s="75"/>
      <c r="AFX304" s="75"/>
      <c r="AFY304" s="75"/>
      <c r="AFZ304" s="75"/>
      <c r="AGA304" s="75"/>
      <c r="AGB304" s="75"/>
      <c r="AGC304" s="75"/>
      <c r="AGD304" s="75"/>
      <c r="AGE304" s="75"/>
      <c r="AGF304" s="75"/>
      <c r="AGG304" s="75"/>
      <c r="AGH304" s="75"/>
      <c r="AGI304" s="75"/>
      <c r="AGJ304" s="75"/>
      <c r="AGK304" s="75"/>
      <c r="AGL304" s="75"/>
      <c r="AGM304" s="75"/>
      <c r="AGN304" s="75"/>
      <c r="AGO304" s="75"/>
      <c r="AGP304" s="75"/>
      <c r="AGQ304" s="75"/>
      <c r="AGR304" s="75"/>
      <c r="AGS304" s="75"/>
      <c r="AGT304" s="75"/>
      <c r="AGU304" s="75"/>
      <c r="AGV304" s="75"/>
      <c r="AGW304" s="75"/>
      <c r="AGX304" s="75"/>
      <c r="AGY304" s="75"/>
      <c r="AGZ304" s="75"/>
      <c r="AHA304" s="75"/>
      <c r="AHB304" s="75"/>
      <c r="AHC304" s="75"/>
      <c r="AHD304" s="75"/>
      <c r="AHE304" s="75"/>
      <c r="AHF304" s="75"/>
      <c r="AHG304" s="75"/>
      <c r="AHH304" s="75"/>
      <c r="AHI304" s="75"/>
      <c r="AHJ304" s="75"/>
      <c r="AHK304" s="75"/>
      <c r="AHL304" s="75"/>
      <c r="AHM304" s="75"/>
      <c r="AHN304" s="75"/>
      <c r="AHO304" s="75"/>
      <c r="AHP304" s="75"/>
      <c r="AHQ304" s="75"/>
      <c r="AHR304" s="75"/>
      <c r="AHS304" s="75"/>
      <c r="AHT304" s="75"/>
      <c r="AHU304" s="75"/>
      <c r="AHV304" s="75"/>
      <c r="AHW304" s="75"/>
      <c r="AHX304" s="75"/>
      <c r="AHY304" s="75"/>
      <c r="AHZ304" s="75"/>
      <c r="AIA304" s="75"/>
      <c r="AIB304" s="75"/>
      <c r="AIC304" s="75"/>
      <c r="AID304" s="75"/>
      <c r="AIE304" s="75"/>
      <c r="AIF304" s="75"/>
      <c r="AIG304" s="75"/>
      <c r="AIH304" s="75"/>
      <c r="AII304" s="75"/>
      <c r="AIJ304" s="75"/>
      <c r="AIK304" s="75"/>
      <c r="AIL304" s="75"/>
      <c r="AIM304" s="75"/>
      <c r="AIN304" s="75"/>
      <c r="AIO304" s="75"/>
      <c r="AIP304" s="75"/>
      <c r="AIQ304" s="75"/>
      <c r="AIR304" s="75"/>
      <c r="AIS304" s="75"/>
      <c r="AIT304" s="75"/>
      <c r="AIU304" s="75"/>
      <c r="AIV304" s="75"/>
      <c r="AIW304" s="75"/>
      <c r="AIX304" s="75"/>
      <c r="AIY304" s="75"/>
      <c r="AIZ304" s="75"/>
      <c r="AJA304" s="75"/>
      <c r="AJB304" s="75"/>
      <c r="AJC304" s="75"/>
      <c r="AJD304" s="75"/>
      <c r="AJE304" s="75"/>
      <c r="AJF304" s="75"/>
      <c r="AJG304" s="75"/>
      <c r="AJH304" s="75"/>
      <c r="AJI304" s="75"/>
      <c r="AJJ304" s="75"/>
      <c r="AJK304" s="75"/>
      <c r="AJL304" s="75"/>
      <c r="AJM304" s="75"/>
      <c r="AJN304" s="75"/>
      <c r="AJO304" s="75"/>
      <c r="AJP304" s="75"/>
      <c r="AJQ304" s="75"/>
      <c r="AJR304" s="75"/>
      <c r="AJS304" s="75"/>
      <c r="AJT304" s="75"/>
      <c r="AJU304" s="75"/>
      <c r="AJV304" s="75"/>
      <c r="AJW304" s="75"/>
      <c r="AJX304" s="75"/>
      <c r="AJY304" s="75"/>
      <c r="AJZ304" s="75"/>
      <c r="AKA304" s="75"/>
      <c r="AKB304" s="75"/>
      <c r="AKC304" s="75"/>
      <c r="AKD304" s="75"/>
      <c r="AKE304" s="75"/>
      <c r="AKF304" s="75"/>
      <c r="AKG304" s="75"/>
      <c r="AKH304" s="75"/>
      <c r="AKI304" s="75"/>
      <c r="AKJ304" s="75"/>
      <c r="AKK304" s="75"/>
      <c r="AKL304" s="75"/>
      <c r="AKM304" s="75"/>
      <c r="AKN304" s="75"/>
      <c r="AKO304" s="75"/>
      <c r="AKP304" s="75"/>
      <c r="AKQ304" s="75"/>
      <c r="AKR304" s="75"/>
      <c r="AKS304" s="75"/>
      <c r="AKT304" s="75"/>
      <c r="AKU304" s="75"/>
      <c r="AKV304" s="75"/>
      <c r="AKW304" s="75"/>
      <c r="AKX304" s="75"/>
      <c r="AKY304" s="75"/>
      <c r="AKZ304" s="75"/>
      <c r="ALA304" s="75"/>
      <c r="ALB304" s="75"/>
      <c r="ALC304" s="75"/>
      <c r="ALD304" s="75"/>
      <c r="ALE304" s="75"/>
      <c r="ALF304" s="75"/>
      <c r="ALG304" s="75"/>
      <c r="ALH304" s="75"/>
      <c r="ALI304" s="75"/>
      <c r="ALJ304" s="75"/>
      <c r="ALK304" s="75"/>
      <c r="ALL304" s="75"/>
      <c r="ALM304" s="75"/>
      <c r="ALN304" s="75"/>
      <c r="ALO304" s="75"/>
      <c r="ALP304" s="75"/>
      <c r="ALQ304" s="75"/>
      <c r="ALR304" s="75"/>
      <c r="ALS304" s="75"/>
      <c r="ALT304" s="75"/>
      <c r="ALU304" s="75"/>
      <c r="ALV304" s="75"/>
      <c r="ALW304" s="75"/>
      <c r="ALX304" s="75"/>
      <c r="ALY304" s="75"/>
      <c r="ALZ304" s="75"/>
      <c r="AMA304" s="75"/>
      <c r="AMB304" s="75"/>
      <c r="AMC304" s="75"/>
      <c r="AMD304" s="75"/>
      <c r="AME304" s="75"/>
      <c r="AMF304" s="75"/>
      <c r="AMG304" s="75"/>
      <c r="AMH304" s="75"/>
      <c r="AMI304" s="75"/>
      <c r="AMJ304" s="75"/>
      <c r="AMK304" s="75"/>
      <c r="AML304" s="75"/>
      <c r="AMM304" s="75"/>
      <c r="AMN304" s="75"/>
      <c r="AMO304" s="75"/>
      <c r="AMP304" s="75"/>
      <c r="AMQ304" s="75"/>
      <c r="AMR304" s="75"/>
      <c r="AMS304" s="75"/>
      <c r="AMT304" s="75"/>
      <c r="AMU304" s="75"/>
      <c r="AMV304" s="75"/>
      <c r="AMW304" s="75"/>
      <c r="AMX304" s="75"/>
      <c r="AMY304" s="75"/>
      <c r="AMZ304" s="75"/>
      <c r="ANA304" s="75"/>
      <c r="ANB304" s="75"/>
      <c r="ANC304" s="75"/>
      <c r="AND304" s="75"/>
      <c r="ANE304" s="75"/>
      <c r="ANF304" s="75"/>
      <c r="ANG304" s="75"/>
      <c r="ANH304" s="75"/>
      <c r="ANI304" s="75"/>
      <c r="ANJ304" s="75"/>
      <c r="ANK304" s="75"/>
      <c r="ANL304" s="75"/>
      <c r="ANM304" s="75"/>
      <c r="ANN304" s="75"/>
      <c r="ANO304" s="75"/>
      <c r="ANP304" s="75"/>
      <c r="ANQ304" s="75"/>
      <c r="ANR304" s="75"/>
      <c r="ANS304" s="75"/>
      <c r="ANT304" s="75"/>
      <c r="ANU304" s="75"/>
      <c r="ANV304" s="75"/>
      <c r="ANW304" s="75"/>
      <c r="ANX304" s="75"/>
      <c r="ANY304" s="75"/>
      <c r="ANZ304" s="75"/>
      <c r="AOA304" s="75"/>
      <c r="AOB304" s="75"/>
      <c r="AOC304" s="75"/>
      <c r="AOD304" s="75"/>
      <c r="AOE304" s="75"/>
      <c r="AOF304" s="75"/>
      <c r="AOG304" s="75"/>
      <c r="AOH304" s="75"/>
      <c r="AOI304" s="75"/>
      <c r="AOJ304" s="75"/>
      <c r="AOK304" s="75"/>
      <c r="AOL304" s="75"/>
      <c r="AOM304" s="75"/>
      <c r="AON304" s="75"/>
      <c r="AOO304" s="75"/>
      <c r="AOP304" s="75"/>
      <c r="AOQ304" s="75"/>
      <c r="AOR304" s="75"/>
      <c r="AOS304" s="75"/>
      <c r="AOT304" s="75"/>
      <c r="AOU304" s="75"/>
      <c r="AOV304" s="75"/>
      <c r="AOW304" s="75"/>
      <c r="AOX304" s="75"/>
      <c r="AOY304" s="75"/>
      <c r="AOZ304" s="75"/>
      <c r="APA304" s="75"/>
      <c r="APB304" s="75"/>
      <c r="APC304" s="75"/>
      <c r="APD304" s="75"/>
      <c r="APE304" s="75"/>
      <c r="APF304" s="75"/>
      <c r="APG304" s="75"/>
      <c r="APH304" s="75"/>
      <c r="API304" s="75"/>
      <c r="APJ304" s="75"/>
      <c r="APK304" s="75"/>
      <c r="APL304" s="75"/>
      <c r="APM304" s="75"/>
      <c r="APN304" s="75"/>
      <c r="APO304" s="75"/>
      <c r="APP304" s="75"/>
      <c r="APQ304" s="75"/>
      <c r="APR304" s="75"/>
      <c r="APS304" s="75"/>
      <c r="APT304" s="75"/>
      <c r="APU304" s="75"/>
      <c r="APV304" s="75"/>
      <c r="APW304" s="75"/>
      <c r="APX304" s="75"/>
      <c r="APY304" s="75"/>
      <c r="APZ304" s="75"/>
      <c r="AQA304" s="75"/>
      <c r="AQB304" s="75"/>
      <c r="AQC304" s="75"/>
      <c r="AQD304" s="75"/>
      <c r="AQE304" s="75"/>
      <c r="AQF304" s="75"/>
      <c r="AQG304" s="75"/>
      <c r="AQH304" s="75"/>
      <c r="AQI304" s="75"/>
      <c r="AQJ304" s="75"/>
      <c r="AQK304" s="75"/>
      <c r="AQL304" s="75"/>
      <c r="AQM304" s="75"/>
      <c r="AQN304" s="75"/>
      <c r="AQO304" s="75"/>
      <c r="AQP304" s="75"/>
      <c r="AQQ304" s="75"/>
      <c r="AQR304" s="75"/>
      <c r="AQS304" s="75"/>
      <c r="AQT304" s="75"/>
      <c r="AQU304" s="75"/>
      <c r="AQV304" s="75"/>
      <c r="AQW304" s="75"/>
      <c r="AQX304" s="75"/>
      <c r="AQY304" s="75"/>
      <c r="AQZ304" s="75"/>
      <c r="ARA304" s="75"/>
      <c r="ARB304" s="75"/>
      <c r="ARC304" s="75"/>
      <c r="ARD304" s="75"/>
      <c r="ARE304" s="75"/>
      <c r="ARF304" s="75"/>
      <c r="ARG304" s="75"/>
      <c r="ARH304" s="75"/>
      <c r="ARI304" s="75"/>
      <c r="ARJ304" s="75"/>
      <c r="ARK304" s="75"/>
      <c r="ARL304" s="75"/>
      <c r="ARM304" s="75"/>
      <c r="ARN304" s="75"/>
      <c r="ARO304" s="75"/>
      <c r="ARP304" s="75"/>
      <c r="ARQ304" s="75"/>
      <c r="ARR304" s="75"/>
      <c r="ARS304" s="75"/>
      <c r="ART304" s="75"/>
      <c r="ARU304" s="75"/>
      <c r="ARV304" s="75"/>
      <c r="ARW304" s="75"/>
      <c r="ARX304" s="75"/>
      <c r="ARY304" s="75"/>
      <c r="ARZ304" s="75"/>
      <c r="ASA304" s="75"/>
      <c r="ASB304" s="75"/>
      <c r="ASC304" s="75"/>
      <c r="ASD304" s="75"/>
      <c r="ASE304" s="75"/>
      <c r="ASF304" s="75"/>
      <c r="ASG304" s="75"/>
      <c r="ASH304" s="75"/>
      <c r="ASI304" s="75"/>
      <c r="ASJ304" s="75"/>
      <c r="ASK304" s="75"/>
      <c r="ASL304" s="75"/>
      <c r="ASM304" s="75"/>
      <c r="ASN304" s="75"/>
      <c r="ASO304" s="75"/>
      <c r="ASP304" s="75"/>
      <c r="ASQ304" s="75"/>
      <c r="ASR304" s="75"/>
      <c r="ASS304" s="75"/>
      <c r="AST304" s="75"/>
      <c r="ASU304" s="75"/>
      <c r="ASV304" s="75"/>
      <c r="ASW304" s="75"/>
      <c r="ASX304" s="75"/>
      <c r="ASY304" s="75"/>
      <c r="ASZ304" s="75"/>
      <c r="ATA304" s="75"/>
      <c r="ATB304" s="75"/>
      <c r="ATC304" s="75"/>
      <c r="ATD304" s="75"/>
      <c r="ATE304" s="75"/>
      <c r="ATF304" s="75"/>
      <c r="ATG304" s="75"/>
      <c r="ATH304" s="75"/>
      <c r="ATI304" s="75"/>
      <c r="ATJ304" s="75"/>
      <c r="ATK304" s="75"/>
      <c r="ATL304" s="75"/>
      <c r="ATM304" s="75"/>
      <c r="ATN304" s="75"/>
      <c r="ATO304" s="75"/>
      <c r="ATP304" s="75"/>
      <c r="ATQ304" s="75"/>
      <c r="ATR304" s="75"/>
      <c r="ATS304" s="75"/>
      <c r="ATT304" s="75"/>
      <c r="ATU304" s="75"/>
      <c r="ATV304" s="75"/>
      <c r="ATW304" s="75"/>
      <c r="ATX304" s="75"/>
      <c r="ATY304" s="75"/>
      <c r="ATZ304" s="75"/>
      <c r="AUA304" s="75"/>
      <c r="AUB304" s="75"/>
      <c r="AUC304" s="75"/>
      <c r="AUD304" s="75"/>
      <c r="AUE304" s="75"/>
      <c r="AUF304" s="75"/>
      <c r="AUG304" s="75"/>
      <c r="AUH304" s="75"/>
      <c r="AUI304" s="75"/>
      <c r="AUJ304" s="75"/>
      <c r="AUK304" s="75"/>
      <c r="AUL304" s="75"/>
      <c r="AUM304" s="75"/>
      <c r="AUN304" s="75"/>
      <c r="AUO304" s="75"/>
      <c r="AUP304" s="75"/>
      <c r="AUQ304" s="75"/>
      <c r="AUR304" s="75"/>
      <c r="AUS304" s="75"/>
      <c r="AUT304" s="75"/>
      <c r="AUU304" s="75"/>
      <c r="AUV304" s="75"/>
      <c r="AUW304" s="75"/>
      <c r="AUX304" s="75"/>
      <c r="AUY304" s="75"/>
      <c r="AUZ304" s="75"/>
      <c r="AVA304" s="75"/>
      <c r="AVB304" s="75"/>
      <c r="AVC304" s="75"/>
      <c r="AVD304" s="75"/>
      <c r="AVE304" s="75"/>
      <c r="AVF304" s="75"/>
      <c r="AVG304" s="75"/>
      <c r="AVH304" s="75"/>
      <c r="AVI304" s="75"/>
      <c r="AVJ304" s="75"/>
      <c r="AVK304" s="75"/>
      <c r="AVL304" s="75"/>
      <c r="AVM304" s="75"/>
      <c r="AVN304" s="75"/>
      <c r="AVO304" s="75"/>
      <c r="AVP304" s="75"/>
      <c r="AVQ304" s="75"/>
      <c r="AVR304" s="75"/>
      <c r="AVS304" s="75"/>
      <c r="AVT304" s="75"/>
      <c r="AVU304" s="75"/>
      <c r="AVV304" s="75"/>
      <c r="AVW304" s="75"/>
      <c r="AVX304" s="75"/>
      <c r="AVY304" s="75"/>
      <c r="AVZ304" s="75"/>
      <c r="AWA304" s="75"/>
      <c r="AWB304" s="75"/>
      <c r="AWC304" s="75"/>
      <c r="AWD304" s="75"/>
      <c r="AWE304" s="75"/>
      <c r="AWF304" s="75"/>
      <c r="AWG304" s="75"/>
      <c r="AWH304" s="75"/>
      <c r="AWI304" s="75"/>
      <c r="AWJ304" s="75"/>
      <c r="AWK304" s="75"/>
      <c r="AWL304" s="75"/>
      <c r="AWM304" s="75"/>
      <c r="AWN304" s="75"/>
      <c r="AWO304" s="75"/>
      <c r="AWP304" s="75"/>
      <c r="AWQ304" s="75"/>
      <c r="AWR304" s="75"/>
      <c r="AWS304" s="75"/>
      <c r="AWT304" s="75"/>
      <c r="AWU304" s="75"/>
      <c r="AWV304" s="75"/>
      <c r="AWW304" s="75"/>
      <c r="AWX304" s="75"/>
      <c r="AWY304" s="75"/>
      <c r="AWZ304" s="75"/>
      <c r="AXA304" s="75"/>
      <c r="AXB304" s="75"/>
      <c r="AXC304" s="75"/>
      <c r="AXD304" s="75"/>
      <c r="AXE304" s="75"/>
      <c r="AXF304" s="75"/>
      <c r="AXG304" s="75"/>
      <c r="AXH304" s="75"/>
      <c r="AXI304" s="75"/>
      <c r="AXJ304" s="75"/>
      <c r="AXK304" s="75"/>
      <c r="AXL304" s="75"/>
      <c r="AXM304" s="75"/>
      <c r="AXN304" s="75"/>
      <c r="AXO304" s="75"/>
      <c r="AXP304" s="75"/>
      <c r="AXQ304" s="75"/>
      <c r="AXR304" s="75"/>
      <c r="AXS304" s="75"/>
      <c r="AXT304" s="75"/>
      <c r="AXU304" s="75"/>
      <c r="AXV304" s="75"/>
      <c r="AXW304" s="75"/>
      <c r="AXX304" s="75"/>
      <c r="AXY304" s="75"/>
      <c r="AXZ304" s="75"/>
      <c r="AYA304" s="75"/>
      <c r="AYB304" s="75"/>
      <c r="AYC304" s="75"/>
      <c r="AYD304" s="75"/>
      <c r="AYE304" s="75"/>
      <c r="AYF304" s="75"/>
      <c r="AYG304" s="75"/>
      <c r="AYH304" s="75"/>
      <c r="AYI304" s="75"/>
      <c r="AYJ304" s="75"/>
      <c r="AYK304" s="75"/>
      <c r="AYL304" s="75"/>
      <c r="AYM304" s="75"/>
      <c r="AYN304" s="75"/>
      <c r="AYO304" s="75"/>
      <c r="AYP304" s="75"/>
      <c r="AYQ304" s="75"/>
      <c r="AYR304" s="75"/>
      <c r="AYS304" s="75"/>
      <c r="AYT304" s="75"/>
      <c r="AYU304" s="75"/>
      <c r="AYV304" s="75"/>
      <c r="AYW304" s="75"/>
      <c r="AYX304" s="75"/>
      <c r="AYY304" s="75"/>
      <c r="AYZ304" s="75"/>
      <c r="AZA304" s="75"/>
      <c r="AZB304" s="75"/>
      <c r="AZC304" s="75"/>
      <c r="AZD304" s="75"/>
      <c r="AZE304" s="75"/>
      <c r="AZF304" s="75"/>
      <c r="AZG304" s="75"/>
      <c r="AZH304" s="75"/>
      <c r="AZI304" s="75"/>
      <c r="AZJ304" s="75"/>
      <c r="AZK304" s="75"/>
      <c r="AZL304" s="75"/>
      <c r="AZM304" s="75"/>
      <c r="AZN304" s="75"/>
      <c r="AZO304" s="75"/>
      <c r="AZP304" s="75"/>
      <c r="AZQ304" s="75"/>
      <c r="AZR304" s="75"/>
      <c r="AZS304" s="75"/>
      <c r="AZT304" s="75"/>
      <c r="AZU304" s="75"/>
      <c r="AZV304" s="75"/>
      <c r="AZW304" s="75"/>
      <c r="AZX304" s="75"/>
      <c r="AZY304" s="75"/>
      <c r="AZZ304" s="75"/>
      <c r="BAA304" s="75"/>
      <c r="BAB304" s="75"/>
      <c r="BAC304" s="75"/>
      <c r="BAD304" s="75"/>
      <c r="BAE304" s="75"/>
      <c r="BAF304" s="75"/>
      <c r="BAG304" s="75"/>
      <c r="BAH304" s="75"/>
      <c r="BAI304" s="75"/>
      <c r="BAJ304" s="75"/>
      <c r="BAK304" s="75"/>
      <c r="BAL304" s="75"/>
      <c r="BAM304" s="75"/>
      <c r="BAN304" s="75"/>
      <c r="BAO304" s="75"/>
      <c r="BAP304" s="75"/>
      <c r="BAQ304" s="75"/>
      <c r="BAR304" s="75"/>
      <c r="BAS304" s="75"/>
      <c r="BAT304" s="75"/>
      <c r="BAU304" s="75"/>
      <c r="BAV304" s="75"/>
      <c r="BAW304" s="75"/>
      <c r="BAX304" s="75"/>
      <c r="BAY304" s="75"/>
      <c r="BAZ304" s="75"/>
      <c r="BBA304" s="75"/>
      <c r="BBB304" s="75"/>
      <c r="BBC304" s="75"/>
      <c r="BBD304" s="75"/>
      <c r="BBE304" s="75"/>
      <c r="BBF304" s="75"/>
      <c r="BBG304" s="75"/>
      <c r="BBH304" s="75"/>
      <c r="BBI304" s="75"/>
      <c r="BBJ304" s="75"/>
      <c r="BBK304" s="75"/>
      <c r="BBL304" s="75"/>
      <c r="BBM304" s="75"/>
      <c r="BBN304" s="75"/>
      <c r="BBO304" s="75"/>
      <c r="BBP304" s="75"/>
      <c r="BBQ304" s="75"/>
      <c r="BBR304" s="75"/>
      <c r="BBS304" s="75"/>
      <c r="BBT304" s="75"/>
      <c r="BBU304" s="75"/>
      <c r="BBV304" s="75"/>
      <c r="BBW304" s="75"/>
      <c r="BBX304" s="75"/>
      <c r="BBY304" s="75"/>
      <c r="BBZ304" s="75"/>
      <c r="BCA304" s="75"/>
      <c r="BCB304" s="75"/>
      <c r="BCC304" s="75"/>
      <c r="BCD304" s="75"/>
      <c r="BCE304" s="75"/>
      <c r="BCF304" s="75"/>
      <c r="BCG304" s="75"/>
      <c r="BCH304" s="75"/>
      <c r="BCI304" s="75"/>
      <c r="BCJ304" s="75"/>
      <c r="BCK304" s="75"/>
      <c r="BCL304" s="75"/>
      <c r="BCM304" s="75"/>
      <c r="BCN304" s="75"/>
      <c r="BCO304" s="75"/>
      <c r="BCP304" s="75"/>
      <c r="BCQ304" s="75"/>
      <c r="BCR304" s="75"/>
      <c r="BCS304" s="75"/>
      <c r="BCT304" s="75"/>
      <c r="BCU304" s="75"/>
      <c r="BCV304" s="75"/>
      <c r="BCW304" s="75"/>
      <c r="BCX304" s="75"/>
      <c r="BCY304" s="75"/>
      <c r="BCZ304" s="75"/>
      <c r="BDA304" s="75"/>
      <c r="BDB304" s="75"/>
      <c r="BDC304" s="75"/>
      <c r="BDD304" s="75"/>
      <c r="BDE304" s="75"/>
      <c r="BDF304" s="75"/>
      <c r="BDG304" s="75"/>
      <c r="BDH304" s="75"/>
      <c r="BDI304" s="75"/>
      <c r="BDJ304" s="75"/>
      <c r="BDK304" s="75"/>
      <c r="BDL304" s="75"/>
      <c r="BDM304" s="75"/>
      <c r="BDN304" s="75"/>
      <c r="BDO304" s="75"/>
      <c r="BDP304" s="75"/>
      <c r="BDQ304" s="75"/>
      <c r="BDR304" s="75"/>
      <c r="BDS304" s="75"/>
      <c r="BDT304" s="75"/>
      <c r="BDU304" s="75"/>
      <c r="BDV304" s="75"/>
      <c r="BDW304" s="75"/>
      <c r="BDX304" s="75"/>
      <c r="BDY304" s="75"/>
      <c r="BDZ304" s="75"/>
      <c r="BEA304" s="75"/>
      <c r="BEB304" s="75"/>
      <c r="BEC304" s="75"/>
      <c r="BED304" s="75"/>
      <c r="BEE304" s="75"/>
      <c r="BEF304" s="75"/>
      <c r="BEG304" s="75"/>
      <c r="BEH304" s="75"/>
      <c r="BEI304" s="75"/>
      <c r="BEJ304" s="75"/>
      <c r="BEK304" s="75"/>
      <c r="BEL304" s="75"/>
      <c r="BEM304" s="75"/>
      <c r="BEN304" s="75"/>
      <c r="BEO304" s="75"/>
      <c r="BEP304" s="75"/>
      <c r="BEQ304" s="75"/>
      <c r="BER304" s="75"/>
      <c r="BES304" s="75"/>
      <c r="BET304" s="75"/>
      <c r="BEU304" s="75"/>
      <c r="BEV304" s="75"/>
      <c r="BEW304" s="75"/>
      <c r="BEX304" s="75"/>
      <c r="BEY304" s="75"/>
      <c r="BEZ304" s="75"/>
      <c r="BFA304" s="75"/>
      <c r="BFB304" s="75"/>
      <c r="BFC304" s="75"/>
      <c r="BFD304" s="75"/>
      <c r="BFE304" s="75"/>
      <c r="BFF304" s="75"/>
      <c r="BFG304" s="75"/>
      <c r="BFH304" s="75"/>
      <c r="BFI304" s="75"/>
      <c r="BFJ304" s="75"/>
      <c r="BFK304" s="75"/>
      <c r="BFL304" s="75"/>
      <c r="BFM304" s="75"/>
      <c r="BFN304" s="75"/>
      <c r="BFO304" s="75"/>
      <c r="BFP304" s="75"/>
      <c r="BFQ304" s="75"/>
      <c r="BFR304" s="75"/>
      <c r="BFS304" s="75"/>
      <c r="BFT304" s="75"/>
      <c r="BFU304" s="75"/>
      <c r="BFV304" s="75"/>
      <c r="BFW304" s="75"/>
      <c r="BFX304" s="75"/>
      <c r="BFY304" s="75"/>
      <c r="BFZ304" s="75"/>
      <c r="BGA304" s="75"/>
      <c r="BGB304" s="75"/>
      <c r="BGC304" s="75"/>
      <c r="BGD304" s="75"/>
      <c r="BGE304" s="75"/>
      <c r="BGF304" s="75"/>
      <c r="BGG304" s="75"/>
      <c r="BGH304" s="75"/>
      <c r="BGI304" s="75"/>
      <c r="BGJ304" s="75"/>
      <c r="BGK304" s="75"/>
      <c r="BGL304" s="75"/>
      <c r="BGM304" s="75"/>
      <c r="BGN304" s="75"/>
      <c r="BGO304" s="75"/>
      <c r="BGP304" s="75"/>
      <c r="BGQ304" s="75"/>
      <c r="BGR304" s="75"/>
      <c r="BGS304" s="75"/>
      <c r="BGT304" s="75"/>
      <c r="BGU304" s="75"/>
      <c r="BGV304" s="75"/>
      <c r="BGW304" s="75"/>
      <c r="BGX304" s="75"/>
      <c r="BGY304" s="75"/>
      <c r="BGZ304" s="75"/>
      <c r="BHA304" s="75"/>
      <c r="BHB304" s="75"/>
      <c r="BHC304" s="75"/>
      <c r="BHD304" s="75"/>
      <c r="BHE304" s="75"/>
      <c r="BHF304" s="75"/>
      <c r="BHG304" s="75"/>
      <c r="BHH304" s="75"/>
      <c r="BHI304" s="75"/>
      <c r="BHJ304" s="75"/>
      <c r="BHK304" s="75"/>
      <c r="BHL304" s="75"/>
      <c r="BHM304" s="75"/>
      <c r="BHN304" s="75"/>
      <c r="BHO304" s="75"/>
      <c r="BHP304" s="75"/>
      <c r="BHQ304" s="75"/>
      <c r="BHR304" s="75"/>
      <c r="BHS304" s="75"/>
      <c r="BHT304" s="75"/>
      <c r="BHU304" s="75"/>
      <c r="BHV304" s="75"/>
      <c r="BHW304" s="75"/>
      <c r="BHX304" s="75"/>
      <c r="BHY304" s="75"/>
      <c r="BHZ304" s="75"/>
      <c r="BIA304" s="75"/>
      <c r="BIB304" s="75"/>
      <c r="BIC304" s="75"/>
      <c r="BID304" s="75"/>
      <c r="BIE304" s="75"/>
      <c r="BIF304" s="75"/>
      <c r="BIG304" s="75"/>
      <c r="BIH304" s="75"/>
      <c r="BII304" s="75"/>
      <c r="BIJ304" s="75"/>
      <c r="BIK304" s="75"/>
      <c r="BIL304" s="75"/>
      <c r="BIM304" s="75"/>
      <c r="BIN304" s="75"/>
      <c r="BIO304" s="75"/>
      <c r="BIP304" s="75"/>
      <c r="BIQ304" s="75"/>
      <c r="BIR304" s="75"/>
      <c r="BIS304" s="75"/>
      <c r="BIT304" s="75"/>
      <c r="BIU304" s="75"/>
      <c r="BIV304" s="75"/>
      <c r="BIW304" s="75"/>
      <c r="BIX304" s="75"/>
      <c r="BIY304" s="75"/>
      <c r="BIZ304" s="75"/>
      <c r="BJA304" s="75"/>
      <c r="BJB304" s="75"/>
      <c r="BJC304" s="75"/>
      <c r="BJD304" s="75"/>
      <c r="BJE304" s="75"/>
      <c r="BJF304" s="75"/>
      <c r="BJG304" s="75"/>
      <c r="BJH304" s="75"/>
      <c r="BJI304" s="75"/>
      <c r="BJJ304" s="75"/>
      <c r="BJK304" s="75"/>
      <c r="BJL304" s="75"/>
      <c r="BJM304" s="75"/>
      <c r="BJN304" s="75"/>
      <c r="BJO304" s="75"/>
      <c r="BJP304" s="75"/>
      <c r="BJQ304" s="75"/>
      <c r="BJR304" s="75"/>
      <c r="BJS304" s="75"/>
      <c r="BJT304" s="75"/>
      <c r="BJU304" s="75"/>
      <c r="BJV304" s="75"/>
      <c r="BJW304" s="75"/>
      <c r="BJX304" s="75"/>
      <c r="BJY304" s="75"/>
      <c r="BJZ304" s="75"/>
      <c r="BKA304" s="75"/>
      <c r="BKB304" s="75"/>
      <c r="BKC304" s="75"/>
      <c r="BKD304" s="75"/>
      <c r="BKE304" s="75"/>
      <c r="BKF304" s="75"/>
      <c r="BKG304" s="75"/>
      <c r="BKH304" s="75"/>
      <c r="BKI304" s="75"/>
      <c r="BKJ304" s="75"/>
      <c r="BKK304" s="75"/>
      <c r="BKL304" s="75"/>
      <c r="BKM304" s="75"/>
      <c r="BKN304" s="75"/>
      <c r="BKO304" s="75"/>
      <c r="BKP304" s="75"/>
      <c r="BKQ304" s="75"/>
      <c r="BKR304" s="75"/>
      <c r="BKS304" s="75"/>
      <c r="BKT304" s="75"/>
      <c r="BKU304" s="75"/>
      <c r="BKV304" s="75"/>
      <c r="BKW304" s="75"/>
      <c r="BKX304" s="75"/>
      <c r="BKY304" s="75"/>
      <c r="BKZ304" s="75"/>
      <c r="BLA304" s="75"/>
      <c r="BLB304" s="75"/>
      <c r="BLC304" s="75"/>
      <c r="BLD304" s="75"/>
      <c r="BLE304" s="75"/>
      <c r="BLF304" s="75"/>
      <c r="BLG304" s="75"/>
      <c r="BLH304" s="75"/>
      <c r="BLI304" s="75"/>
      <c r="BLJ304" s="75"/>
      <c r="BLK304" s="75"/>
      <c r="BLL304" s="75"/>
      <c r="BLM304" s="75"/>
      <c r="BLN304" s="75"/>
      <c r="BLO304" s="75"/>
      <c r="BLP304" s="75"/>
      <c r="BLQ304" s="75"/>
      <c r="BLR304" s="75"/>
      <c r="BLS304" s="75"/>
      <c r="BLT304" s="75"/>
      <c r="BLU304" s="75"/>
      <c r="BLV304" s="75"/>
      <c r="BLW304" s="75"/>
      <c r="BLX304" s="75"/>
      <c r="BLY304" s="75"/>
      <c r="BLZ304" s="75"/>
      <c r="BMA304" s="75"/>
      <c r="BMB304" s="75"/>
      <c r="BMC304" s="75"/>
      <c r="BMD304" s="75"/>
      <c r="BME304" s="75"/>
      <c r="BMF304" s="75"/>
      <c r="BMG304" s="75"/>
      <c r="BMH304" s="75"/>
      <c r="BMI304" s="75"/>
      <c r="BMJ304" s="75"/>
      <c r="BMK304" s="75"/>
      <c r="BML304" s="75"/>
      <c r="BMM304" s="75"/>
      <c r="BMN304" s="75"/>
      <c r="BMO304" s="75"/>
      <c r="BMP304" s="75"/>
      <c r="BMQ304" s="75"/>
      <c r="BMR304" s="75"/>
      <c r="BMS304" s="75"/>
      <c r="BMT304" s="75"/>
      <c r="BMU304" s="75"/>
      <c r="BMV304" s="75"/>
      <c r="BMW304" s="75"/>
      <c r="BMX304" s="75"/>
      <c r="BMY304" s="75"/>
      <c r="BMZ304" s="75"/>
      <c r="BNA304" s="75"/>
      <c r="BNB304" s="75"/>
      <c r="BNC304" s="75"/>
      <c r="BND304" s="75"/>
      <c r="BNE304" s="75"/>
      <c r="BNF304" s="75"/>
      <c r="BNG304" s="75"/>
      <c r="BNH304" s="75"/>
      <c r="BNI304" s="75"/>
      <c r="BNJ304" s="75"/>
      <c r="BNK304" s="75"/>
      <c r="BNL304" s="75"/>
      <c r="BNM304" s="75"/>
      <c r="BNN304" s="75"/>
      <c r="BNO304" s="75"/>
      <c r="BNP304" s="75"/>
      <c r="BNQ304" s="75"/>
      <c r="BNR304" s="75"/>
      <c r="BNS304" s="75"/>
      <c r="BNT304" s="75"/>
      <c r="BNU304" s="75"/>
      <c r="BNV304" s="75"/>
      <c r="BNW304" s="75"/>
      <c r="BNX304" s="75"/>
      <c r="BNY304" s="75"/>
      <c r="BNZ304" s="75"/>
      <c r="BOA304" s="75"/>
      <c r="BOB304" s="75"/>
      <c r="BOC304" s="75"/>
      <c r="BOD304" s="75"/>
      <c r="BOE304" s="75"/>
      <c r="BOF304" s="75"/>
      <c r="BOG304" s="75"/>
      <c r="BOH304" s="75"/>
      <c r="BOI304" s="75"/>
      <c r="BOJ304" s="75"/>
      <c r="BOK304" s="75"/>
      <c r="BOL304" s="75"/>
      <c r="BOM304" s="75"/>
      <c r="BON304" s="75"/>
      <c r="BOO304" s="75"/>
      <c r="BOP304" s="75"/>
      <c r="BOQ304" s="75"/>
      <c r="BOR304" s="75"/>
      <c r="BOS304" s="75"/>
      <c r="BOT304" s="75"/>
      <c r="BOU304" s="75"/>
      <c r="BOV304" s="75"/>
      <c r="BOW304" s="75"/>
      <c r="BOX304" s="75"/>
      <c r="BOY304" s="75"/>
      <c r="BOZ304" s="75"/>
      <c r="BPA304" s="75"/>
      <c r="BPB304" s="75"/>
      <c r="BPC304" s="75"/>
      <c r="BPD304" s="75"/>
      <c r="BPE304" s="75"/>
      <c r="BPF304" s="75"/>
      <c r="BPG304" s="75"/>
      <c r="BPH304" s="75"/>
      <c r="BPI304" s="75"/>
      <c r="BPJ304" s="75"/>
      <c r="BPK304" s="75"/>
      <c r="BPL304" s="75"/>
      <c r="BPM304" s="75"/>
      <c r="BPN304" s="75"/>
      <c r="BPO304" s="75"/>
      <c r="BPP304" s="75"/>
      <c r="BPQ304" s="75"/>
      <c r="BPR304" s="75"/>
      <c r="BPS304" s="75"/>
      <c r="BPT304" s="75"/>
      <c r="BPU304" s="75"/>
      <c r="BPV304" s="75"/>
      <c r="BPW304" s="75"/>
      <c r="BPX304" s="75"/>
      <c r="BPY304" s="75"/>
      <c r="BPZ304" s="75"/>
      <c r="BQA304" s="75"/>
      <c r="BQB304" s="75"/>
      <c r="BQC304" s="75"/>
      <c r="BQD304" s="75"/>
      <c r="BQE304" s="75"/>
      <c r="BQF304" s="75"/>
      <c r="BQG304" s="75"/>
      <c r="BQH304" s="75"/>
      <c r="BQI304" s="75"/>
      <c r="BQJ304" s="75"/>
      <c r="BQK304" s="75"/>
      <c r="BQL304" s="75"/>
      <c r="BQM304" s="75"/>
      <c r="BQN304" s="75"/>
      <c r="BQO304" s="75"/>
      <c r="BQP304" s="75"/>
      <c r="BQQ304" s="75"/>
      <c r="BQR304" s="75"/>
      <c r="BQS304" s="75"/>
      <c r="BQT304" s="75"/>
      <c r="BQU304" s="75"/>
      <c r="BQV304" s="75"/>
      <c r="BQW304" s="75"/>
      <c r="BQX304" s="75"/>
      <c r="BQY304" s="75"/>
      <c r="BQZ304" s="75"/>
      <c r="BRA304" s="75"/>
      <c r="BRB304" s="75"/>
      <c r="BRC304" s="75"/>
      <c r="BRD304" s="75"/>
      <c r="BRE304" s="75"/>
      <c r="BRF304" s="75"/>
      <c r="BRG304" s="75"/>
      <c r="BRH304" s="75"/>
      <c r="BRI304" s="75"/>
      <c r="BRJ304" s="75"/>
      <c r="BRK304" s="75"/>
      <c r="BRL304" s="75"/>
      <c r="BRM304" s="75"/>
      <c r="BRN304" s="75"/>
      <c r="BRO304" s="75"/>
      <c r="BRP304" s="75"/>
      <c r="BRQ304" s="75"/>
      <c r="BRR304" s="75"/>
      <c r="BRS304" s="75"/>
      <c r="BRT304" s="75"/>
      <c r="BRU304" s="75"/>
      <c r="BRV304" s="75"/>
      <c r="BRW304" s="75"/>
      <c r="BRX304" s="75"/>
      <c r="BRY304" s="75"/>
      <c r="BRZ304" s="75"/>
      <c r="BSA304" s="75"/>
      <c r="BSB304" s="75"/>
      <c r="BSC304" s="75"/>
      <c r="BSD304" s="75"/>
      <c r="BSE304" s="75"/>
      <c r="BSF304" s="75"/>
      <c r="BSG304" s="75"/>
      <c r="BSH304" s="75"/>
      <c r="BSI304" s="75"/>
      <c r="BSJ304" s="75"/>
      <c r="BSK304" s="75"/>
      <c r="BSL304" s="75"/>
      <c r="BSM304" s="75"/>
      <c r="BSN304" s="75"/>
      <c r="BSO304" s="75"/>
      <c r="BSP304" s="75"/>
      <c r="BSQ304" s="75"/>
      <c r="BSR304" s="75"/>
      <c r="BSS304" s="75"/>
      <c r="BST304" s="75"/>
      <c r="BSU304" s="75"/>
      <c r="BSV304" s="75"/>
      <c r="BSW304" s="75"/>
      <c r="BSX304" s="75"/>
      <c r="BSY304" s="75"/>
      <c r="BSZ304" s="75"/>
      <c r="BTA304" s="75"/>
      <c r="BTB304" s="75"/>
      <c r="BTC304" s="75"/>
      <c r="BTD304" s="75"/>
      <c r="BTE304" s="75"/>
      <c r="BTF304" s="75"/>
      <c r="BTG304" s="75"/>
      <c r="BTH304" s="75"/>
      <c r="BTI304" s="75"/>
      <c r="BTJ304" s="75"/>
      <c r="BTK304" s="75"/>
      <c r="BTL304" s="75"/>
      <c r="BTM304" s="75"/>
      <c r="BTN304" s="75"/>
      <c r="BTO304" s="75"/>
      <c r="BTP304" s="75"/>
      <c r="BTQ304" s="75"/>
      <c r="BTR304" s="75"/>
      <c r="BTS304" s="75"/>
      <c r="BTT304" s="75"/>
      <c r="BTU304" s="75"/>
      <c r="BTV304" s="75"/>
      <c r="BTW304" s="75"/>
      <c r="BTX304" s="75"/>
      <c r="BTY304" s="75"/>
      <c r="BTZ304" s="75"/>
      <c r="BUA304" s="75"/>
      <c r="BUB304" s="75"/>
      <c r="BUC304" s="75"/>
      <c r="BUD304" s="75"/>
      <c r="BUE304" s="75"/>
      <c r="BUF304" s="75"/>
      <c r="BUG304" s="75"/>
      <c r="BUH304" s="75"/>
      <c r="BUI304" s="75"/>
      <c r="BUJ304" s="75"/>
      <c r="BUK304" s="75"/>
      <c r="BUL304" s="75"/>
      <c r="BUM304" s="75"/>
      <c r="BUN304" s="75"/>
      <c r="BUO304" s="75"/>
      <c r="BUP304" s="75"/>
      <c r="BUQ304" s="75"/>
      <c r="BUR304" s="75"/>
      <c r="BUS304" s="75"/>
      <c r="BUT304" s="75"/>
      <c r="BUU304" s="75"/>
      <c r="BUV304" s="75"/>
      <c r="BUW304" s="75"/>
      <c r="BUX304" s="75"/>
      <c r="BUY304" s="75"/>
      <c r="BUZ304" s="75"/>
      <c r="BVA304" s="75"/>
      <c r="BVB304" s="75"/>
      <c r="BVC304" s="75"/>
      <c r="BVD304" s="75"/>
      <c r="BVE304" s="75"/>
      <c r="BVF304" s="75"/>
      <c r="BVG304" s="75"/>
      <c r="BVH304" s="75"/>
      <c r="BVI304" s="75"/>
      <c r="BVJ304" s="75"/>
      <c r="BVK304" s="75"/>
      <c r="BVL304" s="75"/>
      <c r="BVM304" s="75"/>
      <c r="BVN304" s="75"/>
      <c r="BVO304" s="75"/>
      <c r="BVP304" s="75"/>
      <c r="BVQ304" s="75"/>
      <c r="BVR304" s="75"/>
      <c r="BVS304" s="75"/>
      <c r="BVT304" s="75"/>
      <c r="BVU304" s="75"/>
      <c r="BVV304" s="75"/>
      <c r="BVW304" s="75"/>
      <c r="BVX304" s="75"/>
      <c r="BVY304" s="75"/>
      <c r="BVZ304" s="75"/>
      <c r="BWA304" s="75"/>
      <c r="BWB304" s="75"/>
      <c r="BWC304" s="75"/>
      <c r="BWD304" s="75"/>
      <c r="BWE304" s="75"/>
      <c r="BWF304" s="75"/>
      <c r="BWG304" s="75"/>
      <c r="BWH304" s="75"/>
      <c r="BWI304" s="75"/>
      <c r="BWJ304" s="75"/>
      <c r="BWK304" s="75"/>
      <c r="BWL304" s="75"/>
      <c r="BWM304" s="75"/>
      <c r="BWN304" s="75"/>
      <c r="BWO304" s="75"/>
      <c r="BWP304" s="75"/>
      <c r="BWQ304" s="75"/>
      <c r="BWR304" s="75"/>
      <c r="BWS304" s="75"/>
      <c r="BWT304" s="75"/>
      <c r="BWU304" s="75"/>
      <c r="BWV304" s="75"/>
      <c r="BWW304" s="75"/>
      <c r="BWX304" s="75"/>
      <c r="BWY304" s="75"/>
      <c r="BWZ304" s="75"/>
      <c r="BXA304" s="75"/>
      <c r="BXB304" s="75"/>
      <c r="BXC304" s="75"/>
      <c r="BXD304" s="75"/>
      <c r="BXE304" s="75"/>
      <c r="BXF304" s="75"/>
      <c r="BXG304" s="75"/>
      <c r="BXH304" s="75"/>
      <c r="BXI304" s="75"/>
      <c r="BXJ304" s="75"/>
      <c r="BXK304" s="75"/>
      <c r="BXL304" s="75"/>
      <c r="BXM304" s="75"/>
      <c r="BXN304" s="75"/>
      <c r="BXO304" s="75"/>
      <c r="BXP304" s="75"/>
      <c r="BXQ304" s="75"/>
      <c r="BXR304" s="75"/>
      <c r="BXS304" s="75"/>
      <c r="BXT304" s="75"/>
      <c r="BXU304" s="75"/>
      <c r="BXV304" s="75"/>
      <c r="BXW304" s="75"/>
      <c r="BXX304" s="75"/>
      <c r="BXY304" s="75"/>
      <c r="BXZ304" s="75"/>
      <c r="BYA304" s="75"/>
      <c r="BYB304" s="75"/>
      <c r="BYC304" s="75"/>
      <c r="BYD304" s="75"/>
      <c r="BYE304" s="75"/>
      <c r="BYF304" s="75"/>
      <c r="BYG304" s="75"/>
      <c r="BYH304" s="75"/>
      <c r="BYI304" s="75"/>
      <c r="BYJ304" s="75"/>
      <c r="BYK304" s="75"/>
      <c r="BYL304" s="75"/>
      <c r="BYM304" s="75"/>
      <c r="BYN304" s="75"/>
      <c r="BYO304" s="75"/>
      <c r="BYP304" s="75"/>
      <c r="BYQ304" s="75"/>
      <c r="BYR304" s="75"/>
      <c r="BYS304" s="75"/>
      <c r="BYT304" s="75"/>
      <c r="BYU304" s="75"/>
      <c r="BYV304" s="75"/>
      <c r="BYW304" s="75"/>
      <c r="BYX304" s="75"/>
      <c r="BYY304" s="75"/>
      <c r="BYZ304" s="75"/>
      <c r="BZA304" s="75"/>
      <c r="BZB304" s="75"/>
      <c r="BZC304" s="75"/>
      <c r="BZD304" s="75"/>
      <c r="BZE304" s="75"/>
      <c r="BZF304" s="75"/>
      <c r="BZG304" s="75"/>
      <c r="BZH304" s="75"/>
      <c r="BZI304" s="75"/>
      <c r="BZJ304" s="75"/>
      <c r="BZK304" s="75"/>
      <c r="BZL304" s="75"/>
      <c r="BZM304" s="75"/>
      <c r="BZN304" s="75"/>
      <c r="BZO304" s="75"/>
      <c r="BZP304" s="75"/>
      <c r="BZQ304" s="75"/>
      <c r="BZR304" s="75"/>
      <c r="BZS304" s="75"/>
      <c r="BZT304" s="75"/>
      <c r="BZU304" s="75"/>
      <c r="BZV304" s="75"/>
      <c r="BZW304" s="75"/>
      <c r="BZX304" s="75"/>
      <c r="BZY304" s="75"/>
      <c r="BZZ304" s="75"/>
      <c r="CAA304" s="75"/>
      <c r="CAB304" s="75"/>
      <c r="CAC304" s="75"/>
      <c r="CAD304" s="75"/>
      <c r="CAE304" s="75"/>
      <c r="CAF304" s="75"/>
      <c r="CAG304" s="75"/>
      <c r="CAH304" s="75"/>
      <c r="CAI304" s="75"/>
      <c r="CAJ304" s="75"/>
      <c r="CAK304" s="75"/>
      <c r="CAL304" s="75"/>
      <c r="CAM304" s="75"/>
      <c r="CAN304" s="75"/>
      <c r="CAO304" s="75"/>
      <c r="CAP304" s="75"/>
      <c r="CAQ304" s="75"/>
      <c r="CAR304" s="75"/>
      <c r="CAS304" s="75"/>
      <c r="CAT304" s="75"/>
      <c r="CAU304" s="75"/>
      <c r="CAV304" s="75"/>
      <c r="CAW304" s="75"/>
      <c r="CAX304" s="75"/>
      <c r="CAY304" s="75"/>
      <c r="CAZ304" s="75"/>
      <c r="CBA304" s="75"/>
      <c r="CBB304" s="75"/>
      <c r="CBC304" s="75"/>
      <c r="CBD304" s="75"/>
      <c r="CBE304" s="75"/>
      <c r="CBF304" s="75"/>
      <c r="CBG304" s="75"/>
      <c r="CBH304" s="75"/>
      <c r="CBI304" s="75"/>
      <c r="CBJ304" s="75"/>
      <c r="CBK304" s="75"/>
      <c r="CBL304" s="75"/>
      <c r="CBM304" s="75"/>
      <c r="CBN304" s="75"/>
      <c r="CBO304" s="75"/>
      <c r="CBP304" s="75"/>
      <c r="CBQ304" s="75"/>
      <c r="CBR304" s="75"/>
      <c r="CBS304" s="75"/>
      <c r="CBT304" s="75"/>
      <c r="CBU304" s="75"/>
      <c r="CBV304" s="75"/>
      <c r="CBW304" s="75"/>
      <c r="CBX304" s="75"/>
      <c r="CBY304" s="75"/>
      <c r="CBZ304" s="75"/>
      <c r="CCA304" s="75"/>
      <c r="CCB304" s="75"/>
      <c r="CCC304" s="75"/>
      <c r="CCD304" s="75"/>
      <c r="CCE304" s="75"/>
      <c r="CCF304" s="75"/>
      <c r="CCG304" s="75"/>
      <c r="CCH304" s="75"/>
      <c r="CCI304" s="75"/>
      <c r="CCJ304" s="75"/>
      <c r="CCK304" s="75"/>
      <c r="CCL304" s="75"/>
      <c r="CCM304" s="75"/>
      <c r="CCN304" s="75"/>
      <c r="CCO304" s="75"/>
      <c r="CCP304" s="75"/>
      <c r="CCQ304" s="75"/>
      <c r="CCR304" s="75"/>
      <c r="CCS304" s="75"/>
      <c r="CCT304" s="75"/>
      <c r="CCU304" s="75"/>
      <c r="CCV304" s="75"/>
      <c r="CCW304" s="75"/>
      <c r="CCX304" s="75"/>
      <c r="CCY304" s="75"/>
      <c r="CCZ304" s="75"/>
      <c r="CDA304" s="75"/>
      <c r="CDB304" s="75"/>
      <c r="CDC304" s="75"/>
      <c r="CDD304" s="75"/>
      <c r="CDE304" s="75"/>
      <c r="CDF304" s="75"/>
      <c r="CDG304" s="75"/>
      <c r="CDH304" s="75"/>
      <c r="CDI304" s="75"/>
      <c r="CDJ304" s="75"/>
      <c r="CDK304" s="75"/>
      <c r="CDL304" s="75"/>
      <c r="CDM304" s="75"/>
      <c r="CDN304" s="75"/>
      <c r="CDO304" s="75"/>
      <c r="CDP304" s="75"/>
      <c r="CDQ304" s="75"/>
      <c r="CDR304" s="75"/>
      <c r="CDS304" s="75"/>
      <c r="CDT304" s="75"/>
      <c r="CDU304" s="75"/>
      <c r="CDV304" s="75"/>
      <c r="CDW304" s="75"/>
      <c r="CDX304" s="75"/>
      <c r="CDY304" s="75"/>
      <c r="CDZ304" s="75"/>
      <c r="CEA304" s="75"/>
      <c r="CEB304" s="75"/>
      <c r="CEC304" s="75"/>
      <c r="CED304" s="75"/>
      <c r="CEE304" s="75"/>
      <c r="CEF304" s="75"/>
      <c r="CEG304" s="75"/>
      <c r="CEH304" s="75"/>
      <c r="CEI304" s="75"/>
      <c r="CEJ304" s="75"/>
      <c r="CEK304" s="75"/>
      <c r="CEL304" s="75"/>
      <c r="CEM304" s="75"/>
      <c r="CEN304" s="75"/>
      <c r="CEO304" s="75"/>
      <c r="CEP304" s="75"/>
      <c r="CEQ304" s="75"/>
      <c r="CER304" s="75"/>
      <c r="CES304" s="75"/>
      <c r="CET304" s="75"/>
      <c r="CEU304" s="75"/>
      <c r="CEV304" s="75"/>
      <c r="CEW304" s="75"/>
      <c r="CEX304" s="75"/>
      <c r="CEY304" s="75"/>
      <c r="CEZ304" s="75"/>
      <c r="CFA304" s="75"/>
      <c r="CFB304" s="75"/>
      <c r="CFC304" s="75"/>
      <c r="CFD304" s="75"/>
      <c r="CFE304" s="75"/>
      <c r="CFF304" s="75"/>
      <c r="CFG304" s="75"/>
      <c r="CFH304" s="75"/>
      <c r="CFI304" s="75"/>
      <c r="CFJ304" s="75"/>
      <c r="CFK304" s="75"/>
      <c r="CFL304" s="75"/>
      <c r="CFM304" s="75"/>
      <c r="CFN304" s="75"/>
      <c r="CFO304" s="75"/>
      <c r="CFP304" s="75"/>
      <c r="CFQ304" s="75"/>
      <c r="CFR304" s="75"/>
      <c r="CFS304" s="75"/>
      <c r="CFT304" s="75"/>
      <c r="CFU304" s="75"/>
      <c r="CFV304" s="75"/>
      <c r="CFW304" s="75"/>
      <c r="CFX304" s="75"/>
      <c r="CFY304" s="75"/>
      <c r="CFZ304" s="75"/>
      <c r="CGA304" s="75"/>
      <c r="CGB304" s="75"/>
      <c r="CGC304" s="75"/>
      <c r="CGD304" s="75"/>
      <c r="CGE304" s="75"/>
      <c r="CGF304" s="75"/>
      <c r="CGG304" s="75"/>
      <c r="CGH304" s="75"/>
      <c r="CGI304" s="75"/>
      <c r="CGJ304" s="75"/>
      <c r="CGK304" s="75"/>
      <c r="CGL304" s="75"/>
      <c r="CGM304" s="75"/>
      <c r="CGN304" s="75"/>
      <c r="CGO304" s="75"/>
      <c r="CGP304" s="75"/>
      <c r="CGQ304" s="75"/>
      <c r="CGR304" s="75"/>
      <c r="CGS304" s="75"/>
      <c r="CGT304" s="75"/>
      <c r="CGU304" s="75"/>
      <c r="CGV304" s="75"/>
      <c r="CGW304" s="75"/>
      <c r="CGX304" s="75"/>
      <c r="CGY304" s="75"/>
      <c r="CGZ304" s="75"/>
      <c r="CHA304" s="75"/>
      <c r="CHB304" s="75"/>
      <c r="CHC304" s="75"/>
      <c r="CHD304" s="75"/>
      <c r="CHE304" s="75"/>
      <c r="CHF304" s="75"/>
      <c r="CHG304" s="75"/>
      <c r="CHH304" s="75"/>
      <c r="CHI304" s="75"/>
      <c r="CHJ304" s="75"/>
      <c r="CHK304" s="75"/>
      <c r="CHL304" s="75"/>
      <c r="CHM304" s="75"/>
      <c r="CHN304" s="75"/>
      <c r="CHO304" s="75"/>
      <c r="CHP304" s="75"/>
      <c r="CHQ304" s="75"/>
      <c r="CHR304" s="75"/>
      <c r="CHS304" s="75"/>
      <c r="CHT304" s="75"/>
      <c r="CHU304" s="75"/>
      <c r="CHV304" s="75"/>
      <c r="CHW304" s="75"/>
      <c r="CHX304" s="75"/>
      <c r="CHY304" s="75"/>
      <c r="CHZ304" s="75"/>
      <c r="CIA304" s="75"/>
      <c r="CIB304" s="75"/>
      <c r="CIC304" s="75"/>
      <c r="CID304" s="75"/>
      <c r="CIE304" s="75"/>
      <c r="CIF304" s="75"/>
      <c r="CIG304" s="75"/>
      <c r="CIH304" s="75"/>
      <c r="CII304" s="75"/>
      <c r="CIJ304" s="75"/>
      <c r="CIK304" s="75"/>
      <c r="CIL304" s="75"/>
      <c r="CIM304" s="75"/>
      <c r="CIN304" s="75"/>
      <c r="CIO304" s="75"/>
      <c r="CIP304" s="75"/>
      <c r="CIQ304" s="75"/>
      <c r="CIR304" s="75"/>
      <c r="CIS304" s="75"/>
      <c r="CIT304" s="75"/>
      <c r="CIU304" s="75"/>
      <c r="CIV304" s="75"/>
      <c r="CIW304" s="75"/>
      <c r="CIX304" s="75"/>
      <c r="CIY304" s="75"/>
      <c r="CIZ304" s="75"/>
      <c r="CJA304" s="75"/>
      <c r="CJB304" s="75"/>
      <c r="CJC304" s="75"/>
      <c r="CJD304" s="75"/>
      <c r="CJE304" s="75"/>
      <c r="CJF304" s="75"/>
      <c r="CJG304" s="75"/>
      <c r="CJH304" s="75"/>
      <c r="CJI304" s="75"/>
      <c r="CJJ304" s="75"/>
      <c r="CJK304" s="75"/>
      <c r="CJL304" s="75"/>
      <c r="CJM304" s="75"/>
      <c r="CJN304" s="75"/>
      <c r="CJO304" s="75"/>
      <c r="CJP304" s="75"/>
      <c r="CJQ304" s="75"/>
      <c r="CJR304" s="75"/>
      <c r="CJS304" s="75"/>
      <c r="CJT304" s="75"/>
      <c r="CJU304" s="75"/>
      <c r="CJV304" s="75"/>
      <c r="CJW304" s="75"/>
      <c r="CJX304" s="75"/>
      <c r="CJY304" s="75"/>
      <c r="CJZ304" s="75"/>
      <c r="CKA304" s="75"/>
      <c r="CKB304" s="75"/>
      <c r="CKC304" s="75"/>
      <c r="CKD304" s="75"/>
      <c r="CKE304" s="75"/>
      <c r="CKF304" s="75"/>
      <c r="CKG304" s="75"/>
      <c r="CKH304" s="75"/>
      <c r="CKI304" s="75"/>
      <c r="CKJ304" s="75"/>
      <c r="CKK304" s="75"/>
      <c r="CKL304" s="75"/>
      <c r="CKM304" s="75"/>
      <c r="CKN304" s="75"/>
      <c r="CKO304" s="75"/>
      <c r="CKP304" s="75"/>
      <c r="CKQ304" s="75"/>
      <c r="CKR304" s="75"/>
      <c r="CKS304" s="75"/>
      <c r="CKT304" s="75"/>
      <c r="CKU304" s="75"/>
      <c r="CKV304" s="75"/>
      <c r="CKW304" s="75"/>
      <c r="CKX304" s="75"/>
      <c r="CKY304" s="75"/>
      <c r="CKZ304" s="75"/>
      <c r="CLA304" s="75"/>
      <c r="CLB304" s="75"/>
      <c r="CLC304" s="75"/>
      <c r="CLD304" s="75"/>
      <c r="CLE304" s="75"/>
      <c r="CLF304" s="75"/>
      <c r="CLG304" s="75"/>
      <c r="CLH304" s="75"/>
      <c r="CLI304" s="75"/>
      <c r="CLJ304" s="75"/>
      <c r="CLK304" s="75"/>
      <c r="CLL304" s="75"/>
      <c r="CLM304" s="75"/>
      <c r="CLN304" s="75"/>
      <c r="CLO304" s="75"/>
      <c r="CLP304" s="75"/>
      <c r="CLQ304" s="75"/>
      <c r="CLR304" s="75"/>
      <c r="CLS304" s="75"/>
      <c r="CLT304" s="75"/>
      <c r="CLU304" s="75"/>
      <c r="CLV304" s="75"/>
      <c r="CLW304" s="75"/>
      <c r="CLX304" s="75"/>
      <c r="CLY304" s="75"/>
      <c r="CLZ304" s="75"/>
      <c r="CMA304" s="75"/>
      <c r="CMB304" s="75"/>
      <c r="CMC304" s="75"/>
      <c r="CMD304" s="75"/>
      <c r="CME304" s="75"/>
      <c r="CMF304" s="75"/>
      <c r="CMG304" s="75"/>
      <c r="CMH304" s="75"/>
      <c r="CMI304" s="75"/>
      <c r="CMJ304" s="75"/>
      <c r="CMK304" s="75"/>
      <c r="CML304" s="75"/>
      <c r="CMM304" s="75"/>
      <c r="CMN304" s="75"/>
      <c r="CMO304" s="75"/>
      <c r="CMP304" s="75"/>
      <c r="CMQ304" s="75"/>
      <c r="CMR304" s="75"/>
      <c r="CMS304" s="75"/>
      <c r="CMT304" s="75"/>
      <c r="CMU304" s="75"/>
      <c r="CMV304" s="75"/>
      <c r="CMW304" s="75"/>
      <c r="CMX304" s="75"/>
      <c r="CMY304" s="75"/>
      <c r="CMZ304" s="75"/>
      <c r="CNA304" s="75"/>
      <c r="CNB304" s="75"/>
      <c r="CNC304" s="75"/>
      <c r="CND304" s="75"/>
      <c r="CNE304" s="75"/>
      <c r="CNF304" s="75"/>
      <c r="CNG304" s="75"/>
      <c r="CNH304" s="75"/>
      <c r="CNI304" s="75"/>
      <c r="CNJ304" s="75"/>
      <c r="CNK304" s="75"/>
      <c r="CNL304" s="75"/>
      <c r="CNM304" s="75"/>
      <c r="CNN304" s="75"/>
      <c r="CNO304" s="75"/>
      <c r="CNP304" s="75"/>
      <c r="CNQ304" s="75"/>
      <c r="CNR304" s="75"/>
      <c r="CNS304" s="75"/>
      <c r="CNT304" s="75"/>
      <c r="CNU304" s="75"/>
      <c r="CNV304" s="75"/>
      <c r="CNW304" s="75"/>
      <c r="CNX304" s="75"/>
      <c r="CNY304" s="75"/>
      <c r="CNZ304" s="75"/>
      <c r="COA304" s="75"/>
      <c r="COB304" s="75"/>
      <c r="COC304" s="75"/>
      <c r="COD304" s="75"/>
      <c r="COE304" s="75"/>
      <c r="COF304" s="75"/>
      <c r="COG304" s="75"/>
      <c r="COH304" s="75"/>
      <c r="COI304" s="75"/>
      <c r="COJ304" s="75"/>
      <c r="COK304" s="75"/>
      <c r="COL304" s="75"/>
      <c r="COM304" s="75"/>
      <c r="CON304" s="75"/>
      <c r="COO304" s="75"/>
      <c r="COP304" s="75"/>
      <c r="COQ304" s="75"/>
      <c r="COR304" s="75"/>
      <c r="COS304" s="75"/>
      <c r="COT304" s="75"/>
      <c r="COU304" s="75"/>
      <c r="COV304" s="75"/>
      <c r="COW304" s="75"/>
      <c r="COX304" s="75"/>
      <c r="COY304" s="75"/>
      <c r="COZ304" s="75"/>
      <c r="CPA304" s="75"/>
      <c r="CPB304" s="75"/>
      <c r="CPC304" s="75"/>
      <c r="CPD304" s="75"/>
      <c r="CPE304" s="75"/>
      <c r="CPF304" s="75"/>
      <c r="CPG304" s="75"/>
      <c r="CPH304" s="75"/>
      <c r="CPI304" s="75"/>
      <c r="CPJ304" s="75"/>
      <c r="CPK304" s="75"/>
      <c r="CPL304" s="75"/>
      <c r="CPM304" s="75"/>
      <c r="CPN304" s="75"/>
      <c r="CPO304" s="75"/>
      <c r="CPP304" s="75"/>
      <c r="CPQ304" s="75"/>
      <c r="CPR304" s="75"/>
      <c r="CPS304" s="75"/>
      <c r="CPT304" s="75"/>
      <c r="CPU304" s="75"/>
      <c r="CPV304" s="75"/>
      <c r="CPW304" s="75"/>
      <c r="CPX304" s="75"/>
      <c r="CPY304" s="75"/>
      <c r="CPZ304" s="75"/>
      <c r="CQA304" s="75"/>
      <c r="CQB304" s="75"/>
      <c r="CQC304" s="75"/>
      <c r="CQD304" s="75"/>
      <c r="CQE304" s="75"/>
      <c r="CQF304" s="75"/>
      <c r="CQG304" s="75"/>
      <c r="CQH304" s="75"/>
      <c r="CQI304" s="75"/>
      <c r="CQJ304" s="75"/>
      <c r="CQK304" s="75"/>
      <c r="CQL304" s="75"/>
      <c r="CQM304" s="75"/>
      <c r="CQN304" s="75"/>
      <c r="CQO304" s="75"/>
      <c r="CQP304" s="75"/>
      <c r="CQQ304" s="75"/>
      <c r="CQR304" s="75"/>
      <c r="CQS304" s="75"/>
      <c r="CQT304" s="75"/>
      <c r="CQU304" s="75"/>
      <c r="CQV304" s="75"/>
      <c r="CQW304" s="75"/>
      <c r="CQX304" s="75"/>
      <c r="CQY304" s="75"/>
      <c r="CQZ304" s="75"/>
      <c r="CRA304" s="75"/>
      <c r="CRB304" s="75"/>
      <c r="CRC304" s="75"/>
      <c r="CRD304" s="75"/>
      <c r="CRE304" s="75"/>
      <c r="CRF304" s="75"/>
      <c r="CRG304" s="75"/>
      <c r="CRH304" s="75"/>
      <c r="CRI304" s="75"/>
      <c r="CRJ304" s="75"/>
      <c r="CRK304" s="75"/>
      <c r="CRL304" s="75"/>
      <c r="CRM304" s="75"/>
      <c r="CRN304" s="75"/>
      <c r="CRO304" s="75"/>
      <c r="CRP304" s="75"/>
      <c r="CRQ304" s="75"/>
      <c r="CRR304" s="75"/>
      <c r="CRS304" s="75"/>
      <c r="CRT304" s="75"/>
      <c r="CRU304" s="75"/>
      <c r="CRV304" s="75"/>
      <c r="CRW304" s="75"/>
      <c r="CRX304" s="75"/>
      <c r="CRY304" s="75"/>
      <c r="CRZ304" s="75"/>
      <c r="CSA304" s="75"/>
      <c r="CSB304" s="75"/>
      <c r="CSC304" s="75"/>
      <c r="CSD304" s="75"/>
      <c r="CSE304" s="75"/>
      <c r="CSF304" s="75"/>
      <c r="CSG304" s="75"/>
      <c r="CSH304" s="75"/>
      <c r="CSI304" s="75"/>
      <c r="CSJ304" s="75"/>
      <c r="CSK304" s="75"/>
      <c r="CSL304" s="75"/>
      <c r="CSM304" s="75"/>
      <c r="CSN304" s="75"/>
      <c r="CSO304" s="75"/>
      <c r="CSP304" s="75"/>
      <c r="CSQ304" s="75"/>
      <c r="CSR304" s="75"/>
      <c r="CSS304" s="75"/>
      <c r="CST304" s="75"/>
      <c r="CSU304" s="75"/>
      <c r="CSV304" s="75"/>
      <c r="CSW304" s="75"/>
      <c r="CSX304" s="75"/>
      <c r="CSY304" s="75"/>
      <c r="CSZ304" s="75"/>
      <c r="CTA304" s="75"/>
      <c r="CTB304" s="75"/>
      <c r="CTC304" s="75"/>
      <c r="CTD304" s="75"/>
      <c r="CTE304" s="75"/>
      <c r="CTF304" s="75"/>
      <c r="CTG304" s="75"/>
      <c r="CTH304" s="75"/>
      <c r="CTI304" s="75"/>
      <c r="CTJ304" s="75"/>
      <c r="CTK304" s="75"/>
      <c r="CTL304" s="75"/>
      <c r="CTM304" s="75"/>
      <c r="CTN304" s="75"/>
      <c r="CTO304" s="75"/>
      <c r="CTP304" s="75"/>
      <c r="CTQ304" s="75"/>
      <c r="CTR304" s="75"/>
      <c r="CTS304" s="75"/>
      <c r="CTT304" s="75"/>
      <c r="CTU304" s="75"/>
      <c r="CTV304" s="75"/>
      <c r="CTW304" s="75"/>
      <c r="CTX304" s="75"/>
      <c r="CTY304" s="75"/>
      <c r="CTZ304" s="75"/>
      <c r="CUA304" s="75"/>
      <c r="CUB304" s="75"/>
      <c r="CUC304" s="75"/>
      <c r="CUD304" s="75"/>
      <c r="CUE304" s="75"/>
      <c r="CUF304" s="75"/>
      <c r="CUG304" s="75"/>
      <c r="CUH304" s="75"/>
      <c r="CUI304" s="75"/>
      <c r="CUJ304" s="75"/>
      <c r="CUK304" s="75"/>
      <c r="CUL304" s="75"/>
      <c r="CUM304" s="75"/>
      <c r="CUN304" s="75"/>
      <c r="CUO304" s="75"/>
      <c r="CUP304" s="75"/>
      <c r="CUQ304" s="75"/>
      <c r="CUR304" s="75"/>
      <c r="CUS304" s="75"/>
      <c r="CUT304" s="75"/>
      <c r="CUU304" s="75"/>
      <c r="CUV304" s="75"/>
      <c r="CUW304" s="75"/>
      <c r="CUX304" s="75"/>
      <c r="CUY304" s="75"/>
      <c r="CUZ304" s="75"/>
      <c r="CVA304" s="75"/>
      <c r="CVB304" s="75"/>
      <c r="CVC304" s="75"/>
      <c r="CVD304" s="75"/>
      <c r="CVE304" s="75"/>
      <c r="CVF304" s="75"/>
      <c r="CVG304" s="75"/>
      <c r="CVH304" s="75"/>
      <c r="CVI304" s="75"/>
      <c r="CVJ304" s="75"/>
      <c r="CVK304" s="75"/>
      <c r="CVL304" s="75"/>
      <c r="CVM304" s="75"/>
      <c r="CVN304" s="75"/>
      <c r="CVO304" s="75"/>
      <c r="CVP304" s="75"/>
      <c r="CVQ304" s="75"/>
      <c r="CVR304" s="75"/>
      <c r="CVS304" s="75"/>
      <c r="CVT304" s="75"/>
      <c r="CVU304" s="75"/>
      <c r="CVV304" s="75"/>
      <c r="CVW304" s="75"/>
      <c r="CVX304" s="75"/>
      <c r="CVY304" s="75"/>
      <c r="CVZ304" s="75"/>
      <c r="CWA304" s="75"/>
      <c r="CWB304" s="75"/>
      <c r="CWC304" s="75"/>
      <c r="CWD304" s="75"/>
      <c r="CWE304" s="75"/>
      <c r="CWF304" s="75"/>
      <c r="CWG304" s="75"/>
      <c r="CWH304" s="75"/>
      <c r="CWI304" s="75"/>
      <c r="CWJ304" s="75"/>
      <c r="CWK304" s="75"/>
      <c r="CWL304" s="75"/>
      <c r="CWM304" s="75"/>
      <c r="CWN304" s="75"/>
      <c r="CWO304" s="75"/>
      <c r="CWP304" s="75"/>
      <c r="CWQ304" s="75"/>
      <c r="CWR304" s="75"/>
      <c r="CWS304" s="75"/>
      <c r="CWT304" s="75"/>
      <c r="CWU304" s="75"/>
      <c r="CWV304" s="75"/>
      <c r="CWW304" s="75"/>
      <c r="CWX304" s="75"/>
      <c r="CWY304" s="75"/>
      <c r="CWZ304" s="75"/>
      <c r="CXA304" s="75"/>
      <c r="CXB304" s="75"/>
      <c r="CXC304" s="75"/>
      <c r="CXD304" s="75"/>
      <c r="CXE304" s="75"/>
      <c r="CXF304" s="75"/>
      <c r="CXG304" s="75"/>
      <c r="CXH304" s="75"/>
      <c r="CXI304" s="75"/>
      <c r="CXJ304" s="75"/>
      <c r="CXK304" s="75"/>
      <c r="CXL304" s="75"/>
      <c r="CXM304" s="75"/>
      <c r="CXN304" s="75"/>
      <c r="CXO304" s="75"/>
      <c r="CXP304" s="75"/>
      <c r="CXQ304" s="75"/>
      <c r="CXR304" s="75"/>
      <c r="CXS304" s="75"/>
      <c r="CXT304" s="75"/>
      <c r="CXU304" s="75"/>
      <c r="CXV304" s="75"/>
      <c r="CXW304" s="75"/>
      <c r="CXX304" s="75"/>
      <c r="CXY304" s="75"/>
      <c r="CXZ304" s="75"/>
      <c r="CYA304" s="75"/>
      <c r="CYB304" s="75"/>
      <c r="CYC304" s="75"/>
      <c r="CYD304" s="75"/>
      <c r="CYE304" s="75"/>
      <c r="CYF304" s="75"/>
      <c r="CYG304" s="75"/>
      <c r="CYH304" s="75"/>
      <c r="CYI304" s="75"/>
      <c r="CYJ304" s="75"/>
      <c r="CYK304" s="75"/>
      <c r="CYL304" s="75"/>
      <c r="CYM304" s="75"/>
      <c r="CYN304" s="75"/>
      <c r="CYO304" s="75"/>
      <c r="CYP304" s="75"/>
      <c r="CYQ304" s="75"/>
      <c r="CYR304" s="75"/>
      <c r="CYS304" s="75"/>
      <c r="CYT304" s="75"/>
      <c r="CYU304" s="75"/>
      <c r="CYV304" s="75"/>
      <c r="CYW304" s="75"/>
      <c r="CYX304" s="75"/>
      <c r="CYY304" s="75"/>
      <c r="CYZ304" s="75"/>
      <c r="CZA304" s="75"/>
      <c r="CZB304" s="75"/>
      <c r="CZC304" s="75"/>
      <c r="CZD304" s="75"/>
      <c r="CZE304" s="75"/>
      <c r="CZF304" s="75"/>
      <c r="CZG304" s="75"/>
      <c r="CZH304" s="75"/>
      <c r="CZI304" s="75"/>
      <c r="CZJ304" s="75"/>
      <c r="CZK304" s="75"/>
      <c r="CZL304" s="75"/>
      <c r="CZM304" s="75"/>
      <c r="CZN304" s="75"/>
      <c r="CZO304" s="75"/>
      <c r="CZP304" s="75"/>
      <c r="CZQ304" s="75"/>
      <c r="CZR304" s="75"/>
      <c r="CZS304" s="75"/>
      <c r="CZT304" s="75"/>
      <c r="CZU304" s="75"/>
      <c r="CZV304" s="75"/>
      <c r="CZW304" s="75"/>
      <c r="CZX304" s="75"/>
      <c r="CZY304" s="75"/>
      <c r="CZZ304" s="75"/>
      <c r="DAA304" s="75"/>
      <c r="DAB304" s="75"/>
      <c r="DAC304" s="75"/>
      <c r="DAD304" s="75"/>
      <c r="DAE304" s="75"/>
      <c r="DAF304" s="75"/>
      <c r="DAG304" s="75"/>
      <c r="DAH304" s="75"/>
      <c r="DAI304" s="75"/>
      <c r="DAJ304" s="75"/>
      <c r="DAK304" s="75"/>
      <c r="DAL304" s="75"/>
      <c r="DAM304" s="75"/>
      <c r="DAN304" s="75"/>
      <c r="DAO304" s="75"/>
      <c r="DAP304" s="75"/>
      <c r="DAQ304" s="75"/>
      <c r="DAR304" s="75"/>
      <c r="DAS304" s="75"/>
      <c r="DAT304" s="75"/>
      <c r="DAU304" s="75"/>
      <c r="DAV304" s="75"/>
      <c r="DAW304" s="75"/>
      <c r="DAX304" s="75"/>
      <c r="DAY304" s="75"/>
      <c r="DAZ304" s="75"/>
      <c r="DBA304" s="75"/>
      <c r="DBB304" s="75"/>
      <c r="DBC304" s="75"/>
      <c r="DBD304" s="75"/>
      <c r="DBE304" s="75"/>
      <c r="DBF304" s="75"/>
      <c r="DBG304" s="75"/>
      <c r="DBH304" s="75"/>
      <c r="DBI304" s="75"/>
      <c r="DBJ304" s="75"/>
      <c r="DBK304" s="75"/>
      <c r="DBL304" s="75"/>
      <c r="DBM304" s="75"/>
      <c r="DBN304" s="75"/>
      <c r="DBO304" s="75"/>
      <c r="DBP304" s="75"/>
      <c r="DBQ304" s="75"/>
      <c r="DBR304" s="75"/>
      <c r="DBS304" s="75"/>
      <c r="DBT304" s="75"/>
      <c r="DBU304" s="75"/>
      <c r="DBV304" s="75"/>
      <c r="DBW304" s="75"/>
      <c r="DBX304" s="75"/>
      <c r="DBY304" s="75"/>
      <c r="DBZ304" s="75"/>
      <c r="DCA304" s="75"/>
      <c r="DCB304" s="75"/>
      <c r="DCC304" s="75"/>
      <c r="DCD304" s="75"/>
      <c r="DCE304" s="75"/>
      <c r="DCF304" s="75"/>
      <c r="DCG304" s="75"/>
      <c r="DCH304" s="75"/>
      <c r="DCI304" s="75"/>
      <c r="DCJ304" s="75"/>
      <c r="DCK304" s="75"/>
      <c r="DCL304" s="75"/>
      <c r="DCM304" s="75"/>
      <c r="DCN304" s="75"/>
      <c r="DCO304" s="75"/>
      <c r="DCP304" s="75"/>
      <c r="DCQ304" s="75"/>
      <c r="DCR304" s="75"/>
      <c r="DCS304" s="75"/>
      <c r="DCT304" s="75"/>
      <c r="DCU304" s="75"/>
      <c r="DCV304" s="75"/>
      <c r="DCW304" s="75"/>
      <c r="DCX304" s="75"/>
      <c r="DCY304" s="75"/>
      <c r="DCZ304" s="75"/>
      <c r="DDA304" s="75"/>
      <c r="DDB304" s="75"/>
      <c r="DDC304" s="75"/>
      <c r="DDD304" s="75"/>
      <c r="DDE304" s="75"/>
      <c r="DDF304" s="75"/>
      <c r="DDG304" s="75"/>
      <c r="DDH304" s="75"/>
      <c r="DDI304" s="75"/>
      <c r="DDJ304" s="75"/>
      <c r="DDK304" s="75"/>
      <c r="DDL304" s="75"/>
      <c r="DDM304" s="75"/>
      <c r="DDN304" s="75"/>
      <c r="DDO304" s="75"/>
      <c r="DDP304" s="75"/>
      <c r="DDQ304" s="75"/>
      <c r="DDR304" s="75"/>
      <c r="DDS304" s="75"/>
      <c r="DDT304" s="75"/>
      <c r="DDU304" s="75"/>
      <c r="DDV304" s="75"/>
      <c r="DDW304" s="75"/>
      <c r="DDX304" s="75"/>
      <c r="DDY304" s="75"/>
      <c r="DDZ304" s="75"/>
      <c r="DEA304" s="75"/>
      <c r="DEB304" s="75"/>
      <c r="DEC304" s="75"/>
      <c r="DED304" s="75"/>
      <c r="DEE304" s="75"/>
      <c r="DEF304" s="75"/>
      <c r="DEG304" s="75"/>
      <c r="DEH304" s="75"/>
      <c r="DEI304" s="75"/>
      <c r="DEJ304" s="75"/>
      <c r="DEK304" s="75"/>
      <c r="DEL304" s="75"/>
      <c r="DEM304" s="75"/>
      <c r="DEN304" s="75"/>
      <c r="DEO304" s="75"/>
      <c r="DEP304" s="75"/>
      <c r="DEQ304" s="75"/>
      <c r="DER304" s="75"/>
      <c r="DES304" s="75"/>
      <c r="DET304" s="75"/>
      <c r="DEU304" s="75"/>
      <c r="DEV304" s="75"/>
      <c r="DEW304" s="75"/>
      <c r="DEX304" s="75"/>
      <c r="DEY304" s="75"/>
      <c r="DEZ304" s="75"/>
      <c r="DFA304" s="75"/>
      <c r="DFB304" s="75"/>
      <c r="DFC304" s="75"/>
      <c r="DFD304" s="75"/>
      <c r="DFE304" s="75"/>
      <c r="DFF304" s="75"/>
      <c r="DFG304" s="75"/>
      <c r="DFH304" s="75"/>
      <c r="DFI304" s="75"/>
      <c r="DFJ304" s="75"/>
      <c r="DFK304" s="75"/>
      <c r="DFL304" s="75"/>
      <c r="DFM304" s="75"/>
      <c r="DFN304" s="75"/>
      <c r="DFO304" s="75"/>
      <c r="DFP304" s="75"/>
      <c r="DFQ304" s="75"/>
      <c r="DFR304" s="75"/>
      <c r="DFS304" s="75"/>
      <c r="DFT304" s="75"/>
      <c r="DFU304" s="75"/>
      <c r="DFV304" s="75"/>
      <c r="DFW304" s="75"/>
      <c r="DFX304" s="75"/>
      <c r="DFY304" s="75"/>
      <c r="DFZ304" s="75"/>
      <c r="DGA304" s="75"/>
      <c r="DGB304" s="75"/>
      <c r="DGC304" s="75"/>
      <c r="DGD304" s="75"/>
      <c r="DGE304" s="75"/>
      <c r="DGF304" s="75"/>
      <c r="DGG304" s="75"/>
      <c r="DGH304" s="75"/>
      <c r="DGI304" s="75"/>
      <c r="DGJ304" s="75"/>
      <c r="DGK304" s="75"/>
      <c r="DGL304" s="75"/>
      <c r="DGM304" s="75"/>
      <c r="DGN304" s="75"/>
      <c r="DGO304" s="75"/>
      <c r="DGP304" s="75"/>
      <c r="DGQ304" s="75"/>
      <c r="DGR304" s="75"/>
      <c r="DGS304" s="75"/>
      <c r="DGT304" s="75"/>
      <c r="DGU304" s="75"/>
      <c r="DGV304" s="75"/>
      <c r="DGW304" s="75"/>
      <c r="DGX304" s="75"/>
      <c r="DGY304" s="75"/>
      <c r="DGZ304" s="75"/>
      <c r="DHA304" s="75"/>
      <c r="DHB304" s="75"/>
      <c r="DHC304" s="75"/>
      <c r="DHD304" s="75"/>
      <c r="DHE304" s="75"/>
      <c r="DHF304" s="75"/>
      <c r="DHG304" s="75"/>
      <c r="DHH304" s="75"/>
      <c r="DHI304" s="75"/>
      <c r="DHJ304" s="75"/>
      <c r="DHK304" s="75"/>
      <c r="DHL304" s="75"/>
      <c r="DHM304" s="75"/>
      <c r="DHN304" s="75"/>
      <c r="DHO304" s="75"/>
      <c r="DHP304" s="75"/>
      <c r="DHQ304" s="75"/>
      <c r="DHR304" s="75"/>
      <c r="DHS304" s="75"/>
      <c r="DHT304" s="75"/>
      <c r="DHU304" s="75"/>
      <c r="DHV304" s="75"/>
      <c r="DHW304" s="75"/>
      <c r="DHX304" s="75"/>
      <c r="DHY304" s="75"/>
      <c r="DHZ304" s="75"/>
      <c r="DIA304" s="75"/>
      <c r="DIB304" s="75"/>
      <c r="DIC304" s="75"/>
      <c r="DID304" s="75"/>
      <c r="DIE304" s="75"/>
      <c r="DIF304" s="75"/>
      <c r="DIG304" s="75"/>
      <c r="DIH304" s="75"/>
      <c r="DII304" s="75"/>
      <c r="DIJ304" s="75"/>
      <c r="DIK304" s="75"/>
      <c r="DIL304" s="75"/>
      <c r="DIM304" s="75"/>
      <c r="DIN304" s="75"/>
      <c r="DIO304" s="75"/>
      <c r="DIP304" s="75"/>
      <c r="DIQ304" s="75"/>
      <c r="DIR304" s="75"/>
      <c r="DIS304" s="75"/>
      <c r="DIT304" s="75"/>
      <c r="DIU304" s="75"/>
      <c r="DIV304" s="75"/>
      <c r="DIW304" s="75"/>
      <c r="DIX304" s="75"/>
      <c r="DIY304" s="75"/>
      <c r="DIZ304" s="75"/>
      <c r="DJA304" s="75"/>
      <c r="DJB304" s="75"/>
      <c r="DJC304" s="75"/>
      <c r="DJD304" s="75"/>
      <c r="DJE304" s="75"/>
      <c r="DJF304" s="75"/>
      <c r="DJG304" s="75"/>
      <c r="DJH304" s="75"/>
      <c r="DJI304" s="75"/>
      <c r="DJJ304" s="75"/>
      <c r="DJK304" s="75"/>
      <c r="DJL304" s="75"/>
      <c r="DJM304" s="75"/>
      <c r="DJN304" s="75"/>
      <c r="DJO304" s="75"/>
      <c r="DJP304" s="75"/>
      <c r="DJQ304" s="75"/>
      <c r="DJR304" s="75"/>
      <c r="DJS304" s="75"/>
      <c r="DJT304" s="75"/>
      <c r="DJU304" s="75"/>
      <c r="DJV304" s="75"/>
      <c r="DJW304" s="75"/>
      <c r="DJX304" s="75"/>
      <c r="DJY304" s="75"/>
      <c r="DJZ304" s="75"/>
      <c r="DKA304" s="75"/>
      <c r="DKB304" s="75"/>
      <c r="DKC304" s="75"/>
      <c r="DKD304" s="75"/>
      <c r="DKE304" s="75"/>
      <c r="DKF304" s="75"/>
      <c r="DKG304" s="75"/>
      <c r="DKH304" s="75"/>
      <c r="DKI304" s="75"/>
      <c r="DKJ304" s="75"/>
      <c r="DKK304" s="75"/>
      <c r="DKL304" s="75"/>
      <c r="DKM304" s="75"/>
      <c r="DKN304" s="75"/>
      <c r="DKO304" s="75"/>
      <c r="DKP304" s="75"/>
      <c r="DKQ304" s="75"/>
      <c r="DKR304" s="75"/>
      <c r="DKS304" s="75"/>
      <c r="DKT304" s="75"/>
      <c r="DKU304" s="75"/>
      <c r="DKV304" s="75"/>
      <c r="DKW304" s="75"/>
      <c r="DKX304" s="75"/>
      <c r="DKY304" s="75"/>
      <c r="DKZ304" s="75"/>
      <c r="DLA304" s="75"/>
      <c r="DLB304" s="75"/>
      <c r="DLC304" s="75"/>
      <c r="DLD304" s="75"/>
      <c r="DLE304" s="75"/>
      <c r="DLF304" s="75"/>
      <c r="DLG304" s="75"/>
      <c r="DLH304" s="75"/>
      <c r="DLI304" s="75"/>
      <c r="DLJ304" s="75"/>
      <c r="DLK304" s="75"/>
      <c r="DLL304" s="75"/>
      <c r="DLM304" s="75"/>
      <c r="DLN304" s="75"/>
      <c r="DLO304" s="75"/>
      <c r="DLP304" s="75"/>
      <c r="DLQ304" s="75"/>
      <c r="DLR304" s="75"/>
      <c r="DLS304" s="75"/>
      <c r="DLT304" s="75"/>
      <c r="DLU304" s="75"/>
      <c r="DLV304" s="75"/>
      <c r="DLW304" s="75"/>
      <c r="DLX304" s="75"/>
      <c r="DLY304" s="75"/>
      <c r="DLZ304" s="75"/>
      <c r="DMA304" s="75"/>
      <c r="DMB304" s="75"/>
      <c r="DMC304" s="75"/>
      <c r="DMD304" s="75"/>
      <c r="DME304" s="75"/>
      <c r="DMF304" s="75"/>
      <c r="DMG304" s="75"/>
      <c r="DMH304" s="75"/>
      <c r="DMI304" s="75"/>
      <c r="DMJ304" s="75"/>
      <c r="DMK304" s="75"/>
      <c r="DML304" s="75"/>
      <c r="DMM304" s="75"/>
      <c r="DMN304" s="75"/>
      <c r="DMO304" s="75"/>
      <c r="DMP304" s="75"/>
      <c r="DMQ304" s="75"/>
      <c r="DMR304" s="75"/>
      <c r="DMS304" s="75"/>
      <c r="DMT304" s="75"/>
      <c r="DMU304" s="75"/>
      <c r="DMV304" s="75"/>
      <c r="DMW304" s="75"/>
      <c r="DMX304" s="75"/>
      <c r="DMY304" s="75"/>
      <c r="DMZ304" s="75"/>
      <c r="DNA304" s="75"/>
      <c r="DNB304" s="75"/>
      <c r="DNC304" s="75"/>
      <c r="DND304" s="75"/>
      <c r="DNE304" s="75"/>
      <c r="DNF304" s="75"/>
      <c r="DNG304" s="75"/>
      <c r="DNH304" s="75"/>
      <c r="DNI304" s="75"/>
      <c r="DNJ304" s="75"/>
      <c r="DNK304" s="75"/>
      <c r="DNL304" s="75"/>
      <c r="DNM304" s="75"/>
      <c r="DNN304" s="75"/>
      <c r="DNO304" s="75"/>
      <c r="DNP304" s="75"/>
      <c r="DNQ304" s="75"/>
      <c r="DNR304" s="75"/>
      <c r="DNS304" s="75"/>
      <c r="DNT304" s="75"/>
      <c r="DNU304" s="75"/>
      <c r="DNV304" s="75"/>
      <c r="DNW304" s="75"/>
      <c r="DNX304" s="75"/>
      <c r="DNY304" s="75"/>
      <c r="DNZ304" s="75"/>
      <c r="DOA304" s="75"/>
      <c r="DOB304" s="75"/>
      <c r="DOC304" s="75"/>
      <c r="DOD304" s="75"/>
      <c r="DOE304" s="75"/>
      <c r="DOF304" s="75"/>
      <c r="DOG304" s="75"/>
      <c r="DOH304" s="75"/>
      <c r="DOI304" s="75"/>
      <c r="DOJ304" s="75"/>
      <c r="DOK304" s="75"/>
      <c r="DOL304" s="75"/>
      <c r="DOM304" s="75"/>
      <c r="DON304" s="75"/>
      <c r="DOO304" s="75"/>
      <c r="DOP304" s="75"/>
      <c r="DOQ304" s="75"/>
      <c r="DOR304" s="75"/>
      <c r="DOS304" s="75"/>
      <c r="DOT304" s="75"/>
      <c r="DOU304" s="75"/>
      <c r="DOV304" s="75"/>
      <c r="DOW304" s="75"/>
      <c r="DOX304" s="75"/>
      <c r="DOY304" s="75"/>
      <c r="DOZ304" s="75"/>
      <c r="DPA304" s="75"/>
      <c r="DPB304" s="75"/>
      <c r="DPC304" s="75"/>
      <c r="DPD304" s="75"/>
      <c r="DPE304" s="75"/>
      <c r="DPF304" s="75"/>
      <c r="DPG304" s="75"/>
      <c r="DPH304" s="75"/>
      <c r="DPI304" s="75"/>
      <c r="DPJ304" s="75"/>
      <c r="DPK304" s="75"/>
      <c r="DPL304" s="75"/>
      <c r="DPM304" s="75"/>
      <c r="DPN304" s="75"/>
      <c r="DPO304" s="75"/>
      <c r="DPP304" s="75"/>
      <c r="DPQ304" s="75"/>
      <c r="DPR304" s="75"/>
      <c r="DPS304" s="75"/>
      <c r="DPT304" s="75"/>
      <c r="DPU304" s="75"/>
      <c r="DPV304" s="75"/>
      <c r="DPW304" s="75"/>
      <c r="DPX304" s="75"/>
      <c r="DPY304" s="75"/>
      <c r="DPZ304" s="75"/>
      <c r="DQA304" s="75"/>
      <c r="DQB304" s="75"/>
      <c r="DQC304" s="75"/>
      <c r="DQD304" s="75"/>
      <c r="DQE304" s="75"/>
      <c r="DQF304" s="75"/>
      <c r="DQG304" s="75"/>
      <c r="DQH304" s="75"/>
      <c r="DQI304" s="75"/>
      <c r="DQJ304" s="75"/>
      <c r="DQK304" s="75"/>
      <c r="DQL304" s="75"/>
      <c r="DQM304" s="75"/>
      <c r="DQN304" s="75"/>
      <c r="DQO304" s="75"/>
      <c r="DQP304" s="75"/>
      <c r="DQQ304" s="75"/>
      <c r="DQR304" s="75"/>
      <c r="DQS304" s="75"/>
      <c r="DQT304" s="75"/>
      <c r="DQU304" s="75"/>
      <c r="DQV304" s="75"/>
      <c r="DQW304" s="75"/>
      <c r="DQX304" s="75"/>
      <c r="DQY304" s="75"/>
      <c r="DQZ304" s="75"/>
      <c r="DRA304" s="75"/>
      <c r="DRB304" s="75"/>
      <c r="DRC304" s="75"/>
      <c r="DRD304" s="75"/>
      <c r="DRE304" s="75"/>
      <c r="DRF304" s="75"/>
      <c r="DRG304" s="75"/>
      <c r="DRH304" s="75"/>
      <c r="DRI304" s="75"/>
      <c r="DRJ304" s="75"/>
      <c r="DRK304" s="75"/>
      <c r="DRL304" s="75"/>
      <c r="DRM304" s="75"/>
      <c r="DRN304" s="75"/>
      <c r="DRO304" s="75"/>
      <c r="DRP304" s="75"/>
      <c r="DRQ304" s="75"/>
      <c r="DRR304" s="75"/>
      <c r="DRS304" s="75"/>
      <c r="DRT304" s="75"/>
      <c r="DRU304" s="75"/>
      <c r="DRV304" s="75"/>
      <c r="DRW304" s="75"/>
      <c r="DRX304" s="75"/>
      <c r="DRY304" s="75"/>
      <c r="DRZ304" s="75"/>
      <c r="DSA304" s="75"/>
      <c r="DSB304" s="75"/>
      <c r="DSC304" s="75"/>
      <c r="DSD304" s="75"/>
      <c r="DSE304" s="75"/>
      <c r="DSF304" s="75"/>
      <c r="DSG304" s="75"/>
      <c r="DSH304" s="75"/>
      <c r="DSI304" s="75"/>
      <c r="DSJ304" s="75"/>
      <c r="DSK304" s="75"/>
      <c r="DSL304" s="75"/>
      <c r="DSM304" s="75"/>
      <c r="DSN304" s="75"/>
      <c r="DSO304" s="75"/>
      <c r="DSP304" s="75"/>
      <c r="DSQ304" s="75"/>
      <c r="DSR304" s="75"/>
      <c r="DSS304" s="75"/>
      <c r="DST304" s="75"/>
      <c r="DSU304" s="75"/>
      <c r="DSV304" s="75"/>
      <c r="DSW304" s="75"/>
      <c r="DSX304" s="75"/>
      <c r="DSY304" s="75"/>
      <c r="DSZ304" s="75"/>
      <c r="DTA304" s="75"/>
      <c r="DTB304" s="75"/>
      <c r="DTC304" s="75"/>
      <c r="DTD304" s="75"/>
      <c r="DTE304" s="75"/>
      <c r="DTF304" s="75"/>
      <c r="DTG304" s="75"/>
      <c r="DTH304" s="75"/>
      <c r="DTI304" s="75"/>
      <c r="DTJ304" s="75"/>
      <c r="DTK304" s="75"/>
      <c r="DTL304" s="75"/>
      <c r="DTM304" s="75"/>
      <c r="DTN304" s="75"/>
      <c r="DTO304" s="75"/>
      <c r="DTP304" s="75"/>
      <c r="DTQ304" s="75"/>
      <c r="DTR304" s="75"/>
      <c r="DTS304" s="75"/>
      <c r="DTT304" s="75"/>
      <c r="DTU304" s="75"/>
      <c r="DTV304" s="75"/>
      <c r="DTW304" s="75"/>
      <c r="DTX304" s="75"/>
      <c r="DTY304" s="75"/>
      <c r="DTZ304" s="75"/>
      <c r="DUA304" s="75"/>
      <c r="DUB304" s="75"/>
      <c r="DUC304" s="75"/>
      <c r="DUD304" s="75"/>
      <c r="DUE304" s="75"/>
      <c r="DUF304" s="75"/>
      <c r="DUG304" s="75"/>
      <c r="DUH304" s="75"/>
      <c r="DUI304" s="75"/>
      <c r="DUJ304" s="75"/>
      <c r="DUK304" s="75"/>
      <c r="DUL304" s="75"/>
      <c r="DUM304" s="75"/>
      <c r="DUN304" s="75"/>
      <c r="DUO304" s="75"/>
      <c r="DUP304" s="75"/>
      <c r="DUQ304" s="75"/>
      <c r="DUR304" s="75"/>
      <c r="DUS304" s="75"/>
      <c r="DUT304" s="75"/>
      <c r="DUU304" s="75"/>
      <c r="DUV304" s="75"/>
      <c r="DUW304" s="75"/>
      <c r="DUX304" s="75"/>
      <c r="DUY304" s="75"/>
      <c r="DUZ304" s="75"/>
      <c r="DVA304" s="75"/>
      <c r="DVB304" s="75"/>
      <c r="DVC304" s="75"/>
      <c r="DVD304" s="75"/>
      <c r="DVE304" s="75"/>
      <c r="DVF304" s="75"/>
      <c r="DVG304" s="75"/>
      <c r="DVH304" s="75"/>
      <c r="DVI304" s="75"/>
      <c r="DVJ304" s="75"/>
      <c r="DVK304" s="75"/>
      <c r="DVL304" s="75"/>
      <c r="DVM304" s="75"/>
      <c r="DVN304" s="75"/>
      <c r="DVO304" s="75"/>
      <c r="DVP304" s="75"/>
      <c r="DVQ304" s="75"/>
      <c r="DVR304" s="75"/>
      <c r="DVS304" s="75"/>
      <c r="DVT304" s="75"/>
      <c r="DVU304" s="75"/>
      <c r="DVV304" s="75"/>
      <c r="DVW304" s="75"/>
      <c r="DVX304" s="75"/>
      <c r="DVY304" s="75"/>
      <c r="DVZ304" s="75"/>
      <c r="DWA304" s="75"/>
      <c r="DWB304" s="75"/>
      <c r="DWC304" s="75"/>
      <c r="DWD304" s="75"/>
      <c r="DWE304" s="75"/>
      <c r="DWF304" s="75"/>
      <c r="DWG304" s="75"/>
      <c r="DWH304" s="75"/>
      <c r="DWI304" s="75"/>
      <c r="DWJ304" s="75"/>
      <c r="DWK304" s="75"/>
      <c r="DWL304" s="75"/>
      <c r="DWM304" s="75"/>
      <c r="DWN304" s="75"/>
      <c r="DWO304" s="75"/>
      <c r="DWP304" s="75"/>
      <c r="DWQ304" s="75"/>
      <c r="DWR304" s="75"/>
      <c r="DWS304" s="75"/>
      <c r="DWT304" s="75"/>
      <c r="DWU304" s="75"/>
      <c r="DWV304" s="75"/>
      <c r="DWW304" s="75"/>
      <c r="DWX304" s="75"/>
      <c r="DWY304" s="75"/>
      <c r="DWZ304" s="75"/>
      <c r="DXA304" s="75"/>
      <c r="DXB304" s="75"/>
      <c r="DXC304" s="75"/>
      <c r="DXD304" s="75"/>
      <c r="DXE304" s="75"/>
      <c r="DXF304" s="75"/>
      <c r="DXG304" s="75"/>
      <c r="DXH304" s="75"/>
      <c r="DXI304" s="75"/>
      <c r="DXJ304" s="75"/>
      <c r="DXK304" s="75"/>
      <c r="DXL304" s="75"/>
      <c r="DXM304" s="75"/>
      <c r="DXN304" s="75"/>
      <c r="DXO304" s="75"/>
      <c r="DXP304" s="75"/>
      <c r="DXQ304" s="75"/>
      <c r="DXR304" s="75"/>
      <c r="DXS304" s="75"/>
      <c r="DXT304" s="75"/>
      <c r="DXU304" s="75"/>
      <c r="DXV304" s="75"/>
      <c r="DXW304" s="75"/>
      <c r="DXX304" s="75"/>
      <c r="DXY304" s="75"/>
      <c r="DXZ304" s="75"/>
      <c r="DYA304" s="75"/>
      <c r="DYB304" s="75"/>
      <c r="DYC304" s="75"/>
      <c r="DYD304" s="75"/>
      <c r="DYE304" s="75"/>
      <c r="DYF304" s="75"/>
      <c r="DYG304" s="75"/>
      <c r="DYH304" s="75"/>
      <c r="DYI304" s="75"/>
      <c r="DYJ304" s="75"/>
      <c r="DYK304" s="75"/>
      <c r="DYL304" s="75"/>
      <c r="DYM304" s="75"/>
      <c r="DYN304" s="75"/>
      <c r="DYO304" s="75"/>
      <c r="DYP304" s="75"/>
      <c r="DYQ304" s="75"/>
      <c r="DYR304" s="75"/>
      <c r="DYS304" s="75"/>
      <c r="DYT304" s="75"/>
      <c r="DYU304" s="75"/>
      <c r="DYV304" s="75"/>
      <c r="DYW304" s="75"/>
      <c r="DYX304" s="75"/>
      <c r="DYY304" s="75"/>
      <c r="DYZ304" s="75"/>
      <c r="DZA304" s="75"/>
      <c r="DZB304" s="75"/>
      <c r="DZC304" s="75"/>
      <c r="DZD304" s="75"/>
      <c r="DZE304" s="75"/>
      <c r="DZF304" s="75"/>
      <c r="DZG304" s="75"/>
      <c r="DZH304" s="75"/>
      <c r="DZI304" s="75"/>
      <c r="DZJ304" s="75"/>
      <c r="DZK304" s="75"/>
      <c r="DZL304" s="75"/>
      <c r="DZM304" s="75"/>
      <c r="DZN304" s="75"/>
      <c r="DZO304" s="75"/>
      <c r="DZP304" s="75"/>
      <c r="DZQ304" s="75"/>
      <c r="DZR304" s="75"/>
      <c r="DZS304" s="75"/>
      <c r="DZT304" s="75"/>
      <c r="DZU304" s="75"/>
      <c r="DZV304" s="75"/>
      <c r="DZW304" s="75"/>
      <c r="DZX304" s="75"/>
      <c r="DZY304" s="75"/>
      <c r="DZZ304" s="75"/>
      <c r="EAA304" s="75"/>
      <c r="EAB304" s="75"/>
      <c r="EAC304" s="75"/>
      <c r="EAD304" s="75"/>
      <c r="EAE304" s="75"/>
      <c r="EAF304" s="75"/>
      <c r="EAG304" s="75"/>
      <c r="EAH304" s="75"/>
      <c r="EAI304" s="75"/>
      <c r="EAJ304" s="75"/>
      <c r="EAK304" s="75"/>
      <c r="EAL304" s="75"/>
      <c r="EAM304" s="75"/>
      <c r="EAN304" s="75"/>
      <c r="EAO304" s="75"/>
      <c r="EAP304" s="75"/>
      <c r="EAQ304" s="75"/>
      <c r="EAR304" s="75"/>
      <c r="EAS304" s="75"/>
      <c r="EAT304" s="75"/>
      <c r="EAU304" s="75"/>
      <c r="EAV304" s="75"/>
      <c r="EAW304" s="75"/>
      <c r="EAX304" s="75"/>
      <c r="EAY304" s="75"/>
      <c r="EAZ304" s="75"/>
      <c r="EBA304" s="75"/>
      <c r="EBB304" s="75"/>
      <c r="EBC304" s="75"/>
      <c r="EBD304" s="75"/>
      <c r="EBE304" s="75"/>
      <c r="EBF304" s="75"/>
      <c r="EBG304" s="75"/>
      <c r="EBH304" s="75"/>
      <c r="EBI304" s="75"/>
      <c r="EBJ304" s="75"/>
      <c r="EBK304" s="75"/>
      <c r="EBL304" s="75"/>
      <c r="EBM304" s="75"/>
      <c r="EBN304" s="75"/>
      <c r="EBO304" s="75"/>
      <c r="EBP304" s="75"/>
      <c r="EBQ304" s="75"/>
      <c r="EBR304" s="75"/>
      <c r="EBS304" s="75"/>
      <c r="EBT304" s="75"/>
      <c r="EBU304" s="75"/>
      <c r="EBV304" s="75"/>
      <c r="EBW304" s="75"/>
      <c r="EBX304" s="75"/>
      <c r="EBY304" s="75"/>
      <c r="EBZ304" s="75"/>
      <c r="ECA304" s="75"/>
      <c r="ECB304" s="75"/>
      <c r="ECC304" s="75"/>
      <c r="ECD304" s="75"/>
      <c r="ECE304" s="75"/>
      <c r="ECF304" s="75"/>
      <c r="ECG304" s="75"/>
      <c r="ECH304" s="75"/>
      <c r="ECI304" s="75"/>
      <c r="ECJ304" s="75"/>
      <c r="ECK304" s="75"/>
      <c r="ECL304" s="75"/>
      <c r="ECM304" s="75"/>
      <c r="ECN304" s="75"/>
      <c r="ECO304" s="75"/>
      <c r="ECP304" s="75"/>
      <c r="ECQ304" s="75"/>
      <c r="ECR304" s="75"/>
      <c r="ECS304" s="75"/>
      <c r="ECT304" s="75"/>
      <c r="ECU304" s="75"/>
      <c r="ECV304" s="75"/>
      <c r="ECW304" s="75"/>
      <c r="ECX304" s="75"/>
      <c r="ECY304" s="75"/>
      <c r="ECZ304" s="75"/>
      <c r="EDA304" s="75"/>
      <c r="EDB304" s="75"/>
      <c r="EDC304" s="75"/>
      <c r="EDD304" s="75"/>
      <c r="EDE304" s="75"/>
      <c r="EDF304" s="75"/>
      <c r="EDG304" s="75"/>
      <c r="EDH304" s="75"/>
      <c r="EDI304" s="75"/>
      <c r="EDJ304" s="75"/>
      <c r="EDK304" s="75"/>
      <c r="EDL304" s="75"/>
      <c r="EDM304" s="75"/>
      <c r="EDN304" s="75"/>
      <c r="EDO304" s="75"/>
      <c r="EDP304" s="75"/>
      <c r="EDQ304" s="75"/>
      <c r="EDR304" s="75"/>
      <c r="EDS304" s="75"/>
      <c r="EDT304" s="75"/>
      <c r="EDU304" s="75"/>
      <c r="EDV304" s="75"/>
      <c r="EDW304" s="75"/>
      <c r="EDX304" s="75"/>
      <c r="EDY304" s="75"/>
      <c r="EDZ304" s="75"/>
      <c r="EEA304" s="75"/>
      <c r="EEB304" s="75"/>
      <c r="EEC304" s="75"/>
      <c r="EED304" s="75"/>
      <c r="EEE304" s="75"/>
      <c r="EEF304" s="75"/>
      <c r="EEG304" s="75"/>
      <c r="EEH304" s="75"/>
      <c r="EEI304" s="75"/>
      <c r="EEJ304" s="75"/>
      <c r="EEK304" s="75"/>
      <c r="EEL304" s="75"/>
      <c r="EEM304" s="75"/>
      <c r="EEN304" s="75"/>
      <c r="EEO304" s="75"/>
      <c r="EEP304" s="75"/>
      <c r="EEQ304" s="75"/>
      <c r="EER304" s="75"/>
      <c r="EES304" s="75"/>
      <c r="EET304" s="75"/>
      <c r="EEU304" s="75"/>
      <c r="EEV304" s="75"/>
      <c r="EEW304" s="75"/>
      <c r="EEX304" s="75"/>
      <c r="EEY304" s="75"/>
      <c r="EEZ304" s="75"/>
      <c r="EFA304" s="75"/>
      <c r="EFB304" s="75"/>
      <c r="EFC304" s="75"/>
      <c r="EFD304" s="75"/>
      <c r="EFE304" s="75"/>
      <c r="EFF304" s="75"/>
      <c r="EFG304" s="75"/>
      <c r="EFH304" s="75"/>
      <c r="EFI304" s="75"/>
      <c r="EFJ304" s="75"/>
      <c r="EFK304" s="75"/>
      <c r="EFL304" s="75"/>
      <c r="EFM304" s="75"/>
      <c r="EFN304" s="75"/>
      <c r="EFO304" s="75"/>
      <c r="EFP304" s="75"/>
      <c r="EFQ304" s="75"/>
      <c r="EFR304" s="75"/>
      <c r="EFS304" s="75"/>
      <c r="EFT304" s="75"/>
      <c r="EFU304" s="75"/>
      <c r="EFV304" s="75"/>
      <c r="EFW304" s="75"/>
      <c r="EFX304" s="75"/>
      <c r="EFY304" s="75"/>
      <c r="EFZ304" s="75"/>
      <c r="EGA304" s="75"/>
      <c r="EGB304" s="75"/>
      <c r="EGC304" s="75"/>
      <c r="EGD304" s="75"/>
      <c r="EGE304" s="75"/>
      <c r="EGF304" s="75"/>
      <c r="EGG304" s="75"/>
      <c r="EGH304" s="75"/>
      <c r="EGI304" s="75"/>
      <c r="EGJ304" s="75"/>
      <c r="EGK304" s="75"/>
      <c r="EGL304" s="75"/>
      <c r="EGM304" s="75"/>
      <c r="EGN304" s="75"/>
      <c r="EGO304" s="75"/>
      <c r="EGP304" s="75"/>
      <c r="EGQ304" s="75"/>
      <c r="EGR304" s="75"/>
      <c r="EGS304" s="75"/>
      <c r="EGT304" s="75"/>
      <c r="EGU304" s="75"/>
      <c r="EGV304" s="75"/>
      <c r="EGW304" s="75"/>
      <c r="EGX304" s="75"/>
      <c r="EGY304" s="75"/>
      <c r="EGZ304" s="75"/>
      <c r="EHA304" s="75"/>
      <c r="EHB304" s="75"/>
      <c r="EHC304" s="75"/>
      <c r="EHD304" s="75"/>
      <c r="EHE304" s="75"/>
      <c r="EHF304" s="75"/>
      <c r="EHG304" s="75"/>
      <c r="EHH304" s="75"/>
      <c r="EHI304" s="75"/>
      <c r="EHJ304" s="75"/>
      <c r="EHK304" s="75"/>
      <c r="EHL304" s="75"/>
      <c r="EHM304" s="75"/>
      <c r="EHN304" s="75"/>
      <c r="EHO304" s="75"/>
      <c r="EHP304" s="75"/>
      <c r="EHQ304" s="75"/>
      <c r="EHR304" s="75"/>
      <c r="EHS304" s="75"/>
      <c r="EHT304" s="75"/>
      <c r="EHU304" s="75"/>
      <c r="EHV304" s="75"/>
      <c r="EHW304" s="75"/>
      <c r="EHX304" s="75"/>
      <c r="EHY304" s="75"/>
      <c r="EHZ304" s="75"/>
      <c r="EIA304" s="75"/>
      <c r="EIB304" s="75"/>
      <c r="EIC304" s="75"/>
      <c r="EID304" s="75"/>
      <c r="EIE304" s="75"/>
      <c r="EIF304" s="75"/>
      <c r="EIG304" s="75"/>
      <c r="EIH304" s="75"/>
      <c r="EII304" s="75"/>
      <c r="EIJ304" s="75"/>
      <c r="EIK304" s="75"/>
      <c r="EIL304" s="75"/>
      <c r="EIM304" s="75"/>
      <c r="EIN304" s="75"/>
      <c r="EIO304" s="75"/>
      <c r="EIP304" s="75"/>
      <c r="EIQ304" s="75"/>
      <c r="EIR304" s="75"/>
      <c r="EIS304" s="75"/>
      <c r="EIT304" s="75"/>
      <c r="EIU304" s="75"/>
      <c r="EIV304" s="75"/>
      <c r="EIW304" s="75"/>
      <c r="EIX304" s="75"/>
      <c r="EIY304" s="75"/>
      <c r="EIZ304" s="75"/>
      <c r="EJA304" s="75"/>
      <c r="EJB304" s="75"/>
      <c r="EJC304" s="75"/>
      <c r="EJD304" s="75"/>
      <c r="EJE304" s="75"/>
      <c r="EJF304" s="75"/>
      <c r="EJG304" s="75"/>
      <c r="EJH304" s="75"/>
      <c r="EJI304" s="75"/>
      <c r="EJJ304" s="75"/>
      <c r="EJK304" s="75"/>
      <c r="EJL304" s="75"/>
      <c r="EJM304" s="75"/>
      <c r="EJN304" s="75"/>
      <c r="EJO304" s="75"/>
      <c r="EJP304" s="75"/>
      <c r="EJQ304" s="75"/>
      <c r="EJR304" s="75"/>
      <c r="EJS304" s="75"/>
      <c r="EJT304" s="75"/>
      <c r="EJU304" s="75"/>
      <c r="EJV304" s="75"/>
      <c r="EJW304" s="75"/>
      <c r="EJX304" s="75"/>
      <c r="EJY304" s="75"/>
      <c r="EJZ304" s="75"/>
      <c r="EKA304" s="75"/>
      <c r="EKB304" s="75"/>
      <c r="EKC304" s="75"/>
      <c r="EKD304" s="75"/>
      <c r="EKE304" s="75"/>
      <c r="EKF304" s="75"/>
      <c r="EKG304" s="75"/>
      <c r="EKH304" s="75"/>
      <c r="EKI304" s="75"/>
      <c r="EKJ304" s="75"/>
      <c r="EKK304" s="75"/>
      <c r="EKL304" s="75"/>
      <c r="EKM304" s="75"/>
      <c r="EKN304" s="75"/>
      <c r="EKO304" s="75"/>
      <c r="EKP304" s="75"/>
      <c r="EKQ304" s="75"/>
      <c r="EKR304" s="75"/>
      <c r="EKS304" s="75"/>
      <c r="EKT304" s="75"/>
      <c r="EKU304" s="75"/>
      <c r="EKV304" s="75"/>
      <c r="EKW304" s="75"/>
      <c r="EKX304" s="75"/>
      <c r="EKY304" s="75"/>
      <c r="EKZ304" s="75"/>
      <c r="ELA304" s="75"/>
      <c r="ELB304" s="75"/>
      <c r="ELC304" s="75"/>
      <c r="ELD304" s="75"/>
      <c r="ELE304" s="75"/>
      <c r="ELF304" s="75"/>
      <c r="ELG304" s="75"/>
      <c r="ELH304" s="75"/>
      <c r="ELI304" s="75"/>
      <c r="ELJ304" s="75"/>
      <c r="ELK304" s="75"/>
      <c r="ELL304" s="75"/>
      <c r="ELM304" s="75"/>
      <c r="ELN304" s="75"/>
      <c r="ELO304" s="75"/>
      <c r="ELP304" s="75"/>
      <c r="ELQ304" s="75"/>
      <c r="ELR304" s="75"/>
      <c r="ELS304" s="75"/>
      <c r="ELT304" s="75"/>
      <c r="ELU304" s="75"/>
      <c r="ELV304" s="75"/>
      <c r="ELW304" s="75"/>
      <c r="ELX304" s="75"/>
      <c r="ELY304" s="75"/>
      <c r="ELZ304" s="75"/>
      <c r="EMA304" s="75"/>
      <c r="EMB304" s="75"/>
      <c r="EMC304" s="75"/>
      <c r="EMD304" s="75"/>
      <c r="EME304" s="75"/>
      <c r="EMF304" s="75"/>
      <c r="EMG304" s="75"/>
      <c r="EMH304" s="75"/>
      <c r="EMI304" s="75"/>
      <c r="EMJ304" s="75"/>
      <c r="EMK304" s="75"/>
      <c r="EML304" s="75"/>
      <c r="EMM304" s="75"/>
      <c r="EMN304" s="75"/>
      <c r="EMO304" s="75"/>
      <c r="EMP304" s="75"/>
      <c r="EMQ304" s="75"/>
      <c r="EMR304" s="75"/>
      <c r="EMS304" s="75"/>
      <c r="EMT304" s="75"/>
      <c r="EMU304" s="75"/>
      <c r="EMV304" s="75"/>
      <c r="EMW304" s="75"/>
      <c r="EMX304" s="75"/>
      <c r="EMY304" s="75"/>
      <c r="EMZ304" s="75"/>
      <c r="ENA304" s="75"/>
      <c r="ENB304" s="75"/>
      <c r="ENC304" s="75"/>
      <c r="END304" s="75"/>
      <c r="ENE304" s="75"/>
      <c r="ENF304" s="75"/>
      <c r="ENG304" s="75"/>
      <c r="ENH304" s="75"/>
      <c r="ENI304" s="75"/>
      <c r="ENJ304" s="75"/>
      <c r="ENK304" s="75"/>
      <c r="ENL304" s="75"/>
      <c r="ENM304" s="75"/>
      <c r="ENN304" s="75"/>
      <c r="ENO304" s="75"/>
      <c r="ENP304" s="75"/>
      <c r="ENQ304" s="75"/>
      <c r="ENR304" s="75"/>
      <c r="ENS304" s="75"/>
      <c r="ENT304" s="75"/>
      <c r="ENU304" s="75"/>
      <c r="ENV304" s="75"/>
      <c r="ENW304" s="75"/>
      <c r="ENX304" s="75"/>
      <c r="ENY304" s="75"/>
      <c r="ENZ304" s="75"/>
      <c r="EOA304" s="75"/>
      <c r="EOB304" s="75"/>
      <c r="EOC304" s="75"/>
      <c r="EOD304" s="75"/>
      <c r="EOE304" s="75"/>
      <c r="EOF304" s="75"/>
      <c r="EOG304" s="75"/>
      <c r="EOH304" s="75"/>
      <c r="EOI304" s="75"/>
      <c r="EOJ304" s="75"/>
      <c r="EOK304" s="75"/>
      <c r="EOL304" s="75"/>
      <c r="EOM304" s="75"/>
      <c r="EON304" s="75"/>
      <c r="EOO304" s="75"/>
      <c r="EOP304" s="75"/>
      <c r="EOQ304" s="75"/>
      <c r="EOR304" s="75"/>
      <c r="EOS304" s="75"/>
      <c r="EOT304" s="75"/>
      <c r="EOU304" s="75"/>
      <c r="EOV304" s="75"/>
      <c r="EOW304" s="75"/>
      <c r="EOX304" s="75"/>
      <c r="EOY304" s="75"/>
      <c r="EOZ304" s="75"/>
      <c r="EPA304" s="75"/>
      <c r="EPB304" s="75"/>
      <c r="EPC304" s="75"/>
      <c r="EPD304" s="75"/>
      <c r="EPE304" s="75"/>
      <c r="EPF304" s="75"/>
      <c r="EPG304" s="75"/>
      <c r="EPH304" s="75"/>
      <c r="EPI304" s="75"/>
      <c r="EPJ304" s="75"/>
      <c r="EPK304" s="75"/>
      <c r="EPL304" s="75"/>
      <c r="EPM304" s="75"/>
      <c r="EPN304" s="75"/>
      <c r="EPO304" s="75"/>
      <c r="EPP304" s="75"/>
      <c r="EPQ304" s="75"/>
      <c r="EPR304" s="75"/>
      <c r="EPS304" s="75"/>
      <c r="EPT304" s="75"/>
      <c r="EPU304" s="75"/>
      <c r="EPV304" s="75"/>
      <c r="EPW304" s="75"/>
      <c r="EPX304" s="75"/>
      <c r="EPY304" s="75"/>
      <c r="EPZ304" s="75"/>
      <c r="EQA304" s="75"/>
      <c r="EQB304" s="75"/>
      <c r="EQC304" s="75"/>
      <c r="EQD304" s="75"/>
      <c r="EQE304" s="75"/>
      <c r="EQF304" s="75"/>
      <c r="EQG304" s="75"/>
      <c r="EQH304" s="75"/>
      <c r="EQI304" s="75"/>
      <c r="EQJ304" s="75"/>
      <c r="EQK304" s="75"/>
      <c r="EQL304" s="75"/>
      <c r="EQM304" s="75"/>
      <c r="EQN304" s="75"/>
      <c r="EQO304" s="75"/>
      <c r="EQP304" s="75"/>
      <c r="EQQ304" s="75"/>
      <c r="EQR304" s="75"/>
      <c r="EQS304" s="75"/>
      <c r="EQT304" s="75"/>
      <c r="EQU304" s="75"/>
      <c r="EQV304" s="75"/>
      <c r="EQW304" s="75"/>
      <c r="EQX304" s="75"/>
      <c r="EQY304" s="75"/>
      <c r="EQZ304" s="75"/>
      <c r="ERA304" s="75"/>
      <c r="ERB304" s="75"/>
      <c r="ERC304" s="75"/>
      <c r="ERD304" s="75"/>
      <c r="ERE304" s="75"/>
      <c r="ERF304" s="75"/>
      <c r="ERG304" s="75"/>
      <c r="ERH304" s="75"/>
      <c r="ERI304" s="75"/>
      <c r="ERJ304" s="75"/>
      <c r="ERK304" s="75"/>
      <c r="ERL304" s="75"/>
      <c r="ERM304" s="75"/>
      <c r="ERN304" s="75"/>
      <c r="ERO304" s="75"/>
      <c r="ERP304" s="75"/>
      <c r="ERQ304" s="75"/>
      <c r="ERR304" s="75"/>
      <c r="ERS304" s="75"/>
      <c r="ERT304" s="75"/>
      <c r="ERU304" s="75"/>
      <c r="ERV304" s="75"/>
      <c r="ERW304" s="75"/>
      <c r="ERX304" s="75"/>
      <c r="ERY304" s="75"/>
      <c r="ERZ304" s="75"/>
      <c r="ESA304" s="75"/>
      <c r="ESB304" s="75"/>
      <c r="ESC304" s="75"/>
      <c r="ESD304" s="75"/>
      <c r="ESE304" s="75"/>
      <c r="ESF304" s="75"/>
      <c r="ESG304" s="75"/>
      <c r="ESH304" s="75"/>
      <c r="ESI304" s="75"/>
      <c r="ESJ304" s="75"/>
      <c r="ESK304" s="75"/>
      <c r="ESL304" s="75"/>
      <c r="ESM304" s="75"/>
      <c r="ESN304" s="75"/>
      <c r="ESO304" s="75"/>
      <c r="ESP304" s="75"/>
      <c r="ESQ304" s="75"/>
      <c r="ESR304" s="75"/>
      <c r="ESS304" s="75"/>
      <c r="EST304" s="75"/>
      <c r="ESU304" s="75"/>
      <c r="ESV304" s="75"/>
      <c r="ESW304" s="75"/>
      <c r="ESX304" s="75"/>
      <c r="ESY304" s="75"/>
      <c r="ESZ304" s="75"/>
      <c r="ETA304" s="75"/>
      <c r="ETB304" s="75"/>
      <c r="ETC304" s="75"/>
      <c r="ETD304" s="75"/>
      <c r="ETE304" s="75"/>
      <c r="ETF304" s="75"/>
      <c r="ETG304" s="75"/>
      <c r="ETH304" s="75"/>
      <c r="ETI304" s="75"/>
      <c r="ETJ304" s="75"/>
      <c r="ETK304" s="75"/>
      <c r="ETL304" s="75"/>
      <c r="ETM304" s="75"/>
      <c r="ETN304" s="75"/>
      <c r="ETO304" s="75"/>
      <c r="ETP304" s="75"/>
      <c r="ETQ304" s="75"/>
      <c r="ETR304" s="75"/>
      <c r="ETS304" s="75"/>
      <c r="ETT304" s="75"/>
      <c r="ETU304" s="75"/>
      <c r="ETV304" s="75"/>
      <c r="ETW304" s="75"/>
      <c r="ETX304" s="75"/>
      <c r="ETY304" s="75"/>
      <c r="ETZ304" s="75"/>
      <c r="EUA304" s="75"/>
      <c r="EUB304" s="75"/>
      <c r="EUC304" s="75"/>
      <c r="EUD304" s="75"/>
      <c r="EUE304" s="75"/>
      <c r="EUF304" s="75"/>
      <c r="EUG304" s="75"/>
      <c r="EUH304" s="75"/>
      <c r="EUI304" s="75"/>
      <c r="EUJ304" s="75"/>
      <c r="EUK304" s="75"/>
      <c r="EUL304" s="75"/>
      <c r="EUM304" s="75"/>
      <c r="EUN304" s="75"/>
      <c r="EUO304" s="75"/>
      <c r="EUP304" s="75"/>
      <c r="EUQ304" s="75"/>
      <c r="EUR304" s="75"/>
      <c r="EUS304" s="75"/>
      <c r="EUT304" s="75"/>
      <c r="EUU304" s="75"/>
      <c r="EUV304" s="75"/>
      <c r="EUW304" s="75"/>
      <c r="EUX304" s="75"/>
      <c r="EUY304" s="75"/>
      <c r="EUZ304" s="75"/>
      <c r="EVA304" s="75"/>
      <c r="EVB304" s="75"/>
      <c r="EVC304" s="75"/>
      <c r="EVD304" s="75"/>
      <c r="EVE304" s="75"/>
      <c r="EVF304" s="75"/>
      <c r="EVG304" s="75"/>
      <c r="EVH304" s="75"/>
      <c r="EVI304" s="75"/>
      <c r="EVJ304" s="75"/>
      <c r="EVK304" s="75"/>
      <c r="EVL304" s="75"/>
      <c r="EVM304" s="75"/>
      <c r="EVN304" s="75"/>
      <c r="EVO304" s="75"/>
      <c r="EVP304" s="75"/>
      <c r="EVQ304" s="75"/>
      <c r="EVR304" s="75"/>
      <c r="EVS304" s="75"/>
      <c r="EVT304" s="75"/>
      <c r="EVU304" s="75"/>
      <c r="EVV304" s="75"/>
      <c r="EVW304" s="75"/>
      <c r="EVX304" s="75"/>
      <c r="EVY304" s="75"/>
      <c r="EVZ304" s="75"/>
      <c r="EWA304" s="75"/>
      <c r="EWB304" s="75"/>
      <c r="EWC304" s="75"/>
      <c r="EWD304" s="75"/>
      <c r="EWE304" s="75"/>
      <c r="EWF304" s="75"/>
      <c r="EWG304" s="75"/>
      <c r="EWH304" s="75"/>
      <c r="EWI304" s="75"/>
      <c r="EWJ304" s="75"/>
      <c r="EWK304" s="75"/>
      <c r="EWL304" s="75"/>
      <c r="EWM304" s="75"/>
      <c r="EWN304" s="75"/>
      <c r="EWO304" s="75"/>
      <c r="EWP304" s="75"/>
      <c r="EWQ304" s="75"/>
      <c r="EWR304" s="75"/>
      <c r="EWS304" s="75"/>
      <c r="EWT304" s="75"/>
      <c r="EWU304" s="75"/>
      <c r="EWV304" s="75"/>
      <c r="EWW304" s="75"/>
      <c r="EWX304" s="75"/>
      <c r="EWY304" s="75"/>
      <c r="EWZ304" s="75"/>
      <c r="EXA304" s="75"/>
      <c r="EXB304" s="75"/>
      <c r="EXC304" s="75"/>
      <c r="EXD304" s="75"/>
      <c r="EXE304" s="75"/>
      <c r="EXF304" s="75"/>
      <c r="EXG304" s="75"/>
      <c r="EXH304" s="75"/>
      <c r="EXI304" s="75"/>
      <c r="EXJ304" s="75"/>
      <c r="EXK304" s="75"/>
      <c r="EXL304" s="75"/>
      <c r="EXM304" s="75"/>
      <c r="EXN304" s="75"/>
      <c r="EXO304" s="75"/>
      <c r="EXP304" s="75"/>
      <c r="EXQ304" s="75"/>
      <c r="EXR304" s="75"/>
      <c r="EXS304" s="75"/>
      <c r="EXT304" s="75"/>
      <c r="EXU304" s="75"/>
      <c r="EXV304" s="75"/>
      <c r="EXW304" s="75"/>
      <c r="EXX304" s="75"/>
      <c r="EXY304" s="75"/>
      <c r="EXZ304" s="75"/>
      <c r="EYA304" s="75"/>
      <c r="EYB304" s="75"/>
      <c r="EYC304" s="75"/>
      <c r="EYD304" s="75"/>
      <c r="EYE304" s="75"/>
      <c r="EYF304" s="75"/>
      <c r="EYG304" s="75"/>
      <c r="EYH304" s="75"/>
      <c r="EYI304" s="75"/>
      <c r="EYJ304" s="75"/>
      <c r="EYK304" s="75"/>
      <c r="EYL304" s="75"/>
      <c r="EYM304" s="75"/>
      <c r="EYN304" s="75"/>
      <c r="EYO304" s="75"/>
      <c r="EYP304" s="75"/>
      <c r="EYQ304" s="75"/>
      <c r="EYR304" s="75"/>
      <c r="EYS304" s="75"/>
      <c r="EYT304" s="75"/>
      <c r="EYU304" s="75"/>
      <c r="EYV304" s="75"/>
      <c r="EYW304" s="75"/>
      <c r="EYX304" s="75"/>
      <c r="EYY304" s="75"/>
      <c r="EYZ304" s="75"/>
      <c r="EZA304" s="75"/>
      <c r="EZB304" s="75"/>
      <c r="EZC304" s="75"/>
      <c r="EZD304" s="75"/>
      <c r="EZE304" s="75"/>
      <c r="EZF304" s="75"/>
      <c r="EZG304" s="75"/>
      <c r="EZH304" s="75"/>
      <c r="EZI304" s="75"/>
      <c r="EZJ304" s="75"/>
      <c r="EZK304" s="75"/>
      <c r="EZL304" s="75"/>
      <c r="EZM304" s="75"/>
      <c r="EZN304" s="75"/>
      <c r="EZO304" s="75"/>
      <c r="EZP304" s="75"/>
      <c r="EZQ304" s="75"/>
      <c r="EZR304" s="75"/>
      <c r="EZS304" s="75"/>
      <c r="EZT304" s="75"/>
      <c r="EZU304" s="75"/>
      <c r="EZV304" s="75"/>
      <c r="EZW304" s="75"/>
      <c r="EZX304" s="75"/>
      <c r="EZY304" s="75"/>
      <c r="EZZ304" s="75"/>
      <c r="FAA304" s="75"/>
      <c r="FAB304" s="75"/>
      <c r="FAC304" s="75"/>
      <c r="FAD304" s="75"/>
      <c r="FAE304" s="75"/>
      <c r="FAF304" s="75"/>
      <c r="FAG304" s="75"/>
      <c r="FAH304" s="75"/>
      <c r="FAI304" s="75"/>
      <c r="FAJ304" s="75"/>
      <c r="FAK304" s="75"/>
      <c r="FAL304" s="75"/>
      <c r="FAM304" s="75"/>
      <c r="FAN304" s="75"/>
      <c r="FAO304" s="75"/>
      <c r="FAP304" s="75"/>
      <c r="FAQ304" s="75"/>
      <c r="FAR304" s="75"/>
      <c r="FAS304" s="75"/>
      <c r="FAT304" s="75"/>
      <c r="FAU304" s="75"/>
      <c r="FAV304" s="75"/>
      <c r="FAW304" s="75"/>
      <c r="FAX304" s="75"/>
      <c r="FAY304" s="75"/>
      <c r="FAZ304" s="75"/>
      <c r="FBA304" s="75"/>
      <c r="FBB304" s="75"/>
      <c r="FBC304" s="75"/>
      <c r="FBD304" s="75"/>
      <c r="FBE304" s="75"/>
      <c r="FBF304" s="75"/>
      <c r="FBG304" s="75"/>
      <c r="FBH304" s="75"/>
      <c r="FBI304" s="75"/>
      <c r="FBJ304" s="75"/>
      <c r="FBK304" s="75"/>
      <c r="FBL304" s="75"/>
      <c r="FBM304" s="75"/>
      <c r="FBN304" s="75"/>
      <c r="FBO304" s="75"/>
      <c r="FBP304" s="75"/>
      <c r="FBQ304" s="75"/>
      <c r="FBR304" s="75"/>
      <c r="FBS304" s="75"/>
      <c r="FBT304" s="75"/>
      <c r="FBU304" s="75"/>
      <c r="FBV304" s="75"/>
      <c r="FBW304" s="75"/>
      <c r="FBX304" s="75"/>
      <c r="FBY304" s="75"/>
      <c r="FBZ304" s="75"/>
      <c r="FCA304" s="75"/>
      <c r="FCB304" s="75"/>
      <c r="FCC304" s="75"/>
      <c r="FCD304" s="75"/>
      <c r="FCE304" s="75"/>
      <c r="FCF304" s="75"/>
      <c r="FCG304" s="75"/>
      <c r="FCH304" s="75"/>
      <c r="FCI304" s="75"/>
      <c r="FCJ304" s="75"/>
      <c r="FCK304" s="75"/>
      <c r="FCL304" s="75"/>
      <c r="FCM304" s="75"/>
      <c r="FCN304" s="75"/>
      <c r="FCO304" s="75"/>
      <c r="FCP304" s="75"/>
      <c r="FCQ304" s="75"/>
      <c r="FCR304" s="75"/>
      <c r="FCS304" s="75"/>
      <c r="FCT304" s="75"/>
      <c r="FCU304" s="75"/>
      <c r="FCV304" s="75"/>
      <c r="FCW304" s="75"/>
      <c r="FCX304" s="75"/>
      <c r="FCY304" s="75"/>
      <c r="FCZ304" s="75"/>
      <c r="FDA304" s="75"/>
      <c r="FDB304" s="75"/>
      <c r="FDC304" s="75"/>
      <c r="FDD304" s="75"/>
      <c r="FDE304" s="75"/>
      <c r="FDF304" s="75"/>
      <c r="FDG304" s="75"/>
      <c r="FDH304" s="75"/>
      <c r="FDI304" s="75"/>
      <c r="FDJ304" s="75"/>
      <c r="FDK304" s="75"/>
      <c r="FDL304" s="75"/>
      <c r="FDM304" s="75"/>
      <c r="FDN304" s="75"/>
      <c r="FDO304" s="75"/>
      <c r="FDP304" s="75"/>
      <c r="FDQ304" s="75"/>
      <c r="FDR304" s="75"/>
      <c r="FDS304" s="75"/>
      <c r="FDT304" s="75"/>
      <c r="FDU304" s="75"/>
      <c r="FDV304" s="75"/>
      <c r="FDW304" s="75"/>
      <c r="FDX304" s="75"/>
      <c r="FDY304" s="75"/>
      <c r="FDZ304" s="75"/>
      <c r="FEA304" s="75"/>
      <c r="FEB304" s="75"/>
      <c r="FEC304" s="75"/>
      <c r="FED304" s="75"/>
      <c r="FEE304" s="75"/>
      <c r="FEF304" s="75"/>
      <c r="FEG304" s="75"/>
      <c r="FEH304" s="75"/>
      <c r="FEI304" s="75"/>
      <c r="FEJ304" s="75"/>
      <c r="FEK304" s="75"/>
      <c r="FEL304" s="75"/>
      <c r="FEM304" s="75"/>
      <c r="FEN304" s="75"/>
      <c r="FEO304" s="75"/>
      <c r="FEP304" s="75"/>
      <c r="FEQ304" s="75"/>
      <c r="FER304" s="75"/>
      <c r="FES304" s="75"/>
      <c r="FET304" s="75"/>
      <c r="FEU304" s="75"/>
      <c r="FEV304" s="75"/>
      <c r="FEW304" s="75"/>
      <c r="FEX304" s="75"/>
      <c r="FEY304" s="75"/>
      <c r="FEZ304" s="75"/>
      <c r="FFA304" s="75"/>
      <c r="FFB304" s="75"/>
      <c r="FFC304" s="75"/>
      <c r="FFD304" s="75"/>
      <c r="FFE304" s="75"/>
      <c r="FFF304" s="75"/>
      <c r="FFG304" s="75"/>
      <c r="FFH304" s="75"/>
      <c r="FFI304" s="75"/>
      <c r="FFJ304" s="75"/>
      <c r="FFK304" s="75"/>
      <c r="FFL304" s="75"/>
      <c r="FFM304" s="75"/>
      <c r="FFN304" s="75"/>
      <c r="FFO304" s="75"/>
      <c r="FFP304" s="75"/>
      <c r="FFQ304" s="75"/>
      <c r="FFR304" s="75"/>
      <c r="FFS304" s="75"/>
      <c r="FFT304" s="75"/>
      <c r="FFU304" s="75"/>
      <c r="FFV304" s="75"/>
      <c r="FFW304" s="75"/>
      <c r="FFX304" s="75"/>
      <c r="FFY304" s="75"/>
      <c r="FFZ304" s="75"/>
      <c r="FGA304" s="75"/>
      <c r="FGB304" s="75"/>
      <c r="FGC304" s="75"/>
      <c r="FGD304" s="75"/>
      <c r="FGE304" s="75"/>
      <c r="FGF304" s="75"/>
      <c r="FGG304" s="75"/>
      <c r="FGH304" s="75"/>
      <c r="FGI304" s="75"/>
      <c r="FGJ304" s="75"/>
      <c r="FGK304" s="75"/>
      <c r="FGL304" s="75"/>
      <c r="FGM304" s="75"/>
      <c r="FGN304" s="75"/>
      <c r="FGO304" s="75"/>
      <c r="FGP304" s="75"/>
      <c r="FGQ304" s="75"/>
      <c r="FGR304" s="75"/>
      <c r="FGS304" s="75"/>
      <c r="FGT304" s="75"/>
      <c r="FGU304" s="75"/>
      <c r="FGV304" s="75"/>
      <c r="FGW304" s="75"/>
      <c r="FGX304" s="75"/>
      <c r="FGY304" s="75"/>
      <c r="FGZ304" s="75"/>
      <c r="FHA304" s="75"/>
      <c r="FHB304" s="75"/>
      <c r="FHC304" s="75"/>
      <c r="FHD304" s="75"/>
      <c r="FHE304" s="75"/>
      <c r="FHF304" s="75"/>
      <c r="FHG304" s="75"/>
      <c r="FHH304" s="75"/>
      <c r="FHI304" s="75"/>
      <c r="FHJ304" s="75"/>
      <c r="FHK304" s="75"/>
      <c r="FHL304" s="75"/>
      <c r="FHM304" s="75"/>
      <c r="FHN304" s="75"/>
      <c r="FHO304" s="75"/>
      <c r="FHP304" s="75"/>
      <c r="FHQ304" s="75"/>
      <c r="FHR304" s="75"/>
      <c r="FHS304" s="75"/>
      <c r="FHT304" s="75"/>
      <c r="FHU304" s="75"/>
      <c r="FHV304" s="75"/>
      <c r="FHW304" s="75"/>
      <c r="FHX304" s="75"/>
      <c r="FHY304" s="75"/>
      <c r="FHZ304" s="75"/>
      <c r="FIA304" s="75"/>
      <c r="FIB304" s="75"/>
      <c r="FIC304" s="75"/>
      <c r="FID304" s="75"/>
      <c r="FIE304" s="75"/>
      <c r="FIF304" s="75"/>
      <c r="FIG304" s="75"/>
      <c r="FIH304" s="75"/>
      <c r="FII304" s="75"/>
      <c r="FIJ304" s="75"/>
      <c r="FIK304" s="75"/>
      <c r="FIL304" s="75"/>
      <c r="FIM304" s="75"/>
      <c r="FIN304" s="75"/>
      <c r="FIO304" s="75"/>
      <c r="FIP304" s="75"/>
      <c r="FIQ304" s="75"/>
      <c r="FIR304" s="75"/>
      <c r="FIS304" s="75"/>
      <c r="FIT304" s="75"/>
      <c r="FIU304" s="75"/>
      <c r="FIV304" s="75"/>
      <c r="FIW304" s="75"/>
      <c r="FIX304" s="75"/>
      <c r="FIY304" s="75"/>
      <c r="FIZ304" s="75"/>
      <c r="FJA304" s="75"/>
      <c r="FJB304" s="75"/>
      <c r="FJC304" s="75"/>
      <c r="FJD304" s="75"/>
      <c r="FJE304" s="75"/>
      <c r="FJF304" s="75"/>
      <c r="FJG304" s="75"/>
      <c r="FJH304" s="75"/>
      <c r="FJI304" s="75"/>
      <c r="FJJ304" s="75"/>
      <c r="FJK304" s="75"/>
      <c r="FJL304" s="75"/>
      <c r="FJM304" s="75"/>
      <c r="FJN304" s="75"/>
      <c r="FJO304" s="75"/>
      <c r="FJP304" s="75"/>
      <c r="FJQ304" s="75"/>
      <c r="FJR304" s="75"/>
      <c r="FJS304" s="75"/>
      <c r="FJT304" s="75"/>
      <c r="FJU304" s="75"/>
      <c r="FJV304" s="75"/>
      <c r="FJW304" s="75"/>
      <c r="FJX304" s="75"/>
      <c r="FJY304" s="75"/>
      <c r="FJZ304" s="75"/>
      <c r="FKA304" s="75"/>
      <c r="FKB304" s="75"/>
      <c r="FKC304" s="75"/>
      <c r="FKD304" s="75"/>
      <c r="FKE304" s="75"/>
      <c r="FKF304" s="75"/>
      <c r="FKG304" s="75"/>
      <c r="FKH304" s="75"/>
      <c r="FKI304" s="75"/>
      <c r="FKJ304" s="75"/>
      <c r="FKK304" s="75"/>
      <c r="FKL304" s="75"/>
      <c r="FKM304" s="75"/>
      <c r="FKN304" s="75"/>
      <c r="FKO304" s="75"/>
      <c r="FKP304" s="75"/>
      <c r="FKQ304" s="75"/>
      <c r="FKR304" s="75"/>
      <c r="FKS304" s="75"/>
      <c r="FKT304" s="75"/>
      <c r="FKU304" s="75"/>
      <c r="FKV304" s="75"/>
      <c r="FKW304" s="75"/>
      <c r="FKX304" s="75"/>
      <c r="FKY304" s="75"/>
      <c r="FKZ304" s="75"/>
      <c r="FLA304" s="75"/>
      <c r="FLB304" s="75"/>
      <c r="FLC304" s="75"/>
      <c r="FLD304" s="75"/>
      <c r="FLE304" s="75"/>
      <c r="FLF304" s="75"/>
      <c r="FLG304" s="75"/>
      <c r="FLH304" s="75"/>
      <c r="FLI304" s="75"/>
      <c r="FLJ304" s="75"/>
      <c r="FLK304" s="75"/>
      <c r="FLL304" s="75"/>
      <c r="FLM304" s="75"/>
      <c r="FLN304" s="75"/>
      <c r="FLO304" s="75"/>
      <c r="FLP304" s="75"/>
      <c r="FLQ304" s="75"/>
      <c r="FLR304" s="75"/>
      <c r="FLS304" s="75"/>
      <c r="FLT304" s="75"/>
      <c r="FLU304" s="75"/>
      <c r="FLV304" s="75"/>
      <c r="FLW304" s="75"/>
      <c r="FLX304" s="75"/>
      <c r="FLY304" s="75"/>
      <c r="FLZ304" s="75"/>
      <c r="FMA304" s="75"/>
      <c r="FMB304" s="75"/>
      <c r="FMC304" s="75"/>
      <c r="FMD304" s="75"/>
      <c r="FME304" s="75"/>
      <c r="FMF304" s="75"/>
      <c r="FMG304" s="75"/>
      <c r="FMH304" s="75"/>
      <c r="FMI304" s="75"/>
      <c r="FMJ304" s="75"/>
      <c r="FMK304" s="75"/>
      <c r="FML304" s="75"/>
      <c r="FMM304" s="75"/>
      <c r="FMN304" s="75"/>
      <c r="FMO304" s="75"/>
      <c r="FMP304" s="75"/>
      <c r="FMQ304" s="75"/>
      <c r="FMR304" s="75"/>
      <c r="FMS304" s="75"/>
      <c r="FMT304" s="75"/>
      <c r="FMU304" s="75"/>
      <c r="FMV304" s="75"/>
      <c r="FMW304" s="75"/>
      <c r="FMX304" s="75"/>
      <c r="FMY304" s="75"/>
      <c r="FMZ304" s="75"/>
      <c r="FNA304" s="75"/>
      <c r="FNB304" s="75"/>
      <c r="FNC304" s="75"/>
      <c r="FND304" s="75"/>
      <c r="FNE304" s="75"/>
      <c r="FNF304" s="75"/>
      <c r="FNG304" s="75"/>
      <c r="FNH304" s="75"/>
      <c r="FNI304" s="75"/>
      <c r="FNJ304" s="75"/>
      <c r="FNK304" s="75"/>
      <c r="FNL304" s="75"/>
      <c r="FNM304" s="75"/>
      <c r="FNN304" s="75"/>
      <c r="FNO304" s="75"/>
      <c r="FNP304" s="75"/>
      <c r="FNQ304" s="75"/>
      <c r="FNR304" s="75"/>
      <c r="FNS304" s="75"/>
      <c r="FNT304" s="75"/>
      <c r="FNU304" s="75"/>
      <c r="FNV304" s="75"/>
      <c r="FNW304" s="75"/>
      <c r="FNX304" s="75"/>
      <c r="FNY304" s="75"/>
      <c r="FNZ304" s="75"/>
      <c r="FOA304" s="75"/>
      <c r="FOB304" s="75"/>
      <c r="FOC304" s="75"/>
      <c r="FOD304" s="75"/>
      <c r="FOE304" s="75"/>
      <c r="FOF304" s="75"/>
      <c r="FOG304" s="75"/>
      <c r="FOH304" s="75"/>
      <c r="FOI304" s="75"/>
      <c r="FOJ304" s="75"/>
      <c r="FOK304" s="75"/>
      <c r="FOL304" s="75"/>
      <c r="FOM304" s="75"/>
      <c r="FON304" s="75"/>
      <c r="FOO304" s="75"/>
      <c r="FOP304" s="75"/>
      <c r="FOQ304" s="75"/>
      <c r="FOR304" s="75"/>
      <c r="FOS304" s="75"/>
      <c r="FOT304" s="75"/>
      <c r="FOU304" s="75"/>
      <c r="FOV304" s="75"/>
      <c r="FOW304" s="75"/>
      <c r="FOX304" s="75"/>
      <c r="FOY304" s="75"/>
      <c r="FOZ304" s="75"/>
      <c r="FPA304" s="75"/>
      <c r="FPB304" s="75"/>
      <c r="FPC304" s="75"/>
      <c r="FPD304" s="75"/>
      <c r="FPE304" s="75"/>
      <c r="FPF304" s="75"/>
      <c r="FPG304" s="75"/>
      <c r="FPH304" s="75"/>
      <c r="FPI304" s="75"/>
      <c r="FPJ304" s="75"/>
      <c r="FPK304" s="75"/>
      <c r="FPL304" s="75"/>
      <c r="FPM304" s="75"/>
      <c r="FPN304" s="75"/>
      <c r="FPO304" s="75"/>
      <c r="FPP304" s="75"/>
      <c r="FPQ304" s="75"/>
      <c r="FPR304" s="75"/>
      <c r="FPS304" s="75"/>
      <c r="FPT304" s="75"/>
      <c r="FPU304" s="75"/>
      <c r="FPV304" s="75"/>
      <c r="FPW304" s="75"/>
      <c r="FPX304" s="75"/>
      <c r="FPY304" s="75"/>
      <c r="FPZ304" s="75"/>
      <c r="FQA304" s="75"/>
      <c r="FQB304" s="75"/>
      <c r="FQC304" s="75"/>
      <c r="FQD304" s="75"/>
      <c r="FQE304" s="75"/>
      <c r="FQF304" s="75"/>
      <c r="FQG304" s="75"/>
      <c r="FQH304" s="75"/>
      <c r="FQI304" s="75"/>
      <c r="FQJ304" s="75"/>
      <c r="FQK304" s="75"/>
      <c r="FQL304" s="75"/>
      <c r="FQM304" s="75"/>
      <c r="FQN304" s="75"/>
      <c r="FQO304" s="75"/>
      <c r="FQP304" s="75"/>
      <c r="FQQ304" s="75"/>
      <c r="FQR304" s="75"/>
      <c r="FQS304" s="75"/>
      <c r="FQT304" s="75"/>
      <c r="FQU304" s="75"/>
      <c r="FQV304" s="75"/>
      <c r="FQW304" s="75"/>
      <c r="FQX304" s="75"/>
      <c r="FQY304" s="75"/>
      <c r="FQZ304" s="75"/>
      <c r="FRA304" s="75"/>
      <c r="FRB304" s="75"/>
      <c r="FRC304" s="75"/>
      <c r="FRD304" s="75"/>
      <c r="FRE304" s="75"/>
      <c r="FRF304" s="75"/>
      <c r="FRG304" s="75"/>
      <c r="FRH304" s="75"/>
      <c r="FRI304" s="75"/>
      <c r="FRJ304" s="75"/>
      <c r="FRK304" s="75"/>
      <c r="FRL304" s="75"/>
      <c r="FRM304" s="75"/>
      <c r="FRN304" s="75"/>
      <c r="FRO304" s="75"/>
      <c r="FRP304" s="75"/>
      <c r="FRQ304" s="75"/>
      <c r="FRR304" s="75"/>
      <c r="FRS304" s="75"/>
      <c r="FRT304" s="75"/>
      <c r="FRU304" s="75"/>
      <c r="FRV304" s="75"/>
      <c r="FRW304" s="75"/>
      <c r="FRX304" s="75"/>
      <c r="FRY304" s="75"/>
      <c r="FRZ304" s="75"/>
      <c r="FSA304" s="75"/>
      <c r="FSB304" s="75"/>
      <c r="FSC304" s="75"/>
      <c r="FSD304" s="75"/>
      <c r="FSE304" s="75"/>
      <c r="FSF304" s="75"/>
      <c r="FSG304" s="75"/>
      <c r="FSH304" s="75"/>
      <c r="FSI304" s="75"/>
      <c r="FSJ304" s="75"/>
      <c r="FSK304" s="75"/>
      <c r="FSL304" s="75"/>
      <c r="FSM304" s="75"/>
      <c r="FSN304" s="75"/>
      <c r="FSO304" s="75"/>
      <c r="FSP304" s="75"/>
      <c r="FSQ304" s="75"/>
      <c r="FSR304" s="75"/>
      <c r="FSS304" s="75"/>
      <c r="FST304" s="75"/>
      <c r="FSU304" s="75"/>
      <c r="FSV304" s="75"/>
      <c r="FSW304" s="75"/>
      <c r="FSX304" s="75"/>
      <c r="FSY304" s="75"/>
      <c r="FSZ304" s="75"/>
      <c r="FTA304" s="75"/>
      <c r="FTB304" s="75"/>
      <c r="FTC304" s="75"/>
      <c r="FTD304" s="75"/>
      <c r="FTE304" s="75"/>
      <c r="FTF304" s="75"/>
      <c r="FTG304" s="75"/>
      <c r="FTH304" s="75"/>
      <c r="FTI304" s="75"/>
      <c r="FTJ304" s="75"/>
      <c r="FTK304" s="75"/>
      <c r="FTL304" s="75"/>
      <c r="FTM304" s="75"/>
      <c r="FTN304" s="75"/>
      <c r="FTO304" s="75"/>
      <c r="FTP304" s="75"/>
      <c r="FTQ304" s="75"/>
      <c r="FTR304" s="75"/>
      <c r="FTS304" s="75"/>
      <c r="FTT304" s="75"/>
      <c r="FTU304" s="75"/>
      <c r="FTV304" s="75"/>
      <c r="FTW304" s="75"/>
      <c r="FTX304" s="75"/>
      <c r="FTY304" s="75"/>
      <c r="FTZ304" s="75"/>
      <c r="FUA304" s="75"/>
      <c r="FUB304" s="75"/>
      <c r="FUC304" s="75"/>
      <c r="FUD304" s="75"/>
      <c r="FUE304" s="75"/>
      <c r="FUF304" s="75"/>
      <c r="FUG304" s="75"/>
      <c r="FUH304" s="75"/>
      <c r="FUI304" s="75"/>
      <c r="FUJ304" s="75"/>
      <c r="FUK304" s="75"/>
      <c r="FUL304" s="75"/>
      <c r="FUM304" s="75"/>
      <c r="FUN304" s="75"/>
      <c r="FUO304" s="75"/>
      <c r="FUP304" s="75"/>
      <c r="FUQ304" s="75"/>
      <c r="FUR304" s="75"/>
      <c r="FUS304" s="75"/>
      <c r="FUT304" s="75"/>
      <c r="FUU304" s="75"/>
      <c r="FUV304" s="75"/>
      <c r="FUW304" s="75"/>
      <c r="FUX304" s="75"/>
      <c r="FUY304" s="75"/>
      <c r="FUZ304" s="75"/>
      <c r="FVA304" s="75"/>
      <c r="FVB304" s="75"/>
      <c r="FVC304" s="75"/>
      <c r="FVD304" s="75"/>
      <c r="FVE304" s="75"/>
      <c r="FVF304" s="75"/>
      <c r="FVG304" s="75"/>
      <c r="FVH304" s="75"/>
      <c r="FVI304" s="75"/>
      <c r="FVJ304" s="75"/>
      <c r="FVK304" s="75"/>
      <c r="FVL304" s="75"/>
      <c r="FVM304" s="75"/>
      <c r="FVN304" s="75"/>
      <c r="FVO304" s="75"/>
      <c r="FVP304" s="75"/>
      <c r="FVQ304" s="75"/>
      <c r="FVR304" s="75"/>
      <c r="FVS304" s="75"/>
      <c r="FVT304" s="75"/>
      <c r="FVU304" s="75"/>
      <c r="FVV304" s="75"/>
      <c r="FVW304" s="75"/>
      <c r="FVX304" s="75"/>
      <c r="FVY304" s="75"/>
      <c r="FVZ304" s="75"/>
      <c r="FWA304" s="75"/>
      <c r="FWB304" s="75"/>
      <c r="FWC304" s="75"/>
      <c r="FWD304" s="75"/>
      <c r="FWE304" s="75"/>
      <c r="FWF304" s="75"/>
      <c r="FWG304" s="75"/>
      <c r="FWH304" s="75"/>
      <c r="FWI304" s="75"/>
      <c r="FWJ304" s="75"/>
      <c r="FWK304" s="75"/>
      <c r="FWL304" s="75"/>
      <c r="FWM304" s="75"/>
      <c r="FWN304" s="75"/>
      <c r="FWO304" s="75"/>
      <c r="FWP304" s="75"/>
      <c r="FWQ304" s="75"/>
      <c r="FWR304" s="75"/>
      <c r="FWS304" s="75"/>
      <c r="FWT304" s="75"/>
      <c r="FWU304" s="75"/>
      <c r="FWV304" s="75"/>
      <c r="FWW304" s="75"/>
      <c r="FWX304" s="75"/>
      <c r="FWY304" s="75"/>
      <c r="FWZ304" s="75"/>
      <c r="FXA304" s="75"/>
      <c r="FXB304" s="75"/>
      <c r="FXC304" s="75"/>
      <c r="FXD304" s="75"/>
      <c r="FXE304" s="75"/>
      <c r="FXF304" s="75"/>
      <c r="FXG304" s="75"/>
      <c r="FXH304" s="75"/>
      <c r="FXI304" s="75"/>
      <c r="FXJ304" s="75"/>
      <c r="FXK304" s="75"/>
      <c r="FXL304" s="75"/>
      <c r="FXM304" s="75"/>
      <c r="FXN304" s="75"/>
      <c r="FXO304" s="75"/>
      <c r="FXP304" s="75"/>
      <c r="FXQ304" s="75"/>
      <c r="FXR304" s="75"/>
      <c r="FXS304" s="75"/>
      <c r="FXT304" s="75"/>
      <c r="FXU304" s="75"/>
      <c r="FXV304" s="75"/>
      <c r="FXW304" s="75"/>
      <c r="FXX304" s="75"/>
      <c r="FXY304" s="75"/>
      <c r="FXZ304" s="75"/>
      <c r="FYA304" s="75"/>
      <c r="FYB304" s="75"/>
      <c r="FYC304" s="75"/>
      <c r="FYD304" s="75"/>
      <c r="FYE304" s="75"/>
      <c r="FYF304" s="75"/>
      <c r="FYG304" s="75"/>
      <c r="FYH304" s="75"/>
      <c r="FYI304" s="75"/>
      <c r="FYJ304" s="75"/>
      <c r="FYK304" s="75"/>
      <c r="FYL304" s="75"/>
      <c r="FYM304" s="75"/>
      <c r="FYN304" s="75"/>
      <c r="FYO304" s="75"/>
      <c r="FYP304" s="75"/>
      <c r="FYQ304" s="75"/>
      <c r="FYR304" s="75"/>
      <c r="FYS304" s="75"/>
      <c r="FYT304" s="75"/>
      <c r="FYU304" s="75"/>
      <c r="FYV304" s="75"/>
      <c r="FYW304" s="75"/>
      <c r="FYX304" s="75"/>
      <c r="FYY304" s="75"/>
      <c r="FYZ304" s="75"/>
      <c r="FZA304" s="75"/>
      <c r="FZB304" s="75"/>
      <c r="FZC304" s="75"/>
      <c r="FZD304" s="75"/>
      <c r="FZE304" s="75"/>
      <c r="FZF304" s="75"/>
      <c r="FZG304" s="75"/>
      <c r="FZH304" s="75"/>
      <c r="FZI304" s="75"/>
      <c r="FZJ304" s="75"/>
      <c r="FZK304" s="75"/>
      <c r="FZL304" s="75"/>
      <c r="FZM304" s="75"/>
      <c r="FZN304" s="75"/>
      <c r="FZO304" s="75"/>
      <c r="FZP304" s="75"/>
      <c r="FZQ304" s="75"/>
      <c r="FZR304" s="75"/>
      <c r="FZS304" s="75"/>
      <c r="FZT304" s="75"/>
      <c r="FZU304" s="75"/>
      <c r="FZV304" s="75"/>
      <c r="FZW304" s="75"/>
      <c r="FZX304" s="75"/>
      <c r="FZY304" s="75"/>
      <c r="FZZ304" s="75"/>
      <c r="GAA304" s="75"/>
      <c r="GAB304" s="75"/>
      <c r="GAC304" s="75"/>
      <c r="GAD304" s="75"/>
      <c r="GAE304" s="75"/>
      <c r="GAF304" s="75"/>
      <c r="GAG304" s="75"/>
      <c r="GAH304" s="75"/>
      <c r="GAI304" s="75"/>
      <c r="GAJ304" s="75"/>
      <c r="GAK304" s="75"/>
      <c r="GAL304" s="75"/>
      <c r="GAM304" s="75"/>
      <c r="GAN304" s="75"/>
      <c r="GAO304" s="75"/>
      <c r="GAP304" s="75"/>
      <c r="GAQ304" s="75"/>
      <c r="GAR304" s="75"/>
      <c r="GAS304" s="75"/>
      <c r="GAT304" s="75"/>
      <c r="GAU304" s="75"/>
      <c r="GAV304" s="75"/>
      <c r="GAW304" s="75"/>
      <c r="GAX304" s="75"/>
      <c r="GAY304" s="75"/>
      <c r="GAZ304" s="75"/>
      <c r="GBA304" s="75"/>
      <c r="GBB304" s="75"/>
      <c r="GBC304" s="75"/>
      <c r="GBD304" s="75"/>
      <c r="GBE304" s="75"/>
      <c r="GBF304" s="75"/>
      <c r="GBG304" s="75"/>
      <c r="GBH304" s="75"/>
      <c r="GBI304" s="75"/>
      <c r="GBJ304" s="75"/>
      <c r="GBK304" s="75"/>
      <c r="GBL304" s="75"/>
      <c r="GBM304" s="75"/>
      <c r="GBN304" s="75"/>
      <c r="GBO304" s="75"/>
      <c r="GBP304" s="75"/>
      <c r="GBQ304" s="75"/>
      <c r="GBR304" s="75"/>
      <c r="GBS304" s="75"/>
      <c r="GBT304" s="75"/>
      <c r="GBU304" s="75"/>
      <c r="GBV304" s="75"/>
      <c r="GBW304" s="75"/>
      <c r="GBX304" s="75"/>
      <c r="GBY304" s="75"/>
      <c r="GBZ304" s="75"/>
      <c r="GCA304" s="75"/>
      <c r="GCB304" s="75"/>
      <c r="GCC304" s="75"/>
      <c r="GCD304" s="75"/>
      <c r="GCE304" s="75"/>
      <c r="GCF304" s="75"/>
      <c r="GCG304" s="75"/>
      <c r="GCH304" s="75"/>
      <c r="GCI304" s="75"/>
      <c r="GCJ304" s="75"/>
      <c r="GCK304" s="75"/>
      <c r="GCL304" s="75"/>
      <c r="GCM304" s="75"/>
      <c r="GCN304" s="75"/>
      <c r="GCO304" s="75"/>
      <c r="GCP304" s="75"/>
      <c r="GCQ304" s="75"/>
      <c r="GCR304" s="75"/>
      <c r="GCS304" s="75"/>
      <c r="GCT304" s="75"/>
      <c r="GCU304" s="75"/>
      <c r="GCV304" s="75"/>
      <c r="GCW304" s="75"/>
      <c r="GCX304" s="75"/>
      <c r="GCY304" s="75"/>
      <c r="GCZ304" s="75"/>
      <c r="GDA304" s="75"/>
      <c r="GDB304" s="75"/>
      <c r="GDC304" s="75"/>
      <c r="GDD304" s="75"/>
      <c r="GDE304" s="75"/>
      <c r="GDF304" s="75"/>
      <c r="GDG304" s="75"/>
      <c r="GDH304" s="75"/>
      <c r="GDI304" s="75"/>
      <c r="GDJ304" s="75"/>
      <c r="GDK304" s="75"/>
      <c r="GDL304" s="75"/>
      <c r="GDM304" s="75"/>
      <c r="GDN304" s="75"/>
      <c r="GDO304" s="75"/>
      <c r="GDP304" s="75"/>
      <c r="GDQ304" s="75"/>
      <c r="GDR304" s="75"/>
      <c r="GDS304" s="75"/>
      <c r="GDT304" s="75"/>
      <c r="GDU304" s="75"/>
      <c r="GDV304" s="75"/>
      <c r="GDW304" s="75"/>
      <c r="GDX304" s="75"/>
      <c r="GDY304" s="75"/>
      <c r="GDZ304" s="75"/>
      <c r="GEA304" s="75"/>
      <c r="GEB304" s="75"/>
      <c r="GEC304" s="75"/>
      <c r="GED304" s="75"/>
      <c r="GEE304" s="75"/>
      <c r="GEF304" s="75"/>
      <c r="GEG304" s="75"/>
      <c r="GEH304" s="75"/>
      <c r="GEI304" s="75"/>
      <c r="GEJ304" s="75"/>
      <c r="GEK304" s="75"/>
      <c r="GEL304" s="75"/>
      <c r="GEM304" s="75"/>
      <c r="GEN304" s="75"/>
      <c r="GEO304" s="75"/>
      <c r="GEP304" s="75"/>
      <c r="GEQ304" s="75"/>
      <c r="GER304" s="75"/>
      <c r="GES304" s="75"/>
      <c r="GET304" s="75"/>
      <c r="GEU304" s="75"/>
      <c r="GEV304" s="75"/>
      <c r="GEW304" s="75"/>
      <c r="GEX304" s="75"/>
      <c r="GEY304" s="75"/>
      <c r="GEZ304" s="75"/>
      <c r="GFA304" s="75"/>
      <c r="GFB304" s="75"/>
      <c r="GFC304" s="75"/>
      <c r="GFD304" s="75"/>
      <c r="GFE304" s="75"/>
      <c r="GFF304" s="75"/>
      <c r="GFG304" s="75"/>
      <c r="GFH304" s="75"/>
      <c r="GFI304" s="75"/>
      <c r="GFJ304" s="75"/>
      <c r="GFK304" s="75"/>
      <c r="GFL304" s="75"/>
      <c r="GFM304" s="75"/>
      <c r="GFN304" s="75"/>
      <c r="GFO304" s="75"/>
      <c r="GFP304" s="75"/>
      <c r="GFQ304" s="75"/>
      <c r="GFR304" s="75"/>
      <c r="GFS304" s="75"/>
      <c r="GFT304" s="75"/>
      <c r="GFU304" s="75"/>
      <c r="GFV304" s="75"/>
      <c r="GFW304" s="75"/>
      <c r="GFX304" s="75"/>
      <c r="GFY304" s="75"/>
      <c r="GFZ304" s="75"/>
      <c r="GGA304" s="75"/>
      <c r="GGB304" s="75"/>
      <c r="GGC304" s="75"/>
      <c r="GGD304" s="75"/>
      <c r="GGE304" s="75"/>
      <c r="GGF304" s="75"/>
      <c r="GGG304" s="75"/>
      <c r="GGH304" s="75"/>
      <c r="GGI304" s="75"/>
      <c r="GGJ304" s="75"/>
      <c r="GGK304" s="75"/>
      <c r="GGL304" s="75"/>
      <c r="GGM304" s="75"/>
      <c r="GGN304" s="75"/>
      <c r="GGO304" s="75"/>
      <c r="GGP304" s="75"/>
      <c r="GGQ304" s="75"/>
      <c r="GGR304" s="75"/>
      <c r="GGS304" s="75"/>
      <c r="GGT304" s="75"/>
      <c r="GGU304" s="75"/>
      <c r="GGV304" s="75"/>
      <c r="GGW304" s="75"/>
      <c r="GGX304" s="75"/>
      <c r="GGY304" s="75"/>
      <c r="GGZ304" s="75"/>
      <c r="GHA304" s="75"/>
      <c r="GHB304" s="75"/>
      <c r="GHC304" s="75"/>
      <c r="GHD304" s="75"/>
      <c r="GHE304" s="75"/>
      <c r="GHF304" s="75"/>
      <c r="GHG304" s="75"/>
      <c r="GHH304" s="75"/>
      <c r="GHI304" s="75"/>
      <c r="GHJ304" s="75"/>
      <c r="GHK304" s="75"/>
      <c r="GHL304" s="75"/>
      <c r="GHM304" s="75"/>
      <c r="GHN304" s="75"/>
      <c r="GHO304" s="75"/>
      <c r="GHP304" s="75"/>
      <c r="GHQ304" s="75"/>
      <c r="GHR304" s="75"/>
      <c r="GHS304" s="75"/>
      <c r="GHT304" s="75"/>
      <c r="GHU304" s="75"/>
      <c r="GHV304" s="75"/>
      <c r="GHW304" s="75"/>
      <c r="GHX304" s="75"/>
      <c r="GHY304" s="75"/>
      <c r="GHZ304" s="75"/>
      <c r="GIA304" s="75"/>
      <c r="GIB304" s="75"/>
      <c r="GIC304" s="75"/>
      <c r="GID304" s="75"/>
      <c r="GIE304" s="75"/>
      <c r="GIF304" s="75"/>
      <c r="GIG304" s="75"/>
      <c r="GIH304" s="75"/>
      <c r="GII304" s="75"/>
      <c r="GIJ304" s="75"/>
      <c r="GIK304" s="75"/>
      <c r="GIL304" s="75"/>
      <c r="GIM304" s="75"/>
      <c r="GIN304" s="75"/>
      <c r="GIO304" s="75"/>
      <c r="GIP304" s="75"/>
      <c r="GIQ304" s="75"/>
      <c r="GIR304" s="75"/>
      <c r="GIS304" s="75"/>
      <c r="GIT304" s="75"/>
      <c r="GIU304" s="75"/>
      <c r="GIV304" s="75"/>
      <c r="GIW304" s="75"/>
      <c r="GIX304" s="75"/>
      <c r="GIY304" s="75"/>
      <c r="GIZ304" s="75"/>
      <c r="GJA304" s="75"/>
      <c r="GJB304" s="75"/>
      <c r="GJC304" s="75"/>
      <c r="GJD304" s="75"/>
      <c r="GJE304" s="75"/>
      <c r="GJF304" s="75"/>
      <c r="GJG304" s="75"/>
      <c r="GJH304" s="75"/>
      <c r="GJI304" s="75"/>
      <c r="GJJ304" s="75"/>
      <c r="GJK304" s="75"/>
      <c r="GJL304" s="75"/>
      <c r="GJM304" s="75"/>
      <c r="GJN304" s="75"/>
      <c r="GJO304" s="75"/>
      <c r="GJP304" s="75"/>
      <c r="GJQ304" s="75"/>
      <c r="GJR304" s="75"/>
      <c r="GJS304" s="75"/>
      <c r="GJT304" s="75"/>
      <c r="GJU304" s="75"/>
      <c r="GJV304" s="75"/>
      <c r="GJW304" s="75"/>
      <c r="GJX304" s="75"/>
      <c r="GJY304" s="75"/>
      <c r="GJZ304" s="75"/>
      <c r="GKA304" s="75"/>
      <c r="GKB304" s="75"/>
      <c r="GKC304" s="75"/>
      <c r="GKD304" s="75"/>
      <c r="GKE304" s="75"/>
      <c r="GKF304" s="75"/>
      <c r="GKG304" s="75"/>
      <c r="GKH304" s="75"/>
      <c r="GKI304" s="75"/>
      <c r="GKJ304" s="75"/>
      <c r="GKK304" s="75"/>
      <c r="GKL304" s="75"/>
      <c r="GKM304" s="75"/>
      <c r="GKN304" s="75"/>
      <c r="GKO304" s="75"/>
      <c r="GKP304" s="75"/>
      <c r="GKQ304" s="75"/>
      <c r="GKR304" s="75"/>
      <c r="GKS304" s="75"/>
      <c r="GKT304" s="75"/>
      <c r="GKU304" s="75"/>
      <c r="GKV304" s="75"/>
      <c r="GKW304" s="75"/>
      <c r="GKX304" s="75"/>
      <c r="GKY304" s="75"/>
      <c r="GKZ304" s="75"/>
      <c r="GLA304" s="75"/>
      <c r="GLB304" s="75"/>
      <c r="GLC304" s="75"/>
      <c r="GLD304" s="75"/>
      <c r="GLE304" s="75"/>
      <c r="GLF304" s="75"/>
      <c r="GLG304" s="75"/>
      <c r="GLH304" s="75"/>
      <c r="GLI304" s="75"/>
      <c r="GLJ304" s="75"/>
      <c r="GLK304" s="75"/>
      <c r="GLL304" s="75"/>
      <c r="GLM304" s="75"/>
      <c r="GLN304" s="75"/>
      <c r="GLO304" s="75"/>
      <c r="GLP304" s="75"/>
      <c r="GLQ304" s="75"/>
      <c r="GLR304" s="75"/>
      <c r="GLS304" s="75"/>
      <c r="GLT304" s="75"/>
      <c r="GLU304" s="75"/>
      <c r="GLV304" s="75"/>
      <c r="GLW304" s="75"/>
      <c r="GLX304" s="75"/>
      <c r="GLY304" s="75"/>
      <c r="GLZ304" s="75"/>
      <c r="GMA304" s="75"/>
      <c r="GMB304" s="75"/>
      <c r="GMC304" s="75"/>
      <c r="GMD304" s="75"/>
      <c r="GME304" s="75"/>
      <c r="GMF304" s="75"/>
      <c r="GMG304" s="75"/>
      <c r="GMH304" s="75"/>
      <c r="GMI304" s="75"/>
      <c r="GMJ304" s="75"/>
      <c r="GMK304" s="75"/>
      <c r="GML304" s="75"/>
      <c r="GMM304" s="75"/>
      <c r="GMN304" s="75"/>
      <c r="GMO304" s="75"/>
      <c r="GMP304" s="75"/>
      <c r="GMQ304" s="75"/>
      <c r="GMR304" s="75"/>
      <c r="GMS304" s="75"/>
      <c r="GMT304" s="75"/>
      <c r="GMU304" s="75"/>
      <c r="GMV304" s="75"/>
      <c r="GMW304" s="75"/>
      <c r="GMX304" s="75"/>
      <c r="GMY304" s="75"/>
      <c r="GMZ304" s="75"/>
      <c r="GNA304" s="75"/>
      <c r="GNB304" s="75"/>
      <c r="GNC304" s="75"/>
      <c r="GND304" s="75"/>
      <c r="GNE304" s="75"/>
      <c r="GNF304" s="75"/>
      <c r="GNG304" s="75"/>
      <c r="GNH304" s="75"/>
      <c r="GNI304" s="75"/>
      <c r="GNJ304" s="75"/>
      <c r="GNK304" s="75"/>
      <c r="GNL304" s="75"/>
      <c r="GNM304" s="75"/>
      <c r="GNN304" s="75"/>
      <c r="GNO304" s="75"/>
      <c r="GNP304" s="75"/>
      <c r="GNQ304" s="75"/>
      <c r="GNR304" s="75"/>
      <c r="GNS304" s="75"/>
      <c r="GNT304" s="75"/>
      <c r="GNU304" s="75"/>
      <c r="GNV304" s="75"/>
      <c r="GNW304" s="75"/>
      <c r="GNX304" s="75"/>
      <c r="GNY304" s="75"/>
      <c r="GNZ304" s="75"/>
      <c r="GOA304" s="75"/>
      <c r="GOB304" s="75"/>
      <c r="GOC304" s="75"/>
      <c r="GOD304" s="75"/>
      <c r="GOE304" s="75"/>
      <c r="GOF304" s="75"/>
      <c r="GOG304" s="75"/>
      <c r="GOH304" s="75"/>
      <c r="GOI304" s="75"/>
      <c r="GOJ304" s="75"/>
      <c r="GOK304" s="75"/>
      <c r="GOL304" s="75"/>
      <c r="GOM304" s="75"/>
      <c r="GON304" s="75"/>
      <c r="GOO304" s="75"/>
      <c r="GOP304" s="75"/>
      <c r="GOQ304" s="75"/>
      <c r="GOR304" s="75"/>
      <c r="GOS304" s="75"/>
      <c r="GOT304" s="75"/>
      <c r="GOU304" s="75"/>
      <c r="GOV304" s="75"/>
      <c r="GOW304" s="75"/>
      <c r="GOX304" s="75"/>
      <c r="GOY304" s="75"/>
      <c r="GOZ304" s="75"/>
      <c r="GPA304" s="75"/>
      <c r="GPB304" s="75"/>
      <c r="GPC304" s="75"/>
      <c r="GPD304" s="75"/>
      <c r="GPE304" s="75"/>
      <c r="GPF304" s="75"/>
      <c r="GPG304" s="75"/>
      <c r="GPH304" s="75"/>
      <c r="GPI304" s="75"/>
      <c r="GPJ304" s="75"/>
      <c r="GPK304" s="75"/>
      <c r="GPL304" s="75"/>
      <c r="GPM304" s="75"/>
      <c r="GPN304" s="75"/>
      <c r="GPO304" s="75"/>
      <c r="GPP304" s="75"/>
      <c r="GPQ304" s="75"/>
      <c r="GPR304" s="75"/>
      <c r="GPS304" s="75"/>
      <c r="GPT304" s="75"/>
      <c r="GPU304" s="75"/>
      <c r="GPV304" s="75"/>
      <c r="GPW304" s="75"/>
      <c r="GPX304" s="75"/>
      <c r="GPY304" s="75"/>
      <c r="GPZ304" s="75"/>
      <c r="GQA304" s="75"/>
      <c r="GQB304" s="75"/>
      <c r="GQC304" s="75"/>
      <c r="GQD304" s="75"/>
      <c r="GQE304" s="75"/>
      <c r="GQF304" s="75"/>
      <c r="GQG304" s="75"/>
      <c r="GQH304" s="75"/>
      <c r="GQI304" s="75"/>
      <c r="GQJ304" s="75"/>
      <c r="GQK304" s="75"/>
      <c r="GQL304" s="75"/>
      <c r="GQM304" s="75"/>
      <c r="GQN304" s="75"/>
      <c r="GQO304" s="75"/>
      <c r="GQP304" s="75"/>
      <c r="GQQ304" s="75"/>
      <c r="GQR304" s="75"/>
      <c r="GQS304" s="75"/>
      <c r="GQT304" s="75"/>
      <c r="GQU304" s="75"/>
      <c r="GQV304" s="75"/>
      <c r="GQW304" s="75"/>
      <c r="GQX304" s="75"/>
      <c r="GQY304" s="75"/>
      <c r="GQZ304" s="75"/>
      <c r="GRA304" s="75"/>
      <c r="GRB304" s="75"/>
      <c r="GRC304" s="75"/>
      <c r="GRD304" s="75"/>
      <c r="GRE304" s="75"/>
      <c r="GRF304" s="75"/>
      <c r="GRG304" s="75"/>
      <c r="GRH304" s="75"/>
      <c r="GRI304" s="75"/>
      <c r="GRJ304" s="75"/>
      <c r="GRK304" s="75"/>
      <c r="GRL304" s="75"/>
      <c r="GRM304" s="75"/>
      <c r="GRN304" s="75"/>
      <c r="GRO304" s="75"/>
      <c r="GRP304" s="75"/>
      <c r="GRQ304" s="75"/>
      <c r="GRR304" s="75"/>
      <c r="GRS304" s="75"/>
      <c r="GRT304" s="75"/>
      <c r="GRU304" s="75"/>
      <c r="GRV304" s="75"/>
      <c r="GRW304" s="75"/>
      <c r="GRX304" s="75"/>
      <c r="GRY304" s="75"/>
      <c r="GRZ304" s="75"/>
      <c r="GSA304" s="75"/>
      <c r="GSB304" s="75"/>
      <c r="GSC304" s="75"/>
      <c r="GSD304" s="75"/>
      <c r="GSE304" s="75"/>
      <c r="GSF304" s="75"/>
      <c r="GSG304" s="75"/>
      <c r="GSH304" s="75"/>
      <c r="GSI304" s="75"/>
      <c r="GSJ304" s="75"/>
      <c r="GSK304" s="75"/>
      <c r="GSL304" s="75"/>
      <c r="GSM304" s="75"/>
      <c r="GSN304" s="75"/>
      <c r="GSO304" s="75"/>
      <c r="GSP304" s="75"/>
      <c r="GSQ304" s="75"/>
      <c r="GSR304" s="75"/>
      <c r="GSS304" s="75"/>
      <c r="GST304" s="75"/>
      <c r="GSU304" s="75"/>
      <c r="GSV304" s="75"/>
      <c r="GSW304" s="75"/>
      <c r="GSX304" s="75"/>
      <c r="GSY304" s="75"/>
      <c r="GSZ304" s="75"/>
      <c r="GTA304" s="75"/>
      <c r="GTB304" s="75"/>
      <c r="GTC304" s="75"/>
      <c r="GTD304" s="75"/>
      <c r="GTE304" s="75"/>
      <c r="GTF304" s="75"/>
      <c r="GTG304" s="75"/>
      <c r="GTH304" s="75"/>
      <c r="GTI304" s="75"/>
      <c r="GTJ304" s="75"/>
      <c r="GTK304" s="75"/>
      <c r="GTL304" s="75"/>
      <c r="GTM304" s="75"/>
      <c r="GTN304" s="75"/>
      <c r="GTO304" s="75"/>
      <c r="GTP304" s="75"/>
      <c r="GTQ304" s="75"/>
      <c r="GTR304" s="75"/>
      <c r="GTS304" s="75"/>
      <c r="GTT304" s="75"/>
      <c r="GTU304" s="75"/>
      <c r="GTV304" s="75"/>
      <c r="GTW304" s="75"/>
      <c r="GTX304" s="75"/>
      <c r="GTY304" s="75"/>
      <c r="GTZ304" s="75"/>
      <c r="GUA304" s="75"/>
      <c r="GUB304" s="75"/>
      <c r="GUC304" s="75"/>
      <c r="GUD304" s="75"/>
      <c r="GUE304" s="75"/>
      <c r="GUF304" s="75"/>
      <c r="GUG304" s="75"/>
      <c r="GUH304" s="75"/>
      <c r="GUI304" s="75"/>
      <c r="GUJ304" s="75"/>
      <c r="GUK304" s="75"/>
      <c r="GUL304" s="75"/>
      <c r="GUM304" s="75"/>
      <c r="GUN304" s="75"/>
      <c r="GUO304" s="75"/>
      <c r="GUP304" s="75"/>
      <c r="GUQ304" s="75"/>
      <c r="GUR304" s="75"/>
      <c r="GUS304" s="75"/>
      <c r="GUT304" s="75"/>
      <c r="GUU304" s="75"/>
      <c r="GUV304" s="75"/>
      <c r="GUW304" s="75"/>
      <c r="GUX304" s="75"/>
      <c r="GUY304" s="75"/>
      <c r="GUZ304" s="75"/>
      <c r="GVA304" s="75"/>
      <c r="GVB304" s="75"/>
      <c r="GVC304" s="75"/>
      <c r="GVD304" s="75"/>
      <c r="GVE304" s="75"/>
      <c r="GVF304" s="75"/>
      <c r="GVG304" s="75"/>
      <c r="GVH304" s="75"/>
      <c r="GVI304" s="75"/>
      <c r="GVJ304" s="75"/>
      <c r="GVK304" s="75"/>
      <c r="GVL304" s="75"/>
      <c r="GVM304" s="75"/>
      <c r="GVN304" s="75"/>
      <c r="GVO304" s="75"/>
      <c r="GVP304" s="75"/>
      <c r="GVQ304" s="75"/>
      <c r="GVR304" s="75"/>
      <c r="GVS304" s="75"/>
      <c r="GVT304" s="75"/>
      <c r="GVU304" s="75"/>
      <c r="GVV304" s="75"/>
      <c r="GVW304" s="75"/>
      <c r="GVX304" s="75"/>
      <c r="GVY304" s="75"/>
      <c r="GVZ304" s="75"/>
      <c r="GWA304" s="75"/>
      <c r="GWB304" s="75"/>
      <c r="GWC304" s="75"/>
      <c r="GWD304" s="75"/>
      <c r="GWE304" s="75"/>
      <c r="GWF304" s="75"/>
      <c r="GWG304" s="75"/>
      <c r="GWH304" s="75"/>
      <c r="GWI304" s="75"/>
      <c r="GWJ304" s="75"/>
      <c r="GWK304" s="75"/>
      <c r="GWL304" s="75"/>
      <c r="GWM304" s="75"/>
      <c r="GWN304" s="75"/>
      <c r="GWO304" s="75"/>
      <c r="GWP304" s="75"/>
      <c r="GWQ304" s="75"/>
      <c r="GWR304" s="75"/>
      <c r="GWS304" s="75"/>
      <c r="GWT304" s="75"/>
      <c r="GWU304" s="75"/>
      <c r="GWV304" s="75"/>
      <c r="GWW304" s="75"/>
      <c r="GWX304" s="75"/>
      <c r="GWY304" s="75"/>
      <c r="GWZ304" s="75"/>
      <c r="GXA304" s="75"/>
      <c r="GXB304" s="75"/>
      <c r="GXC304" s="75"/>
      <c r="GXD304" s="75"/>
      <c r="GXE304" s="75"/>
      <c r="GXF304" s="75"/>
      <c r="GXG304" s="75"/>
      <c r="GXH304" s="75"/>
      <c r="GXI304" s="75"/>
      <c r="GXJ304" s="75"/>
      <c r="GXK304" s="75"/>
      <c r="GXL304" s="75"/>
      <c r="GXM304" s="75"/>
      <c r="GXN304" s="75"/>
      <c r="GXO304" s="75"/>
      <c r="GXP304" s="75"/>
      <c r="GXQ304" s="75"/>
      <c r="GXR304" s="75"/>
      <c r="GXS304" s="75"/>
      <c r="GXT304" s="75"/>
      <c r="GXU304" s="75"/>
      <c r="GXV304" s="75"/>
      <c r="GXW304" s="75"/>
      <c r="GXX304" s="75"/>
      <c r="GXY304" s="75"/>
      <c r="GXZ304" s="75"/>
      <c r="GYA304" s="75"/>
      <c r="GYB304" s="75"/>
      <c r="GYC304" s="75"/>
      <c r="GYD304" s="75"/>
      <c r="GYE304" s="75"/>
      <c r="GYF304" s="75"/>
      <c r="GYG304" s="75"/>
      <c r="GYH304" s="75"/>
      <c r="GYI304" s="75"/>
      <c r="GYJ304" s="75"/>
      <c r="GYK304" s="75"/>
      <c r="GYL304" s="75"/>
      <c r="GYM304" s="75"/>
      <c r="GYN304" s="75"/>
      <c r="GYO304" s="75"/>
      <c r="GYP304" s="75"/>
      <c r="GYQ304" s="75"/>
      <c r="GYR304" s="75"/>
      <c r="GYS304" s="75"/>
      <c r="GYT304" s="75"/>
      <c r="GYU304" s="75"/>
      <c r="GYV304" s="75"/>
      <c r="GYW304" s="75"/>
      <c r="GYX304" s="75"/>
      <c r="GYY304" s="75"/>
      <c r="GYZ304" s="75"/>
      <c r="GZA304" s="75"/>
      <c r="GZB304" s="75"/>
      <c r="GZC304" s="75"/>
      <c r="GZD304" s="75"/>
      <c r="GZE304" s="75"/>
      <c r="GZF304" s="75"/>
      <c r="GZG304" s="75"/>
      <c r="GZH304" s="75"/>
      <c r="GZI304" s="75"/>
      <c r="GZJ304" s="75"/>
      <c r="GZK304" s="75"/>
      <c r="GZL304" s="75"/>
      <c r="GZM304" s="75"/>
      <c r="GZN304" s="75"/>
      <c r="GZO304" s="75"/>
      <c r="GZP304" s="75"/>
      <c r="GZQ304" s="75"/>
      <c r="GZR304" s="75"/>
      <c r="GZS304" s="75"/>
      <c r="GZT304" s="75"/>
      <c r="GZU304" s="75"/>
      <c r="GZV304" s="75"/>
      <c r="GZW304" s="75"/>
      <c r="GZX304" s="75"/>
      <c r="GZY304" s="75"/>
      <c r="GZZ304" s="75"/>
      <c r="HAA304" s="75"/>
      <c r="HAB304" s="75"/>
      <c r="HAC304" s="75"/>
      <c r="HAD304" s="75"/>
      <c r="HAE304" s="75"/>
      <c r="HAF304" s="75"/>
      <c r="HAG304" s="75"/>
      <c r="HAH304" s="75"/>
      <c r="HAI304" s="75"/>
      <c r="HAJ304" s="75"/>
      <c r="HAK304" s="75"/>
      <c r="HAL304" s="75"/>
      <c r="HAM304" s="75"/>
      <c r="HAN304" s="75"/>
      <c r="HAO304" s="75"/>
      <c r="HAP304" s="75"/>
      <c r="HAQ304" s="75"/>
      <c r="HAR304" s="75"/>
      <c r="HAS304" s="75"/>
      <c r="HAT304" s="75"/>
      <c r="HAU304" s="75"/>
      <c r="HAV304" s="75"/>
      <c r="HAW304" s="75"/>
      <c r="HAX304" s="75"/>
      <c r="HAY304" s="75"/>
      <c r="HAZ304" s="75"/>
      <c r="HBA304" s="75"/>
      <c r="HBB304" s="75"/>
      <c r="HBC304" s="75"/>
      <c r="HBD304" s="75"/>
      <c r="HBE304" s="75"/>
      <c r="HBF304" s="75"/>
      <c r="HBG304" s="75"/>
      <c r="HBH304" s="75"/>
      <c r="HBI304" s="75"/>
      <c r="HBJ304" s="75"/>
      <c r="HBK304" s="75"/>
      <c r="HBL304" s="75"/>
      <c r="HBM304" s="75"/>
      <c r="HBN304" s="75"/>
      <c r="HBO304" s="75"/>
      <c r="HBP304" s="75"/>
      <c r="HBQ304" s="75"/>
      <c r="HBR304" s="75"/>
      <c r="HBS304" s="75"/>
      <c r="HBT304" s="75"/>
      <c r="HBU304" s="75"/>
      <c r="HBV304" s="75"/>
      <c r="HBW304" s="75"/>
      <c r="HBX304" s="75"/>
      <c r="HBY304" s="75"/>
      <c r="HBZ304" s="75"/>
      <c r="HCA304" s="75"/>
      <c r="HCB304" s="75"/>
      <c r="HCC304" s="75"/>
      <c r="HCD304" s="75"/>
      <c r="HCE304" s="75"/>
      <c r="HCF304" s="75"/>
      <c r="HCG304" s="75"/>
      <c r="HCH304" s="75"/>
      <c r="HCI304" s="75"/>
      <c r="HCJ304" s="75"/>
      <c r="HCK304" s="75"/>
      <c r="HCL304" s="75"/>
      <c r="HCM304" s="75"/>
      <c r="HCN304" s="75"/>
      <c r="HCO304" s="75"/>
      <c r="HCP304" s="75"/>
      <c r="HCQ304" s="75"/>
      <c r="HCR304" s="75"/>
      <c r="HCS304" s="75"/>
      <c r="HCT304" s="75"/>
      <c r="HCU304" s="75"/>
      <c r="HCV304" s="75"/>
      <c r="HCW304" s="75"/>
      <c r="HCX304" s="75"/>
      <c r="HCY304" s="75"/>
      <c r="HCZ304" s="75"/>
      <c r="HDA304" s="75"/>
      <c r="HDB304" s="75"/>
      <c r="HDC304" s="75"/>
      <c r="HDD304" s="75"/>
      <c r="HDE304" s="75"/>
      <c r="HDF304" s="75"/>
      <c r="HDG304" s="75"/>
      <c r="HDH304" s="75"/>
      <c r="HDI304" s="75"/>
      <c r="HDJ304" s="75"/>
      <c r="HDK304" s="75"/>
      <c r="HDL304" s="75"/>
      <c r="HDM304" s="75"/>
      <c r="HDN304" s="75"/>
      <c r="HDO304" s="75"/>
      <c r="HDP304" s="75"/>
      <c r="HDQ304" s="75"/>
      <c r="HDR304" s="75"/>
      <c r="HDS304" s="75"/>
      <c r="HDT304" s="75"/>
      <c r="HDU304" s="75"/>
      <c r="HDV304" s="75"/>
      <c r="HDW304" s="75"/>
      <c r="HDX304" s="75"/>
      <c r="HDY304" s="75"/>
      <c r="HDZ304" s="75"/>
      <c r="HEA304" s="75"/>
      <c r="HEB304" s="75"/>
      <c r="HEC304" s="75"/>
      <c r="HED304" s="75"/>
      <c r="HEE304" s="75"/>
      <c r="HEF304" s="75"/>
      <c r="HEG304" s="75"/>
      <c r="HEH304" s="75"/>
      <c r="HEI304" s="75"/>
      <c r="HEJ304" s="75"/>
      <c r="HEK304" s="75"/>
      <c r="HEL304" s="75"/>
      <c r="HEM304" s="75"/>
      <c r="HEN304" s="75"/>
      <c r="HEO304" s="75"/>
      <c r="HEP304" s="75"/>
      <c r="HEQ304" s="75"/>
      <c r="HER304" s="75"/>
      <c r="HES304" s="75"/>
      <c r="HET304" s="75"/>
      <c r="HEU304" s="75"/>
      <c r="HEV304" s="75"/>
      <c r="HEW304" s="75"/>
      <c r="HEX304" s="75"/>
      <c r="HEY304" s="75"/>
      <c r="HEZ304" s="75"/>
      <c r="HFA304" s="75"/>
      <c r="HFB304" s="75"/>
      <c r="HFC304" s="75"/>
      <c r="HFD304" s="75"/>
      <c r="HFE304" s="75"/>
      <c r="HFF304" s="75"/>
      <c r="HFG304" s="75"/>
      <c r="HFH304" s="75"/>
      <c r="HFI304" s="75"/>
      <c r="HFJ304" s="75"/>
      <c r="HFK304" s="75"/>
      <c r="HFL304" s="75"/>
      <c r="HFM304" s="75"/>
      <c r="HFN304" s="75"/>
      <c r="HFO304" s="75"/>
      <c r="HFP304" s="75"/>
      <c r="HFQ304" s="75"/>
      <c r="HFR304" s="75"/>
      <c r="HFS304" s="75"/>
      <c r="HFT304" s="75"/>
      <c r="HFU304" s="75"/>
      <c r="HFV304" s="75"/>
      <c r="HFW304" s="75"/>
      <c r="HFX304" s="75"/>
      <c r="HFY304" s="75"/>
      <c r="HFZ304" s="75"/>
      <c r="HGA304" s="75"/>
      <c r="HGB304" s="75"/>
      <c r="HGC304" s="75"/>
      <c r="HGD304" s="75"/>
      <c r="HGE304" s="75"/>
      <c r="HGF304" s="75"/>
      <c r="HGG304" s="75"/>
      <c r="HGH304" s="75"/>
      <c r="HGI304" s="75"/>
      <c r="HGJ304" s="75"/>
      <c r="HGK304" s="75"/>
      <c r="HGL304" s="75"/>
      <c r="HGM304" s="75"/>
      <c r="HGN304" s="75"/>
      <c r="HGO304" s="75"/>
      <c r="HGP304" s="75"/>
      <c r="HGQ304" s="75"/>
      <c r="HGR304" s="75"/>
      <c r="HGS304" s="75"/>
      <c r="HGT304" s="75"/>
      <c r="HGU304" s="75"/>
      <c r="HGV304" s="75"/>
      <c r="HGW304" s="75"/>
      <c r="HGX304" s="75"/>
      <c r="HGY304" s="75"/>
      <c r="HGZ304" s="75"/>
      <c r="HHA304" s="75"/>
      <c r="HHB304" s="75"/>
      <c r="HHC304" s="75"/>
      <c r="HHD304" s="75"/>
      <c r="HHE304" s="75"/>
      <c r="HHF304" s="75"/>
      <c r="HHG304" s="75"/>
      <c r="HHH304" s="75"/>
      <c r="HHI304" s="75"/>
      <c r="HHJ304" s="75"/>
      <c r="HHK304" s="75"/>
      <c r="HHL304" s="75"/>
      <c r="HHM304" s="75"/>
      <c r="HHN304" s="75"/>
      <c r="HHO304" s="75"/>
      <c r="HHP304" s="75"/>
      <c r="HHQ304" s="75"/>
      <c r="HHR304" s="75"/>
      <c r="HHS304" s="75"/>
      <c r="HHT304" s="75"/>
      <c r="HHU304" s="75"/>
      <c r="HHV304" s="75"/>
      <c r="HHW304" s="75"/>
      <c r="HHX304" s="75"/>
      <c r="HHY304" s="75"/>
      <c r="HHZ304" s="75"/>
      <c r="HIA304" s="75"/>
      <c r="HIB304" s="75"/>
      <c r="HIC304" s="75"/>
      <c r="HID304" s="75"/>
      <c r="HIE304" s="75"/>
      <c r="HIF304" s="75"/>
      <c r="HIG304" s="75"/>
      <c r="HIH304" s="75"/>
      <c r="HII304" s="75"/>
      <c r="HIJ304" s="75"/>
      <c r="HIK304" s="75"/>
      <c r="HIL304" s="75"/>
      <c r="HIM304" s="75"/>
      <c r="HIN304" s="75"/>
      <c r="HIO304" s="75"/>
      <c r="HIP304" s="75"/>
      <c r="HIQ304" s="75"/>
      <c r="HIR304" s="75"/>
      <c r="HIS304" s="75"/>
      <c r="HIT304" s="75"/>
      <c r="HIU304" s="75"/>
      <c r="HIV304" s="75"/>
      <c r="HIW304" s="75"/>
      <c r="HIX304" s="75"/>
      <c r="HIY304" s="75"/>
      <c r="HIZ304" s="75"/>
      <c r="HJA304" s="75"/>
      <c r="HJB304" s="75"/>
      <c r="HJC304" s="75"/>
      <c r="HJD304" s="75"/>
      <c r="HJE304" s="75"/>
      <c r="HJF304" s="75"/>
      <c r="HJG304" s="75"/>
      <c r="HJH304" s="75"/>
      <c r="HJI304" s="75"/>
      <c r="HJJ304" s="75"/>
      <c r="HJK304" s="75"/>
      <c r="HJL304" s="75"/>
      <c r="HJM304" s="75"/>
      <c r="HJN304" s="75"/>
      <c r="HJO304" s="75"/>
      <c r="HJP304" s="75"/>
      <c r="HJQ304" s="75"/>
      <c r="HJR304" s="75"/>
      <c r="HJS304" s="75"/>
      <c r="HJT304" s="75"/>
      <c r="HJU304" s="75"/>
      <c r="HJV304" s="75"/>
      <c r="HJW304" s="75"/>
      <c r="HJX304" s="75"/>
      <c r="HJY304" s="75"/>
      <c r="HJZ304" s="75"/>
      <c r="HKA304" s="75"/>
      <c r="HKB304" s="75"/>
      <c r="HKC304" s="75"/>
      <c r="HKD304" s="75"/>
      <c r="HKE304" s="75"/>
      <c r="HKF304" s="75"/>
      <c r="HKG304" s="75"/>
      <c r="HKH304" s="75"/>
      <c r="HKI304" s="75"/>
      <c r="HKJ304" s="75"/>
      <c r="HKK304" s="75"/>
      <c r="HKL304" s="75"/>
      <c r="HKM304" s="75"/>
      <c r="HKN304" s="75"/>
      <c r="HKO304" s="75"/>
      <c r="HKP304" s="75"/>
      <c r="HKQ304" s="75"/>
      <c r="HKR304" s="75"/>
      <c r="HKS304" s="75"/>
      <c r="HKT304" s="75"/>
      <c r="HKU304" s="75"/>
      <c r="HKV304" s="75"/>
      <c r="HKW304" s="75"/>
      <c r="HKX304" s="75"/>
      <c r="HKY304" s="75"/>
      <c r="HKZ304" s="75"/>
      <c r="HLA304" s="75"/>
      <c r="HLB304" s="75"/>
      <c r="HLC304" s="75"/>
      <c r="HLD304" s="75"/>
      <c r="HLE304" s="75"/>
      <c r="HLF304" s="75"/>
      <c r="HLG304" s="75"/>
      <c r="HLH304" s="75"/>
      <c r="HLI304" s="75"/>
      <c r="HLJ304" s="75"/>
      <c r="HLK304" s="75"/>
      <c r="HLL304" s="75"/>
      <c r="HLM304" s="75"/>
      <c r="HLN304" s="75"/>
      <c r="HLO304" s="75"/>
      <c r="HLP304" s="75"/>
      <c r="HLQ304" s="75"/>
      <c r="HLR304" s="75"/>
      <c r="HLS304" s="75"/>
      <c r="HLT304" s="75"/>
      <c r="HLU304" s="75"/>
      <c r="HLV304" s="75"/>
      <c r="HLW304" s="75"/>
      <c r="HLX304" s="75"/>
      <c r="HLY304" s="75"/>
      <c r="HLZ304" s="75"/>
      <c r="HMA304" s="75"/>
      <c r="HMB304" s="75"/>
      <c r="HMC304" s="75"/>
      <c r="HMD304" s="75"/>
      <c r="HME304" s="75"/>
      <c r="HMF304" s="75"/>
      <c r="HMG304" s="75"/>
      <c r="HMH304" s="75"/>
      <c r="HMI304" s="75"/>
      <c r="HMJ304" s="75"/>
      <c r="HMK304" s="75"/>
      <c r="HML304" s="75"/>
      <c r="HMM304" s="75"/>
      <c r="HMN304" s="75"/>
      <c r="HMO304" s="75"/>
      <c r="HMP304" s="75"/>
      <c r="HMQ304" s="75"/>
      <c r="HMR304" s="75"/>
      <c r="HMS304" s="75"/>
      <c r="HMT304" s="75"/>
      <c r="HMU304" s="75"/>
      <c r="HMV304" s="75"/>
      <c r="HMW304" s="75"/>
      <c r="HMX304" s="75"/>
      <c r="HMY304" s="75"/>
      <c r="HMZ304" s="75"/>
      <c r="HNA304" s="75"/>
      <c r="HNB304" s="75"/>
      <c r="HNC304" s="75"/>
      <c r="HND304" s="75"/>
      <c r="HNE304" s="75"/>
      <c r="HNF304" s="75"/>
      <c r="HNG304" s="75"/>
      <c r="HNH304" s="75"/>
      <c r="HNI304" s="75"/>
      <c r="HNJ304" s="75"/>
      <c r="HNK304" s="75"/>
      <c r="HNL304" s="75"/>
      <c r="HNM304" s="75"/>
      <c r="HNN304" s="75"/>
      <c r="HNO304" s="75"/>
      <c r="HNP304" s="75"/>
      <c r="HNQ304" s="75"/>
      <c r="HNR304" s="75"/>
      <c r="HNS304" s="75"/>
      <c r="HNT304" s="75"/>
      <c r="HNU304" s="75"/>
      <c r="HNV304" s="75"/>
      <c r="HNW304" s="75"/>
      <c r="HNX304" s="75"/>
      <c r="HNY304" s="75"/>
      <c r="HNZ304" s="75"/>
      <c r="HOA304" s="75"/>
      <c r="HOB304" s="75"/>
      <c r="HOC304" s="75"/>
      <c r="HOD304" s="75"/>
      <c r="HOE304" s="75"/>
      <c r="HOF304" s="75"/>
      <c r="HOG304" s="75"/>
      <c r="HOH304" s="75"/>
      <c r="HOI304" s="75"/>
      <c r="HOJ304" s="75"/>
      <c r="HOK304" s="75"/>
      <c r="HOL304" s="75"/>
      <c r="HOM304" s="75"/>
      <c r="HON304" s="75"/>
      <c r="HOO304" s="75"/>
      <c r="HOP304" s="75"/>
      <c r="HOQ304" s="75"/>
      <c r="HOR304" s="75"/>
      <c r="HOS304" s="75"/>
      <c r="HOT304" s="75"/>
      <c r="HOU304" s="75"/>
      <c r="HOV304" s="75"/>
      <c r="HOW304" s="75"/>
      <c r="HOX304" s="75"/>
      <c r="HOY304" s="75"/>
      <c r="HOZ304" s="75"/>
      <c r="HPA304" s="75"/>
      <c r="HPB304" s="75"/>
      <c r="HPC304" s="75"/>
      <c r="HPD304" s="75"/>
      <c r="HPE304" s="75"/>
      <c r="HPF304" s="75"/>
      <c r="HPG304" s="75"/>
      <c r="HPH304" s="75"/>
      <c r="HPI304" s="75"/>
      <c r="HPJ304" s="75"/>
      <c r="HPK304" s="75"/>
      <c r="HPL304" s="75"/>
      <c r="HPM304" s="75"/>
      <c r="HPN304" s="75"/>
      <c r="HPO304" s="75"/>
      <c r="HPP304" s="75"/>
      <c r="HPQ304" s="75"/>
      <c r="HPR304" s="75"/>
      <c r="HPS304" s="75"/>
      <c r="HPT304" s="75"/>
      <c r="HPU304" s="75"/>
      <c r="HPV304" s="75"/>
      <c r="HPW304" s="75"/>
      <c r="HPX304" s="75"/>
      <c r="HPY304" s="75"/>
      <c r="HPZ304" s="75"/>
      <c r="HQA304" s="75"/>
      <c r="HQB304" s="75"/>
      <c r="HQC304" s="75"/>
      <c r="HQD304" s="75"/>
      <c r="HQE304" s="75"/>
      <c r="HQF304" s="75"/>
      <c r="HQG304" s="75"/>
      <c r="HQH304" s="75"/>
      <c r="HQI304" s="75"/>
      <c r="HQJ304" s="75"/>
      <c r="HQK304" s="75"/>
      <c r="HQL304" s="75"/>
      <c r="HQM304" s="75"/>
      <c r="HQN304" s="75"/>
      <c r="HQO304" s="75"/>
      <c r="HQP304" s="75"/>
      <c r="HQQ304" s="75"/>
      <c r="HQR304" s="75"/>
      <c r="HQS304" s="75"/>
      <c r="HQT304" s="75"/>
      <c r="HQU304" s="75"/>
      <c r="HQV304" s="75"/>
      <c r="HQW304" s="75"/>
      <c r="HQX304" s="75"/>
      <c r="HQY304" s="75"/>
      <c r="HQZ304" s="75"/>
      <c r="HRA304" s="75"/>
      <c r="HRB304" s="75"/>
      <c r="HRC304" s="75"/>
      <c r="HRD304" s="75"/>
      <c r="HRE304" s="75"/>
      <c r="HRF304" s="75"/>
      <c r="HRG304" s="75"/>
      <c r="HRH304" s="75"/>
      <c r="HRI304" s="75"/>
      <c r="HRJ304" s="75"/>
      <c r="HRK304" s="75"/>
      <c r="HRL304" s="75"/>
      <c r="HRM304" s="75"/>
      <c r="HRN304" s="75"/>
      <c r="HRO304" s="75"/>
      <c r="HRP304" s="75"/>
      <c r="HRQ304" s="75"/>
      <c r="HRR304" s="75"/>
      <c r="HRS304" s="75"/>
      <c r="HRT304" s="75"/>
      <c r="HRU304" s="75"/>
      <c r="HRV304" s="75"/>
      <c r="HRW304" s="75"/>
      <c r="HRX304" s="75"/>
      <c r="HRY304" s="75"/>
      <c r="HRZ304" s="75"/>
      <c r="HSA304" s="75"/>
      <c r="HSB304" s="75"/>
      <c r="HSC304" s="75"/>
      <c r="HSD304" s="75"/>
      <c r="HSE304" s="75"/>
      <c r="HSF304" s="75"/>
      <c r="HSG304" s="75"/>
      <c r="HSH304" s="75"/>
      <c r="HSI304" s="75"/>
      <c r="HSJ304" s="75"/>
      <c r="HSK304" s="75"/>
      <c r="HSL304" s="75"/>
      <c r="HSM304" s="75"/>
      <c r="HSN304" s="75"/>
      <c r="HSO304" s="75"/>
      <c r="HSP304" s="75"/>
      <c r="HSQ304" s="75"/>
      <c r="HSR304" s="75"/>
      <c r="HSS304" s="75"/>
      <c r="HST304" s="75"/>
      <c r="HSU304" s="75"/>
      <c r="HSV304" s="75"/>
      <c r="HSW304" s="75"/>
      <c r="HSX304" s="75"/>
      <c r="HSY304" s="75"/>
      <c r="HSZ304" s="75"/>
      <c r="HTA304" s="75"/>
      <c r="HTB304" s="75"/>
      <c r="HTC304" s="75"/>
      <c r="HTD304" s="75"/>
      <c r="HTE304" s="75"/>
      <c r="HTF304" s="75"/>
      <c r="HTG304" s="75"/>
      <c r="HTH304" s="75"/>
      <c r="HTI304" s="75"/>
      <c r="HTJ304" s="75"/>
      <c r="HTK304" s="75"/>
      <c r="HTL304" s="75"/>
      <c r="HTM304" s="75"/>
      <c r="HTN304" s="75"/>
      <c r="HTO304" s="75"/>
      <c r="HTP304" s="75"/>
      <c r="HTQ304" s="75"/>
      <c r="HTR304" s="75"/>
      <c r="HTS304" s="75"/>
      <c r="HTT304" s="75"/>
      <c r="HTU304" s="75"/>
      <c r="HTV304" s="75"/>
      <c r="HTW304" s="75"/>
      <c r="HTX304" s="75"/>
      <c r="HTY304" s="75"/>
      <c r="HTZ304" s="75"/>
      <c r="HUA304" s="75"/>
      <c r="HUB304" s="75"/>
      <c r="HUC304" s="75"/>
      <c r="HUD304" s="75"/>
      <c r="HUE304" s="75"/>
      <c r="HUF304" s="75"/>
      <c r="HUG304" s="75"/>
      <c r="HUH304" s="75"/>
      <c r="HUI304" s="75"/>
      <c r="HUJ304" s="75"/>
      <c r="HUK304" s="75"/>
      <c r="HUL304" s="75"/>
      <c r="HUM304" s="75"/>
      <c r="HUN304" s="75"/>
      <c r="HUO304" s="75"/>
      <c r="HUP304" s="75"/>
      <c r="HUQ304" s="75"/>
      <c r="HUR304" s="75"/>
      <c r="HUS304" s="75"/>
      <c r="HUT304" s="75"/>
      <c r="HUU304" s="75"/>
      <c r="HUV304" s="75"/>
      <c r="HUW304" s="75"/>
      <c r="HUX304" s="75"/>
      <c r="HUY304" s="75"/>
      <c r="HUZ304" s="75"/>
      <c r="HVA304" s="75"/>
      <c r="HVB304" s="75"/>
      <c r="HVC304" s="75"/>
      <c r="HVD304" s="75"/>
      <c r="HVE304" s="75"/>
      <c r="HVF304" s="75"/>
      <c r="HVG304" s="75"/>
      <c r="HVH304" s="75"/>
      <c r="HVI304" s="75"/>
      <c r="HVJ304" s="75"/>
      <c r="HVK304" s="75"/>
      <c r="HVL304" s="75"/>
      <c r="HVM304" s="75"/>
      <c r="HVN304" s="75"/>
      <c r="HVO304" s="75"/>
      <c r="HVP304" s="75"/>
      <c r="HVQ304" s="75"/>
      <c r="HVR304" s="75"/>
      <c r="HVS304" s="75"/>
      <c r="HVT304" s="75"/>
      <c r="HVU304" s="75"/>
      <c r="HVV304" s="75"/>
      <c r="HVW304" s="75"/>
      <c r="HVX304" s="75"/>
      <c r="HVY304" s="75"/>
      <c r="HVZ304" s="75"/>
      <c r="HWA304" s="75"/>
      <c r="HWB304" s="75"/>
      <c r="HWC304" s="75"/>
      <c r="HWD304" s="75"/>
      <c r="HWE304" s="75"/>
      <c r="HWF304" s="75"/>
      <c r="HWG304" s="75"/>
      <c r="HWH304" s="75"/>
      <c r="HWI304" s="75"/>
      <c r="HWJ304" s="75"/>
      <c r="HWK304" s="75"/>
      <c r="HWL304" s="75"/>
      <c r="HWM304" s="75"/>
      <c r="HWN304" s="75"/>
      <c r="HWO304" s="75"/>
      <c r="HWP304" s="75"/>
      <c r="HWQ304" s="75"/>
      <c r="HWR304" s="75"/>
      <c r="HWS304" s="75"/>
      <c r="HWT304" s="75"/>
      <c r="HWU304" s="75"/>
      <c r="HWV304" s="75"/>
      <c r="HWW304" s="75"/>
      <c r="HWX304" s="75"/>
      <c r="HWY304" s="75"/>
      <c r="HWZ304" s="75"/>
      <c r="HXA304" s="75"/>
      <c r="HXB304" s="75"/>
      <c r="HXC304" s="75"/>
      <c r="HXD304" s="75"/>
      <c r="HXE304" s="75"/>
      <c r="HXF304" s="75"/>
      <c r="HXG304" s="75"/>
      <c r="HXH304" s="75"/>
      <c r="HXI304" s="75"/>
      <c r="HXJ304" s="75"/>
      <c r="HXK304" s="75"/>
      <c r="HXL304" s="75"/>
      <c r="HXM304" s="75"/>
      <c r="HXN304" s="75"/>
      <c r="HXO304" s="75"/>
      <c r="HXP304" s="75"/>
      <c r="HXQ304" s="75"/>
      <c r="HXR304" s="75"/>
      <c r="HXS304" s="75"/>
      <c r="HXT304" s="75"/>
      <c r="HXU304" s="75"/>
      <c r="HXV304" s="75"/>
      <c r="HXW304" s="75"/>
      <c r="HXX304" s="75"/>
      <c r="HXY304" s="75"/>
      <c r="HXZ304" s="75"/>
      <c r="HYA304" s="75"/>
      <c r="HYB304" s="75"/>
      <c r="HYC304" s="75"/>
      <c r="HYD304" s="75"/>
      <c r="HYE304" s="75"/>
      <c r="HYF304" s="75"/>
      <c r="HYG304" s="75"/>
      <c r="HYH304" s="75"/>
      <c r="HYI304" s="75"/>
      <c r="HYJ304" s="75"/>
      <c r="HYK304" s="75"/>
      <c r="HYL304" s="75"/>
      <c r="HYM304" s="75"/>
      <c r="HYN304" s="75"/>
      <c r="HYO304" s="75"/>
      <c r="HYP304" s="75"/>
      <c r="HYQ304" s="75"/>
      <c r="HYR304" s="75"/>
      <c r="HYS304" s="75"/>
      <c r="HYT304" s="75"/>
      <c r="HYU304" s="75"/>
      <c r="HYV304" s="75"/>
      <c r="HYW304" s="75"/>
      <c r="HYX304" s="75"/>
      <c r="HYY304" s="75"/>
      <c r="HYZ304" s="75"/>
      <c r="HZA304" s="75"/>
      <c r="HZB304" s="75"/>
      <c r="HZC304" s="75"/>
      <c r="HZD304" s="75"/>
      <c r="HZE304" s="75"/>
      <c r="HZF304" s="75"/>
      <c r="HZG304" s="75"/>
      <c r="HZH304" s="75"/>
      <c r="HZI304" s="75"/>
      <c r="HZJ304" s="75"/>
      <c r="HZK304" s="75"/>
      <c r="HZL304" s="75"/>
      <c r="HZM304" s="75"/>
      <c r="HZN304" s="75"/>
      <c r="HZO304" s="75"/>
      <c r="HZP304" s="75"/>
      <c r="HZQ304" s="75"/>
      <c r="HZR304" s="75"/>
      <c r="HZS304" s="75"/>
      <c r="HZT304" s="75"/>
      <c r="HZU304" s="75"/>
      <c r="HZV304" s="75"/>
      <c r="HZW304" s="75"/>
      <c r="HZX304" s="75"/>
      <c r="HZY304" s="75"/>
      <c r="HZZ304" s="75"/>
      <c r="IAA304" s="75"/>
      <c r="IAB304" s="75"/>
      <c r="IAC304" s="75"/>
      <c r="IAD304" s="75"/>
      <c r="IAE304" s="75"/>
      <c r="IAF304" s="75"/>
      <c r="IAG304" s="75"/>
      <c r="IAH304" s="75"/>
      <c r="IAI304" s="75"/>
      <c r="IAJ304" s="75"/>
      <c r="IAK304" s="75"/>
      <c r="IAL304" s="75"/>
      <c r="IAM304" s="75"/>
      <c r="IAN304" s="75"/>
      <c r="IAO304" s="75"/>
      <c r="IAP304" s="75"/>
      <c r="IAQ304" s="75"/>
      <c r="IAR304" s="75"/>
      <c r="IAS304" s="75"/>
      <c r="IAT304" s="75"/>
      <c r="IAU304" s="75"/>
      <c r="IAV304" s="75"/>
      <c r="IAW304" s="75"/>
      <c r="IAX304" s="75"/>
      <c r="IAY304" s="75"/>
      <c r="IAZ304" s="75"/>
      <c r="IBA304" s="75"/>
      <c r="IBB304" s="75"/>
      <c r="IBC304" s="75"/>
      <c r="IBD304" s="75"/>
      <c r="IBE304" s="75"/>
      <c r="IBF304" s="75"/>
      <c r="IBG304" s="75"/>
      <c r="IBH304" s="75"/>
      <c r="IBI304" s="75"/>
      <c r="IBJ304" s="75"/>
      <c r="IBK304" s="75"/>
      <c r="IBL304" s="75"/>
      <c r="IBM304" s="75"/>
      <c r="IBN304" s="75"/>
      <c r="IBO304" s="75"/>
      <c r="IBP304" s="75"/>
      <c r="IBQ304" s="75"/>
      <c r="IBR304" s="75"/>
      <c r="IBS304" s="75"/>
      <c r="IBT304" s="75"/>
      <c r="IBU304" s="75"/>
      <c r="IBV304" s="75"/>
      <c r="IBW304" s="75"/>
      <c r="IBX304" s="75"/>
      <c r="IBY304" s="75"/>
      <c r="IBZ304" s="75"/>
      <c r="ICA304" s="75"/>
      <c r="ICB304" s="75"/>
      <c r="ICC304" s="75"/>
      <c r="ICD304" s="75"/>
      <c r="ICE304" s="75"/>
      <c r="ICF304" s="75"/>
      <c r="ICG304" s="75"/>
      <c r="ICH304" s="75"/>
      <c r="ICI304" s="75"/>
      <c r="ICJ304" s="75"/>
      <c r="ICK304" s="75"/>
      <c r="ICL304" s="75"/>
      <c r="ICM304" s="75"/>
      <c r="ICN304" s="75"/>
      <c r="ICO304" s="75"/>
      <c r="ICP304" s="75"/>
      <c r="ICQ304" s="75"/>
      <c r="ICR304" s="75"/>
      <c r="ICS304" s="75"/>
      <c r="ICT304" s="75"/>
      <c r="ICU304" s="75"/>
      <c r="ICV304" s="75"/>
      <c r="ICW304" s="75"/>
      <c r="ICX304" s="75"/>
      <c r="ICY304" s="75"/>
      <c r="ICZ304" s="75"/>
      <c r="IDA304" s="75"/>
      <c r="IDB304" s="75"/>
      <c r="IDC304" s="75"/>
      <c r="IDD304" s="75"/>
      <c r="IDE304" s="75"/>
      <c r="IDF304" s="75"/>
      <c r="IDG304" s="75"/>
      <c r="IDH304" s="75"/>
      <c r="IDI304" s="75"/>
      <c r="IDJ304" s="75"/>
      <c r="IDK304" s="75"/>
      <c r="IDL304" s="75"/>
      <c r="IDM304" s="75"/>
      <c r="IDN304" s="75"/>
      <c r="IDO304" s="75"/>
      <c r="IDP304" s="75"/>
      <c r="IDQ304" s="75"/>
      <c r="IDR304" s="75"/>
      <c r="IDS304" s="75"/>
      <c r="IDT304" s="75"/>
      <c r="IDU304" s="75"/>
      <c r="IDV304" s="75"/>
      <c r="IDW304" s="75"/>
      <c r="IDX304" s="75"/>
      <c r="IDY304" s="75"/>
      <c r="IDZ304" s="75"/>
      <c r="IEA304" s="75"/>
      <c r="IEB304" s="75"/>
      <c r="IEC304" s="75"/>
      <c r="IED304" s="75"/>
      <c r="IEE304" s="75"/>
      <c r="IEF304" s="75"/>
      <c r="IEG304" s="75"/>
      <c r="IEH304" s="75"/>
      <c r="IEI304" s="75"/>
      <c r="IEJ304" s="75"/>
      <c r="IEK304" s="75"/>
      <c r="IEL304" s="75"/>
      <c r="IEM304" s="75"/>
      <c r="IEN304" s="75"/>
      <c r="IEO304" s="75"/>
      <c r="IEP304" s="75"/>
      <c r="IEQ304" s="75"/>
      <c r="IER304" s="75"/>
      <c r="IES304" s="75"/>
      <c r="IET304" s="75"/>
      <c r="IEU304" s="75"/>
      <c r="IEV304" s="75"/>
      <c r="IEW304" s="75"/>
      <c r="IEX304" s="75"/>
      <c r="IEY304" s="75"/>
      <c r="IEZ304" s="75"/>
      <c r="IFA304" s="75"/>
      <c r="IFB304" s="75"/>
      <c r="IFC304" s="75"/>
      <c r="IFD304" s="75"/>
      <c r="IFE304" s="75"/>
      <c r="IFF304" s="75"/>
      <c r="IFG304" s="75"/>
      <c r="IFH304" s="75"/>
      <c r="IFI304" s="75"/>
      <c r="IFJ304" s="75"/>
      <c r="IFK304" s="75"/>
      <c r="IFL304" s="75"/>
      <c r="IFM304" s="75"/>
      <c r="IFN304" s="75"/>
      <c r="IFO304" s="75"/>
      <c r="IFP304" s="75"/>
      <c r="IFQ304" s="75"/>
      <c r="IFR304" s="75"/>
      <c r="IFS304" s="75"/>
      <c r="IFT304" s="75"/>
      <c r="IFU304" s="75"/>
      <c r="IFV304" s="75"/>
      <c r="IFW304" s="75"/>
      <c r="IFX304" s="75"/>
      <c r="IFY304" s="75"/>
      <c r="IFZ304" s="75"/>
      <c r="IGA304" s="75"/>
      <c r="IGB304" s="75"/>
      <c r="IGC304" s="75"/>
      <c r="IGD304" s="75"/>
      <c r="IGE304" s="75"/>
      <c r="IGF304" s="75"/>
      <c r="IGG304" s="75"/>
      <c r="IGH304" s="75"/>
      <c r="IGI304" s="75"/>
      <c r="IGJ304" s="75"/>
      <c r="IGK304" s="75"/>
      <c r="IGL304" s="75"/>
      <c r="IGM304" s="75"/>
      <c r="IGN304" s="75"/>
      <c r="IGO304" s="75"/>
      <c r="IGP304" s="75"/>
      <c r="IGQ304" s="75"/>
      <c r="IGR304" s="75"/>
      <c r="IGS304" s="75"/>
      <c r="IGT304" s="75"/>
      <c r="IGU304" s="75"/>
      <c r="IGV304" s="75"/>
      <c r="IGW304" s="75"/>
      <c r="IGX304" s="75"/>
      <c r="IGY304" s="75"/>
      <c r="IGZ304" s="75"/>
      <c r="IHA304" s="75"/>
      <c r="IHB304" s="75"/>
      <c r="IHC304" s="75"/>
      <c r="IHD304" s="75"/>
      <c r="IHE304" s="75"/>
      <c r="IHF304" s="75"/>
      <c r="IHG304" s="75"/>
      <c r="IHH304" s="75"/>
      <c r="IHI304" s="75"/>
      <c r="IHJ304" s="75"/>
      <c r="IHK304" s="75"/>
      <c r="IHL304" s="75"/>
      <c r="IHM304" s="75"/>
      <c r="IHN304" s="75"/>
      <c r="IHO304" s="75"/>
      <c r="IHP304" s="75"/>
      <c r="IHQ304" s="75"/>
      <c r="IHR304" s="75"/>
      <c r="IHS304" s="75"/>
      <c r="IHT304" s="75"/>
      <c r="IHU304" s="75"/>
      <c r="IHV304" s="75"/>
      <c r="IHW304" s="75"/>
      <c r="IHX304" s="75"/>
      <c r="IHY304" s="75"/>
      <c r="IHZ304" s="75"/>
      <c r="IIA304" s="75"/>
      <c r="IIB304" s="75"/>
      <c r="IIC304" s="75"/>
      <c r="IID304" s="75"/>
      <c r="IIE304" s="75"/>
      <c r="IIF304" s="75"/>
      <c r="IIG304" s="75"/>
      <c r="IIH304" s="75"/>
      <c r="III304" s="75"/>
      <c r="IIJ304" s="75"/>
      <c r="IIK304" s="75"/>
      <c r="IIL304" s="75"/>
      <c r="IIM304" s="75"/>
      <c r="IIN304" s="75"/>
      <c r="IIO304" s="75"/>
      <c r="IIP304" s="75"/>
      <c r="IIQ304" s="75"/>
      <c r="IIR304" s="75"/>
      <c r="IIS304" s="75"/>
      <c r="IIT304" s="75"/>
      <c r="IIU304" s="75"/>
      <c r="IIV304" s="75"/>
      <c r="IIW304" s="75"/>
      <c r="IIX304" s="75"/>
      <c r="IIY304" s="75"/>
      <c r="IIZ304" s="75"/>
      <c r="IJA304" s="75"/>
      <c r="IJB304" s="75"/>
      <c r="IJC304" s="75"/>
      <c r="IJD304" s="75"/>
      <c r="IJE304" s="75"/>
      <c r="IJF304" s="75"/>
      <c r="IJG304" s="75"/>
      <c r="IJH304" s="75"/>
      <c r="IJI304" s="75"/>
      <c r="IJJ304" s="75"/>
      <c r="IJK304" s="75"/>
      <c r="IJL304" s="75"/>
      <c r="IJM304" s="75"/>
      <c r="IJN304" s="75"/>
      <c r="IJO304" s="75"/>
      <c r="IJP304" s="75"/>
      <c r="IJQ304" s="75"/>
      <c r="IJR304" s="75"/>
      <c r="IJS304" s="75"/>
      <c r="IJT304" s="75"/>
      <c r="IJU304" s="75"/>
      <c r="IJV304" s="75"/>
      <c r="IJW304" s="75"/>
      <c r="IJX304" s="75"/>
      <c r="IJY304" s="75"/>
      <c r="IJZ304" s="75"/>
      <c r="IKA304" s="75"/>
      <c r="IKB304" s="75"/>
      <c r="IKC304" s="75"/>
      <c r="IKD304" s="75"/>
      <c r="IKE304" s="75"/>
      <c r="IKF304" s="75"/>
      <c r="IKG304" s="75"/>
      <c r="IKH304" s="75"/>
      <c r="IKI304" s="75"/>
      <c r="IKJ304" s="75"/>
      <c r="IKK304" s="75"/>
      <c r="IKL304" s="75"/>
      <c r="IKM304" s="75"/>
      <c r="IKN304" s="75"/>
      <c r="IKO304" s="75"/>
      <c r="IKP304" s="75"/>
      <c r="IKQ304" s="75"/>
      <c r="IKR304" s="75"/>
      <c r="IKS304" s="75"/>
      <c r="IKT304" s="75"/>
      <c r="IKU304" s="75"/>
      <c r="IKV304" s="75"/>
      <c r="IKW304" s="75"/>
      <c r="IKX304" s="75"/>
      <c r="IKY304" s="75"/>
      <c r="IKZ304" s="75"/>
      <c r="ILA304" s="75"/>
      <c r="ILB304" s="75"/>
      <c r="ILC304" s="75"/>
      <c r="ILD304" s="75"/>
      <c r="ILE304" s="75"/>
      <c r="ILF304" s="75"/>
      <c r="ILG304" s="75"/>
      <c r="ILH304" s="75"/>
      <c r="ILI304" s="75"/>
      <c r="ILJ304" s="75"/>
      <c r="ILK304" s="75"/>
      <c r="ILL304" s="75"/>
      <c r="ILM304" s="75"/>
      <c r="ILN304" s="75"/>
      <c r="ILO304" s="75"/>
      <c r="ILP304" s="75"/>
      <c r="ILQ304" s="75"/>
      <c r="ILR304" s="75"/>
      <c r="ILS304" s="75"/>
      <c r="ILT304" s="75"/>
      <c r="ILU304" s="75"/>
      <c r="ILV304" s="75"/>
      <c r="ILW304" s="75"/>
      <c r="ILX304" s="75"/>
      <c r="ILY304" s="75"/>
      <c r="ILZ304" s="75"/>
      <c r="IMA304" s="75"/>
      <c r="IMB304" s="75"/>
      <c r="IMC304" s="75"/>
      <c r="IMD304" s="75"/>
      <c r="IME304" s="75"/>
      <c r="IMF304" s="75"/>
      <c r="IMG304" s="75"/>
      <c r="IMH304" s="75"/>
      <c r="IMI304" s="75"/>
      <c r="IMJ304" s="75"/>
      <c r="IMK304" s="75"/>
      <c r="IML304" s="75"/>
      <c r="IMM304" s="75"/>
      <c r="IMN304" s="75"/>
      <c r="IMO304" s="75"/>
      <c r="IMP304" s="75"/>
      <c r="IMQ304" s="75"/>
      <c r="IMR304" s="75"/>
      <c r="IMS304" s="75"/>
      <c r="IMT304" s="75"/>
      <c r="IMU304" s="75"/>
      <c r="IMV304" s="75"/>
      <c r="IMW304" s="75"/>
      <c r="IMX304" s="75"/>
      <c r="IMY304" s="75"/>
      <c r="IMZ304" s="75"/>
      <c r="INA304" s="75"/>
      <c r="INB304" s="75"/>
      <c r="INC304" s="75"/>
      <c r="IND304" s="75"/>
      <c r="INE304" s="75"/>
      <c r="INF304" s="75"/>
      <c r="ING304" s="75"/>
      <c r="INH304" s="75"/>
      <c r="INI304" s="75"/>
      <c r="INJ304" s="75"/>
      <c r="INK304" s="75"/>
      <c r="INL304" s="75"/>
      <c r="INM304" s="75"/>
      <c r="INN304" s="75"/>
      <c r="INO304" s="75"/>
      <c r="INP304" s="75"/>
      <c r="INQ304" s="75"/>
      <c r="INR304" s="75"/>
      <c r="INS304" s="75"/>
      <c r="INT304" s="75"/>
      <c r="INU304" s="75"/>
      <c r="INV304" s="75"/>
      <c r="INW304" s="75"/>
      <c r="INX304" s="75"/>
      <c r="INY304" s="75"/>
      <c r="INZ304" s="75"/>
      <c r="IOA304" s="75"/>
      <c r="IOB304" s="75"/>
      <c r="IOC304" s="75"/>
      <c r="IOD304" s="75"/>
      <c r="IOE304" s="75"/>
      <c r="IOF304" s="75"/>
      <c r="IOG304" s="75"/>
      <c r="IOH304" s="75"/>
      <c r="IOI304" s="75"/>
      <c r="IOJ304" s="75"/>
      <c r="IOK304" s="75"/>
      <c r="IOL304" s="75"/>
      <c r="IOM304" s="75"/>
      <c r="ION304" s="75"/>
      <c r="IOO304" s="75"/>
      <c r="IOP304" s="75"/>
      <c r="IOQ304" s="75"/>
      <c r="IOR304" s="75"/>
      <c r="IOS304" s="75"/>
      <c r="IOT304" s="75"/>
      <c r="IOU304" s="75"/>
      <c r="IOV304" s="75"/>
      <c r="IOW304" s="75"/>
      <c r="IOX304" s="75"/>
      <c r="IOY304" s="75"/>
      <c r="IOZ304" s="75"/>
      <c r="IPA304" s="75"/>
      <c r="IPB304" s="75"/>
      <c r="IPC304" s="75"/>
      <c r="IPD304" s="75"/>
      <c r="IPE304" s="75"/>
      <c r="IPF304" s="75"/>
      <c r="IPG304" s="75"/>
      <c r="IPH304" s="75"/>
      <c r="IPI304" s="75"/>
      <c r="IPJ304" s="75"/>
      <c r="IPK304" s="75"/>
      <c r="IPL304" s="75"/>
      <c r="IPM304" s="75"/>
      <c r="IPN304" s="75"/>
      <c r="IPO304" s="75"/>
      <c r="IPP304" s="75"/>
      <c r="IPQ304" s="75"/>
      <c r="IPR304" s="75"/>
      <c r="IPS304" s="75"/>
      <c r="IPT304" s="75"/>
      <c r="IPU304" s="75"/>
      <c r="IPV304" s="75"/>
      <c r="IPW304" s="75"/>
      <c r="IPX304" s="75"/>
      <c r="IPY304" s="75"/>
      <c r="IPZ304" s="75"/>
      <c r="IQA304" s="75"/>
      <c r="IQB304" s="75"/>
      <c r="IQC304" s="75"/>
      <c r="IQD304" s="75"/>
      <c r="IQE304" s="75"/>
      <c r="IQF304" s="75"/>
      <c r="IQG304" s="75"/>
      <c r="IQH304" s="75"/>
      <c r="IQI304" s="75"/>
      <c r="IQJ304" s="75"/>
      <c r="IQK304" s="75"/>
      <c r="IQL304" s="75"/>
      <c r="IQM304" s="75"/>
      <c r="IQN304" s="75"/>
      <c r="IQO304" s="75"/>
      <c r="IQP304" s="75"/>
      <c r="IQQ304" s="75"/>
      <c r="IQR304" s="75"/>
      <c r="IQS304" s="75"/>
      <c r="IQT304" s="75"/>
      <c r="IQU304" s="75"/>
      <c r="IQV304" s="75"/>
      <c r="IQW304" s="75"/>
      <c r="IQX304" s="75"/>
      <c r="IQY304" s="75"/>
      <c r="IQZ304" s="75"/>
      <c r="IRA304" s="75"/>
      <c r="IRB304" s="75"/>
      <c r="IRC304" s="75"/>
      <c r="IRD304" s="75"/>
      <c r="IRE304" s="75"/>
      <c r="IRF304" s="75"/>
      <c r="IRG304" s="75"/>
      <c r="IRH304" s="75"/>
      <c r="IRI304" s="75"/>
      <c r="IRJ304" s="75"/>
      <c r="IRK304" s="75"/>
      <c r="IRL304" s="75"/>
      <c r="IRM304" s="75"/>
      <c r="IRN304" s="75"/>
      <c r="IRO304" s="75"/>
      <c r="IRP304" s="75"/>
      <c r="IRQ304" s="75"/>
      <c r="IRR304" s="75"/>
      <c r="IRS304" s="75"/>
      <c r="IRT304" s="75"/>
      <c r="IRU304" s="75"/>
      <c r="IRV304" s="75"/>
      <c r="IRW304" s="75"/>
      <c r="IRX304" s="75"/>
      <c r="IRY304" s="75"/>
      <c r="IRZ304" s="75"/>
      <c r="ISA304" s="75"/>
      <c r="ISB304" s="75"/>
      <c r="ISC304" s="75"/>
      <c r="ISD304" s="75"/>
      <c r="ISE304" s="75"/>
      <c r="ISF304" s="75"/>
      <c r="ISG304" s="75"/>
      <c r="ISH304" s="75"/>
      <c r="ISI304" s="75"/>
      <c r="ISJ304" s="75"/>
      <c r="ISK304" s="75"/>
      <c r="ISL304" s="75"/>
      <c r="ISM304" s="75"/>
      <c r="ISN304" s="75"/>
      <c r="ISO304" s="75"/>
      <c r="ISP304" s="75"/>
      <c r="ISQ304" s="75"/>
      <c r="ISR304" s="75"/>
      <c r="ISS304" s="75"/>
      <c r="IST304" s="75"/>
      <c r="ISU304" s="75"/>
      <c r="ISV304" s="75"/>
      <c r="ISW304" s="75"/>
      <c r="ISX304" s="75"/>
      <c r="ISY304" s="75"/>
      <c r="ISZ304" s="75"/>
      <c r="ITA304" s="75"/>
      <c r="ITB304" s="75"/>
      <c r="ITC304" s="75"/>
      <c r="ITD304" s="75"/>
      <c r="ITE304" s="75"/>
      <c r="ITF304" s="75"/>
      <c r="ITG304" s="75"/>
      <c r="ITH304" s="75"/>
      <c r="ITI304" s="75"/>
      <c r="ITJ304" s="75"/>
      <c r="ITK304" s="75"/>
      <c r="ITL304" s="75"/>
      <c r="ITM304" s="75"/>
      <c r="ITN304" s="75"/>
      <c r="ITO304" s="75"/>
      <c r="ITP304" s="75"/>
      <c r="ITQ304" s="75"/>
      <c r="ITR304" s="75"/>
      <c r="ITS304" s="75"/>
      <c r="ITT304" s="75"/>
      <c r="ITU304" s="75"/>
      <c r="ITV304" s="75"/>
      <c r="ITW304" s="75"/>
      <c r="ITX304" s="75"/>
      <c r="ITY304" s="75"/>
      <c r="ITZ304" s="75"/>
      <c r="IUA304" s="75"/>
      <c r="IUB304" s="75"/>
      <c r="IUC304" s="75"/>
      <c r="IUD304" s="75"/>
      <c r="IUE304" s="75"/>
      <c r="IUF304" s="75"/>
      <c r="IUG304" s="75"/>
      <c r="IUH304" s="75"/>
      <c r="IUI304" s="75"/>
      <c r="IUJ304" s="75"/>
      <c r="IUK304" s="75"/>
      <c r="IUL304" s="75"/>
      <c r="IUM304" s="75"/>
      <c r="IUN304" s="75"/>
      <c r="IUO304" s="75"/>
      <c r="IUP304" s="75"/>
      <c r="IUQ304" s="75"/>
      <c r="IUR304" s="75"/>
      <c r="IUS304" s="75"/>
      <c r="IUT304" s="75"/>
      <c r="IUU304" s="75"/>
      <c r="IUV304" s="75"/>
      <c r="IUW304" s="75"/>
      <c r="IUX304" s="75"/>
      <c r="IUY304" s="75"/>
      <c r="IUZ304" s="75"/>
      <c r="IVA304" s="75"/>
      <c r="IVB304" s="75"/>
      <c r="IVC304" s="75"/>
      <c r="IVD304" s="75"/>
      <c r="IVE304" s="75"/>
      <c r="IVF304" s="75"/>
      <c r="IVG304" s="75"/>
      <c r="IVH304" s="75"/>
      <c r="IVI304" s="75"/>
      <c r="IVJ304" s="75"/>
      <c r="IVK304" s="75"/>
      <c r="IVL304" s="75"/>
      <c r="IVM304" s="75"/>
      <c r="IVN304" s="75"/>
      <c r="IVO304" s="75"/>
      <c r="IVP304" s="75"/>
      <c r="IVQ304" s="75"/>
      <c r="IVR304" s="75"/>
      <c r="IVS304" s="75"/>
      <c r="IVT304" s="75"/>
      <c r="IVU304" s="75"/>
      <c r="IVV304" s="75"/>
      <c r="IVW304" s="75"/>
      <c r="IVX304" s="75"/>
      <c r="IVY304" s="75"/>
      <c r="IVZ304" s="75"/>
      <c r="IWA304" s="75"/>
      <c r="IWB304" s="75"/>
      <c r="IWC304" s="75"/>
      <c r="IWD304" s="75"/>
      <c r="IWE304" s="75"/>
      <c r="IWF304" s="75"/>
      <c r="IWG304" s="75"/>
      <c r="IWH304" s="75"/>
      <c r="IWI304" s="75"/>
      <c r="IWJ304" s="75"/>
      <c r="IWK304" s="75"/>
      <c r="IWL304" s="75"/>
      <c r="IWM304" s="75"/>
      <c r="IWN304" s="75"/>
      <c r="IWO304" s="75"/>
      <c r="IWP304" s="75"/>
      <c r="IWQ304" s="75"/>
      <c r="IWR304" s="75"/>
      <c r="IWS304" s="75"/>
      <c r="IWT304" s="75"/>
      <c r="IWU304" s="75"/>
      <c r="IWV304" s="75"/>
      <c r="IWW304" s="75"/>
      <c r="IWX304" s="75"/>
      <c r="IWY304" s="75"/>
      <c r="IWZ304" s="75"/>
      <c r="IXA304" s="75"/>
      <c r="IXB304" s="75"/>
      <c r="IXC304" s="75"/>
      <c r="IXD304" s="75"/>
      <c r="IXE304" s="75"/>
      <c r="IXF304" s="75"/>
      <c r="IXG304" s="75"/>
      <c r="IXH304" s="75"/>
      <c r="IXI304" s="75"/>
      <c r="IXJ304" s="75"/>
      <c r="IXK304" s="75"/>
      <c r="IXL304" s="75"/>
      <c r="IXM304" s="75"/>
      <c r="IXN304" s="75"/>
      <c r="IXO304" s="75"/>
      <c r="IXP304" s="75"/>
      <c r="IXQ304" s="75"/>
      <c r="IXR304" s="75"/>
      <c r="IXS304" s="75"/>
      <c r="IXT304" s="75"/>
      <c r="IXU304" s="75"/>
      <c r="IXV304" s="75"/>
      <c r="IXW304" s="75"/>
      <c r="IXX304" s="75"/>
      <c r="IXY304" s="75"/>
      <c r="IXZ304" s="75"/>
      <c r="IYA304" s="75"/>
      <c r="IYB304" s="75"/>
      <c r="IYC304" s="75"/>
      <c r="IYD304" s="75"/>
      <c r="IYE304" s="75"/>
      <c r="IYF304" s="75"/>
      <c r="IYG304" s="75"/>
      <c r="IYH304" s="75"/>
      <c r="IYI304" s="75"/>
      <c r="IYJ304" s="75"/>
      <c r="IYK304" s="75"/>
      <c r="IYL304" s="75"/>
      <c r="IYM304" s="75"/>
      <c r="IYN304" s="75"/>
      <c r="IYO304" s="75"/>
      <c r="IYP304" s="75"/>
      <c r="IYQ304" s="75"/>
      <c r="IYR304" s="75"/>
      <c r="IYS304" s="75"/>
      <c r="IYT304" s="75"/>
      <c r="IYU304" s="75"/>
      <c r="IYV304" s="75"/>
      <c r="IYW304" s="75"/>
      <c r="IYX304" s="75"/>
      <c r="IYY304" s="75"/>
      <c r="IYZ304" s="75"/>
      <c r="IZA304" s="75"/>
      <c r="IZB304" s="75"/>
      <c r="IZC304" s="75"/>
      <c r="IZD304" s="75"/>
      <c r="IZE304" s="75"/>
      <c r="IZF304" s="75"/>
      <c r="IZG304" s="75"/>
      <c r="IZH304" s="75"/>
      <c r="IZI304" s="75"/>
      <c r="IZJ304" s="75"/>
      <c r="IZK304" s="75"/>
      <c r="IZL304" s="75"/>
      <c r="IZM304" s="75"/>
      <c r="IZN304" s="75"/>
      <c r="IZO304" s="75"/>
      <c r="IZP304" s="75"/>
      <c r="IZQ304" s="75"/>
      <c r="IZR304" s="75"/>
      <c r="IZS304" s="75"/>
      <c r="IZT304" s="75"/>
      <c r="IZU304" s="75"/>
      <c r="IZV304" s="75"/>
      <c r="IZW304" s="75"/>
      <c r="IZX304" s="75"/>
      <c r="IZY304" s="75"/>
      <c r="IZZ304" s="75"/>
      <c r="JAA304" s="75"/>
      <c r="JAB304" s="75"/>
      <c r="JAC304" s="75"/>
      <c r="JAD304" s="75"/>
      <c r="JAE304" s="75"/>
      <c r="JAF304" s="75"/>
      <c r="JAG304" s="75"/>
      <c r="JAH304" s="75"/>
      <c r="JAI304" s="75"/>
      <c r="JAJ304" s="75"/>
      <c r="JAK304" s="75"/>
      <c r="JAL304" s="75"/>
      <c r="JAM304" s="75"/>
      <c r="JAN304" s="75"/>
      <c r="JAO304" s="75"/>
      <c r="JAP304" s="75"/>
      <c r="JAQ304" s="75"/>
      <c r="JAR304" s="75"/>
      <c r="JAS304" s="75"/>
      <c r="JAT304" s="75"/>
      <c r="JAU304" s="75"/>
      <c r="JAV304" s="75"/>
      <c r="JAW304" s="75"/>
      <c r="JAX304" s="75"/>
      <c r="JAY304" s="75"/>
      <c r="JAZ304" s="75"/>
      <c r="JBA304" s="75"/>
      <c r="JBB304" s="75"/>
      <c r="JBC304" s="75"/>
      <c r="JBD304" s="75"/>
      <c r="JBE304" s="75"/>
      <c r="JBF304" s="75"/>
      <c r="JBG304" s="75"/>
      <c r="JBH304" s="75"/>
      <c r="JBI304" s="75"/>
      <c r="JBJ304" s="75"/>
      <c r="JBK304" s="75"/>
      <c r="JBL304" s="75"/>
      <c r="JBM304" s="75"/>
      <c r="JBN304" s="75"/>
      <c r="JBO304" s="75"/>
      <c r="JBP304" s="75"/>
      <c r="JBQ304" s="75"/>
      <c r="JBR304" s="75"/>
      <c r="JBS304" s="75"/>
      <c r="JBT304" s="75"/>
      <c r="JBU304" s="75"/>
      <c r="JBV304" s="75"/>
      <c r="JBW304" s="75"/>
      <c r="JBX304" s="75"/>
      <c r="JBY304" s="75"/>
      <c r="JBZ304" s="75"/>
      <c r="JCA304" s="75"/>
      <c r="JCB304" s="75"/>
      <c r="JCC304" s="75"/>
      <c r="JCD304" s="75"/>
      <c r="JCE304" s="75"/>
      <c r="JCF304" s="75"/>
      <c r="JCG304" s="75"/>
      <c r="JCH304" s="75"/>
      <c r="JCI304" s="75"/>
      <c r="JCJ304" s="75"/>
      <c r="JCK304" s="75"/>
      <c r="JCL304" s="75"/>
      <c r="JCM304" s="75"/>
      <c r="JCN304" s="75"/>
      <c r="JCO304" s="75"/>
      <c r="JCP304" s="75"/>
      <c r="JCQ304" s="75"/>
      <c r="JCR304" s="75"/>
      <c r="JCS304" s="75"/>
      <c r="JCT304" s="75"/>
      <c r="JCU304" s="75"/>
      <c r="JCV304" s="75"/>
      <c r="JCW304" s="75"/>
      <c r="JCX304" s="75"/>
      <c r="JCY304" s="75"/>
      <c r="JCZ304" s="75"/>
      <c r="JDA304" s="75"/>
      <c r="JDB304" s="75"/>
      <c r="JDC304" s="75"/>
      <c r="JDD304" s="75"/>
      <c r="JDE304" s="75"/>
      <c r="JDF304" s="75"/>
      <c r="JDG304" s="75"/>
      <c r="JDH304" s="75"/>
      <c r="JDI304" s="75"/>
      <c r="JDJ304" s="75"/>
      <c r="JDK304" s="75"/>
      <c r="JDL304" s="75"/>
      <c r="JDM304" s="75"/>
      <c r="JDN304" s="75"/>
      <c r="JDO304" s="75"/>
      <c r="JDP304" s="75"/>
      <c r="JDQ304" s="75"/>
      <c r="JDR304" s="75"/>
      <c r="JDS304" s="75"/>
      <c r="JDT304" s="75"/>
      <c r="JDU304" s="75"/>
      <c r="JDV304" s="75"/>
      <c r="JDW304" s="75"/>
      <c r="JDX304" s="75"/>
      <c r="JDY304" s="75"/>
      <c r="JDZ304" s="75"/>
      <c r="JEA304" s="75"/>
      <c r="JEB304" s="75"/>
      <c r="JEC304" s="75"/>
      <c r="JED304" s="75"/>
      <c r="JEE304" s="75"/>
      <c r="JEF304" s="75"/>
      <c r="JEG304" s="75"/>
      <c r="JEH304" s="75"/>
      <c r="JEI304" s="75"/>
      <c r="JEJ304" s="75"/>
      <c r="JEK304" s="75"/>
      <c r="JEL304" s="75"/>
      <c r="JEM304" s="75"/>
      <c r="JEN304" s="75"/>
      <c r="JEO304" s="75"/>
      <c r="JEP304" s="75"/>
      <c r="JEQ304" s="75"/>
      <c r="JER304" s="75"/>
      <c r="JES304" s="75"/>
      <c r="JET304" s="75"/>
      <c r="JEU304" s="75"/>
      <c r="JEV304" s="75"/>
      <c r="JEW304" s="75"/>
      <c r="JEX304" s="75"/>
      <c r="JEY304" s="75"/>
      <c r="JEZ304" s="75"/>
      <c r="JFA304" s="75"/>
      <c r="JFB304" s="75"/>
      <c r="JFC304" s="75"/>
      <c r="JFD304" s="75"/>
      <c r="JFE304" s="75"/>
      <c r="JFF304" s="75"/>
      <c r="JFG304" s="75"/>
      <c r="JFH304" s="75"/>
      <c r="JFI304" s="75"/>
      <c r="JFJ304" s="75"/>
      <c r="JFK304" s="75"/>
      <c r="JFL304" s="75"/>
      <c r="JFM304" s="75"/>
      <c r="JFN304" s="75"/>
      <c r="JFO304" s="75"/>
      <c r="JFP304" s="75"/>
      <c r="JFQ304" s="75"/>
      <c r="JFR304" s="75"/>
      <c r="JFS304" s="75"/>
      <c r="JFT304" s="75"/>
      <c r="JFU304" s="75"/>
      <c r="JFV304" s="75"/>
      <c r="JFW304" s="75"/>
      <c r="JFX304" s="75"/>
      <c r="JFY304" s="75"/>
      <c r="JFZ304" s="75"/>
      <c r="JGA304" s="75"/>
      <c r="JGB304" s="75"/>
      <c r="JGC304" s="75"/>
      <c r="JGD304" s="75"/>
      <c r="JGE304" s="75"/>
      <c r="JGF304" s="75"/>
      <c r="JGG304" s="75"/>
      <c r="JGH304" s="75"/>
      <c r="JGI304" s="75"/>
      <c r="JGJ304" s="75"/>
      <c r="JGK304" s="75"/>
      <c r="JGL304" s="75"/>
      <c r="JGM304" s="75"/>
      <c r="JGN304" s="75"/>
      <c r="JGO304" s="75"/>
      <c r="JGP304" s="75"/>
      <c r="JGQ304" s="75"/>
      <c r="JGR304" s="75"/>
      <c r="JGS304" s="75"/>
      <c r="JGT304" s="75"/>
      <c r="JGU304" s="75"/>
      <c r="JGV304" s="75"/>
      <c r="JGW304" s="75"/>
      <c r="JGX304" s="75"/>
      <c r="JGY304" s="75"/>
      <c r="JGZ304" s="75"/>
      <c r="JHA304" s="75"/>
      <c r="JHB304" s="75"/>
      <c r="JHC304" s="75"/>
      <c r="JHD304" s="75"/>
      <c r="JHE304" s="75"/>
      <c r="JHF304" s="75"/>
      <c r="JHG304" s="75"/>
      <c r="JHH304" s="75"/>
      <c r="JHI304" s="75"/>
      <c r="JHJ304" s="75"/>
      <c r="JHK304" s="75"/>
      <c r="JHL304" s="75"/>
      <c r="JHM304" s="75"/>
      <c r="JHN304" s="75"/>
      <c r="JHO304" s="75"/>
      <c r="JHP304" s="75"/>
      <c r="JHQ304" s="75"/>
      <c r="JHR304" s="75"/>
      <c r="JHS304" s="75"/>
      <c r="JHT304" s="75"/>
      <c r="JHU304" s="75"/>
      <c r="JHV304" s="75"/>
      <c r="JHW304" s="75"/>
      <c r="JHX304" s="75"/>
      <c r="JHY304" s="75"/>
      <c r="JHZ304" s="75"/>
      <c r="JIA304" s="75"/>
      <c r="JIB304" s="75"/>
      <c r="JIC304" s="75"/>
      <c r="JID304" s="75"/>
      <c r="JIE304" s="75"/>
      <c r="JIF304" s="75"/>
      <c r="JIG304" s="75"/>
      <c r="JIH304" s="75"/>
      <c r="JII304" s="75"/>
      <c r="JIJ304" s="75"/>
      <c r="JIK304" s="75"/>
      <c r="JIL304" s="75"/>
      <c r="JIM304" s="75"/>
      <c r="JIN304" s="75"/>
      <c r="JIO304" s="75"/>
      <c r="JIP304" s="75"/>
      <c r="JIQ304" s="75"/>
      <c r="JIR304" s="75"/>
      <c r="JIS304" s="75"/>
      <c r="JIT304" s="75"/>
      <c r="JIU304" s="75"/>
      <c r="JIV304" s="75"/>
      <c r="JIW304" s="75"/>
      <c r="JIX304" s="75"/>
      <c r="JIY304" s="75"/>
      <c r="JIZ304" s="75"/>
      <c r="JJA304" s="75"/>
      <c r="JJB304" s="75"/>
      <c r="JJC304" s="75"/>
      <c r="JJD304" s="75"/>
      <c r="JJE304" s="75"/>
      <c r="JJF304" s="75"/>
      <c r="JJG304" s="75"/>
      <c r="JJH304" s="75"/>
      <c r="JJI304" s="75"/>
      <c r="JJJ304" s="75"/>
      <c r="JJK304" s="75"/>
      <c r="JJL304" s="75"/>
      <c r="JJM304" s="75"/>
      <c r="JJN304" s="75"/>
      <c r="JJO304" s="75"/>
      <c r="JJP304" s="75"/>
      <c r="JJQ304" s="75"/>
      <c r="JJR304" s="75"/>
      <c r="JJS304" s="75"/>
      <c r="JJT304" s="75"/>
      <c r="JJU304" s="75"/>
      <c r="JJV304" s="75"/>
      <c r="JJW304" s="75"/>
      <c r="JJX304" s="75"/>
      <c r="JJY304" s="75"/>
      <c r="JJZ304" s="75"/>
      <c r="JKA304" s="75"/>
      <c r="JKB304" s="75"/>
      <c r="JKC304" s="75"/>
      <c r="JKD304" s="75"/>
      <c r="JKE304" s="75"/>
      <c r="JKF304" s="75"/>
      <c r="JKG304" s="75"/>
      <c r="JKH304" s="75"/>
      <c r="JKI304" s="75"/>
      <c r="JKJ304" s="75"/>
      <c r="JKK304" s="75"/>
      <c r="JKL304" s="75"/>
      <c r="JKM304" s="75"/>
      <c r="JKN304" s="75"/>
      <c r="JKO304" s="75"/>
      <c r="JKP304" s="75"/>
      <c r="JKQ304" s="75"/>
      <c r="JKR304" s="75"/>
      <c r="JKS304" s="75"/>
      <c r="JKT304" s="75"/>
      <c r="JKU304" s="75"/>
      <c r="JKV304" s="75"/>
      <c r="JKW304" s="75"/>
      <c r="JKX304" s="75"/>
      <c r="JKY304" s="75"/>
      <c r="JKZ304" s="75"/>
      <c r="JLA304" s="75"/>
      <c r="JLB304" s="75"/>
      <c r="JLC304" s="75"/>
      <c r="JLD304" s="75"/>
      <c r="JLE304" s="75"/>
      <c r="JLF304" s="75"/>
      <c r="JLG304" s="75"/>
      <c r="JLH304" s="75"/>
      <c r="JLI304" s="75"/>
      <c r="JLJ304" s="75"/>
      <c r="JLK304" s="75"/>
      <c r="JLL304" s="75"/>
      <c r="JLM304" s="75"/>
      <c r="JLN304" s="75"/>
      <c r="JLO304" s="75"/>
      <c r="JLP304" s="75"/>
      <c r="JLQ304" s="75"/>
      <c r="JLR304" s="75"/>
      <c r="JLS304" s="75"/>
      <c r="JLT304" s="75"/>
      <c r="JLU304" s="75"/>
      <c r="JLV304" s="75"/>
      <c r="JLW304" s="75"/>
      <c r="JLX304" s="75"/>
      <c r="JLY304" s="75"/>
      <c r="JLZ304" s="75"/>
      <c r="JMA304" s="75"/>
      <c r="JMB304" s="75"/>
      <c r="JMC304" s="75"/>
      <c r="JMD304" s="75"/>
      <c r="JME304" s="75"/>
      <c r="JMF304" s="75"/>
      <c r="JMG304" s="75"/>
      <c r="JMH304" s="75"/>
      <c r="JMI304" s="75"/>
      <c r="JMJ304" s="75"/>
      <c r="JMK304" s="75"/>
      <c r="JML304" s="75"/>
      <c r="JMM304" s="75"/>
      <c r="JMN304" s="75"/>
      <c r="JMO304" s="75"/>
      <c r="JMP304" s="75"/>
      <c r="JMQ304" s="75"/>
      <c r="JMR304" s="75"/>
      <c r="JMS304" s="75"/>
      <c r="JMT304" s="75"/>
      <c r="JMU304" s="75"/>
      <c r="JMV304" s="75"/>
      <c r="JMW304" s="75"/>
      <c r="JMX304" s="75"/>
      <c r="JMY304" s="75"/>
      <c r="JMZ304" s="75"/>
      <c r="JNA304" s="75"/>
      <c r="JNB304" s="75"/>
      <c r="JNC304" s="75"/>
      <c r="JND304" s="75"/>
      <c r="JNE304" s="75"/>
      <c r="JNF304" s="75"/>
      <c r="JNG304" s="75"/>
      <c r="JNH304" s="75"/>
      <c r="JNI304" s="75"/>
      <c r="JNJ304" s="75"/>
      <c r="JNK304" s="75"/>
      <c r="JNL304" s="75"/>
      <c r="JNM304" s="75"/>
      <c r="JNN304" s="75"/>
      <c r="JNO304" s="75"/>
      <c r="JNP304" s="75"/>
      <c r="JNQ304" s="75"/>
      <c r="JNR304" s="75"/>
      <c r="JNS304" s="75"/>
      <c r="JNT304" s="75"/>
      <c r="JNU304" s="75"/>
      <c r="JNV304" s="75"/>
      <c r="JNW304" s="75"/>
      <c r="JNX304" s="75"/>
      <c r="JNY304" s="75"/>
      <c r="JNZ304" s="75"/>
      <c r="JOA304" s="75"/>
      <c r="JOB304" s="75"/>
      <c r="JOC304" s="75"/>
      <c r="JOD304" s="75"/>
      <c r="JOE304" s="75"/>
      <c r="JOF304" s="75"/>
      <c r="JOG304" s="75"/>
      <c r="JOH304" s="75"/>
      <c r="JOI304" s="75"/>
      <c r="JOJ304" s="75"/>
      <c r="JOK304" s="75"/>
      <c r="JOL304" s="75"/>
      <c r="JOM304" s="75"/>
      <c r="JON304" s="75"/>
      <c r="JOO304" s="75"/>
      <c r="JOP304" s="75"/>
      <c r="JOQ304" s="75"/>
      <c r="JOR304" s="75"/>
      <c r="JOS304" s="75"/>
      <c r="JOT304" s="75"/>
      <c r="JOU304" s="75"/>
      <c r="JOV304" s="75"/>
      <c r="JOW304" s="75"/>
      <c r="JOX304" s="75"/>
      <c r="JOY304" s="75"/>
      <c r="JOZ304" s="75"/>
      <c r="JPA304" s="75"/>
      <c r="JPB304" s="75"/>
      <c r="JPC304" s="75"/>
      <c r="JPD304" s="75"/>
      <c r="JPE304" s="75"/>
      <c r="JPF304" s="75"/>
      <c r="JPG304" s="75"/>
      <c r="JPH304" s="75"/>
      <c r="JPI304" s="75"/>
      <c r="JPJ304" s="75"/>
      <c r="JPK304" s="75"/>
      <c r="JPL304" s="75"/>
      <c r="JPM304" s="75"/>
      <c r="JPN304" s="75"/>
      <c r="JPO304" s="75"/>
      <c r="JPP304" s="75"/>
      <c r="JPQ304" s="75"/>
      <c r="JPR304" s="75"/>
      <c r="JPS304" s="75"/>
      <c r="JPT304" s="75"/>
      <c r="JPU304" s="75"/>
      <c r="JPV304" s="75"/>
      <c r="JPW304" s="75"/>
      <c r="JPX304" s="75"/>
      <c r="JPY304" s="75"/>
      <c r="JPZ304" s="75"/>
      <c r="JQA304" s="75"/>
      <c r="JQB304" s="75"/>
      <c r="JQC304" s="75"/>
      <c r="JQD304" s="75"/>
      <c r="JQE304" s="75"/>
      <c r="JQF304" s="75"/>
      <c r="JQG304" s="75"/>
      <c r="JQH304" s="75"/>
      <c r="JQI304" s="75"/>
      <c r="JQJ304" s="75"/>
      <c r="JQK304" s="75"/>
      <c r="JQL304" s="75"/>
      <c r="JQM304" s="75"/>
      <c r="JQN304" s="75"/>
      <c r="JQO304" s="75"/>
      <c r="JQP304" s="75"/>
      <c r="JQQ304" s="75"/>
      <c r="JQR304" s="75"/>
      <c r="JQS304" s="75"/>
      <c r="JQT304" s="75"/>
      <c r="JQU304" s="75"/>
      <c r="JQV304" s="75"/>
      <c r="JQW304" s="75"/>
      <c r="JQX304" s="75"/>
      <c r="JQY304" s="75"/>
      <c r="JQZ304" s="75"/>
      <c r="JRA304" s="75"/>
      <c r="JRB304" s="75"/>
      <c r="JRC304" s="75"/>
      <c r="JRD304" s="75"/>
      <c r="JRE304" s="75"/>
      <c r="JRF304" s="75"/>
      <c r="JRG304" s="75"/>
      <c r="JRH304" s="75"/>
      <c r="JRI304" s="75"/>
      <c r="JRJ304" s="75"/>
      <c r="JRK304" s="75"/>
      <c r="JRL304" s="75"/>
      <c r="JRM304" s="75"/>
      <c r="JRN304" s="75"/>
      <c r="JRO304" s="75"/>
      <c r="JRP304" s="75"/>
      <c r="JRQ304" s="75"/>
      <c r="JRR304" s="75"/>
      <c r="JRS304" s="75"/>
      <c r="JRT304" s="75"/>
      <c r="JRU304" s="75"/>
      <c r="JRV304" s="75"/>
      <c r="JRW304" s="75"/>
      <c r="JRX304" s="75"/>
      <c r="JRY304" s="75"/>
      <c r="JRZ304" s="75"/>
      <c r="JSA304" s="75"/>
      <c r="JSB304" s="75"/>
      <c r="JSC304" s="75"/>
      <c r="JSD304" s="75"/>
      <c r="JSE304" s="75"/>
      <c r="JSF304" s="75"/>
      <c r="JSG304" s="75"/>
      <c r="JSH304" s="75"/>
      <c r="JSI304" s="75"/>
      <c r="JSJ304" s="75"/>
      <c r="JSK304" s="75"/>
      <c r="JSL304" s="75"/>
      <c r="JSM304" s="75"/>
      <c r="JSN304" s="75"/>
      <c r="JSO304" s="75"/>
      <c r="JSP304" s="75"/>
      <c r="JSQ304" s="75"/>
      <c r="JSR304" s="75"/>
      <c r="JSS304" s="75"/>
      <c r="JST304" s="75"/>
      <c r="JSU304" s="75"/>
      <c r="JSV304" s="75"/>
      <c r="JSW304" s="75"/>
      <c r="JSX304" s="75"/>
      <c r="JSY304" s="75"/>
      <c r="JSZ304" s="75"/>
      <c r="JTA304" s="75"/>
      <c r="JTB304" s="75"/>
      <c r="JTC304" s="75"/>
      <c r="JTD304" s="75"/>
      <c r="JTE304" s="75"/>
      <c r="JTF304" s="75"/>
      <c r="JTG304" s="75"/>
      <c r="JTH304" s="75"/>
      <c r="JTI304" s="75"/>
      <c r="JTJ304" s="75"/>
      <c r="JTK304" s="75"/>
      <c r="JTL304" s="75"/>
      <c r="JTM304" s="75"/>
      <c r="JTN304" s="75"/>
      <c r="JTO304" s="75"/>
      <c r="JTP304" s="75"/>
      <c r="JTQ304" s="75"/>
      <c r="JTR304" s="75"/>
      <c r="JTS304" s="75"/>
      <c r="JTT304" s="75"/>
      <c r="JTU304" s="75"/>
      <c r="JTV304" s="75"/>
      <c r="JTW304" s="75"/>
      <c r="JTX304" s="75"/>
      <c r="JTY304" s="75"/>
      <c r="JTZ304" s="75"/>
      <c r="JUA304" s="75"/>
      <c r="JUB304" s="75"/>
      <c r="JUC304" s="75"/>
      <c r="JUD304" s="75"/>
      <c r="JUE304" s="75"/>
      <c r="JUF304" s="75"/>
      <c r="JUG304" s="75"/>
      <c r="JUH304" s="75"/>
      <c r="JUI304" s="75"/>
      <c r="JUJ304" s="75"/>
      <c r="JUK304" s="75"/>
      <c r="JUL304" s="75"/>
      <c r="JUM304" s="75"/>
      <c r="JUN304" s="75"/>
      <c r="JUO304" s="75"/>
      <c r="JUP304" s="75"/>
      <c r="JUQ304" s="75"/>
      <c r="JUR304" s="75"/>
      <c r="JUS304" s="75"/>
      <c r="JUT304" s="75"/>
      <c r="JUU304" s="75"/>
      <c r="JUV304" s="75"/>
      <c r="JUW304" s="75"/>
      <c r="JUX304" s="75"/>
      <c r="JUY304" s="75"/>
      <c r="JUZ304" s="75"/>
      <c r="JVA304" s="75"/>
      <c r="JVB304" s="75"/>
      <c r="JVC304" s="75"/>
      <c r="JVD304" s="75"/>
      <c r="JVE304" s="75"/>
      <c r="JVF304" s="75"/>
      <c r="JVG304" s="75"/>
      <c r="JVH304" s="75"/>
      <c r="JVI304" s="75"/>
      <c r="JVJ304" s="75"/>
      <c r="JVK304" s="75"/>
      <c r="JVL304" s="75"/>
      <c r="JVM304" s="75"/>
      <c r="JVN304" s="75"/>
      <c r="JVO304" s="75"/>
      <c r="JVP304" s="75"/>
      <c r="JVQ304" s="75"/>
      <c r="JVR304" s="75"/>
      <c r="JVS304" s="75"/>
      <c r="JVT304" s="75"/>
      <c r="JVU304" s="75"/>
      <c r="JVV304" s="75"/>
      <c r="JVW304" s="75"/>
      <c r="JVX304" s="75"/>
      <c r="JVY304" s="75"/>
      <c r="JVZ304" s="75"/>
      <c r="JWA304" s="75"/>
      <c r="JWB304" s="75"/>
      <c r="JWC304" s="75"/>
      <c r="JWD304" s="75"/>
      <c r="JWE304" s="75"/>
      <c r="JWF304" s="75"/>
      <c r="JWG304" s="75"/>
      <c r="JWH304" s="75"/>
      <c r="JWI304" s="75"/>
      <c r="JWJ304" s="75"/>
      <c r="JWK304" s="75"/>
      <c r="JWL304" s="75"/>
      <c r="JWM304" s="75"/>
      <c r="JWN304" s="75"/>
      <c r="JWO304" s="75"/>
      <c r="JWP304" s="75"/>
      <c r="JWQ304" s="75"/>
      <c r="JWR304" s="75"/>
      <c r="JWS304" s="75"/>
      <c r="JWT304" s="75"/>
      <c r="JWU304" s="75"/>
      <c r="JWV304" s="75"/>
      <c r="JWW304" s="75"/>
      <c r="JWX304" s="75"/>
      <c r="JWY304" s="75"/>
      <c r="JWZ304" s="75"/>
      <c r="JXA304" s="75"/>
      <c r="JXB304" s="75"/>
      <c r="JXC304" s="75"/>
      <c r="JXD304" s="75"/>
      <c r="JXE304" s="75"/>
      <c r="JXF304" s="75"/>
      <c r="JXG304" s="75"/>
      <c r="JXH304" s="75"/>
      <c r="JXI304" s="75"/>
      <c r="JXJ304" s="75"/>
      <c r="JXK304" s="75"/>
      <c r="JXL304" s="75"/>
      <c r="JXM304" s="75"/>
      <c r="JXN304" s="75"/>
      <c r="JXO304" s="75"/>
      <c r="JXP304" s="75"/>
      <c r="JXQ304" s="75"/>
      <c r="JXR304" s="75"/>
      <c r="JXS304" s="75"/>
      <c r="JXT304" s="75"/>
      <c r="JXU304" s="75"/>
      <c r="JXV304" s="75"/>
      <c r="JXW304" s="75"/>
      <c r="JXX304" s="75"/>
      <c r="JXY304" s="75"/>
      <c r="JXZ304" s="75"/>
      <c r="JYA304" s="75"/>
      <c r="JYB304" s="75"/>
      <c r="JYC304" s="75"/>
      <c r="JYD304" s="75"/>
      <c r="JYE304" s="75"/>
      <c r="JYF304" s="75"/>
      <c r="JYG304" s="75"/>
      <c r="JYH304" s="75"/>
      <c r="JYI304" s="75"/>
      <c r="JYJ304" s="75"/>
      <c r="JYK304" s="75"/>
      <c r="JYL304" s="75"/>
      <c r="JYM304" s="75"/>
      <c r="JYN304" s="75"/>
      <c r="JYO304" s="75"/>
      <c r="JYP304" s="75"/>
      <c r="JYQ304" s="75"/>
      <c r="JYR304" s="75"/>
      <c r="JYS304" s="75"/>
      <c r="JYT304" s="75"/>
      <c r="JYU304" s="75"/>
      <c r="JYV304" s="75"/>
      <c r="JYW304" s="75"/>
      <c r="JYX304" s="75"/>
      <c r="JYY304" s="75"/>
      <c r="JYZ304" s="75"/>
      <c r="JZA304" s="75"/>
      <c r="JZB304" s="75"/>
      <c r="JZC304" s="75"/>
      <c r="JZD304" s="75"/>
      <c r="JZE304" s="75"/>
      <c r="JZF304" s="75"/>
      <c r="JZG304" s="75"/>
      <c r="JZH304" s="75"/>
      <c r="JZI304" s="75"/>
      <c r="JZJ304" s="75"/>
      <c r="JZK304" s="75"/>
      <c r="JZL304" s="75"/>
      <c r="JZM304" s="75"/>
      <c r="JZN304" s="75"/>
      <c r="JZO304" s="75"/>
      <c r="JZP304" s="75"/>
      <c r="JZQ304" s="75"/>
      <c r="JZR304" s="75"/>
      <c r="JZS304" s="75"/>
      <c r="JZT304" s="75"/>
      <c r="JZU304" s="75"/>
      <c r="JZV304" s="75"/>
      <c r="JZW304" s="75"/>
      <c r="JZX304" s="75"/>
      <c r="JZY304" s="75"/>
      <c r="JZZ304" s="75"/>
      <c r="KAA304" s="75"/>
      <c r="KAB304" s="75"/>
      <c r="KAC304" s="75"/>
      <c r="KAD304" s="75"/>
      <c r="KAE304" s="75"/>
      <c r="KAF304" s="75"/>
      <c r="KAG304" s="75"/>
      <c r="KAH304" s="75"/>
      <c r="KAI304" s="75"/>
      <c r="KAJ304" s="75"/>
      <c r="KAK304" s="75"/>
      <c r="KAL304" s="75"/>
      <c r="KAM304" s="75"/>
      <c r="KAN304" s="75"/>
      <c r="KAO304" s="75"/>
      <c r="KAP304" s="75"/>
      <c r="KAQ304" s="75"/>
      <c r="KAR304" s="75"/>
      <c r="KAS304" s="75"/>
      <c r="KAT304" s="75"/>
      <c r="KAU304" s="75"/>
      <c r="KAV304" s="75"/>
      <c r="KAW304" s="75"/>
      <c r="KAX304" s="75"/>
      <c r="KAY304" s="75"/>
      <c r="KAZ304" s="75"/>
      <c r="KBA304" s="75"/>
      <c r="KBB304" s="75"/>
      <c r="KBC304" s="75"/>
      <c r="KBD304" s="75"/>
      <c r="KBE304" s="75"/>
      <c r="KBF304" s="75"/>
      <c r="KBG304" s="75"/>
      <c r="KBH304" s="75"/>
      <c r="KBI304" s="75"/>
      <c r="KBJ304" s="75"/>
      <c r="KBK304" s="75"/>
      <c r="KBL304" s="75"/>
      <c r="KBM304" s="75"/>
      <c r="KBN304" s="75"/>
      <c r="KBO304" s="75"/>
      <c r="KBP304" s="75"/>
      <c r="KBQ304" s="75"/>
      <c r="KBR304" s="75"/>
      <c r="KBS304" s="75"/>
      <c r="KBT304" s="75"/>
      <c r="KBU304" s="75"/>
      <c r="KBV304" s="75"/>
      <c r="KBW304" s="75"/>
      <c r="KBX304" s="75"/>
      <c r="KBY304" s="75"/>
      <c r="KBZ304" s="75"/>
      <c r="KCA304" s="75"/>
      <c r="KCB304" s="75"/>
      <c r="KCC304" s="75"/>
      <c r="KCD304" s="75"/>
      <c r="KCE304" s="75"/>
      <c r="KCF304" s="75"/>
      <c r="KCG304" s="75"/>
      <c r="KCH304" s="75"/>
      <c r="KCI304" s="75"/>
      <c r="KCJ304" s="75"/>
      <c r="KCK304" s="75"/>
      <c r="KCL304" s="75"/>
      <c r="KCM304" s="75"/>
      <c r="KCN304" s="75"/>
      <c r="KCO304" s="75"/>
      <c r="KCP304" s="75"/>
      <c r="KCQ304" s="75"/>
      <c r="KCR304" s="75"/>
      <c r="KCS304" s="75"/>
      <c r="KCT304" s="75"/>
      <c r="KCU304" s="75"/>
      <c r="KCV304" s="75"/>
      <c r="KCW304" s="75"/>
      <c r="KCX304" s="75"/>
      <c r="KCY304" s="75"/>
      <c r="KCZ304" s="75"/>
      <c r="KDA304" s="75"/>
      <c r="KDB304" s="75"/>
      <c r="KDC304" s="75"/>
      <c r="KDD304" s="75"/>
      <c r="KDE304" s="75"/>
      <c r="KDF304" s="75"/>
      <c r="KDG304" s="75"/>
      <c r="KDH304" s="75"/>
      <c r="KDI304" s="75"/>
      <c r="KDJ304" s="75"/>
      <c r="KDK304" s="75"/>
      <c r="KDL304" s="75"/>
      <c r="KDM304" s="75"/>
      <c r="KDN304" s="75"/>
      <c r="KDO304" s="75"/>
      <c r="KDP304" s="75"/>
      <c r="KDQ304" s="75"/>
      <c r="KDR304" s="75"/>
      <c r="KDS304" s="75"/>
      <c r="KDT304" s="75"/>
      <c r="KDU304" s="75"/>
      <c r="KDV304" s="75"/>
      <c r="KDW304" s="75"/>
      <c r="KDX304" s="75"/>
      <c r="KDY304" s="75"/>
      <c r="KDZ304" s="75"/>
      <c r="KEA304" s="75"/>
      <c r="KEB304" s="75"/>
      <c r="KEC304" s="75"/>
      <c r="KED304" s="75"/>
      <c r="KEE304" s="75"/>
      <c r="KEF304" s="75"/>
      <c r="KEG304" s="75"/>
      <c r="KEH304" s="75"/>
      <c r="KEI304" s="75"/>
      <c r="KEJ304" s="75"/>
      <c r="KEK304" s="75"/>
      <c r="KEL304" s="75"/>
      <c r="KEM304" s="75"/>
      <c r="KEN304" s="75"/>
      <c r="KEO304" s="75"/>
      <c r="KEP304" s="75"/>
      <c r="KEQ304" s="75"/>
      <c r="KER304" s="75"/>
      <c r="KES304" s="75"/>
      <c r="KET304" s="75"/>
      <c r="KEU304" s="75"/>
      <c r="KEV304" s="75"/>
      <c r="KEW304" s="75"/>
      <c r="KEX304" s="75"/>
      <c r="KEY304" s="75"/>
      <c r="KEZ304" s="75"/>
      <c r="KFA304" s="75"/>
      <c r="KFB304" s="75"/>
      <c r="KFC304" s="75"/>
      <c r="KFD304" s="75"/>
      <c r="KFE304" s="75"/>
      <c r="KFF304" s="75"/>
      <c r="KFG304" s="75"/>
      <c r="KFH304" s="75"/>
      <c r="KFI304" s="75"/>
      <c r="KFJ304" s="75"/>
      <c r="KFK304" s="75"/>
      <c r="KFL304" s="75"/>
      <c r="KFM304" s="75"/>
      <c r="KFN304" s="75"/>
      <c r="KFO304" s="75"/>
      <c r="KFP304" s="75"/>
      <c r="KFQ304" s="75"/>
      <c r="KFR304" s="75"/>
      <c r="KFS304" s="75"/>
      <c r="KFT304" s="75"/>
      <c r="KFU304" s="75"/>
      <c r="KFV304" s="75"/>
      <c r="KFW304" s="75"/>
      <c r="KFX304" s="75"/>
      <c r="KFY304" s="75"/>
      <c r="KFZ304" s="75"/>
      <c r="KGA304" s="75"/>
      <c r="KGB304" s="75"/>
      <c r="KGC304" s="75"/>
      <c r="KGD304" s="75"/>
      <c r="KGE304" s="75"/>
      <c r="KGF304" s="75"/>
      <c r="KGG304" s="75"/>
      <c r="KGH304" s="75"/>
      <c r="KGI304" s="75"/>
      <c r="KGJ304" s="75"/>
      <c r="KGK304" s="75"/>
      <c r="KGL304" s="75"/>
      <c r="KGM304" s="75"/>
      <c r="KGN304" s="75"/>
      <c r="KGO304" s="75"/>
      <c r="KGP304" s="75"/>
      <c r="KGQ304" s="75"/>
      <c r="KGR304" s="75"/>
      <c r="KGS304" s="75"/>
      <c r="KGT304" s="75"/>
      <c r="KGU304" s="75"/>
      <c r="KGV304" s="75"/>
      <c r="KGW304" s="75"/>
      <c r="KGX304" s="75"/>
      <c r="KGY304" s="75"/>
      <c r="KGZ304" s="75"/>
      <c r="KHA304" s="75"/>
      <c r="KHB304" s="75"/>
      <c r="KHC304" s="75"/>
      <c r="KHD304" s="75"/>
      <c r="KHE304" s="75"/>
      <c r="KHF304" s="75"/>
      <c r="KHG304" s="75"/>
      <c r="KHH304" s="75"/>
      <c r="KHI304" s="75"/>
      <c r="KHJ304" s="75"/>
      <c r="KHK304" s="75"/>
      <c r="KHL304" s="75"/>
      <c r="KHM304" s="75"/>
      <c r="KHN304" s="75"/>
      <c r="KHO304" s="75"/>
      <c r="KHP304" s="75"/>
      <c r="KHQ304" s="75"/>
      <c r="KHR304" s="75"/>
      <c r="KHS304" s="75"/>
      <c r="KHT304" s="75"/>
      <c r="KHU304" s="75"/>
      <c r="KHV304" s="75"/>
      <c r="KHW304" s="75"/>
      <c r="KHX304" s="75"/>
      <c r="KHY304" s="75"/>
      <c r="KHZ304" s="75"/>
      <c r="KIA304" s="75"/>
      <c r="KIB304" s="75"/>
      <c r="KIC304" s="75"/>
      <c r="KID304" s="75"/>
      <c r="KIE304" s="75"/>
      <c r="KIF304" s="75"/>
      <c r="KIG304" s="75"/>
      <c r="KIH304" s="75"/>
      <c r="KII304" s="75"/>
      <c r="KIJ304" s="75"/>
      <c r="KIK304" s="75"/>
      <c r="KIL304" s="75"/>
      <c r="KIM304" s="75"/>
      <c r="KIN304" s="75"/>
      <c r="KIO304" s="75"/>
      <c r="KIP304" s="75"/>
      <c r="KIQ304" s="75"/>
      <c r="KIR304" s="75"/>
      <c r="KIS304" s="75"/>
      <c r="KIT304" s="75"/>
      <c r="KIU304" s="75"/>
      <c r="KIV304" s="75"/>
      <c r="KIW304" s="75"/>
      <c r="KIX304" s="75"/>
      <c r="KIY304" s="75"/>
      <c r="KIZ304" s="75"/>
      <c r="KJA304" s="75"/>
      <c r="KJB304" s="75"/>
      <c r="KJC304" s="75"/>
      <c r="KJD304" s="75"/>
      <c r="KJE304" s="75"/>
      <c r="KJF304" s="75"/>
      <c r="KJG304" s="75"/>
      <c r="KJH304" s="75"/>
      <c r="KJI304" s="75"/>
      <c r="KJJ304" s="75"/>
      <c r="KJK304" s="75"/>
      <c r="KJL304" s="75"/>
      <c r="KJM304" s="75"/>
      <c r="KJN304" s="75"/>
      <c r="KJO304" s="75"/>
      <c r="KJP304" s="75"/>
      <c r="KJQ304" s="75"/>
      <c r="KJR304" s="75"/>
      <c r="KJS304" s="75"/>
      <c r="KJT304" s="75"/>
      <c r="KJU304" s="75"/>
      <c r="KJV304" s="75"/>
      <c r="KJW304" s="75"/>
      <c r="KJX304" s="75"/>
      <c r="KJY304" s="75"/>
      <c r="KJZ304" s="75"/>
      <c r="KKA304" s="75"/>
      <c r="KKB304" s="75"/>
      <c r="KKC304" s="75"/>
      <c r="KKD304" s="75"/>
      <c r="KKE304" s="75"/>
      <c r="KKF304" s="75"/>
      <c r="KKG304" s="75"/>
      <c r="KKH304" s="75"/>
      <c r="KKI304" s="75"/>
      <c r="KKJ304" s="75"/>
      <c r="KKK304" s="75"/>
      <c r="KKL304" s="75"/>
      <c r="KKM304" s="75"/>
      <c r="KKN304" s="75"/>
      <c r="KKO304" s="75"/>
      <c r="KKP304" s="75"/>
      <c r="KKQ304" s="75"/>
      <c r="KKR304" s="75"/>
      <c r="KKS304" s="75"/>
      <c r="KKT304" s="75"/>
      <c r="KKU304" s="75"/>
      <c r="KKV304" s="75"/>
      <c r="KKW304" s="75"/>
      <c r="KKX304" s="75"/>
      <c r="KKY304" s="75"/>
      <c r="KKZ304" s="75"/>
      <c r="KLA304" s="75"/>
      <c r="KLB304" s="75"/>
      <c r="KLC304" s="75"/>
      <c r="KLD304" s="75"/>
      <c r="KLE304" s="75"/>
      <c r="KLF304" s="75"/>
      <c r="KLG304" s="75"/>
      <c r="KLH304" s="75"/>
      <c r="KLI304" s="75"/>
      <c r="KLJ304" s="75"/>
      <c r="KLK304" s="75"/>
      <c r="KLL304" s="75"/>
      <c r="KLM304" s="75"/>
      <c r="KLN304" s="75"/>
      <c r="KLO304" s="75"/>
      <c r="KLP304" s="75"/>
      <c r="KLQ304" s="75"/>
      <c r="KLR304" s="75"/>
      <c r="KLS304" s="75"/>
      <c r="KLT304" s="75"/>
      <c r="KLU304" s="75"/>
      <c r="KLV304" s="75"/>
      <c r="KLW304" s="75"/>
      <c r="KLX304" s="75"/>
      <c r="KLY304" s="75"/>
      <c r="KLZ304" s="75"/>
      <c r="KMA304" s="75"/>
      <c r="KMB304" s="75"/>
      <c r="KMC304" s="75"/>
      <c r="KMD304" s="75"/>
      <c r="KME304" s="75"/>
      <c r="KMF304" s="75"/>
      <c r="KMG304" s="75"/>
      <c r="KMH304" s="75"/>
      <c r="KMI304" s="75"/>
      <c r="KMJ304" s="75"/>
      <c r="KMK304" s="75"/>
      <c r="KML304" s="75"/>
      <c r="KMM304" s="75"/>
      <c r="KMN304" s="75"/>
      <c r="KMO304" s="75"/>
      <c r="KMP304" s="75"/>
      <c r="KMQ304" s="75"/>
      <c r="KMR304" s="75"/>
      <c r="KMS304" s="75"/>
      <c r="KMT304" s="75"/>
      <c r="KMU304" s="75"/>
      <c r="KMV304" s="75"/>
      <c r="KMW304" s="75"/>
      <c r="KMX304" s="75"/>
      <c r="KMY304" s="75"/>
      <c r="KMZ304" s="75"/>
      <c r="KNA304" s="75"/>
      <c r="KNB304" s="75"/>
      <c r="KNC304" s="75"/>
      <c r="KND304" s="75"/>
      <c r="KNE304" s="75"/>
      <c r="KNF304" s="75"/>
      <c r="KNG304" s="75"/>
      <c r="KNH304" s="75"/>
      <c r="KNI304" s="75"/>
      <c r="KNJ304" s="75"/>
      <c r="KNK304" s="75"/>
      <c r="KNL304" s="75"/>
      <c r="KNM304" s="75"/>
      <c r="KNN304" s="75"/>
      <c r="KNO304" s="75"/>
      <c r="KNP304" s="75"/>
      <c r="KNQ304" s="75"/>
      <c r="KNR304" s="75"/>
      <c r="KNS304" s="75"/>
      <c r="KNT304" s="75"/>
      <c r="KNU304" s="75"/>
      <c r="KNV304" s="75"/>
      <c r="KNW304" s="75"/>
      <c r="KNX304" s="75"/>
      <c r="KNY304" s="75"/>
      <c r="KNZ304" s="75"/>
      <c r="KOA304" s="75"/>
      <c r="KOB304" s="75"/>
      <c r="KOC304" s="75"/>
      <c r="KOD304" s="75"/>
      <c r="KOE304" s="75"/>
      <c r="KOF304" s="75"/>
      <c r="KOG304" s="75"/>
      <c r="KOH304" s="75"/>
      <c r="KOI304" s="75"/>
      <c r="KOJ304" s="75"/>
      <c r="KOK304" s="75"/>
      <c r="KOL304" s="75"/>
      <c r="KOM304" s="75"/>
      <c r="KON304" s="75"/>
      <c r="KOO304" s="75"/>
      <c r="KOP304" s="75"/>
      <c r="KOQ304" s="75"/>
      <c r="KOR304" s="75"/>
      <c r="KOS304" s="75"/>
      <c r="KOT304" s="75"/>
      <c r="KOU304" s="75"/>
      <c r="KOV304" s="75"/>
      <c r="KOW304" s="75"/>
      <c r="KOX304" s="75"/>
      <c r="KOY304" s="75"/>
      <c r="KOZ304" s="75"/>
      <c r="KPA304" s="75"/>
      <c r="KPB304" s="75"/>
      <c r="KPC304" s="75"/>
      <c r="KPD304" s="75"/>
      <c r="KPE304" s="75"/>
      <c r="KPF304" s="75"/>
      <c r="KPG304" s="75"/>
      <c r="KPH304" s="75"/>
      <c r="KPI304" s="75"/>
      <c r="KPJ304" s="75"/>
      <c r="KPK304" s="75"/>
      <c r="KPL304" s="75"/>
      <c r="KPM304" s="75"/>
      <c r="KPN304" s="75"/>
      <c r="KPO304" s="75"/>
      <c r="KPP304" s="75"/>
      <c r="KPQ304" s="75"/>
      <c r="KPR304" s="75"/>
      <c r="KPS304" s="75"/>
      <c r="KPT304" s="75"/>
      <c r="KPU304" s="75"/>
      <c r="KPV304" s="75"/>
      <c r="KPW304" s="75"/>
      <c r="KPX304" s="75"/>
      <c r="KPY304" s="75"/>
      <c r="KPZ304" s="75"/>
      <c r="KQA304" s="75"/>
      <c r="KQB304" s="75"/>
      <c r="KQC304" s="75"/>
      <c r="KQD304" s="75"/>
      <c r="KQE304" s="75"/>
      <c r="KQF304" s="75"/>
      <c r="KQG304" s="75"/>
      <c r="KQH304" s="75"/>
      <c r="KQI304" s="75"/>
      <c r="KQJ304" s="75"/>
      <c r="KQK304" s="75"/>
      <c r="KQL304" s="75"/>
      <c r="KQM304" s="75"/>
      <c r="KQN304" s="75"/>
      <c r="KQO304" s="75"/>
      <c r="KQP304" s="75"/>
      <c r="KQQ304" s="75"/>
      <c r="KQR304" s="75"/>
      <c r="KQS304" s="75"/>
      <c r="KQT304" s="75"/>
      <c r="KQU304" s="75"/>
      <c r="KQV304" s="75"/>
      <c r="KQW304" s="75"/>
      <c r="KQX304" s="75"/>
      <c r="KQY304" s="75"/>
      <c r="KQZ304" s="75"/>
      <c r="KRA304" s="75"/>
      <c r="KRB304" s="75"/>
      <c r="KRC304" s="75"/>
      <c r="KRD304" s="75"/>
      <c r="KRE304" s="75"/>
      <c r="KRF304" s="75"/>
      <c r="KRG304" s="75"/>
      <c r="KRH304" s="75"/>
      <c r="KRI304" s="75"/>
      <c r="KRJ304" s="75"/>
      <c r="KRK304" s="75"/>
      <c r="KRL304" s="75"/>
      <c r="KRM304" s="75"/>
      <c r="KRN304" s="75"/>
      <c r="KRO304" s="75"/>
      <c r="KRP304" s="75"/>
      <c r="KRQ304" s="75"/>
      <c r="KRR304" s="75"/>
      <c r="KRS304" s="75"/>
      <c r="KRT304" s="75"/>
      <c r="KRU304" s="75"/>
      <c r="KRV304" s="75"/>
      <c r="KRW304" s="75"/>
      <c r="KRX304" s="75"/>
      <c r="KRY304" s="75"/>
      <c r="KRZ304" s="75"/>
      <c r="KSA304" s="75"/>
      <c r="KSB304" s="75"/>
      <c r="KSC304" s="75"/>
      <c r="KSD304" s="75"/>
      <c r="KSE304" s="75"/>
      <c r="KSF304" s="75"/>
      <c r="KSG304" s="75"/>
      <c r="KSH304" s="75"/>
      <c r="KSI304" s="75"/>
      <c r="KSJ304" s="75"/>
      <c r="KSK304" s="75"/>
      <c r="KSL304" s="75"/>
      <c r="KSM304" s="75"/>
      <c r="KSN304" s="75"/>
      <c r="KSO304" s="75"/>
      <c r="KSP304" s="75"/>
      <c r="KSQ304" s="75"/>
      <c r="KSR304" s="75"/>
      <c r="KSS304" s="75"/>
      <c r="KST304" s="75"/>
      <c r="KSU304" s="75"/>
      <c r="KSV304" s="75"/>
      <c r="KSW304" s="75"/>
      <c r="KSX304" s="75"/>
      <c r="KSY304" s="75"/>
      <c r="KSZ304" s="75"/>
      <c r="KTA304" s="75"/>
      <c r="KTB304" s="75"/>
      <c r="KTC304" s="75"/>
      <c r="KTD304" s="75"/>
      <c r="KTE304" s="75"/>
      <c r="KTF304" s="75"/>
      <c r="KTG304" s="75"/>
      <c r="KTH304" s="75"/>
      <c r="KTI304" s="75"/>
      <c r="KTJ304" s="75"/>
      <c r="KTK304" s="75"/>
      <c r="KTL304" s="75"/>
      <c r="KTM304" s="75"/>
      <c r="KTN304" s="75"/>
      <c r="KTO304" s="75"/>
      <c r="KTP304" s="75"/>
      <c r="KTQ304" s="75"/>
      <c r="KTR304" s="75"/>
      <c r="KTS304" s="75"/>
      <c r="KTT304" s="75"/>
      <c r="KTU304" s="75"/>
      <c r="KTV304" s="75"/>
      <c r="KTW304" s="75"/>
      <c r="KTX304" s="75"/>
      <c r="KTY304" s="75"/>
      <c r="KTZ304" s="75"/>
      <c r="KUA304" s="75"/>
      <c r="KUB304" s="75"/>
      <c r="KUC304" s="75"/>
      <c r="KUD304" s="75"/>
      <c r="KUE304" s="75"/>
      <c r="KUF304" s="75"/>
      <c r="KUG304" s="75"/>
      <c r="KUH304" s="75"/>
      <c r="KUI304" s="75"/>
      <c r="KUJ304" s="75"/>
      <c r="KUK304" s="75"/>
      <c r="KUL304" s="75"/>
      <c r="KUM304" s="75"/>
      <c r="KUN304" s="75"/>
      <c r="KUO304" s="75"/>
      <c r="KUP304" s="75"/>
      <c r="KUQ304" s="75"/>
      <c r="KUR304" s="75"/>
      <c r="KUS304" s="75"/>
      <c r="KUT304" s="75"/>
      <c r="KUU304" s="75"/>
      <c r="KUV304" s="75"/>
      <c r="KUW304" s="75"/>
      <c r="KUX304" s="75"/>
      <c r="KUY304" s="75"/>
      <c r="KUZ304" s="75"/>
      <c r="KVA304" s="75"/>
      <c r="KVB304" s="75"/>
      <c r="KVC304" s="75"/>
      <c r="KVD304" s="75"/>
      <c r="KVE304" s="75"/>
      <c r="KVF304" s="75"/>
      <c r="KVG304" s="75"/>
      <c r="KVH304" s="75"/>
      <c r="KVI304" s="75"/>
      <c r="KVJ304" s="75"/>
      <c r="KVK304" s="75"/>
      <c r="KVL304" s="75"/>
      <c r="KVM304" s="75"/>
      <c r="KVN304" s="75"/>
      <c r="KVO304" s="75"/>
      <c r="KVP304" s="75"/>
      <c r="KVQ304" s="75"/>
      <c r="KVR304" s="75"/>
      <c r="KVS304" s="75"/>
      <c r="KVT304" s="75"/>
      <c r="KVU304" s="75"/>
      <c r="KVV304" s="75"/>
      <c r="KVW304" s="75"/>
      <c r="KVX304" s="75"/>
      <c r="KVY304" s="75"/>
      <c r="KVZ304" s="75"/>
      <c r="KWA304" s="75"/>
      <c r="KWB304" s="75"/>
      <c r="KWC304" s="75"/>
      <c r="KWD304" s="75"/>
      <c r="KWE304" s="75"/>
      <c r="KWF304" s="75"/>
      <c r="KWG304" s="75"/>
      <c r="KWH304" s="75"/>
      <c r="KWI304" s="75"/>
      <c r="KWJ304" s="75"/>
      <c r="KWK304" s="75"/>
      <c r="KWL304" s="75"/>
      <c r="KWM304" s="75"/>
      <c r="KWN304" s="75"/>
      <c r="KWO304" s="75"/>
      <c r="KWP304" s="75"/>
      <c r="KWQ304" s="75"/>
      <c r="KWR304" s="75"/>
      <c r="KWS304" s="75"/>
      <c r="KWT304" s="75"/>
      <c r="KWU304" s="75"/>
      <c r="KWV304" s="75"/>
      <c r="KWW304" s="75"/>
      <c r="KWX304" s="75"/>
      <c r="KWY304" s="75"/>
      <c r="KWZ304" s="75"/>
      <c r="KXA304" s="75"/>
      <c r="KXB304" s="75"/>
      <c r="KXC304" s="75"/>
      <c r="KXD304" s="75"/>
      <c r="KXE304" s="75"/>
      <c r="KXF304" s="75"/>
      <c r="KXG304" s="75"/>
      <c r="KXH304" s="75"/>
      <c r="KXI304" s="75"/>
      <c r="KXJ304" s="75"/>
      <c r="KXK304" s="75"/>
      <c r="KXL304" s="75"/>
      <c r="KXM304" s="75"/>
      <c r="KXN304" s="75"/>
      <c r="KXO304" s="75"/>
      <c r="KXP304" s="75"/>
      <c r="KXQ304" s="75"/>
      <c r="KXR304" s="75"/>
      <c r="KXS304" s="75"/>
      <c r="KXT304" s="75"/>
      <c r="KXU304" s="75"/>
      <c r="KXV304" s="75"/>
      <c r="KXW304" s="75"/>
      <c r="KXX304" s="75"/>
      <c r="KXY304" s="75"/>
      <c r="KXZ304" s="75"/>
      <c r="KYA304" s="75"/>
      <c r="KYB304" s="75"/>
      <c r="KYC304" s="75"/>
      <c r="KYD304" s="75"/>
      <c r="KYE304" s="75"/>
      <c r="KYF304" s="75"/>
      <c r="KYG304" s="75"/>
      <c r="KYH304" s="75"/>
      <c r="KYI304" s="75"/>
      <c r="KYJ304" s="75"/>
      <c r="KYK304" s="75"/>
      <c r="KYL304" s="75"/>
      <c r="KYM304" s="75"/>
      <c r="KYN304" s="75"/>
      <c r="KYO304" s="75"/>
      <c r="KYP304" s="75"/>
      <c r="KYQ304" s="75"/>
      <c r="KYR304" s="75"/>
      <c r="KYS304" s="75"/>
      <c r="KYT304" s="75"/>
      <c r="KYU304" s="75"/>
      <c r="KYV304" s="75"/>
      <c r="KYW304" s="75"/>
      <c r="KYX304" s="75"/>
      <c r="KYY304" s="75"/>
      <c r="KYZ304" s="75"/>
      <c r="KZA304" s="75"/>
      <c r="KZB304" s="75"/>
      <c r="KZC304" s="75"/>
      <c r="KZD304" s="75"/>
      <c r="KZE304" s="75"/>
      <c r="KZF304" s="75"/>
      <c r="KZG304" s="75"/>
      <c r="KZH304" s="75"/>
      <c r="KZI304" s="75"/>
      <c r="KZJ304" s="75"/>
      <c r="KZK304" s="75"/>
      <c r="KZL304" s="75"/>
      <c r="KZM304" s="75"/>
      <c r="KZN304" s="75"/>
      <c r="KZO304" s="75"/>
      <c r="KZP304" s="75"/>
      <c r="KZQ304" s="75"/>
      <c r="KZR304" s="75"/>
      <c r="KZS304" s="75"/>
      <c r="KZT304" s="75"/>
      <c r="KZU304" s="75"/>
      <c r="KZV304" s="75"/>
      <c r="KZW304" s="75"/>
      <c r="KZX304" s="75"/>
      <c r="KZY304" s="75"/>
      <c r="KZZ304" s="75"/>
      <c r="LAA304" s="75"/>
      <c r="LAB304" s="75"/>
      <c r="LAC304" s="75"/>
      <c r="LAD304" s="75"/>
      <c r="LAE304" s="75"/>
      <c r="LAF304" s="75"/>
      <c r="LAG304" s="75"/>
      <c r="LAH304" s="75"/>
      <c r="LAI304" s="75"/>
      <c r="LAJ304" s="75"/>
      <c r="LAK304" s="75"/>
      <c r="LAL304" s="75"/>
      <c r="LAM304" s="75"/>
      <c r="LAN304" s="75"/>
      <c r="LAO304" s="75"/>
      <c r="LAP304" s="75"/>
      <c r="LAQ304" s="75"/>
      <c r="LAR304" s="75"/>
      <c r="LAS304" s="75"/>
      <c r="LAT304" s="75"/>
      <c r="LAU304" s="75"/>
      <c r="LAV304" s="75"/>
      <c r="LAW304" s="75"/>
      <c r="LAX304" s="75"/>
      <c r="LAY304" s="75"/>
      <c r="LAZ304" s="75"/>
      <c r="LBA304" s="75"/>
      <c r="LBB304" s="75"/>
      <c r="LBC304" s="75"/>
      <c r="LBD304" s="75"/>
      <c r="LBE304" s="75"/>
      <c r="LBF304" s="75"/>
      <c r="LBG304" s="75"/>
      <c r="LBH304" s="75"/>
      <c r="LBI304" s="75"/>
      <c r="LBJ304" s="75"/>
      <c r="LBK304" s="75"/>
      <c r="LBL304" s="75"/>
      <c r="LBM304" s="75"/>
      <c r="LBN304" s="75"/>
      <c r="LBO304" s="75"/>
      <c r="LBP304" s="75"/>
      <c r="LBQ304" s="75"/>
      <c r="LBR304" s="75"/>
      <c r="LBS304" s="75"/>
      <c r="LBT304" s="75"/>
      <c r="LBU304" s="75"/>
      <c r="LBV304" s="75"/>
      <c r="LBW304" s="75"/>
      <c r="LBX304" s="75"/>
      <c r="LBY304" s="75"/>
      <c r="LBZ304" s="75"/>
      <c r="LCA304" s="75"/>
      <c r="LCB304" s="75"/>
      <c r="LCC304" s="75"/>
      <c r="LCD304" s="75"/>
      <c r="LCE304" s="75"/>
      <c r="LCF304" s="75"/>
      <c r="LCG304" s="75"/>
      <c r="LCH304" s="75"/>
      <c r="LCI304" s="75"/>
      <c r="LCJ304" s="75"/>
      <c r="LCK304" s="75"/>
      <c r="LCL304" s="75"/>
      <c r="LCM304" s="75"/>
      <c r="LCN304" s="75"/>
      <c r="LCO304" s="75"/>
      <c r="LCP304" s="75"/>
      <c r="LCQ304" s="75"/>
      <c r="LCR304" s="75"/>
      <c r="LCS304" s="75"/>
      <c r="LCT304" s="75"/>
      <c r="LCU304" s="75"/>
      <c r="LCV304" s="75"/>
      <c r="LCW304" s="75"/>
      <c r="LCX304" s="75"/>
      <c r="LCY304" s="75"/>
      <c r="LCZ304" s="75"/>
      <c r="LDA304" s="75"/>
      <c r="LDB304" s="75"/>
      <c r="LDC304" s="75"/>
      <c r="LDD304" s="75"/>
      <c r="LDE304" s="75"/>
      <c r="LDF304" s="75"/>
      <c r="LDG304" s="75"/>
      <c r="LDH304" s="75"/>
      <c r="LDI304" s="75"/>
      <c r="LDJ304" s="75"/>
      <c r="LDK304" s="75"/>
      <c r="LDL304" s="75"/>
      <c r="LDM304" s="75"/>
      <c r="LDN304" s="75"/>
      <c r="LDO304" s="75"/>
      <c r="LDP304" s="75"/>
      <c r="LDQ304" s="75"/>
      <c r="LDR304" s="75"/>
      <c r="LDS304" s="75"/>
      <c r="LDT304" s="75"/>
      <c r="LDU304" s="75"/>
      <c r="LDV304" s="75"/>
      <c r="LDW304" s="75"/>
      <c r="LDX304" s="75"/>
      <c r="LDY304" s="75"/>
      <c r="LDZ304" s="75"/>
      <c r="LEA304" s="75"/>
      <c r="LEB304" s="75"/>
      <c r="LEC304" s="75"/>
      <c r="LED304" s="75"/>
      <c r="LEE304" s="75"/>
      <c r="LEF304" s="75"/>
      <c r="LEG304" s="75"/>
      <c r="LEH304" s="75"/>
      <c r="LEI304" s="75"/>
      <c r="LEJ304" s="75"/>
      <c r="LEK304" s="75"/>
      <c r="LEL304" s="75"/>
      <c r="LEM304" s="75"/>
      <c r="LEN304" s="75"/>
      <c r="LEO304" s="75"/>
      <c r="LEP304" s="75"/>
      <c r="LEQ304" s="75"/>
      <c r="LER304" s="75"/>
      <c r="LES304" s="75"/>
      <c r="LET304" s="75"/>
      <c r="LEU304" s="75"/>
      <c r="LEV304" s="75"/>
      <c r="LEW304" s="75"/>
      <c r="LEX304" s="75"/>
      <c r="LEY304" s="75"/>
      <c r="LEZ304" s="75"/>
      <c r="LFA304" s="75"/>
      <c r="LFB304" s="75"/>
      <c r="LFC304" s="75"/>
      <c r="LFD304" s="75"/>
      <c r="LFE304" s="75"/>
      <c r="LFF304" s="75"/>
      <c r="LFG304" s="75"/>
      <c r="LFH304" s="75"/>
      <c r="LFI304" s="75"/>
      <c r="LFJ304" s="75"/>
      <c r="LFK304" s="75"/>
      <c r="LFL304" s="75"/>
      <c r="LFM304" s="75"/>
      <c r="LFN304" s="75"/>
      <c r="LFO304" s="75"/>
      <c r="LFP304" s="75"/>
      <c r="LFQ304" s="75"/>
      <c r="LFR304" s="75"/>
      <c r="LFS304" s="75"/>
      <c r="LFT304" s="75"/>
      <c r="LFU304" s="75"/>
      <c r="LFV304" s="75"/>
      <c r="LFW304" s="75"/>
      <c r="LFX304" s="75"/>
      <c r="LFY304" s="75"/>
      <c r="LFZ304" s="75"/>
      <c r="LGA304" s="75"/>
      <c r="LGB304" s="75"/>
      <c r="LGC304" s="75"/>
      <c r="LGD304" s="75"/>
      <c r="LGE304" s="75"/>
      <c r="LGF304" s="75"/>
      <c r="LGG304" s="75"/>
      <c r="LGH304" s="75"/>
      <c r="LGI304" s="75"/>
      <c r="LGJ304" s="75"/>
      <c r="LGK304" s="75"/>
      <c r="LGL304" s="75"/>
      <c r="LGM304" s="75"/>
      <c r="LGN304" s="75"/>
      <c r="LGO304" s="75"/>
      <c r="LGP304" s="75"/>
      <c r="LGQ304" s="75"/>
      <c r="LGR304" s="75"/>
      <c r="LGS304" s="75"/>
      <c r="LGT304" s="75"/>
      <c r="LGU304" s="75"/>
      <c r="LGV304" s="75"/>
      <c r="LGW304" s="75"/>
      <c r="LGX304" s="75"/>
      <c r="LGY304" s="75"/>
      <c r="LGZ304" s="75"/>
      <c r="LHA304" s="75"/>
      <c r="LHB304" s="75"/>
      <c r="LHC304" s="75"/>
      <c r="LHD304" s="75"/>
      <c r="LHE304" s="75"/>
      <c r="LHF304" s="75"/>
      <c r="LHG304" s="75"/>
      <c r="LHH304" s="75"/>
      <c r="LHI304" s="75"/>
      <c r="LHJ304" s="75"/>
      <c r="LHK304" s="75"/>
      <c r="LHL304" s="75"/>
      <c r="LHM304" s="75"/>
      <c r="LHN304" s="75"/>
      <c r="LHO304" s="75"/>
      <c r="LHP304" s="75"/>
      <c r="LHQ304" s="75"/>
      <c r="LHR304" s="75"/>
      <c r="LHS304" s="75"/>
      <c r="LHT304" s="75"/>
      <c r="LHU304" s="75"/>
      <c r="LHV304" s="75"/>
      <c r="LHW304" s="75"/>
      <c r="LHX304" s="75"/>
      <c r="LHY304" s="75"/>
      <c r="LHZ304" s="75"/>
      <c r="LIA304" s="75"/>
      <c r="LIB304" s="75"/>
      <c r="LIC304" s="75"/>
      <c r="LID304" s="75"/>
      <c r="LIE304" s="75"/>
      <c r="LIF304" s="75"/>
      <c r="LIG304" s="75"/>
      <c r="LIH304" s="75"/>
      <c r="LII304" s="75"/>
      <c r="LIJ304" s="75"/>
      <c r="LIK304" s="75"/>
      <c r="LIL304" s="75"/>
      <c r="LIM304" s="75"/>
      <c r="LIN304" s="75"/>
      <c r="LIO304" s="75"/>
      <c r="LIP304" s="75"/>
      <c r="LIQ304" s="75"/>
      <c r="LIR304" s="75"/>
      <c r="LIS304" s="75"/>
      <c r="LIT304" s="75"/>
      <c r="LIU304" s="75"/>
      <c r="LIV304" s="75"/>
      <c r="LIW304" s="75"/>
      <c r="LIX304" s="75"/>
      <c r="LIY304" s="75"/>
      <c r="LIZ304" s="75"/>
      <c r="LJA304" s="75"/>
      <c r="LJB304" s="75"/>
      <c r="LJC304" s="75"/>
      <c r="LJD304" s="75"/>
      <c r="LJE304" s="75"/>
      <c r="LJF304" s="75"/>
      <c r="LJG304" s="75"/>
      <c r="LJH304" s="75"/>
      <c r="LJI304" s="75"/>
      <c r="LJJ304" s="75"/>
      <c r="LJK304" s="75"/>
      <c r="LJL304" s="75"/>
      <c r="LJM304" s="75"/>
      <c r="LJN304" s="75"/>
      <c r="LJO304" s="75"/>
      <c r="LJP304" s="75"/>
      <c r="LJQ304" s="75"/>
      <c r="LJR304" s="75"/>
      <c r="LJS304" s="75"/>
      <c r="LJT304" s="75"/>
      <c r="LJU304" s="75"/>
      <c r="LJV304" s="75"/>
      <c r="LJW304" s="75"/>
      <c r="LJX304" s="75"/>
      <c r="LJY304" s="75"/>
      <c r="LJZ304" s="75"/>
      <c r="LKA304" s="75"/>
      <c r="LKB304" s="75"/>
      <c r="LKC304" s="75"/>
      <c r="LKD304" s="75"/>
      <c r="LKE304" s="75"/>
      <c r="LKF304" s="75"/>
      <c r="LKG304" s="75"/>
      <c r="LKH304" s="75"/>
      <c r="LKI304" s="75"/>
      <c r="LKJ304" s="75"/>
      <c r="LKK304" s="75"/>
      <c r="LKL304" s="75"/>
      <c r="LKM304" s="75"/>
      <c r="LKN304" s="75"/>
      <c r="LKO304" s="75"/>
      <c r="LKP304" s="75"/>
      <c r="LKQ304" s="75"/>
      <c r="LKR304" s="75"/>
      <c r="LKS304" s="75"/>
      <c r="LKT304" s="75"/>
      <c r="LKU304" s="75"/>
      <c r="LKV304" s="75"/>
      <c r="LKW304" s="75"/>
      <c r="LKX304" s="75"/>
      <c r="LKY304" s="75"/>
      <c r="LKZ304" s="75"/>
      <c r="LLA304" s="75"/>
      <c r="LLB304" s="75"/>
      <c r="LLC304" s="75"/>
      <c r="LLD304" s="75"/>
      <c r="LLE304" s="75"/>
      <c r="LLF304" s="75"/>
      <c r="LLG304" s="75"/>
      <c r="LLH304" s="75"/>
      <c r="LLI304" s="75"/>
      <c r="LLJ304" s="75"/>
      <c r="LLK304" s="75"/>
      <c r="LLL304" s="75"/>
      <c r="LLM304" s="75"/>
      <c r="LLN304" s="75"/>
      <c r="LLO304" s="75"/>
      <c r="LLP304" s="75"/>
      <c r="LLQ304" s="75"/>
      <c r="LLR304" s="75"/>
      <c r="LLS304" s="75"/>
      <c r="LLT304" s="75"/>
      <c r="LLU304" s="75"/>
      <c r="LLV304" s="75"/>
      <c r="LLW304" s="75"/>
      <c r="LLX304" s="75"/>
      <c r="LLY304" s="75"/>
      <c r="LLZ304" s="75"/>
      <c r="LMA304" s="75"/>
      <c r="LMB304" s="75"/>
      <c r="LMC304" s="75"/>
      <c r="LMD304" s="75"/>
      <c r="LME304" s="75"/>
      <c r="LMF304" s="75"/>
      <c r="LMG304" s="75"/>
      <c r="LMH304" s="75"/>
      <c r="LMI304" s="75"/>
      <c r="LMJ304" s="75"/>
      <c r="LMK304" s="75"/>
      <c r="LML304" s="75"/>
      <c r="LMM304" s="75"/>
      <c r="LMN304" s="75"/>
      <c r="LMO304" s="75"/>
      <c r="LMP304" s="75"/>
      <c r="LMQ304" s="75"/>
      <c r="LMR304" s="75"/>
      <c r="LMS304" s="75"/>
      <c r="LMT304" s="75"/>
      <c r="LMU304" s="75"/>
      <c r="LMV304" s="75"/>
      <c r="LMW304" s="75"/>
      <c r="LMX304" s="75"/>
      <c r="LMY304" s="75"/>
      <c r="LMZ304" s="75"/>
      <c r="LNA304" s="75"/>
      <c r="LNB304" s="75"/>
      <c r="LNC304" s="75"/>
      <c r="LND304" s="75"/>
      <c r="LNE304" s="75"/>
      <c r="LNF304" s="75"/>
      <c r="LNG304" s="75"/>
      <c r="LNH304" s="75"/>
      <c r="LNI304" s="75"/>
      <c r="LNJ304" s="75"/>
      <c r="LNK304" s="75"/>
      <c r="LNL304" s="75"/>
      <c r="LNM304" s="75"/>
      <c r="LNN304" s="75"/>
      <c r="LNO304" s="75"/>
      <c r="LNP304" s="75"/>
      <c r="LNQ304" s="75"/>
      <c r="LNR304" s="75"/>
      <c r="LNS304" s="75"/>
      <c r="LNT304" s="75"/>
      <c r="LNU304" s="75"/>
      <c r="LNV304" s="75"/>
      <c r="LNW304" s="75"/>
      <c r="LNX304" s="75"/>
      <c r="LNY304" s="75"/>
      <c r="LNZ304" s="75"/>
      <c r="LOA304" s="75"/>
      <c r="LOB304" s="75"/>
      <c r="LOC304" s="75"/>
      <c r="LOD304" s="75"/>
      <c r="LOE304" s="75"/>
      <c r="LOF304" s="75"/>
      <c r="LOG304" s="75"/>
      <c r="LOH304" s="75"/>
      <c r="LOI304" s="75"/>
      <c r="LOJ304" s="75"/>
      <c r="LOK304" s="75"/>
      <c r="LOL304" s="75"/>
      <c r="LOM304" s="75"/>
      <c r="LON304" s="75"/>
      <c r="LOO304" s="75"/>
      <c r="LOP304" s="75"/>
      <c r="LOQ304" s="75"/>
      <c r="LOR304" s="75"/>
      <c r="LOS304" s="75"/>
      <c r="LOT304" s="75"/>
      <c r="LOU304" s="75"/>
      <c r="LOV304" s="75"/>
      <c r="LOW304" s="75"/>
      <c r="LOX304" s="75"/>
      <c r="LOY304" s="75"/>
      <c r="LOZ304" s="75"/>
      <c r="LPA304" s="75"/>
      <c r="LPB304" s="75"/>
      <c r="LPC304" s="75"/>
      <c r="LPD304" s="75"/>
      <c r="LPE304" s="75"/>
      <c r="LPF304" s="75"/>
      <c r="LPG304" s="75"/>
      <c r="LPH304" s="75"/>
      <c r="LPI304" s="75"/>
      <c r="LPJ304" s="75"/>
      <c r="LPK304" s="75"/>
      <c r="LPL304" s="75"/>
      <c r="LPM304" s="75"/>
      <c r="LPN304" s="75"/>
      <c r="LPO304" s="75"/>
      <c r="LPP304" s="75"/>
      <c r="LPQ304" s="75"/>
      <c r="LPR304" s="75"/>
      <c r="LPS304" s="75"/>
      <c r="LPT304" s="75"/>
      <c r="LPU304" s="75"/>
      <c r="LPV304" s="75"/>
      <c r="LPW304" s="75"/>
      <c r="LPX304" s="75"/>
      <c r="LPY304" s="75"/>
      <c r="LPZ304" s="75"/>
      <c r="LQA304" s="75"/>
      <c r="LQB304" s="75"/>
      <c r="LQC304" s="75"/>
      <c r="LQD304" s="75"/>
      <c r="LQE304" s="75"/>
      <c r="LQF304" s="75"/>
      <c r="LQG304" s="75"/>
      <c r="LQH304" s="75"/>
      <c r="LQI304" s="75"/>
      <c r="LQJ304" s="75"/>
      <c r="LQK304" s="75"/>
      <c r="LQL304" s="75"/>
      <c r="LQM304" s="75"/>
      <c r="LQN304" s="75"/>
      <c r="LQO304" s="75"/>
      <c r="LQP304" s="75"/>
      <c r="LQQ304" s="75"/>
      <c r="LQR304" s="75"/>
      <c r="LQS304" s="75"/>
      <c r="LQT304" s="75"/>
      <c r="LQU304" s="75"/>
      <c r="LQV304" s="75"/>
      <c r="LQW304" s="75"/>
      <c r="LQX304" s="75"/>
      <c r="LQY304" s="75"/>
      <c r="LQZ304" s="75"/>
      <c r="LRA304" s="75"/>
      <c r="LRB304" s="75"/>
      <c r="LRC304" s="75"/>
      <c r="LRD304" s="75"/>
      <c r="LRE304" s="75"/>
      <c r="LRF304" s="75"/>
      <c r="LRG304" s="75"/>
      <c r="LRH304" s="75"/>
      <c r="LRI304" s="75"/>
      <c r="LRJ304" s="75"/>
      <c r="LRK304" s="75"/>
      <c r="LRL304" s="75"/>
      <c r="LRM304" s="75"/>
      <c r="LRN304" s="75"/>
      <c r="LRO304" s="75"/>
      <c r="LRP304" s="75"/>
      <c r="LRQ304" s="75"/>
      <c r="LRR304" s="75"/>
      <c r="LRS304" s="75"/>
      <c r="LRT304" s="75"/>
      <c r="LRU304" s="75"/>
      <c r="LRV304" s="75"/>
      <c r="LRW304" s="75"/>
      <c r="LRX304" s="75"/>
      <c r="LRY304" s="75"/>
      <c r="LRZ304" s="75"/>
      <c r="LSA304" s="75"/>
      <c r="LSB304" s="75"/>
      <c r="LSC304" s="75"/>
      <c r="LSD304" s="75"/>
      <c r="LSE304" s="75"/>
      <c r="LSF304" s="75"/>
      <c r="LSG304" s="75"/>
      <c r="LSH304" s="75"/>
      <c r="LSI304" s="75"/>
      <c r="LSJ304" s="75"/>
      <c r="LSK304" s="75"/>
      <c r="LSL304" s="75"/>
      <c r="LSM304" s="75"/>
      <c r="LSN304" s="75"/>
      <c r="LSO304" s="75"/>
      <c r="LSP304" s="75"/>
      <c r="LSQ304" s="75"/>
      <c r="LSR304" s="75"/>
      <c r="LSS304" s="75"/>
      <c r="LST304" s="75"/>
      <c r="LSU304" s="75"/>
      <c r="LSV304" s="75"/>
      <c r="LSW304" s="75"/>
      <c r="LSX304" s="75"/>
      <c r="LSY304" s="75"/>
      <c r="LSZ304" s="75"/>
      <c r="LTA304" s="75"/>
      <c r="LTB304" s="75"/>
      <c r="LTC304" s="75"/>
      <c r="LTD304" s="75"/>
      <c r="LTE304" s="75"/>
      <c r="LTF304" s="75"/>
      <c r="LTG304" s="75"/>
      <c r="LTH304" s="75"/>
      <c r="LTI304" s="75"/>
      <c r="LTJ304" s="75"/>
      <c r="LTK304" s="75"/>
      <c r="LTL304" s="75"/>
      <c r="LTM304" s="75"/>
      <c r="LTN304" s="75"/>
      <c r="LTO304" s="75"/>
      <c r="LTP304" s="75"/>
      <c r="LTQ304" s="75"/>
      <c r="LTR304" s="75"/>
      <c r="LTS304" s="75"/>
      <c r="LTT304" s="75"/>
      <c r="LTU304" s="75"/>
      <c r="LTV304" s="75"/>
      <c r="LTW304" s="75"/>
      <c r="LTX304" s="75"/>
      <c r="LTY304" s="75"/>
      <c r="LTZ304" s="75"/>
      <c r="LUA304" s="75"/>
      <c r="LUB304" s="75"/>
      <c r="LUC304" s="75"/>
      <c r="LUD304" s="75"/>
      <c r="LUE304" s="75"/>
      <c r="LUF304" s="75"/>
      <c r="LUG304" s="75"/>
      <c r="LUH304" s="75"/>
      <c r="LUI304" s="75"/>
      <c r="LUJ304" s="75"/>
      <c r="LUK304" s="75"/>
      <c r="LUL304" s="75"/>
      <c r="LUM304" s="75"/>
      <c r="LUN304" s="75"/>
      <c r="LUO304" s="75"/>
      <c r="LUP304" s="75"/>
      <c r="LUQ304" s="75"/>
      <c r="LUR304" s="75"/>
      <c r="LUS304" s="75"/>
      <c r="LUT304" s="75"/>
      <c r="LUU304" s="75"/>
      <c r="LUV304" s="75"/>
      <c r="LUW304" s="75"/>
      <c r="LUX304" s="75"/>
      <c r="LUY304" s="75"/>
      <c r="LUZ304" s="75"/>
      <c r="LVA304" s="75"/>
      <c r="LVB304" s="75"/>
      <c r="LVC304" s="75"/>
      <c r="LVD304" s="75"/>
      <c r="LVE304" s="75"/>
      <c r="LVF304" s="75"/>
      <c r="LVG304" s="75"/>
      <c r="LVH304" s="75"/>
      <c r="LVI304" s="75"/>
      <c r="LVJ304" s="75"/>
      <c r="LVK304" s="75"/>
      <c r="LVL304" s="75"/>
      <c r="LVM304" s="75"/>
      <c r="LVN304" s="75"/>
      <c r="LVO304" s="75"/>
      <c r="LVP304" s="75"/>
      <c r="LVQ304" s="75"/>
      <c r="LVR304" s="75"/>
      <c r="LVS304" s="75"/>
      <c r="LVT304" s="75"/>
      <c r="LVU304" s="75"/>
      <c r="LVV304" s="75"/>
      <c r="LVW304" s="75"/>
      <c r="LVX304" s="75"/>
      <c r="LVY304" s="75"/>
      <c r="LVZ304" s="75"/>
      <c r="LWA304" s="75"/>
      <c r="LWB304" s="75"/>
      <c r="LWC304" s="75"/>
      <c r="LWD304" s="75"/>
      <c r="LWE304" s="75"/>
      <c r="LWF304" s="75"/>
      <c r="LWG304" s="75"/>
      <c r="LWH304" s="75"/>
      <c r="LWI304" s="75"/>
      <c r="LWJ304" s="75"/>
      <c r="LWK304" s="75"/>
      <c r="LWL304" s="75"/>
      <c r="LWM304" s="75"/>
      <c r="LWN304" s="75"/>
      <c r="LWO304" s="75"/>
      <c r="LWP304" s="75"/>
      <c r="LWQ304" s="75"/>
      <c r="LWR304" s="75"/>
      <c r="LWS304" s="75"/>
      <c r="LWT304" s="75"/>
      <c r="LWU304" s="75"/>
      <c r="LWV304" s="75"/>
      <c r="LWW304" s="75"/>
      <c r="LWX304" s="75"/>
      <c r="LWY304" s="75"/>
      <c r="LWZ304" s="75"/>
      <c r="LXA304" s="75"/>
      <c r="LXB304" s="75"/>
      <c r="LXC304" s="75"/>
      <c r="LXD304" s="75"/>
      <c r="LXE304" s="75"/>
      <c r="LXF304" s="75"/>
      <c r="LXG304" s="75"/>
      <c r="LXH304" s="75"/>
      <c r="LXI304" s="75"/>
      <c r="LXJ304" s="75"/>
      <c r="LXK304" s="75"/>
      <c r="LXL304" s="75"/>
      <c r="LXM304" s="75"/>
      <c r="LXN304" s="75"/>
      <c r="LXO304" s="75"/>
      <c r="LXP304" s="75"/>
      <c r="LXQ304" s="75"/>
      <c r="LXR304" s="75"/>
      <c r="LXS304" s="75"/>
      <c r="LXT304" s="75"/>
      <c r="LXU304" s="75"/>
      <c r="LXV304" s="75"/>
      <c r="LXW304" s="75"/>
      <c r="LXX304" s="75"/>
      <c r="LXY304" s="75"/>
      <c r="LXZ304" s="75"/>
      <c r="LYA304" s="75"/>
      <c r="LYB304" s="75"/>
      <c r="LYC304" s="75"/>
      <c r="LYD304" s="75"/>
      <c r="LYE304" s="75"/>
      <c r="LYF304" s="75"/>
      <c r="LYG304" s="75"/>
      <c r="LYH304" s="75"/>
      <c r="LYI304" s="75"/>
      <c r="LYJ304" s="75"/>
      <c r="LYK304" s="75"/>
      <c r="LYL304" s="75"/>
      <c r="LYM304" s="75"/>
      <c r="LYN304" s="75"/>
      <c r="LYO304" s="75"/>
      <c r="LYP304" s="75"/>
      <c r="LYQ304" s="75"/>
      <c r="LYR304" s="75"/>
      <c r="LYS304" s="75"/>
      <c r="LYT304" s="75"/>
      <c r="LYU304" s="75"/>
      <c r="LYV304" s="75"/>
      <c r="LYW304" s="75"/>
      <c r="LYX304" s="75"/>
      <c r="LYY304" s="75"/>
      <c r="LYZ304" s="75"/>
      <c r="LZA304" s="75"/>
      <c r="LZB304" s="75"/>
      <c r="LZC304" s="75"/>
      <c r="LZD304" s="75"/>
      <c r="LZE304" s="75"/>
      <c r="LZF304" s="75"/>
      <c r="LZG304" s="75"/>
      <c r="LZH304" s="75"/>
      <c r="LZI304" s="75"/>
      <c r="LZJ304" s="75"/>
      <c r="LZK304" s="75"/>
      <c r="LZL304" s="75"/>
      <c r="LZM304" s="75"/>
      <c r="LZN304" s="75"/>
      <c r="LZO304" s="75"/>
      <c r="LZP304" s="75"/>
      <c r="LZQ304" s="75"/>
      <c r="LZR304" s="75"/>
      <c r="LZS304" s="75"/>
      <c r="LZT304" s="75"/>
      <c r="LZU304" s="75"/>
      <c r="LZV304" s="75"/>
      <c r="LZW304" s="75"/>
      <c r="LZX304" s="75"/>
      <c r="LZY304" s="75"/>
      <c r="LZZ304" s="75"/>
      <c r="MAA304" s="75"/>
      <c r="MAB304" s="75"/>
      <c r="MAC304" s="75"/>
      <c r="MAD304" s="75"/>
      <c r="MAE304" s="75"/>
      <c r="MAF304" s="75"/>
      <c r="MAG304" s="75"/>
      <c r="MAH304" s="75"/>
      <c r="MAI304" s="75"/>
      <c r="MAJ304" s="75"/>
      <c r="MAK304" s="75"/>
      <c r="MAL304" s="75"/>
      <c r="MAM304" s="75"/>
      <c r="MAN304" s="75"/>
      <c r="MAO304" s="75"/>
      <c r="MAP304" s="75"/>
      <c r="MAQ304" s="75"/>
      <c r="MAR304" s="75"/>
      <c r="MAS304" s="75"/>
      <c r="MAT304" s="75"/>
      <c r="MAU304" s="75"/>
      <c r="MAV304" s="75"/>
      <c r="MAW304" s="75"/>
      <c r="MAX304" s="75"/>
      <c r="MAY304" s="75"/>
      <c r="MAZ304" s="75"/>
      <c r="MBA304" s="75"/>
      <c r="MBB304" s="75"/>
      <c r="MBC304" s="75"/>
      <c r="MBD304" s="75"/>
      <c r="MBE304" s="75"/>
      <c r="MBF304" s="75"/>
      <c r="MBG304" s="75"/>
      <c r="MBH304" s="75"/>
      <c r="MBI304" s="75"/>
      <c r="MBJ304" s="75"/>
      <c r="MBK304" s="75"/>
      <c r="MBL304" s="75"/>
      <c r="MBM304" s="75"/>
      <c r="MBN304" s="75"/>
      <c r="MBO304" s="75"/>
      <c r="MBP304" s="75"/>
      <c r="MBQ304" s="75"/>
      <c r="MBR304" s="75"/>
      <c r="MBS304" s="75"/>
      <c r="MBT304" s="75"/>
      <c r="MBU304" s="75"/>
      <c r="MBV304" s="75"/>
      <c r="MBW304" s="75"/>
      <c r="MBX304" s="75"/>
      <c r="MBY304" s="75"/>
      <c r="MBZ304" s="75"/>
      <c r="MCA304" s="75"/>
      <c r="MCB304" s="75"/>
      <c r="MCC304" s="75"/>
      <c r="MCD304" s="75"/>
      <c r="MCE304" s="75"/>
      <c r="MCF304" s="75"/>
      <c r="MCG304" s="75"/>
      <c r="MCH304" s="75"/>
      <c r="MCI304" s="75"/>
      <c r="MCJ304" s="75"/>
      <c r="MCK304" s="75"/>
      <c r="MCL304" s="75"/>
      <c r="MCM304" s="75"/>
      <c r="MCN304" s="75"/>
      <c r="MCO304" s="75"/>
      <c r="MCP304" s="75"/>
      <c r="MCQ304" s="75"/>
      <c r="MCR304" s="75"/>
      <c r="MCS304" s="75"/>
      <c r="MCT304" s="75"/>
      <c r="MCU304" s="75"/>
      <c r="MCV304" s="75"/>
      <c r="MCW304" s="75"/>
      <c r="MCX304" s="75"/>
      <c r="MCY304" s="75"/>
      <c r="MCZ304" s="75"/>
      <c r="MDA304" s="75"/>
      <c r="MDB304" s="75"/>
      <c r="MDC304" s="75"/>
      <c r="MDD304" s="75"/>
      <c r="MDE304" s="75"/>
      <c r="MDF304" s="75"/>
      <c r="MDG304" s="75"/>
      <c r="MDH304" s="75"/>
      <c r="MDI304" s="75"/>
      <c r="MDJ304" s="75"/>
      <c r="MDK304" s="75"/>
      <c r="MDL304" s="75"/>
      <c r="MDM304" s="75"/>
      <c r="MDN304" s="75"/>
      <c r="MDO304" s="75"/>
      <c r="MDP304" s="75"/>
      <c r="MDQ304" s="75"/>
      <c r="MDR304" s="75"/>
      <c r="MDS304" s="75"/>
      <c r="MDT304" s="75"/>
      <c r="MDU304" s="75"/>
      <c r="MDV304" s="75"/>
      <c r="MDW304" s="75"/>
      <c r="MDX304" s="75"/>
      <c r="MDY304" s="75"/>
      <c r="MDZ304" s="75"/>
      <c r="MEA304" s="75"/>
      <c r="MEB304" s="75"/>
      <c r="MEC304" s="75"/>
      <c r="MED304" s="75"/>
      <c r="MEE304" s="75"/>
      <c r="MEF304" s="75"/>
      <c r="MEG304" s="75"/>
      <c r="MEH304" s="75"/>
      <c r="MEI304" s="75"/>
      <c r="MEJ304" s="75"/>
      <c r="MEK304" s="75"/>
      <c r="MEL304" s="75"/>
      <c r="MEM304" s="75"/>
      <c r="MEN304" s="75"/>
      <c r="MEO304" s="75"/>
      <c r="MEP304" s="75"/>
      <c r="MEQ304" s="75"/>
      <c r="MER304" s="75"/>
      <c r="MES304" s="75"/>
      <c r="MET304" s="75"/>
      <c r="MEU304" s="75"/>
      <c r="MEV304" s="75"/>
      <c r="MEW304" s="75"/>
      <c r="MEX304" s="75"/>
      <c r="MEY304" s="75"/>
      <c r="MEZ304" s="75"/>
      <c r="MFA304" s="75"/>
      <c r="MFB304" s="75"/>
      <c r="MFC304" s="75"/>
      <c r="MFD304" s="75"/>
      <c r="MFE304" s="75"/>
      <c r="MFF304" s="75"/>
      <c r="MFG304" s="75"/>
      <c r="MFH304" s="75"/>
      <c r="MFI304" s="75"/>
      <c r="MFJ304" s="75"/>
      <c r="MFK304" s="75"/>
      <c r="MFL304" s="75"/>
      <c r="MFM304" s="75"/>
      <c r="MFN304" s="75"/>
      <c r="MFO304" s="75"/>
      <c r="MFP304" s="75"/>
      <c r="MFQ304" s="75"/>
      <c r="MFR304" s="75"/>
      <c r="MFS304" s="75"/>
      <c r="MFT304" s="75"/>
      <c r="MFU304" s="75"/>
      <c r="MFV304" s="75"/>
      <c r="MFW304" s="75"/>
      <c r="MFX304" s="75"/>
      <c r="MFY304" s="75"/>
      <c r="MFZ304" s="75"/>
      <c r="MGA304" s="75"/>
      <c r="MGB304" s="75"/>
      <c r="MGC304" s="75"/>
      <c r="MGD304" s="75"/>
      <c r="MGE304" s="75"/>
      <c r="MGF304" s="75"/>
      <c r="MGG304" s="75"/>
      <c r="MGH304" s="75"/>
      <c r="MGI304" s="75"/>
      <c r="MGJ304" s="75"/>
      <c r="MGK304" s="75"/>
      <c r="MGL304" s="75"/>
      <c r="MGM304" s="75"/>
      <c r="MGN304" s="75"/>
      <c r="MGO304" s="75"/>
      <c r="MGP304" s="75"/>
      <c r="MGQ304" s="75"/>
      <c r="MGR304" s="75"/>
      <c r="MGS304" s="75"/>
      <c r="MGT304" s="75"/>
      <c r="MGU304" s="75"/>
      <c r="MGV304" s="75"/>
      <c r="MGW304" s="75"/>
      <c r="MGX304" s="75"/>
      <c r="MGY304" s="75"/>
      <c r="MGZ304" s="75"/>
      <c r="MHA304" s="75"/>
      <c r="MHB304" s="75"/>
      <c r="MHC304" s="75"/>
      <c r="MHD304" s="75"/>
      <c r="MHE304" s="75"/>
      <c r="MHF304" s="75"/>
      <c r="MHG304" s="75"/>
      <c r="MHH304" s="75"/>
      <c r="MHI304" s="75"/>
      <c r="MHJ304" s="75"/>
      <c r="MHK304" s="75"/>
      <c r="MHL304" s="75"/>
      <c r="MHM304" s="75"/>
      <c r="MHN304" s="75"/>
      <c r="MHO304" s="75"/>
      <c r="MHP304" s="75"/>
      <c r="MHQ304" s="75"/>
      <c r="MHR304" s="75"/>
      <c r="MHS304" s="75"/>
      <c r="MHT304" s="75"/>
      <c r="MHU304" s="75"/>
      <c r="MHV304" s="75"/>
      <c r="MHW304" s="75"/>
      <c r="MHX304" s="75"/>
      <c r="MHY304" s="75"/>
      <c r="MHZ304" s="75"/>
      <c r="MIA304" s="75"/>
      <c r="MIB304" s="75"/>
      <c r="MIC304" s="75"/>
      <c r="MID304" s="75"/>
      <c r="MIE304" s="75"/>
      <c r="MIF304" s="75"/>
      <c r="MIG304" s="75"/>
      <c r="MIH304" s="75"/>
      <c r="MII304" s="75"/>
      <c r="MIJ304" s="75"/>
      <c r="MIK304" s="75"/>
      <c r="MIL304" s="75"/>
      <c r="MIM304" s="75"/>
      <c r="MIN304" s="75"/>
      <c r="MIO304" s="75"/>
      <c r="MIP304" s="75"/>
      <c r="MIQ304" s="75"/>
      <c r="MIR304" s="75"/>
      <c r="MIS304" s="75"/>
      <c r="MIT304" s="75"/>
      <c r="MIU304" s="75"/>
      <c r="MIV304" s="75"/>
      <c r="MIW304" s="75"/>
      <c r="MIX304" s="75"/>
      <c r="MIY304" s="75"/>
      <c r="MIZ304" s="75"/>
      <c r="MJA304" s="75"/>
      <c r="MJB304" s="75"/>
      <c r="MJC304" s="75"/>
      <c r="MJD304" s="75"/>
      <c r="MJE304" s="75"/>
      <c r="MJF304" s="75"/>
      <c r="MJG304" s="75"/>
      <c r="MJH304" s="75"/>
      <c r="MJI304" s="75"/>
      <c r="MJJ304" s="75"/>
      <c r="MJK304" s="75"/>
      <c r="MJL304" s="75"/>
      <c r="MJM304" s="75"/>
      <c r="MJN304" s="75"/>
      <c r="MJO304" s="75"/>
      <c r="MJP304" s="75"/>
      <c r="MJQ304" s="75"/>
      <c r="MJR304" s="75"/>
      <c r="MJS304" s="75"/>
      <c r="MJT304" s="75"/>
      <c r="MJU304" s="75"/>
      <c r="MJV304" s="75"/>
      <c r="MJW304" s="75"/>
      <c r="MJX304" s="75"/>
      <c r="MJY304" s="75"/>
      <c r="MJZ304" s="75"/>
      <c r="MKA304" s="75"/>
      <c r="MKB304" s="75"/>
      <c r="MKC304" s="75"/>
      <c r="MKD304" s="75"/>
      <c r="MKE304" s="75"/>
      <c r="MKF304" s="75"/>
      <c r="MKG304" s="75"/>
      <c r="MKH304" s="75"/>
      <c r="MKI304" s="75"/>
      <c r="MKJ304" s="75"/>
      <c r="MKK304" s="75"/>
      <c r="MKL304" s="75"/>
      <c r="MKM304" s="75"/>
      <c r="MKN304" s="75"/>
      <c r="MKO304" s="75"/>
      <c r="MKP304" s="75"/>
      <c r="MKQ304" s="75"/>
      <c r="MKR304" s="75"/>
      <c r="MKS304" s="75"/>
      <c r="MKT304" s="75"/>
      <c r="MKU304" s="75"/>
      <c r="MKV304" s="75"/>
      <c r="MKW304" s="75"/>
      <c r="MKX304" s="75"/>
      <c r="MKY304" s="75"/>
      <c r="MKZ304" s="75"/>
      <c r="MLA304" s="75"/>
      <c r="MLB304" s="75"/>
      <c r="MLC304" s="75"/>
      <c r="MLD304" s="75"/>
      <c r="MLE304" s="75"/>
      <c r="MLF304" s="75"/>
      <c r="MLG304" s="75"/>
      <c r="MLH304" s="75"/>
      <c r="MLI304" s="75"/>
      <c r="MLJ304" s="75"/>
      <c r="MLK304" s="75"/>
      <c r="MLL304" s="75"/>
      <c r="MLM304" s="75"/>
      <c r="MLN304" s="75"/>
      <c r="MLO304" s="75"/>
      <c r="MLP304" s="75"/>
      <c r="MLQ304" s="75"/>
      <c r="MLR304" s="75"/>
      <c r="MLS304" s="75"/>
      <c r="MLT304" s="75"/>
      <c r="MLU304" s="75"/>
      <c r="MLV304" s="75"/>
      <c r="MLW304" s="75"/>
      <c r="MLX304" s="75"/>
      <c r="MLY304" s="75"/>
      <c r="MLZ304" s="75"/>
      <c r="MMA304" s="75"/>
      <c r="MMB304" s="75"/>
      <c r="MMC304" s="75"/>
      <c r="MMD304" s="75"/>
      <c r="MME304" s="75"/>
      <c r="MMF304" s="75"/>
      <c r="MMG304" s="75"/>
      <c r="MMH304" s="75"/>
      <c r="MMI304" s="75"/>
      <c r="MMJ304" s="75"/>
      <c r="MMK304" s="75"/>
      <c r="MML304" s="75"/>
      <c r="MMM304" s="75"/>
      <c r="MMN304" s="75"/>
      <c r="MMO304" s="75"/>
      <c r="MMP304" s="75"/>
      <c r="MMQ304" s="75"/>
      <c r="MMR304" s="75"/>
      <c r="MMS304" s="75"/>
      <c r="MMT304" s="75"/>
      <c r="MMU304" s="75"/>
      <c r="MMV304" s="75"/>
      <c r="MMW304" s="75"/>
      <c r="MMX304" s="75"/>
      <c r="MMY304" s="75"/>
      <c r="MMZ304" s="75"/>
      <c r="MNA304" s="75"/>
      <c r="MNB304" s="75"/>
      <c r="MNC304" s="75"/>
      <c r="MND304" s="75"/>
      <c r="MNE304" s="75"/>
      <c r="MNF304" s="75"/>
      <c r="MNG304" s="75"/>
      <c r="MNH304" s="75"/>
      <c r="MNI304" s="75"/>
      <c r="MNJ304" s="75"/>
      <c r="MNK304" s="75"/>
      <c r="MNL304" s="75"/>
      <c r="MNM304" s="75"/>
      <c r="MNN304" s="75"/>
      <c r="MNO304" s="75"/>
      <c r="MNP304" s="75"/>
      <c r="MNQ304" s="75"/>
      <c r="MNR304" s="75"/>
      <c r="MNS304" s="75"/>
      <c r="MNT304" s="75"/>
      <c r="MNU304" s="75"/>
      <c r="MNV304" s="75"/>
      <c r="MNW304" s="75"/>
      <c r="MNX304" s="75"/>
      <c r="MNY304" s="75"/>
      <c r="MNZ304" s="75"/>
      <c r="MOA304" s="75"/>
      <c r="MOB304" s="75"/>
      <c r="MOC304" s="75"/>
      <c r="MOD304" s="75"/>
      <c r="MOE304" s="75"/>
      <c r="MOF304" s="75"/>
      <c r="MOG304" s="75"/>
      <c r="MOH304" s="75"/>
      <c r="MOI304" s="75"/>
      <c r="MOJ304" s="75"/>
      <c r="MOK304" s="75"/>
      <c r="MOL304" s="75"/>
      <c r="MOM304" s="75"/>
      <c r="MON304" s="75"/>
      <c r="MOO304" s="75"/>
      <c r="MOP304" s="75"/>
      <c r="MOQ304" s="75"/>
      <c r="MOR304" s="75"/>
      <c r="MOS304" s="75"/>
      <c r="MOT304" s="75"/>
      <c r="MOU304" s="75"/>
      <c r="MOV304" s="75"/>
      <c r="MOW304" s="75"/>
      <c r="MOX304" s="75"/>
      <c r="MOY304" s="75"/>
      <c r="MOZ304" s="75"/>
      <c r="MPA304" s="75"/>
      <c r="MPB304" s="75"/>
      <c r="MPC304" s="75"/>
      <c r="MPD304" s="75"/>
      <c r="MPE304" s="75"/>
      <c r="MPF304" s="75"/>
      <c r="MPG304" s="75"/>
      <c r="MPH304" s="75"/>
      <c r="MPI304" s="75"/>
      <c r="MPJ304" s="75"/>
      <c r="MPK304" s="75"/>
      <c r="MPL304" s="75"/>
      <c r="MPM304" s="75"/>
      <c r="MPN304" s="75"/>
      <c r="MPO304" s="75"/>
      <c r="MPP304" s="75"/>
      <c r="MPQ304" s="75"/>
      <c r="MPR304" s="75"/>
      <c r="MPS304" s="75"/>
      <c r="MPT304" s="75"/>
      <c r="MPU304" s="75"/>
      <c r="MPV304" s="75"/>
      <c r="MPW304" s="75"/>
      <c r="MPX304" s="75"/>
      <c r="MPY304" s="75"/>
      <c r="MPZ304" s="75"/>
      <c r="MQA304" s="75"/>
      <c r="MQB304" s="75"/>
      <c r="MQC304" s="75"/>
      <c r="MQD304" s="75"/>
      <c r="MQE304" s="75"/>
      <c r="MQF304" s="75"/>
      <c r="MQG304" s="75"/>
      <c r="MQH304" s="75"/>
      <c r="MQI304" s="75"/>
      <c r="MQJ304" s="75"/>
      <c r="MQK304" s="75"/>
      <c r="MQL304" s="75"/>
      <c r="MQM304" s="75"/>
      <c r="MQN304" s="75"/>
      <c r="MQO304" s="75"/>
      <c r="MQP304" s="75"/>
      <c r="MQQ304" s="75"/>
      <c r="MQR304" s="75"/>
      <c r="MQS304" s="75"/>
      <c r="MQT304" s="75"/>
      <c r="MQU304" s="75"/>
      <c r="MQV304" s="75"/>
      <c r="MQW304" s="75"/>
      <c r="MQX304" s="75"/>
      <c r="MQY304" s="75"/>
      <c r="MQZ304" s="75"/>
      <c r="MRA304" s="75"/>
      <c r="MRB304" s="75"/>
      <c r="MRC304" s="75"/>
      <c r="MRD304" s="75"/>
      <c r="MRE304" s="75"/>
      <c r="MRF304" s="75"/>
      <c r="MRG304" s="75"/>
      <c r="MRH304" s="75"/>
      <c r="MRI304" s="75"/>
      <c r="MRJ304" s="75"/>
      <c r="MRK304" s="75"/>
      <c r="MRL304" s="75"/>
      <c r="MRM304" s="75"/>
      <c r="MRN304" s="75"/>
      <c r="MRO304" s="75"/>
      <c r="MRP304" s="75"/>
      <c r="MRQ304" s="75"/>
      <c r="MRR304" s="75"/>
      <c r="MRS304" s="75"/>
      <c r="MRT304" s="75"/>
      <c r="MRU304" s="75"/>
      <c r="MRV304" s="75"/>
      <c r="MRW304" s="75"/>
      <c r="MRX304" s="75"/>
      <c r="MRY304" s="75"/>
      <c r="MRZ304" s="75"/>
      <c r="MSA304" s="75"/>
      <c r="MSB304" s="75"/>
      <c r="MSC304" s="75"/>
      <c r="MSD304" s="75"/>
      <c r="MSE304" s="75"/>
      <c r="MSF304" s="75"/>
      <c r="MSG304" s="75"/>
      <c r="MSH304" s="75"/>
      <c r="MSI304" s="75"/>
      <c r="MSJ304" s="75"/>
      <c r="MSK304" s="75"/>
      <c r="MSL304" s="75"/>
      <c r="MSM304" s="75"/>
      <c r="MSN304" s="75"/>
      <c r="MSO304" s="75"/>
      <c r="MSP304" s="75"/>
      <c r="MSQ304" s="75"/>
      <c r="MSR304" s="75"/>
      <c r="MSS304" s="75"/>
      <c r="MST304" s="75"/>
      <c r="MSU304" s="75"/>
      <c r="MSV304" s="75"/>
      <c r="MSW304" s="75"/>
      <c r="MSX304" s="75"/>
      <c r="MSY304" s="75"/>
      <c r="MSZ304" s="75"/>
      <c r="MTA304" s="75"/>
      <c r="MTB304" s="75"/>
      <c r="MTC304" s="75"/>
      <c r="MTD304" s="75"/>
      <c r="MTE304" s="75"/>
      <c r="MTF304" s="75"/>
      <c r="MTG304" s="75"/>
      <c r="MTH304" s="75"/>
      <c r="MTI304" s="75"/>
      <c r="MTJ304" s="75"/>
      <c r="MTK304" s="75"/>
      <c r="MTL304" s="75"/>
      <c r="MTM304" s="75"/>
      <c r="MTN304" s="75"/>
      <c r="MTO304" s="75"/>
      <c r="MTP304" s="75"/>
      <c r="MTQ304" s="75"/>
      <c r="MTR304" s="75"/>
      <c r="MTS304" s="75"/>
      <c r="MTT304" s="75"/>
      <c r="MTU304" s="75"/>
      <c r="MTV304" s="75"/>
      <c r="MTW304" s="75"/>
      <c r="MTX304" s="75"/>
      <c r="MTY304" s="75"/>
      <c r="MTZ304" s="75"/>
      <c r="MUA304" s="75"/>
      <c r="MUB304" s="75"/>
      <c r="MUC304" s="75"/>
      <c r="MUD304" s="75"/>
      <c r="MUE304" s="75"/>
      <c r="MUF304" s="75"/>
      <c r="MUG304" s="75"/>
      <c r="MUH304" s="75"/>
      <c r="MUI304" s="75"/>
      <c r="MUJ304" s="75"/>
      <c r="MUK304" s="75"/>
      <c r="MUL304" s="75"/>
      <c r="MUM304" s="75"/>
      <c r="MUN304" s="75"/>
      <c r="MUO304" s="75"/>
      <c r="MUP304" s="75"/>
      <c r="MUQ304" s="75"/>
      <c r="MUR304" s="75"/>
      <c r="MUS304" s="75"/>
      <c r="MUT304" s="75"/>
      <c r="MUU304" s="75"/>
      <c r="MUV304" s="75"/>
      <c r="MUW304" s="75"/>
      <c r="MUX304" s="75"/>
      <c r="MUY304" s="75"/>
      <c r="MUZ304" s="75"/>
      <c r="MVA304" s="75"/>
      <c r="MVB304" s="75"/>
      <c r="MVC304" s="75"/>
      <c r="MVD304" s="75"/>
      <c r="MVE304" s="75"/>
      <c r="MVF304" s="75"/>
      <c r="MVG304" s="75"/>
      <c r="MVH304" s="75"/>
      <c r="MVI304" s="75"/>
      <c r="MVJ304" s="75"/>
      <c r="MVK304" s="75"/>
      <c r="MVL304" s="75"/>
      <c r="MVM304" s="75"/>
      <c r="MVN304" s="75"/>
      <c r="MVO304" s="75"/>
      <c r="MVP304" s="75"/>
      <c r="MVQ304" s="75"/>
      <c r="MVR304" s="75"/>
      <c r="MVS304" s="75"/>
      <c r="MVT304" s="75"/>
      <c r="MVU304" s="75"/>
      <c r="MVV304" s="75"/>
      <c r="MVW304" s="75"/>
      <c r="MVX304" s="75"/>
      <c r="MVY304" s="75"/>
      <c r="MVZ304" s="75"/>
      <c r="MWA304" s="75"/>
      <c r="MWB304" s="75"/>
      <c r="MWC304" s="75"/>
      <c r="MWD304" s="75"/>
      <c r="MWE304" s="75"/>
      <c r="MWF304" s="75"/>
      <c r="MWG304" s="75"/>
      <c r="MWH304" s="75"/>
      <c r="MWI304" s="75"/>
      <c r="MWJ304" s="75"/>
      <c r="MWK304" s="75"/>
      <c r="MWL304" s="75"/>
      <c r="MWM304" s="75"/>
      <c r="MWN304" s="75"/>
      <c r="MWO304" s="75"/>
      <c r="MWP304" s="75"/>
      <c r="MWQ304" s="75"/>
      <c r="MWR304" s="75"/>
      <c r="MWS304" s="75"/>
      <c r="MWT304" s="75"/>
      <c r="MWU304" s="75"/>
      <c r="MWV304" s="75"/>
      <c r="MWW304" s="75"/>
      <c r="MWX304" s="75"/>
      <c r="MWY304" s="75"/>
      <c r="MWZ304" s="75"/>
      <c r="MXA304" s="75"/>
      <c r="MXB304" s="75"/>
      <c r="MXC304" s="75"/>
      <c r="MXD304" s="75"/>
      <c r="MXE304" s="75"/>
      <c r="MXF304" s="75"/>
      <c r="MXG304" s="75"/>
      <c r="MXH304" s="75"/>
      <c r="MXI304" s="75"/>
      <c r="MXJ304" s="75"/>
      <c r="MXK304" s="75"/>
      <c r="MXL304" s="75"/>
      <c r="MXM304" s="75"/>
      <c r="MXN304" s="75"/>
      <c r="MXO304" s="75"/>
      <c r="MXP304" s="75"/>
      <c r="MXQ304" s="75"/>
      <c r="MXR304" s="75"/>
      <c r="MXS304" s="75"/>
      <c r="MXT304" s="75"/>
      <c r="MXU304" s="75"/>
      <c r="MXV304" s="75"/>
      <c r="MXW304" s="75"/>
      <c r="MXX304" s="75"/>
      <c r="MXY304" s="75"/>
      <c r="MXZ304" s="75"/>
      <c r="MYA304" s="75"/>
      <c r="MYB304" s="75"/>
      <c r="MYC304" s="75"/>
      <c r="MYD304" s="75"/>
      <c r="MYE304" s="75"/>
      <c r="MYF304" s="75"/>
      <c r="MYG304" s="75"/>
      <c r="MYH304" s="75"/>
      <c r="MYI304" s="75"/>
      <c r="MYJ304" s="75"/>
      <c r="MYK304" s="75"/>
      <c r="MYL304" s="75"/>
      <c r="MYM304" s="75"/>
      <c r="MYN304" s="75"/>
      <c r="MYO304" s="75"/>
      <c r="MYP304" s="75"/>
      <c r="MYQ304" s="75"/>
      <c r="MYR304" s="75"/>
      <c r="MYS304" s="75"/>
      <c r="MYT304" s="75"/>
      <c r="MYU304" s="75"/>
      <c r="MYV304" s="75"/>
      <c r="MYW304" s="75"/>
      <c r="MYX304" s="75"/>
      <c r="MYY304" s="75"/>
      <c r="MYZ304" s="75"/>
      <c r="MZA304" s="75"/>
      <c r="MZB304" s="75"/>
      <c r="MZC304" s="75"/>
      <c r="MZD304" s="75"/>
      <c r="MZE304" s="75"/>
      <c r="MZF304" s="75"/>
      <c r="MZG304" s="75"/>
      <c r="MZH304" s="75"/>
      <c r="MZI304" s="75"/>
      <c r="MZJ304" s="75"/>
      <c r="MZK304" s="75"/>
      <c r="MZL304" s="75"/>
      <c r="MZM304" s="75"/>
      <c r="MZN304" s="75"/>
      <c r="MZO304" s="75"/>
      <c r="MZP304" s="75"/>
      <c r="MZQ304" s="75"/>
      <c r="MZR304" s="75"/>
      <c r="MZS304" s="75"/>
      <c r="MZT304" s="75"/>
      <c r="MZU304" s="75"/>
      <c r="MZV304" s="75"/>
      <c r="MZW304" s="75"/>
      <c r="MZX304" s="75"/>
      <c r="MZY304" s="75"/>
      <c r="MZZ304" s="75"/>
      <c r="NAA304" s="75"/>
      <c r="NAB304" s="75"/>
      <c r="NAC304" s="75"/>
      <c r="NAD304" s="75"/>
      <c r="NAE304" s="75"/>
      <c r="NAF304" s="75"/>
      <c r="NAG304" s="75"/>
      <c r="NAH304" s="75"/>
      <c r="NAI304" s="75"/>
      <c r="NAJ304" s="75"/>
      <c r="NAK304" s="75"/>
      <c r="NAL304" s="75"/>
      <c r="NAM304" s="75"/>
      <c r="NAN304" s="75"/>
      <c r="NAO304" s="75"/>
      <c r="NAP304" s="75"/>
      <c r="NAQ304" s="75"/>
      <c r="NAR304" s="75"/>
      <c r="NAS304" s="75"/>
      <c r="NAT304" s="75"/>
      <c r="NAU304" s="75"/>
      <c r="NAV304" s="75"/>
      <c r="NAW304" s="75"/>
      <c r="NAX304" s="75"/>
      <c r="NAY304" s="75"/>
      <c r="NAZ304" s="75"/>
      <c r="NBA304" s="75"/>
      <c r="NBB304" s="75"/>
      <c r="NBC304" s="75"/>
      <c r="NBD304" s="75"/>
      <c r="NBE304" s="75"/>
      <c r="NBF304" s="75"/>
      <c r="NBG304" s="75"/>
      <c r="NBH304" s="75"/>
      <c r="NBI304" s="75"/>
      <c r="NBJ304" s="75"/>
      <c r="NBK304" s="75"/>
      <c r="NBL304" s="75"/>
      <c r="NBM304" s="75"/>
      <c r="NBN304" s="75"/>
      <c r="NBO304" s="75"/>
      <c r="NBP304" s="75"/>
      <c r="NBQ304" s="75"/>
      <c r="NBR304" s="75"/>
      <c r="NBS304" s="75"/>
      <c r="NBT304" s="75"/>
      <c r="NBU304" s="75"/>
      <c r="NBV304" s="75"/>
      <c r="NBW304" s="75"/>
      <c r="NBX304" s="75"/>
      <c r="NBY304" s="75"/>
      <c r="NBZ304" s="75"/>
      <c r="NCA304" s="75"/>
      <c r="NCB304" s="75"/>
      <c r="NCC304" s="75"/>
      <c r="NCD304" s="75"/>
      <c r="NCE304" s="75"/>
      <c r="NCF304" s="75"/>
      <c r="NCG304" s="75"/>
      <c r="NCH304" s="75"/>
      <c r="NCI304" s="75"/>
      <c r="NCJ304" s="75"/>
      <c r="NCK304" s="75"/>
      <c r="NCL304" s="75"/>
      <c r="NCM304" s="75"/>
      <c r="NCN304" s="75"/>
      <c r="NCO304" s="75"/>
      <c r="NCP304" s="75"/>
      <c r="NCQ304" s="75"/>
      <c r="NCR304" s="75"/>
      <c r="NCS304" s="75"/>
      <c r="NCT304" s="75"/>
      <c r="NCU304" s="75"/>
      <c r="NCV304" s="75"/>
      <c r="NCW304" s="75"/>
      <c r="NCX304" s="75"/>
      <c r="NCY304" s="75"/>
      <c r="NCZ304" s="75"/>
      <c r="NDA304" s="75"/>
      <c r="NDB304" s="75"/>
      <c r="NDC304" s="75"/>
      <c r="NDD304" s="75"/>
      <c r="NDE304" s="75"/>
      <c r="NDF304" s="75"/>
      <c r="NDG304" s="75"/>
      <c r="NDH304" s="75"/>
      <c r="NDI304" s="75"/>
      <c r="NDJ304" s="75"/>
      <c r="NDK304" s="75"/>
      <c r="NDL304" s="75"/>
      <c r="NDM304" s="75"/>
      <c r="NDN304" s="75"/>
      <c r="NDO304" s="75"/>
      <c r="NDP304" s="75"/>
      <c r="NDQ304" s="75"/>
      <c r="NDR304" s="75"/>
      <c r="NDS304" s="75"/>
      <c r="NDT304" s="75"/>
      <c r="NDU304" s="75"/>
      <c r="NDV304" s="75"/>
      <c r="NDW304" s="75"/>
      <c r="NDX304" s="75"/>
      <c r="NDY304" s="75"/>
      <c r="NDZ304" s="75"/>
      <c r="NEA304" s="75"/>
      <c r="NEB304" s="75"/>
      <c r="NEC304" s="75"/>
      <c r="NED304" s="75"/>
      <c r="NEE304" s="75"/>
      <c r="NEF304" s="75"/>
      <c r="NEG304" s="75"/>
      <c r="NEH304" s="75"/>
      <c r="NEI304" s="75"/>
      <c r="NEJ304" s="75"/>
      <c r="NEK304" s="75"/>
      <c r="NEL304" s="75"/>
      <c r="NEM304" s="75"/>
      <c r="NEN304" s="75"/>
      <c r="NEO304" s="75"/>
      <c r="NEP304" s="75"/>
      <c r="NEQ304" s="75"/>
      <c r="NER304" s="75"/>
      <c r="NES304" s="75"/>
      <c r="NET304" s="75"/>
      <c r="NEU304" s="75"/>
      <c r="NEV304" s="75"/>
      <c r="NEW304" s="75"/>
      <c r="NEX304" s="75"/>
      <c r="NEY304" s="75"/>
      <c r="NEZ304" s="75"/>
      <c r="NFA304" s="75"/>
      <c r="NFB304" s="75"/>
      <c r="NFC304" s="75"/>
      <c r="NFD304" s="75"/>
      <c r="NFE304" s="75"/>
      <c r="NFF304" s="75"/>
      <c r="NFG304" s="75"/>
      <c r="NFH304" s="75"/>
      <c r="NFI304" s="75"/>
      <c r="NFJ304" s="75"/>
      <c r="NFK304" s="75"/>
      <c r="NFL304" s="75"/>
      <c r="NFM304" s="75"/>
      <c r="NFN304" s="75"/>
      <c r="NFO304" s="75"/>
      <c r="NFP304" s="75"/>
      <c r="NFQ304" s="75"/>
      <c r="NFR304" s="75"/>
      <c r="NFS304" s="75"/>
      <c r="NFT304" s="75"/>
      <c r="NFU304" s="75"/>
      <c r="NFV304" s="75"/>
      <c r="NFW304" s="75"/>
      <c r="NFX304" s="75"/>
      <c r="NFY304" s="75"/>
      <c r="NFZ304" s="75"/>
      <c r="NGA304" s="75"/>
      <c r="NGB304" s="75"/>
      <c r="NGC304" s="75"/>
      <c r="NGD304" s="75"/>
      <c r="NGE304" s="75"/>
      <c r="NGF304" s="75"/>
      <c r="NGG304" s="75"/>
      <c r="NGH304" s="75"/>
      <c r="NGI304" s="75"/>
      <c r="NGJ304" s="75"/>
      <c r="NGK304" s="75"/>
      <c r="NGL304" s="75"/>
      <c r="NGM304" s="75"/>
      <c r="NGN304" s="75"/>
      <c r="NGO304" s="75"/>
      <c r="NGP304" s="75"/>
      <c r="NGQ304" s="75"/>
      <c r="NGR304" s="75"/>
      <c r="NGS304" s="75"/>
      <c r="NGT304" s="75"/>
      <c r="NGU304" s="75"/>
      <c r="NGV304" s="75"/>
      <c r="NGW304" s="75"/>
      <c r="NGX304" s="75"/>
      <c r="NGY304" s="75"/>
      <c r="NGZ304" s="75"/>
      <c r="NHA304" s="75"/>
      <c r="NHB304" s="75"/>
      <c r="NHC304" s="75"/>
      <c r="NHD304" s="75"/>
      <c r="NHE304" s="75"/>
      <c r="NHF304" s="75"/>
      <c r="NHG304" s="75"/>
      <c r="NHH304" s="75"/>
      <c r="NHI304" s="75"/>
      <c r="NHJ304" s="75"/>
      <c r="NHK304" s="75"/>
      <c r="NHL304" s="75"/>
      <c r="NHM304" s="75"/>
      <c r="NHN304" s="75"/>
      <c r="NHO304" s="75"/>
      <c r="NHP304" s="75"/>
      <c r="NHQ304" s="75"/>
      <c r="NHR304" s="75"/>
      <c r="NHS304" s="75"/>
      <c r="NHT304" s="75"/>
      <c r="NHU304" s="75"/>
      <c r="NHV304" s="75"/>
      <c r="NHW304" s="75"/>
      <c r="NHX304" s="75"/>
      <c r="NHY304" s="75"/>
      <c r="NHZ304" s="75"/>
      <c r="NIA304" s="75"/>
      <c r="NIB304" s="75"/>
      <c r="NIC304" s="75"/>
      <c r="NID304" s="75"/>
      <c r="NIE304" s="75"/>
      <c r="NIF304" s="75"/>
      <c r="NIG304" s="75"/>
      <c r="NIH304" s="75"/>
      <c r="NII304" s="75"/>
      <c r="NIJ304" s="75"/>
      <c r="NIK304" s="75"/>
      <c r="NIL304" s="75"/>
      <c r="NIM304" s="75"/>
      <c r="NIN304" s="75"/>
      <c r="NIO304" s="75"/>
      <c r="NIP304" s="75"/>
      <c r="NIQ304" s="75"/>
      <c r="NIR304" s="75"/>
      <c r="NIS304" s="75"/>
      <c r="NIT304" s="75"/>
      <c r="NIU304" s="75"/>
      <c r="NIV304" s="75"/>
      <c r="NIW304" s="75"/>
      <c r="NIX304" s="75"/>
      <c r="NIY304" s="75"/>
      <c r="NIZ304" s="75"/>
      <c r="NJA304" s="75"/>
      <c r="NJB304" s="75"/>
      <c r="NJC304" s="75"/>
      <c r="NJD304" s="75"/>
      <c r="NJE304" s="75"/>
      <c r="NJF304" s="75"/>
      <c r="NJG304" s="75"/>
      <c r="NJH304" s="75"/>
      <c r="NJI304" s="75"/>
      <c r="NJJ304" s="75"/>
      <c r="NJK304" s="75"/>
      <c r="NJL304" s="75"/>
      <c r="NJM304" s="75"/>
      <c r="NJN304" s="75"/>
      <c r="NJO304" s="75"/>
      <c r="NJP304" s="75"/>
      <c r="NJQ304" s="75"/>
      <c r="NJR304" s="75"/>
      <c r="NJS304" s="75"/>
      <c r="NJT304" s="75"/>
      <c r="NJU304" s="75"/>
      <c r="NJV304" s="75"/>
      <c r="NJW304" s="75"/>
      <c r="NJX304" s="75"/>
      <c r="NJY304" s="75"/>
      <c r="NJZ304" s="75"/>
      <c r="NKA304" s="75"/>
      <c r="NKB304" s="75"/>
      <c r="NKC304" s="75"/>
      <c r="NKD304" s="75"/>
      <c r="NKE304" s="75"/>
      <c r="NKF304" s="75"/>
      <c r="NKG304" s="75"/>
      <c r="NKH304" s="75"/>
      <c r="NKI304" s="75"/>
      <c r="NKJ304" s="75"/>
      <c r="NKK304" s="75"/>
      <c r="NKL304" s="75"/>
      <c r="NKM304" s="75"/>
      <c r="NKN304" s="75"/>
      <c r="NKO304" s="75"/>
      <c r="NKP304" s="75"/>
      <c r="NKQ304" s="75"/>
      <c r="NKR304" s="75"/>
      <c r="NKS304" s="75"/>
      <c r="NKT304" s="75"/>
      <c r="NKU304" s="75"/>
      <c r="NKV304" s="75"/>
      <c r="NKW304" s="75"/>
      <c r="NKX304" s="75"/>
      <c r="NKY304" s="75"/>
      <c r="NKZ304" s="75"/>
      <c r="NLA304" s="75"/>
      <c r="NLB304" s="75"/>
      <c r="NLC304" s="75"/>
      <c r="NLD304" s="75"/>
      <c r="NLE304" s="75"/>
      <c r="NLF304" s="75"/>
      <c r="NLG304" s="75"/>
      <c r="NLH304" s="75"/>
      <c r="NLI304" s="75"/>
      <c r="NLJ304" s="75"/>
      <c r="NLK304" s="75"/>
      <c r="NLL304" s="75"/>
      <c r="NLM304" s="75"/>
      <c r="NLN304" s="75"/>
      <c r="NLO304" s="75"/>
      <c r="NLP304" s="75"/>
      <c r="NLQ304" s="75"/>
      <c r="NLR304" s="75"/>
      <c r="NLS304" s="75"/>
      <c r="NLT304" s="75"/>
      <c r="NLU304" s="75"/>
      <c r="NLV304" s="75"/>
      <c r="NLW304" s="75"/>
      <c r="NLX304" s="75"/>
      <c r="NLY304" s="75"/>
      <c r="NLZ304" s="75"/>
      <c r="NMA304" s="75"/>
      <c r="NMB304" s="75"/>
      <c r="NMC304" s="75"/>
      <c r="NMD304" s="75"/>
      <c r="NME304" s="75"/>
      <c r="NMF304" s="75"/>
      <c r="NMG304" s="75"/>
      <c r="NMH304" s="75"/>
      <c r="NMI304" s="75"/>
      <c r="NMJ304" s="75"/>
      <c r="NMK304" s="75"/>
      <c r="NML304" s="75"/>
      <c r="NMM304" s="75"/>
      <c r="NMN304" s="75"/>
      <c r="NMO304" s="75"/>
      <c r="NMP304" s="75"/>
      <c r="NMQ304" s="75"/>
      <c r="NMR304" s="75"/>
      <c r="NMS304" s="75"/>
      <c r="NMT304" s="75"/>
      <c r="NMU304" s="75"/>
      <c r="NMV304" s="75"/>
      <c r="NMW304" s="75"/>
      <c r="NMX304" s="75"/>
      <c r="NMY304" s="75"/>
      <c r="NMZ304" s="75"/>
      <c r="NNA304" s="75"/>
      <c r="NNB304" s="75"/>
      <c r="NNC304" s="75"/>
      <c r="NND304" s="75"/>
      <c r="NNE304" s="75"/>
      <c r="NNF304" s="75"/>
      <c r="NNG304" s="75"/>
      <c r="NNH304" s="75"/>
      <c r="NNI304" s="75"/>
      <c r="NNJ304" s="75"/>
      <c r="NNK304" s="75"/>
      <c r="NNL304" s="75"/>
      <c r="NNM304" s="75"/>
      <c r="NNN304" s="75"/>
      <c r="NNO304" s="75"/>
      <c r="NNP304" s="75"/>
      <c r="NNQ304" s="75"/>
      <c r="NNR304" s="75"/>
      <c r="NNS304" s="75"/>
      <c r="NNT304" s="75"/>
      <c r="NNU304" s="75"/>
      <c r="NNV304" s="75"/>
      <c r="NNW304" s="75"/>
      <c r="NNX304" s="75"/>
      <c r="NNY304" s="75"/>
      <c r="NNZ304" s="75"/>
      <c r="NOA304" s="75"/>
      <c r="NOB304" s="75"/>
      <c r="NOC304" s="75"/>
      <c r="NOD304" s="75"/>
      <c r="NOE304" s="75"/>
      <c r="NOF304" s="75"/>
      <c r="NOG304" s="75"/>
      <c r="NOH304" s="75"/>
      <c r="NOI304" s="75"/>
      <c r="NOJ304" s="75"/>
      <c r="NOK304" s="75"/>
      <c r="NOL304" s="75"/>
      <c r="NOM304" s="75"/>
      <c r="NON304" s="75"/>
      <c r="NOO304" s="75"/>
      <c r="NOP304" s="75"/>
      <c r="NOQ304" s="75"/>
      <c r="NOR304" s="75"/>
      <c r="NOS304" s="75"/>
      <c r="NOT304" s="75"/>
      <c r="NOU304" s="75"/>
      <c r="NOV304" s="75"/>
      <c r="NOW304" s="75"/>
      <c r="NOX304" s="75"/>
      <c r="NOY304" s="75"/>
      <c r="NOZ304" s="75"/>
      <c r="NPA304" s="75"/>
      <c r="NPB304" s="75"/>
      <c r="NPC304" s="75"/>
      <c r="NPD304" s="75"/>
      <c r="NPE304" s="75"/>
      <c r="NPF304" s="75"/>
      <c r="NPG304" s="75"/>
      <c r="NPH304" s="75"/>
      <c r="NPI304" s="75"/>
      <c r="NPJ304" s="75"/>
      <c r="NPK304" s="75"/>
      <c r="NPL304" s="75"/>
      <c r="NPM304" s="75"/>
      <c r="NPN304" s="75"/>
      <c r="NPO304" s="75"/>
      <c r="NPP304" s="75"/>
      <c r="NPQ304" s="75"/>
      <c r="NPR304" s="75"/>
      <c r="NPS304" s="75"/>
      <c r="NPT304" s="75"/>
      <c r="NPU304" s="75"/>
      <c r="NPV304" s="75"/>
      <c r="NPW304" s="75"/>
      <c r="NPX304" s="75"/>
      <c r="NPY304" s="75"/>
      <c r="NPZ304" s="75"/>
      <c r="NQA304" s="75"/>
      <c r="NQB304" s="75"/>
      <c r="NQC304" s="75"/>
      <c r="NQD304" s="75"/>
      <c r="NQE304" s="75"/>
      <c r="NQF304" s="75"/>
      <c r="NQG304" s="75"/>
      <c r="NQH304" s="75"/>
      <c r="NQI304" s="75"/>
      <c r="NQJ304" s="75"/>
      <c r="NQK304" s="75"/>
      <c r="NQL304" s="75"/>
      <c r="NQM304" s="75"/>
      <c r="NQN304" s="75"/>
      <c r="NQO304" s="75"/>
      <c r="NQP304" s="75"/>
      <c r="NQQ304" s="75"/>
      <c r="NQR304" s="75"/>
      <c r="NQS304" s="75"/>
      <c r="NQT304" s="75"/>
      <c r="NQU304" s="75"/>
      <c r="NQV304" s="75"/>
      <c r="NQW304" s="75"/>
      <c r="NQX304" s="75"/>
      <c r="NQY304" s="75"/>
      <c r="NQZ304" s="75"/>
      <c r="NRA304" s="75"/>
      <c r="NRB304" s="75"/>
      <c r="NRC304" s="75"/>
      <c r="NRD304" s="75"/>
      <c r="NRE304" s="75"/>
      <c r="NRF304" s="75"/>
      <c r="NRG304" s="75"/>
      <c r="NRH304" s="75"/>
      <c r="NRI304" s="75"/>
      <c r="NRJ304" s="75"/>
      <c r="NRK304" s="75"/>
      <c r="NRL304" s="75"/>
      <c r="NRM304" s="75"/>
      <c r="NRN304" s="75"/>
      <c r="NRO304" s="75"/>
      <c r="NRP304" s="75"/>
      <c r="NRQ304" s="75"/>
      <c r="NRR304" s="75"/>
      <c r="NRS304" s="75"/>
      <c r="NRT304" s="75"/>
      <c r="NRU304" s="75"/>
      <c r="NRV304" s="75"/>
      <c r="NRW304" s="75"/>
      <c r="NRX304" s="75"/>
      <c r="NRY304" s="75"/>
      <c r="NRZ304" s="75"/>
      <c r="NSA304" s="75"/>
      <c r="NSB304" s="75"/>
      <c r="NSC304" s="75"/>
      <c r="NSD304" s="75"/>
      <c r="NSE304" s="75"/>
      <c r="NSF304" s="75"/>
      <c r="NSG304" s="75"/>
      <c r="NSH304" s="75"/>
      <c r="NSI304" s="75"/>
      <c r="NSJ304" s="75"/>
      <c r="NSK304" s="75"/>
      <c r="NSL304" s="75"/>
      <c r="NSM304" s="75"/>
      <c r="NSN304" s="75"/>
      <c r="NSO304" s="75"/>
      <c r="NSP304" s="75"/>
      <c r="NSQ304" s="75"/>
      <c r="NSR304" s="75"/>
      <c r="NSS304" s="75"/>
      <c r="NST304" s="75"/>
      <c r="NSU304" s="75"/>
      <c r="NSV304" s="75"/>
      <c r="NSW304" s="75"/>
      <c r="NSX304" s="75"/>
      <c r="NSY304" s="75"/>
      <c r="NSZ304" s="75"/>
      <c r="NTA304" s="75"/>
      <c r="NTB304" s="75"/>
      <c r="NTC304" s="75"/>
      <c r="NTD304" s="75"/>
      <c r="NTE304" s="75"/>
      <c r="NTF304" s="75"/>
      <c r="NTG304" s="75"/>
      <c r="NTH304" s="75"/>
      <c r="NTI304" s="75"/>
      <c r="NTJ304" s="75"/>
      <c r="NTK304" s="75"/>
      <c r="NTL304" s="75"/>
      <c r="NTM304" s="75"/>
      <c r="NTN304" s="75"/>
      <c r="NTO304" s="75"/>
      <c r="NTP304" s="75"/>
      <c r="NTQ304" s="75"/>
      <c r="NTR304" s="75"/>
      <c r="NTS304" s="75"/>
      <c r="NTT304" s="75"/>
      <c r="NTU304" s="75"/>
      <c r="NTV304" s="75"/>
      <c r="NTW304" s="75"/>
      <c r="NTX304" s="75"/>
      <c r="NTY304" s="75"/>
      <c r="NTZ304" s="75"/>
      <c r="NUA304" s="75"/>
      <c r="NUB304" s="75"/>
      <c r="NUC304" s="75"/>
      <c r="NUD304" s="75"/>
      <c r="NUE304" s="75"/>
      <c r="NUF304" s="75"/>
      <c r="NUG304" s="75"/>
      <c r="NUH304" s="75"/>
      <c r="NUI304" s="75"/>
      <c r="NUJ304" s="75"/>
      <c r="NUK304" s="75"/>
      <c r="NUL304" s="75"/>
      <c r="NUM304" s="75"/>
      <c r="NUN304" s="75"/>
      <c r="NUO304" s="75"/>
      <c r="NUP304" s="75"/>
      <c r="NUQ304" s="75"/>
      <c r="NUR304" s="75"/>
      <c r="NUS304" s="75"/>
      <c r="NUT304" s="75"/>
      <c r="NUU304" s="75"/>
      <c r="NUV304" s="75"/>
      <c r="NUW304" s="75"/>
      <c r="NUX304" s="75"/>
      <c r="NUY304" s="75"/>
      <c r="NUZ304" s="75"/>
      <c r="NVA304" s="75"/>
      <c r="NVB304" s="75"/>
      <c r="NVC304" s="75"/>
      <c r="NVD304" s="75"/>
      <c r="NVE304" s="75"/>
      <c r="NVF304" s="75"/>
      <c r="NVG304" s="75"/>
      <c r="NVH304" s="75"/>
      <c r="NVI304" s="75"/>
      <c r="NVJ304" s="75"/>
      <c r="NVK304" s="75"/>
      <c r="NVL304" s="75"/>
      <c r="NVM304" s="75"/>
      <c r="NVN304" s="75"/>
      <c r="NVO304" s="75"/>
      <c r="NVP304" s="75"/>
      <c r="NVQ304" s="75"/>
      <c r="NVR304" s="75"/>
      <c r="NVS304" s="75"/>
      <c r="NVT304" s="75"/>
      <c r="NVU304" s="75"/>
      <c r="NVV304" s="75"/>
      <c r="NVW304" s="75"/>
      <c r="NVX304" s="75"/>
      <c r="NVY304" s="75"/>
      <c r="NVZ304" s="75"/>
      <c r="NWA304" s="75"/>
      <c r="NWB304" s="75"/>
      <c r="NWC304" s="75"/>
      <c r="NWD304" s="75"/>
      <c r="NWE304" s="75"/>
      <c r="NWF304" s="75"/>
      <c r="NWG304" s="75"/>
      <c r="NWH304" s="75"/>
      <c r="NWI304" s="75"/>
      <c r="NWJ304" s="75"/>
      <c r="NWK304" s="75"/>
      <c r="NWL304" s="75"/>
      <c r="NWM304" s="75"/>
      <c r="NWN304" s="75"/>
      <c r="NWO304" s="75"/>
      <c r="NWP304" s="75"/>
      <c r="NWQ304" s="75"/>
      <c r="NWR304" s="75"/>
      <c r="NWS304" s="75"/>
      <c r="NWT304" s="75"/>
      <c r="NWU304" s="75"/>
      <c r="NWV304" s="75"/>
      <c r="NWW304" s="75"/>
      <c r="NWX304" s="75"/>
      <c r="NWY304" s="75"/>
      <c r="NWZ304" s="75"/>
      <c r="NXA304" s="75"/>
      <c r="NXB304" s="75"/>
      <c r="NXC304" s="75"/>
      <c r="NXD304" s="75"/>
      <c r="NXE304" s="75"/>
      <c r="NXF304" s="75"/>
      <c r="NXG304" s="75"/>
      <c r="NXH304" s="75"/>
      <c r="NXI304" s="75"/>
      <c r="NXJ304" s="75"/>
      <c r="NXK304" s="75"/>
      <c r="NXL304" s="75"/>
      <c r="NXM304" s="75"/>
      <c r="NXN304" s="75"/>
      <c r="NXO304" s="75"/>
      <c r="NXP304" s="75"/>
      <c r="NXQ304" s="75"/>
      <c r="NXR304" s="75"/>
      <c r="NXS304" s="75"/>
      <c r="NXT304" s="75"/>
      <c r="NXU304" s="75"/>
      <c r="NXV304" s="75"/>
      <c r="NXW304" s="75"/>
      <c r="NXX304" s="75"/>
      <c r="NXY304" s="75"/>
      <c r="NXZ304" s="75"/>
      <c r="NYA304" s="75"/>
      <c r="NYB304" s="75"/>
      <c r="NYC304" s="75"/>
      <c r="NYD304" s="75"/>
      <c r="NYE304" s="75"/>
      <c r="NYF304" s="75"/>
      <c r="NYG304" s="75"/>
      <c r="NYH304" s="75"/>
      <c r="NYI304" s="75"/>
      <c r="NYJ304" s="75"/>
      <c r="NYK304" s="75"/>
      <c r="NYL304" s="75"/>
      <c r="NYM304" s="75"/>
      <c r="NYN304" s="75"/>
      <c r="NYO304" s="75"/>
      <c r="NYP304" s="75"/>
      <c r="NYQ304" s="75"/>
      <c r="NYR304" s="75"/>
      <c r="NYS304" s="75"/>
      <c r="NYT304" s="75"/>
      <c r="NYU304" s="75"/>
      <c r="NYV304" s="75"/>
      <c r="NYW304" s="75"/>
      <c r="NYX304" s="75"/>
      <c r="NYY304" s="75"/>
      <c r="NYZ304" s="75"/>
      <c r="NZA304" s="75"/>
      <c r="NZB304" s="75"/>
      <c r="NZC304" s="75"/>
      <c r="NZD304" s="75"/>
      <c r="NZE304" s="75"/>
      <c r="NZF304" s="75"/>
      <c r="NZG304" s="75"/>
      <c r="NZH304" s="75"/>
      <c r="NZI304" s="75"/>
      <c r="NZJ304" s="75"/>
      <c r="NZK304" s="75"/>
      <c r="NZL304" s="75"/>
      <c r="NZM304" s="75"/>
      <c r="NZN304" s="75"/>
      <c r="NZO304" s="75"/>
      <c r="NZP304" s="75"/>
      <c r="NZQ304" s="75"/>
      <c r="NZR304" s="75"/>
      <c r="NZS304" s="75"/>
      <c r="NZT304" s="75"/>
      <c r="NZU304" s="75"/>
      <c r="NZV304" s="75"/>
      <c r="NZW304" s="75"/>
      <c r="NZX304" s="75"/>
      <c r="NZY304" s="75"/>
      <c r="NZZ304" s="75"/>
      <c r="OAA304" s="75"/>
      <c r="OAB304" s="75"/>
      <c r="OAC304" s="75"/>
      <c r="OAD304" s="75"/>
      <c r="OAE304" s="75"/>
      <c r="OAF304" s="75"/>
      <c r="OAG304" s="75"/>
      <c r="OAH304" s="75"/>
      <c r="OAI304" s="75"/>
      <c r="OAJ304" s="75"/>
      <c r="OAK304" s="75"/>
      <c r="OAL304" s="75"/>
      <c r="OAM304" s="75"/>
      <c r="OAN304" s="75"/>
      <c r="OAO304" s="75"/>
      <c r="OAP304" s="75"/>
      <c r="OAQ304" s="75"/>
      <c r="OAR304" s="75"/>
      <c r="OAS304" s="75"/>
      <c r="OAT304" s="75"/>
      <c r="OAU304" s="75"/>
      <c r="OAV304" s="75"/>
      <c r="OAW304" s="75"/>
      <c r="OAX304" s="75"/>
      <c r="OAY304" s="75"/>
      <c r="OAZ304" s="75"/>
      <c r="OBA304" s="75"/>
      <c r="OBB304" s="75"/>
      <c r="OBC304" s="75"/>
      <c r="OBD304" s="75"/>
      <c r="OBE304" s="75"/>
      <c r="OBF304" s="75"/>
      <c r="OBG304" s="75"/>
      <c r="OBH304" s="75"/>
      <c r="OBI304" s="75"/>
      <c r="OBJ304" s="75"/>
      <c r="OBK304" s="75"/>
      <c r="OBL304" s="75"/>
      <c r="OBM304" s="75"/>
      <c r="OBN304" s="75"/>
      <c r="OBO304" s="75"/>
      <c r="OBP304" s="75"/>
      <c r="OBQ304" s="75"/>
      <c r="OBR304" s="75"/>
      <c r="OBS304" s="75"/>
      <c r="OBT304" s="75"/>
      <c r="OBU304" s="75"/>
      <c r="OBV304" s="75"/>
      <c r="OBW304" s="75"/>
      <c r="OBX304" s="75"/>
      <c r="OBY304" s="75"/>
      <c r="OBZ304" s="75"/>
      <c r="OCA304" s="75"/>
      <c r="OCB304" s="75"/>
      <c r="OCC304" s="75"/>
      <c r="OCD304" s="75"/>
      <c r="OCE304" s="75"/>
      <c r="OCF304" s="75"/>
      <c r="OCG304" s="75"/>
      <c r="OCH304" s="75"/>
      <c r="OCI304" s="75"/>
      <c r="OCJ304" s="75"/>
      <c r="OCK304" s="75"/>
      <c r="OCL304" s="75"/>
      <c r="OCM304" s="75"/>
      <c r="OCN304" s="75"/>
      <c r="OCO304" s="75"/>
      <c r="OCP304" s="75"/>
      <c r="OCQ304" s="75"/>
      <c r="OCR304" s="75"/>
      <c r="OCS304" s="75"/>
      <c r="OCT304" s="75"/>
      <c r="OCU304" s="75"/>
      <c r="OCV304" s="75"/>
      <c r="OCW304" s="75"/>
      <c r="OCX304" s="75"/>
      <c r="OCY304" s="75"/>
      <c r="OCZ304" s="75"/>
      <c r="ODA304" s="75"/>
      <c r="ODB304" s="75"/>
      <c r="ODC304" s="75"/>
      <c r="ODD304" s="75"/>
      <c r="ODE304" s="75"/>
      <c r="ODF304" s="75"/>
      <c r="ODG304" s="75"/>
      <c r="ODH304" s="75"/>
      <c r="ODI304" s="75"/>
      <c r="ODJ304" s="75"/>
      <c r="ODK304" s="75"/>
      <c r="ODL304" s="75"/>
      <c r="ODM304" s="75"/>
      <c r="ODN304" s="75"/>
      <c r="ODO304" s="75"/>
      <c r="ODP304" s="75"/>
      <c r="ODQ304" s="75"/>
      <c r="ODR304" s="75"/>
      <c r="ODS304" s="75"/>
      <c r="ODT304" s="75"/>
      <c r="ODU304" s="75"/>
      <c r="ODV304" s="75"/>
      <c r="ODW304" s="75"/>
      <c r="ODX304" s="75"/>
      <c r="ODY304" s="75"/>
      <c r="ODZ304" s="75"/>
      <c r="OEA304" s="75"/>
      <c r="OEB304" s="75"/>
      <c r="OEC304" s="75"/>
      <c r="OED304" s="75"/>
      <c r="OEE304" s="75"/>
      <c r="OEF304" s="75"/>
      <c r="OEG304" s="75"/>
      <c r="OEH304" s="75"/>
      <c r="OEI304" s="75"/>
      <c r="OEJ304" s="75"/>
      <c r="OEK304" s="75"/>
      <c r="OEL304" s="75"/>
      <c r="OEM304" s="75"/>
      <c r="OEN304" s="75"/>
      <c r="OEO304" s="75"/>
      <c r="OEP304" s="75"/>
      <c r="OEQ304" s="75"/>
      <c r="OER304" s="75"/>
      <c r="OES304" s="75"/>
      <c r="OET304" s="75"/>
      <c r="OEU304" s="75"/>
      <c r="OEV304" s="75"/>
      <c r="OEW304" s="75"/>
      <c r="OEX304" s="75"/>
      <c r="OEY304" s="75"/>
      <c r="OEZ304" s="75"/>
      <c r="OFA304" s="75"/>
      <c r="OFB304" s="75"/>
      <c r="OFC304" s="75"/>
      <c r="OFD304" s="75"/>
      <c r="OFE304" s="75"/>
      <c r="OFF304" s="75"/>
      <c r="OFG304" s="75"/>
      <c r="OFH304" s="75"/>
      <c r="OFI304" s="75"/>
      <c r="OFJ304" s="75"/>
      <c r="OFK304" s="75"/>
      <c r="OFL304" s="75"/>
      <c r="OFM304" s="75"/>
      <c r="OFN304" s="75"/>
      <c r="OFO304" s="75"/>
      <c r="OFP304" s="75"/>
      <c r="OFQ304" s="75"/>
      <c r="OFR304" s="75"/>
      <c r="OFS304" s="75"/>
      <c r="OFT304" s="75"/>
      <c r="OFU304" s="75"/>
      <c r="OFV304" s="75"/>
      <c r="OFW304" s="75"/>
      <c r="OFX304" s="75"/>
      <c r="OFY304" s="75"/>
      <c r="OFZ304" s="75"/>
      <c r="OGA304" s="75"/>
      <c r="OGB304" s="75"/>
      <c r="OGC304" s="75"/>
      <c r="OGD304" s="75"/>
      <c r="OGE304" s="75"/>
      <c r="OGF304" s="75"/>
      <c r="OGG304" s="75"/>
      <c r="OGH304" s="75"/>
      <c r="OGI304" s="75"/>
      <c r="OGJ304" s="75"/>
      <c r="OGK304" s="75"/>
      <c r="OGL304" s="75"/>
      <c r="OGM304" s="75"/>
      <c r="OGN304" s="75"/>
      <c r="OGO304" s="75"/>
      <c r="OGP304" s="75"/>
      <c r="OGQ304" s="75"/>
      <c r="OGR304" s="75"/>
      <c r="OGS304" s="75"/>
      <c r="OGT304" s="75"/>
      <c r="OGU304" s="75"/>
      <c r="OGV304" s="75"/>
      <c r="OGW304" s="75"/>
      <c r="OGX304" s="75"/>
      <c r="OGY304" s="75"/>
      <c r="OGZ304" s="75"/>
      <c r="OHA304" s="75"/>
      <c r="OHB304" s="75"/>
      <c r="OHC304" s="75"/>
      <c r="OHD304" s="75"/>
      <c r="OHE304" s="75"/>
      <c r="OHF304" s="75"/>
      <c r="OHG304" s="75"/>
      <c r="OHH304" s="75"/>
      <c r="OHI304" s="75"/>
      <c r="OHJ304" s="75"/>
      <c r="OHK304" s="75"/>
      <c r="OHL304" s="75"/>
      <c r="OHM304" s="75"/>
      <c r="OHN304" s="75"/>
      <c r="OHO304" s="75"/>
      <c r="OHP304" s="75"/>
      <c r="OHQ304" s="75"/>
      <c r="OHR304" s="75"/>
      <c r="OHS304" s="75"/>
      <c r="OHT304" s="75"/>
      <c r="OHU304" s="75"/>
      <c r="OHV304" s="75"/>
      <c r="OHW304" s="75"/>
      <c r="OHX304" s="75"/>
      <c r="OHY304" s="75"/>
      <c r="OHZ304" s="75"/>
      <c r="OIA304" s="75"/>
      <c r="OIB304" s="75"/>
      <c r="OIC304" s="75"/>
      <c r="OID304" s="75"/>
      <c r="OIE304" s="75"/>
      <c r="OIF304" s="75"/>
      <c r="OIG304" s="75"/>
      <c r="OIH304" s="75"/>
      <c r="OII304" s="75"/>
      <c r="OIJ304" s="75"/>
      <c r="OIK304" s="75"/>
      <c r="OIL304" s="75"/>
      <c r="OIM304" s="75"/>
      <c r="OIN304" s="75"/>
      <c r="OIO304" s="75"/>
      <c r="OIP304" s="75"/>
      <c r="OIQ304" s="75"/>
      <c r="OIR304" s="75"/>
      <c r="OIS304" s="75"/>
      <c r="OIT304" s="75"/>
      <c r="OIU304" s="75"/>
      <c r="OIV304" s="75"/>
      <c r="OIW304" s="75"/>
      <c r="OIX304" s="75"/>
      <c r="OIY304" s="75"/>
      <c r="OIZ304" s="75"/>
      <c r="OJA304" s="75"/>
      <c r="OJB304" s="75"/>
      <c r="OJC304" s="75"/>
      <c r="OJD304" s="75"/>
      <c r="OJE304" s="75"/>
      <c r="OJF304" s="75"/>
      <c r="OJG304" s="75"/>
      <c r="OJH304" s="75"/>
      <c r="OJI304" s="75"/>
      <c r="OJJ304" s="75"/>
      <c r="OJK304" s="75"/>
      <c r="OJL304" s="75"/>
      <c r="OJM304" s="75"/>
      <c r="OJN304" s="75"/>
      <c r="OJO304" s="75"/>
      <c r="OJP304" s="75"/>
      <c r="OJQ304" s="75"/>
      <c r="OJR304" s="75"/>
      <c r="OJS304" s="75"/>
      <c r="OJT304" s="75"/>
      <c r="OJU304" s="75"/>
      <c r="OJV304" s="75"/>
      <c r="OJW304" s="75"/>
      <c r="OJX304" s="75"/>
      <c r="OJY304" s="75"/>
      <c r="OJZ304" s="75"/>
      <c r="OKA304" s="75"/>
      <c r="OKB304" s="75"/>
      <c r="OKC304" s="75"/>
      <c r="OKD304" s="75"/>
      <c r="OKE304" s="75"/>
      <c r="OKF304" s="75"/>
      <c r="OKG304" s="75"/>
      <c r="OKH304" s="75"/>
      <c r="OKI304" s="75"/>
      <c r="OKJ304" s="75"/>
      <c r="OKK304" s="75"/>
      <c r="OKL304" s="75"/>
      <c r="OKM304" s="75"/>
      <c r="OKN304" s="75"/>
      <c r="OKO304" s="75"/>
      <c r="OKP304" s="75"/>
      <c r="OKQ304" s="75"/>
      <c r="OKR304" s="75"/>
      <c r="OKS304" s="75"/>
      <c r="OKT304" s="75"/>
      <c r="OKU304" s="75"/>
      <c r="OKV304" s="75"/>
      <c r="OKW304" s="75"/>
      <c r="OKX304" s="75"/>
      <c r="OKY304" s="75"/>
      <c r="OKZ304" s="75"/>
      <c r="OLA304" s="75"/>
      <c r="OLB304" s="75"/>
      <c r="OLC304" s="75"/>
      <c r="OLD304" s="75"/>
      <c r="OLE304" s="75"/>
      <c r="OLF304" s="75"/>
      <c r="OLG304" s="75"/>
      <c r="OLH304" s="75"/>
      <c r="OLI304" s="75"/>
      <c r="OLJ304" s="75"/>
      <c r="OLK304" s="75"/>
      <c r="OLL304" s="75"/>
      <c r="OLM304" s="75"/>
      <c r="OLN304" s="75"/>
      <c r="OLO304" s="75"/>
      <c r="OLP304" s="75"/>
      <c r="OLQ304" s="75"/>
      <c r="OLR304" s="75"/>
      <c r="OLS304" s="75"/>
      <c r="OLT304" s="75"/>
      <c r="OLU304" s="75"/>
      <c r="OLV304" s="75"/>
      <c r="OLW304" s="75"/>
      <c r="OLX304" s="75"/>
      <c r="OLY304" s="75"/>
      <c r="OLZ304" s="75"/>
      <c r="OMA304" s="75"/>
      <c r="OMB304" s="75"/>
      <c r="OMC304" s="75"/>
      <c r="OMD304" s="75"/>
      <c r="OME304" s="75"/>
      <c r="OMF304" s="75"/>
      <c r="OMG304" s="75"/>
      <c r="OMH304" s="75"/>
      <c r="OMI304" s="75"/>
      <c r="OMJ304" s="75"/>
      <c r="OMK304" s="75"/>
      <c r="OML304" s="75"/>
      <c r="OMM304" s="75"/>
      <c r="OMN304" s="75"/>
      <c r="OMO304" s="75"/>
      <c r="OMP304" s="75"/>
      <c r="OMQ304" s="75"/>
      <c r="OMR304" s="75"/>
      <c r="OMS304" s="75"/>
      <c r="OMT304" s="75"/>
      <c r="OMU304" s="75"/>
      <c r="OMV304" s="75"/>
      <c r="OMW304" s="75"/>
      <c r="OMX304" s="75"/>
      <c r="OMY304" s="75"/>
      <c r="OMZ304" s="75"/>
      <c r="ONA304" s="75"/>
      <c r="ONB304" s="75"/>
      <c r="ONC304" s="75"/>
      <c r="OND304" s="75"/>
      <c r="ONE304" s="75"/>
      <c r="ONF304" s="75"/>
      <c r="ONG304" s="75"/>
      <c r="ONH304" s="75"/>
      <c r="ONI304" s="75"/>
      <c r="ONJ304" s="75"/>
      <c r="ONK304" s="75"/>
      <c r="ONL304" s="75"/>
      <c r="ONM304" s="75"/>
      <c r="ONN304" s="75"/>
      <c r="ONO304" s="75"/>
      <c r="ONP304" s="75"/>
      <c r="ONQ304" s="75"/>
      <c r="ONR304" s="75"/>
      <c r="ONS304" s="75"/>
      <c r="ONT304" s="75"/>
      <c r="ONU304" s="75"/>
      <c r="ONV304" s="75"/>
      <c r="ONW304" s="75"/>
      <c r="ONX304" s="75"/>
      <c r="ONY304" s="75"/>
      <c r="ONZ304" s="75"/>
      <c r="OOA304" s="75"/>
      <c r="OOB304" s="75"/>
      <c r="OOC304" s="75"/>
      <c r="OOD304" s="75"/>
      <c r="OOE304" s="75"/>
      <c r="OOF304" s="75"/>
      <c r="OOG304" s="75"/>
      <c r="OOH304" s="75"/>
      <c r="OOI304" s="75"/>
      <c r="OOJ304" s="75"/>
      <c r="OOK304" s="75"/>
      <c r="OOL304" s="75"/>
      <c r="OOM304" s="75"/>
      <c r="OON304" s="75"/>
      <c r="OOO304" s="75"/>
      <c r="OOP304" s="75"/>
      <c r="OOQ304" s="75"/>
      <c r="OOR304" s="75"/>
      <c r="OOS304" s="75"/>
      <c r="OOT304" s="75"/>
      <c r="OOU304" s="75"/>
      <c r="OOV304" s="75"/>
      <c r="OOW304" s="75"/>
      <c r="OOX304" s="75"/>
      <c r="OOY304" s="75"/>
      <c r="OOZ304" s="75"/>
      <c r="OPA304" s="75"/>
      <c r="OPB304" s="75"/>
      <c r="OPC304" s="75"/>
      <c r="OPD304" s="75"/>
      <c r="OPE304" s="75"/>
      <c r="OPF304" s="75"/>
      <c r="OPG304" s="75"/>
      <c r="OPH304" s="75"/>
      <c r="OPI304" s="75"/>
      <c r="OPJ304" s="75"/>
      <c r="OPK304" s="75"/>
      <c r="OPL304" s="75"/>
      <c r="OPM304" s="75"/>
      <c r="OPN304" s="75"/>
      <c r="OPO304" s="75"/>
      <c r="OPP304" s="75"/>
      <c r="OPQ304" s="75"/>
      <c r="OPR304" s="75"/>
      <c r="OPS304" s="75"/>
      <c r="OPT304" s="75"/>
      <c r="OPU304" s="75"/>
      <c r="OPV304" s="75"/>
      <c r="OPW304" s="75"/>
      <c r="OPX304" s="75"/>
      <c r="OPY304" s="75"/>
      <c r="OPZ304" s="75"/>
      <c r="OQA304" s="75"/>
      <c r="OQB304" s="75"/>
      <c r="OQC304" s="75"/>
      <c r="OQD304" s="75"/>
      <c r="OQE304" s="75"/>
      <c r="OQF304" s="75"/>
      <c r="OQG304" s="75"/>
      <c r="OQH304" s="75"/>
      <c r="OQI304" s="75"/>
      <c r="OQJ304" s="75"/>
      <c r="OQK304" s="75"/>
      <c r="OQL304" s="75"/>
      <c r="OQM304" s="75"/>
      <c r="OQN304" s="75"/>
      <c r="OQO304" s="75"/>
      <c r="OQP304" s="75"/>
      <c r="OQQ304" s="75"/>
      <c r="OQR304" s="75"/>
      <c r="OQS304" s="75"/>
      <c r="OQT304" s="75"/>
      <c r="OQU304" s="75"/>
      <c r="OQV304" s="75"/>
      <c r="OQW304" s="75"/>
      <c r="OQX304" s="75"/>
      <c r="OQY304" s="75"/>
      <c r="OQZ304" s="75"/>
      <c r="ORA304" s="75"/>
      <c r="ORB304" s="75"/>
      <c r="ORC304" s="75"/>
      <c r="ORD304" s="75"/>
      <c r="ORE304" s="75"/>
      <c r="ORF304" s="75"/>
      <c r="ORG304" s="75"/>
      <c r="ORH304" s="75"/>
      <c r="ORI304" s="75"/>
      <c r="ORJ304" s="75"/>
      <c r="ORK304" s="75"/>
      <c r="ORL304" s="75"/>
      <c r="ORM304" s="75"/>
      <c r="ORN304" s="75"/>
      <c r="ORO304" s="75"/>
      <c r="ORP304" s="75"/>
      <c r="ORQ304" s="75"/>
      <c r="ORR304" s="75"/>
      <c r="ORS304" s="75"/>
      <c r="ORT304" s="75"/>
      <c r="ORU304" s="75"/>
      <c r="ORV304" s="75"/>
      <c r="ORW304" s="75"/>
      <c r="ORX304" s="75"/>
      <c r="ORY304" s="75"/>
      <c r="ORZ304" s="75"/>
      <c r="OSA304" s="75"/>
      <c r="OSB304" s="75"/>
      <c r="OSC304" s="75"/>
      <c r="OSD304" s="75"/>
      <c r="OSE304" s="75"/>
      <c r="OSF304" s="75"/>
      <c r="OSG304" s="75"/>
      <c r="OSH304" s="75"/>
      <c r="OSI304" s="75"/>
      <c r="OSJ304" s="75"/>
      <c r="OSK304" s="75"/>
      <c r="OSL304" s="75"/>
      <c r="OSM304" s="75"/>
      <c r="OSN304" s="75"/>
      <c r="OSO304" s="75"/>
      <c r="OSP304" s="75"/>
      <c r="OSQ304" s="75"/>
      <c r="OSR304" s="75"/>
      <c r="OSS304" s="75"/>
      <c r="OST304" s="75"/>
      <c r="OSU304" s="75"/>
      <c r="OSV304" s="75"/>
      <c r="OSW304" s="75"/>
      <c r="OSX304" s="75"/>
      <c r="OSY304" s="75"/>
      <c r="OSZ304" s="75"/>
      <c r="OTA304" s="75"/>
      <c r="OTB304" s="75"/>
      <c r="OTC304" s="75"/>
      <c r="OTD304" s="75"/>
      <c r="OTE304" s="75"/>
      <c r="OTF304" s="75"/>
      <c r="OTG304" s="75"/>
      <c r="OTH304" s="75"/>
      <c r="OTI304" s="75"/>
      <c r="OTJ304" s="75"/>
      <c r="OTK304" s="75"/>
      <c r="OTL304" s="75"/>
      <c r="OTM304" s="75"/>
      <c r="OTN304" s="75"/>
      <c r="OTO304" s="75"/>
      <c r="OTP304" s="75"/>
      <c r="OTQ304" s="75"/>
      <c r="OTR304" s="75"/>
      <c r="OTS304" s="75"/>
      <c r="OTT304" s="75"/>
      <c r="OTU304" s="75"/>
      <c r="OTV304" s="75"/>
      <c r="OTW304" s="75"/>
      <c r="OTX304" s="75"/>
      <c r="OTY304" s="75"/>
      <c r="OTZ304" s="75"/>
      <c r="OUA304" s="75"/>
      <c r="OUB304" s="75"/>
      <c r="OUC304" s="75"/>
      <c r="OUD304" s="75"/>
      <c r="OUE304" s="75"/>
      <c r="OUF304" s="75"/>
      <c r="OUG304" s="75"/>
      <c r="OUH304" s="75"/>
      <c r="OUI304" s="75"/>
      <c r="OUJ304" s="75"/>
      <c r="OUK304" s="75"/>
      <c r="OUL304" s="75"/>
      <c r="OUM304" s="75"/>
      <c r="OUN304" s="75"/>
      <c r="OUO304" s="75"/>
      <c r="OUP304" s="75"/>
      <c r="OUQ304" s="75"/>
      <c r="OUR304" s="75"/>
      <c r="OUS304" s="75"/>
      <c r="OUT304" s="75"/>
      <c r="OUU304" s="75"/>
      <c r="OUV304" s="75"/>
      <c r="OUW304" s="75"/>
      <c r="OUX304" s="75"/>
      <c r="OUY304" s="75"/>
      <c r="OUZ304" s="75"/>
      <c r="OVA304" s="75"/>
      <c r="OVB304" s="75"/>
      <c r="OVC304" s="75"/>
      <c r="OVD304" s="75"/>
      <c r="OVE304" s="75"/>
      <c r="OVF304" s="75"/>
      <c r="OVG304" s="75"/>
      <c r="OVH304" s="75"/>
      <c r="OVI304" s="75"/>
      <c r="OVJ304" s="75"/>
      <c r="OVK304" s="75"/>
      <c r="OVL304" s="75"/>
      <c r="OVM304" s="75"/>
      <c r="OVN304" s="75"/>
      <c r="OVO304" s="75"/>
      <c r="OVP304" s="75"/>
      <c r="OVQ304" s="75"/>
      <c r="OVR304" s="75"/>
      <c r="OVS304" s="75"/>
      <c r="OVT304" s="75"/>
      <c r="OVU304" s="75"/>
      <c r="OVV304" s="75"/>
      <c r="OVW304" s="75"/>
      <c r="OVX304" s="75"/>
      <c r="OVY304" s="75"/>
      <c r="OVZ304" s="75"/>
      <c r="OWA304" s="75"/>
      <c r="OWB304" s="75"/>
      <c r="OWC304" s="75"/>
      <c r="OWD304" s="75"/>
      <c r="OWE304" s="75"/>
      <c r="OWF304" s="75"/>
      <c r="OWG304" s="75"/>
      <c r="OWH304" s="75"/>
      <c r="OWI304" s="75"/>
      <c r="OWJ304" s="75"/>
      <c r="OWK304" s="75"/>
      <c r="OWL304" s="75"/>
      <c r="OWM304" s="75"/>
      <c r="OWN304" s="75"/>
      <c r="OWO304" s="75"/>
      <c r="OWP304" s="75"/>
      <c r="OWQ304" s="75"/>
      <c r="OWR304" s="75"/>
      <c r="OWS304" s="75"/>
      <c r="OWT304" s="75"/>
      <c r="OWU304" s="75"/>
      <c r="OWV304" s="75"/>
      <c r="OWW304" s="75"/>
      <c r="OWX304" s="75"/>
      <c r="OWY304" s="75"/>
      <c r="OWZ304" s="75"/>
      <c r="OXA304" s="75"/>
      <c r="OXB304" s="75"/>
      <c r="OXC304" s="75"/>
      <c r="OXD304" s="75"/>
      <c r="OXE304" s="75"/>
      <c r="OXF304" s="75"/>
      <c r="OXG304" s="75"/>
      <c r="OXH304" s="75"/>
      <c r="OXI304" s="75"/>
      <c r="OXJ304" s="75"/>
      <c r="OXK304" s="75"/>
      <c r="OXL304" s="75"/>
      <c r="OXM304" s="75"/>
      <c r="OXN304" s="75"/>
      <c r="OXO304" s="75"/>
      <c r="OXP304" s="75"/>
      <c r="OXQ304" s="75"/>
      <c r="OXR304" s="75"/>
      <c r="OXS304" s="75"/>
      <c r="OXT304" s="75"/>
      <c r="OXU304" s="75"/>
      <c r="OXV304" s="75"/>
      <c r="OXW304" s="75"/>
      <c r="OXX304" s="75"/>
      <c r="OXY304" s="75"/>
      <c r="OXZ304" s="75"/>
      <c r="OYA304" s="75"/>
      <c r="OYB304" s="75"/>
      <c r="OYC304" s="75"/>
      <c r="OYD304" s="75"/>
      <c r="OYE304" s="75"/>
      <c r="OYF304" s="75"/>
      <c r="OYG304" s="75"/>
      <c r="OYH304" s="75"/>
      <c r="OYI304" s="75"/>
      <c r="OYJ304" s="75"/>
      <c r="OYK304" s="75"/>
      <c r="OYL304" s="75"/>
      <c r="OYM304" s="75"/>
      <c r="OYN304" s="75"/>
      <c r="OYO304" s="75"/>
      <c r="OYP304" s="75"/>
      <c r="OYQ304" s="75"/>
      <c r="OYR304" s="75"/>
      <c r="OYS304" s="75"/>
      <c r="OYT304" s="75"/>
      <c r="OYU304" s="75"/>
      <c r="OYV304" s="75"/>
      <c r="OYW304" s="75"/>
      <c r="OYX304" s="75"/>
      <c r="OYY304" s="75"/>
      <c r="OYZ304" s="75"/>
      <c r="OZA304" s="75"/>
      <c r="OZB304" s="75"/>
      <c r="OZC304" s="75"/>
      <c r="OZD304" s="75"/>
      <c r="OZE304" s="75"/>
      <c r="OZF304" s="75"/>
      <c r="OZG304" s="75"/>
      <c r="OZH304" s="75"/>
      <c r="OZI304" s="75"/>
      <c r="OZJ304" s="75"/>
      <c r="OZK304" s="75"/>
      <c r="OZL304" s="75"/>
      <c r="OZM304" s="75"/>
      <c r="OZN304" s="75"/>
      <c r="OZO304" s="75"/>
      <c r="OZP304" s="75"/>
      <c r="OZQ304" s="75"/>
      <c r="OZR304" s="75"/>
      <c r="OZS304" s="75"/>
      <c r="OZT304" s="75"/>
      <c r="OZU304" s="75"/>
      <c r="OZV304" s="75"/>
      <c r="OZW304" s="75"/>
      <c r="OZX304" s="75"/>
      <c r="OZY304" s="75"/>
      <c r="OZZ304" s="75"/>
      <c r="PAA304" s="75"/>
      <c r="PAB304" s="75"/>
      <c r="PAC304" s="75"/>
      <c r="PAD304" s="75"/>
      <c r="PAE304" s="75"/>
      <c r="PAF304" s="75"/>
      <c r="PAG304" s="75"/>
      <c r="PAH304" s="75"/>
      <c r="PAI304" s="75"/>
      <c r="PAJ304" s="75"/>
      <c r="PAK304" s="75"/>
      <c r="PAL304" s="75"/>
      <c r="PAM304" s="75"/>
      <c r="PAN304" s="75"/>
      <c r="PAO304" s="75"/>
      <c r="PAP304" s="75"/>
      <c r="PAQ304" s="75"/>
      <c r="PAR304" s="75"/>
      <c r="PAS304" s="75"/>
      <c r="PAT304" s="75"/>
      <c r="PAU304" s="75"/>
      <c r="PAV304" s="75"/>
      <c r="PAW304" s="75"/>
      <c r="PAX304" s="75"/>
      <c r="PAY304" s="75"/>
      <c r="PAZ304" s="75"/>
      <c r="PBA304" s="75"/>
      <c r="PBB304" s="75"/>
      <c r="PBC304" s="75"/>
      <c r="PBD304" s="75"/>
      <c r="PBE304" s="75"/>
      <c r="PBF304" s="75"/>
      <c r="PBG304" s="75"/>
      <c r="PBH304" s="75"/>
      <c r="PBI304" s="75"/>
      <c r="PBJ304" s="75"/>
      <c r="PBK304" s="75"/>
      <c r="PBL304" s="75"/>
      <c r="PBM304" s="75"/>
      <c r="PBN304" s="75"/>
      <c r="PBO304" s="75"/>
      <c r="PBP304" s="75"/>
      <c r="PBQ304" s="75"/>
      <c r="PBR304" s="75"/>
      <c r="PBS304" s="75"/>
      <c r="PBT304" s="75"/>
      <c r="PBU304" s="75"/>
      <c r="PBV304" s="75"/>
      <c r="PBW304" s="75"/>
      <c r="PBX304" s="75"/>
      <c r="PBY304" s="75"/>
      <c r="PBZ304" s="75"/>
      <c r="PCA304" s="75"/>
      <c r="PCB304" s="75"/>
      <c r="PCC304" s="75"/>
      <c r="PCD304" s="75"/>
      <c r="PCE304" s="75"/>
      <c r="PCF304" s="75"/>
      <c r="PCG304" s="75"/>
      <c r="PCH304" s="75"/>
      <c r="PCI304" s="75"/>
      <c r="PCJ304" s="75"/>
      <c r="PCK304" s="75"/>
      <c r="PCL304" s="75"/>
      <c r="PCM304" s="75"/>
      <c r="PCN304" s="75"/>
      <c r="PCO304" s="75"/>
      <c r="PCP304" s="75"/>
      <c r="PCQ304" s="75"/>
      <c r="PCR304" s="75"/>
      <c r="PCS304" s="75"/>
      <c r="PCT304" s="75"/>
      <c r="PCU304" s="75"/>
      <c r="PCV304" s="75"/>
      <c r="PCW304" s="75"/>
      <c r="PCX304" s="75"/>
      <c r="PCY304" s="75"/>
      <c r="PCZ304" s="75"/>
      <c r="PDA304" s="75"/>
      <c r="PDB304" s="75"/>
      <c r="PDC304" s="75"/>
      <c r="PDD304" s="75"/>
      <c r="PDE304" s="75"/>
      <c r="PDF304" s="75"/>
      <c r="PDG304" s="75"/>
      <c r="PDH304" s="75"/>
      <c r="PDI304" s="75"/>
      <c r="PDJ304" s="75"/>
      <c r="PDK304" s="75"/>
      <c r="PDL304" s="75"/>
      <c r="PDM304" s="75"/>
      <c r="PDN304" s="75"/>
      <c r="PDO304" s="75"/>
      <c r="PDP304" s="75"/>
      <c r="PDQ304" s="75"/>
      <c r="PDR304" s="75"/>
      <c r="PDS304" s="75"/>
      <c r="PDT304" s="75"/>
      <c r="PDU304" s="75"/>
      <c r="PDV304" s="75"/>
      <c r="PDW304" s="75"/>
      <c r="PDX304" s="75"/>
      <c r="PDY304" s="75"/>
      <c r="PDZ304" s="75"/>
      <c r="PEA304" s="75"/>
      <c r="PEB304" s="75"/>
      <c r="PEC304" s="75"/>
      <c r="PED304" s="75"/>
      <c r="PEE304" s="75"/>
      <c r="PEF304" s="75"/>
      <c r="PEG304" s="75"/>
      <c r="PEH304" s="75"/>
      <c r="PEI304" s="75"/>
      <c r="PEJ304" s="75"/>
      <c r="PEK304" s="75"/>
      <c r="PEL304" s="75"/>
      <c r="PEM304" s="75"/>
      <c r="PEN304" s="75"/>
      <c r="PEO304" s="75"/>
      <c r="PEP304" s="75"/>
      <c r="PEQ304" s="75"/>
      <c r="PER304" s="75"/>
      <c r="PES304" s="75"/>
      <c r="PET304" s="75"/>
      <c r="PEU304" s="75"/>
      <c r="PEV304" s="75"/>
      <c r="PEW304" s="75"/>
      <c r="PEX304" s="75"/>
      <c r="PEY304" s="75"/>
      <c r="PEZ304" s="75"/>
      <c r="PFA304" s="75"/>
      <c r="PFB304" s="75"/>
      <c r="PFC304" s="75"/>
      <c r="PFD304" s="75"/>
      <c r="PFE304" s="75"/>
      <c r="PFF304" s="75"/>
      <c r="PFG304" s="75"/>
      <c r="PFH304" s="75"/>
      <c r="PFI304" s="75"/>
      <c r="PFJ304" s="75"/>
      <c r="PFK304" s="75"/>
      <c r="PFL304" s="75"/>
      <c r="PFM304" s="75"/>
      <c r="PFN304" s="75"/>
      <c r="PFO304" s="75"/>
      <c r="PFP304" s="75"/>
      <c r="PFQ304" s="75"/>
      <c r="PFR304" s="75"/>
      <c r="PFS304" s="75"/>
      <c r="PFT304" s="75"/>
      <c r="PFU304" s="75"/>
      <c r="PFV304" s="75"/>
      <c r="PFW304" s="75"/>
      <c r="PFX304" s="75"/>
      <c r="PFY304" s="75"/>
      <c r="PFZ304" s="75"/>
      <c r="PGA304" s="75"/>
      <c r="PGB304" s="75"/>
      <c r="PGC304" s="75"/>
      <c r="PGD304" s="75"/>
      <c r="PGE304" s="75"/>
      <c r="PGF304" s="75"/>
      <c r="PGG304" s="75"/>
      <c r="PGH304" s="75"/>
      <c r="PGI304" s="75"/>
      <c r="PGJ304" s="75"/>
      <c r="PGK304" s="75"/>
      <c r="PGL304" s="75"/>
      <c r="PGM304" s="75"/>
      <c r="PGN304" s="75"/>
      <c r="PGO304" s="75"/>
      <c r="PGP304" s="75"/>
      <c r="PGQ304" s="75"/>
      <c r="PGR304" s="75"/>
      <c r="PGS304" s="75"/>
      <c r="PGT304" s="75"/>
      <c r="PGU304" s="75"/>
      <c r="PGV304" s="75"/>
      <c r="PGW304" s="75"/>
      <c r="PGX304" s="75"/>
      <c r="PGY304" s="75"/>
      <c r="PGZ304" s="75"/>
      <c r="PHA304" s="75"/>
      <c r="PHB304" s="75"/>
      <c r="PHC304" s="75"/>
      <c r="PHD304" s="75"/>
      <c r="PHE304" s="75"/>
      <c r="PHF304" s="75"/>
      <c r="PHG304" s="75"/>
      <c r="PHH304" s="75"/>
      <c r="PHI304" s="75"/>
      <c r="PHJ304" s="75"/>
      <c r="PHK304" s="75"/>
      <c r="PHL304" s="75"/>
      <c r="PHM304" s="75"/>
      <c r="PHN304" s="75"/>
      <c r="PHO304" s="75"/>
      <c r="PHP304" s="75"/>
      <c r="PHQ304" s="75"/>
      <c r="PHR304" s="75"/>
      <c r="PHS304" s="75"/>
      <c r="PHT304" s="75"/>
      <c r="PHU304" s="75"/>
      <c r="PHV304" s="75"/>
      <c r="PHW304" s="75"/>
      <c r="PHX304" s="75"/>
      <c r="PHY304" s="75"/>
      <c r="PHZ304" s="75"/>
      <c r="PIA304" s="75"/>
      <c r="PIB304" s="75"/>
      <c r="PIC304" s="75"/>
      <c r="PID304" s="75"/>
      <c r="PIE304" s="75"/>
      <c r="PIF304" s="75"/>
      <c r="PIG304" s="75"/>
      <c r="PIH304" s="75"/>
      <c r="PII304" s="75"/>
      <c r="PIJ304" s="75"/>
      <c r="PIK304" s="75"/>
      <c r="PIL304" s="75"/>
      <c r="PIM304" s="75"/>
      <c r="PIN304" s="75"/>
      <c r="PIO304" s="75"/>
      <c r="PIP304" s="75"/>
      <c r="PIQ304" s="75"/>
      <c r="PIR304" s="75"/>
      <c r="PIS304" s="75"/>
      <c r="PIT304" s="75"/>
      <c r="PIU304" s="75"/>
      <c r="PIV304" s="75"/>
      <c r="PIW304" s="75"/>
      <c r="PIX304" s="75"/>
      <c r="PIY304" s="75"/>
      <c r="PIZ304" s="75"/>
      <c r="PJA304" s="75"/>
      <c r="PJB304" s="75"/>
      <c r="PJC304" s="75"/>
      <c r="PJD304" s="75"/>
      <c r="PJE304" s="75"/>
      <c r="PJF304" s="75"/>
      <c r="PJG304" s="75"/>
      <c r="PJH304" s="75"/>
      <c r="PJI304" s="75"/>
      <c r="PJJ304" s="75"/>
      <c r="PJK304" s="75"/>
      <c r="PJL304" s="75"/>
      <c r="PJM304" s="75"/>
      <c r="PJN304" s="75"/>
      <c r="PJO304" s="75"/>
      <c r="PJP304" s="75"/>
      <c r="PJQ304" s="75"/>
      <c r="PJR304" s="75"/>
      <c r="PJS304" s="75"/>
      <c r="PJT304" s="75"/>
      <c r="PJU304" s="75"/>
      <c r="PJV304" s="75"/>
      <c r="PJW304" s="75"/>
      <c r="PJX304" s="75"/>
      <c r="PJY304" s="75"/>
      <c r="PJZ304" s="75"/>
      <c r="PKA304" s="75"/>
      <c r="PKB304" s="75"/>
      <c r="PKC304" s="75"/>
      <c r="PKD304" s="75"/>
      <c r="PKE304" s="75"/>
      <c r="PKF304" s="75"/>
      <c r="PKG304" s="75"/>
      <c r="PKH304" s="75"/>
      <c r="PKI304" s="75"/>
      <c r="PKJ304" s="75"/>
      <c r="PKK304" s="75"/>
      <c r="PKL304" s="75"/>
      <c r="PKM304" s="75"/>
      <c r="PKN304" s="75"/>
      <c r="PKO304" s="75"/>
      <c r="PKP304" s="75"/>
      <c r="PKQ304" s="75"/>
      <c r="PKR304" s="75"/>
      <c r="PKS304" s="75"/>
      <c r="PKT304" s="75"/>
      <c r="PKU304" s="75"/>
      <c r="PKV304" s="75"/>
      <c r="PKW304" s="75"/>
      <c r="PKX304" s="75"/>
      <c r="PKY304" s="75"/>
      <c r="PKZ304" s="75"/>
      <c r="PLA304" s="75"/>
      <c r="PLB304" s="75"/>
      <c r="PLC304" s="75"/>
      <c r="PLD304" s="75"/>
      <c r="PLE304" s="75"/>
      <c r="PLF304" s="75"/>
      <c r="PLG304" s="75"/>
      <c r="PLH304" s="75"/>
      <c r="PLI304" s="75"/>
      <c r="PLJ304" s="75"/>
      <c r="PLK304" s="75"/>
      <c r="PLL304" s="75"/>
      <c r="PLM304" s="75"/>
      <c r="PLN304" s="75"/>
      <c r="PLO304" s="75"/>
      <c r="PLP304" s="75"/>
      <c r="PLQ304" s="75"/>
      <c r="PLR304" s="75"/>
      <c r="PLS304" s="75"/>
      <c r="PLT304" s="75"/>
      <c r="PLU304" s="75"/>
      <c r="PLV304" s="75"/>
      <c r="PLW304" s="75"/>
      <c r="PLX304" s="75"/>
      <c r="PLY304" s="75"/>
      <c r="PLZ304" s="75"/>
      <c r="PMA304" s="75"/>
      <c r="PMB304" s="75"/>
      <c r="PMC304" s="75"/>
      <c r="PMD304" s="75"/>
      <c r="PME304" s="75"/>
      <c r="PMF304" s="75"/>
      <c r="PMG304" s="75"/>
      <c r="PMH304" s="75"/>
      <c r="PMI304" s="75"/>
      <c r="PMJ304" s="75"/>
      <c r="PMK304" s="75"/>
      <c r="PML304" s="75"/>
      <c r="PMM304" s="75"/>
      <c r="PMN304" s="75"/>
      <c r="PMO304" s="75"/>
      <c r="PMP304" s="75"/>
      <c r="PMQ304" s="75"/>
      <c r="PMR304" s="75"/>
      <c r="PMS304" s="75"/>
      <c r="PMT304" s="75"/>
      <c r="PMU304" s="75"/>
      <c r="PMV304" s="75"/>
      <c r="PMW304" s="75"/>
      <c r="PMX304" s="75"/>
      <c r="PMY304" s="75"/>
      <c r="PMZ304" s="75"/>
      <c r="PNA304" s="75"/>
      <c r="PNB304" s="75"/>
      <c r="PNC304" s="75"/>
      <c r="PND304" s="75"/>
      <c r="PNE304" s="75"/>
      <c r="PNF304" s="75"/>
      <c r="PNG304" s="75"/>
      <c r="PNH304" s="75"/>
      <c r="PNI304" s="75"/>
      <c r="PNJ304" s="75"/>
      <c r="PNK304" s="75"/>
      <c r="PNL304" s="75"/>
      <c r="PNM304" s="75"/>
      <c r="PNN304" s="75"/>
      <c r="PNO304" s="75"/>
      <c r="PNP304" s="75"/>
      <c r="PNQ304" s="75"/>
      <c r="PNR304" s="75"/>
      <c r="PNS304" s="75"/>
      <c r="PNT304" s="75"/>
      <c r="PNU304" s="75"/>
      <c r="PNV304" s="75"/>
      <c r="PNW304" s="75"/>
      <c r="PNX304" s="75"/>
      <c r="PNY304" s="75"/>
      <c r="PNZ304" s="75"/>
      <c r="POA304" s="75"/>
      <c r="POB304" s="75"/>
      <c r="POC304" s="75"/>
      <c r="POD304" s="75"/>
      <c r="POE304" s="75"/>
      <c r="POF304" s="75"/>
      <c r="POG304" s="75"/>
      <c r="POH304" s="75"/>
      <c r="POI304" s="75"/>
      <c r="POJ304" s="75"/>
      <c r="POK304" s="75"/>
      <c r="POL304" s="75"/>
      <c r="POM304" s="75"/>
      <c r="PON304" s="75"/>
      <c r="POO304" s="75"/>
      <c r="POP304" s="75"/>
      <c r="POQ304" s="75"/>
      <c r="POR304" s="75"/>
      <c r="POS304" s="75"/>
      <c r="POT304" s="75"/>
      <c r="POU304" s="75"/>
      <c r="POV304" s="75"/>
      <c r="POW304" s="75"/>
      <c r="POX304" s="75"/>
      <c r="POY304" s="75"/>
      <c r="POZ304" s="75"/>
      <c r="PPA304" s="75"/>
      <c r="PPB304" s="75"/>
      <c r="PPC304" s="75"/>
      <c r="PPD304" s="75"/>
      <c r="PPE304" s="75"/>
      <c r="PPF304" s="75"/>
      <c r="PPG304" s="75"/>
      <c r="PPH304" s="75"/>
      <c r="PPI304" s="75"/>
      <c r="PPJ304" s="75"/>
      <c r="PPK304" s="75"/>
      <c r="PPL304" s="75"/>
      <c r="PPM304" s="75"/>
      <c r="PPN304" s="75"/>
      <c r="PPO304" s="75"/>
      <c r="PPP304" s="75"/>
      <c r="PPQ304" s="75"/>
      <c r="PPR304" s="75"/>
      <c r="PPS304" s="75"/>
      <c r="PPT304" s="75"/>
      <c r="PPU304" s="75"/>
      <c r="PPV304" s="75"/>
      <c r="PPW304" s="75"/>
      <c r="PPX304" s="75"/>
      <c r="PPY304" s="75"/>
      <c r="PPZ304" s="75"/>
      <c r="PQA304" s="75"/>
      <c r="PQB304" s="75"/>
      <c r="PQC304" s="75"/>
      <c r="PQD304" s="75"/>
      <c r="PQE304" s="75"/>
      <c r="PQF304" s="75"/>
      <c r="PQG304" s="75"/>
      <c r="PQH304" s="75"/>
      <c r="PQI304" s="75"/>
      <c r="PQJ304" s="75"/>
      <c r="PQK304" s="75"/>
      <c r="PQL304" s="75"/>
      <c r="PQM304" s="75"/>
      <c r="PQN304" s="75"/>
      <c r="PQO304" s="75"/>
      <c r="PQP304" s="75"/>
      <c r="PQQ304" s="75"/>
      <c r="PQR304" s="75"/>
      <c r="PQS304" s="75"/>
      <c r="PQT304" s="75"/>
      <c r="PQU304" s="75"/>
      <c r="PQV304" s="75"/>
      <c r="PQW304" s="75"/>
      <c r="PQX304" s="75"/>
      <c r="PQY304" s="75"/>
      <c r="PQZ304" s="75"/>
      <c r="PRA304" s="75"/>
      <c r="PRB304" s="75"/>
      <c r="PRC304" s="75"/>
      <c r="PRD304" s="75"/>
      <c r="PRE304" s="75"/>
      <c r="PRF304" s="75"/>
      <c r="PRG304" s="75"/>
      <c r="PRH304" s="75"/>
      <c r="PRI304" s="75"/>
      <c r="PRJ304" s="75"/>
      <c r="PRK304" s="75"/>
      <c r="PRL304" s="75"/>
      <c r="PRM304" s="75"/>
      <c r="PRN304" s="75"/>
      <c r="PRO304" s="75"/>
      <c r="PRP304" s="75"/>
      <c r="PRQ304" s="75"/>
      <c r="PRR304" s="75"/>
      <c r="PRS304" s="75"/>
      <c r="PRT304" s="75"/>
      <c r="PRU304" s="75"/>
      <c r="PRV304" s="75"/>
      <c r="PRW304" s="75"/>
      <c r="PRX304" s="75"/>
      <c r="PRY304" s="75"/>
      <c r="PRZ304" s="75"/>
      <c r="PSA304" s="75"/>
      <c r="PSB304" s="75"/>
      <c r="PSC304" s="75"/>
      <c r="PSD304" s="75"/>
      <c r="PSE304" s="75"/>
      <c r="PSF304" s="75"/>
      <c r="PSG304" s="75"/>
      <c r="PSH304" s="75"/>
      <c r="PSI304" s="75"/>
      <c r="PSJ304" s="75"/>
      <c r="PSK304" s="75"/>
      <c r="PSL304" s="75"/>
      <c r="PSM304" s="75"/>
      <c r="PSN304" s="75"/>
      <c r="PSO304" s="75"/>
      <c r="PSP304" s="75"/>
      <c r="PSQ304" s="75"/>
      <c r="PSR304" s="75"/>
      <c r="PSS304" s="75"/>
      <c r="PST304" s="75"/>
      <c r="PSU304" s="75"/>
      <c r="PSV304" s="75"/>
      <c r="PSW304" s="75"/>
      <c r="PSX304" s="75"/>
      <c r="PSY304" s="75"/>
      <c r="PSZ304" s="75"/>
      <c r="PTA304" s="75"/>
      <c r="PTB304" s="75"/>
      <c r="PTC304" s="75"/>
      <c r="PTD304" s="75"/>
      <c r="PTE304" s="75"/>
      <c r="PTF304" s="75"/>
      <c r="PTG304" s="75"/>
      <c r="PTH304" s="75"/>
      <c r="PTI304" s="75"/>
      <c r="PTJ304" s="75"/>
      <c r="PTK304" s="75"/>
      <c r="PTL304" s="75"/>
      <c r="PTM304" s="75"/>
      <c r="PTN304" s="75"/>
      <c r="PTO304" s="75"/>
      <c r="PTP304" s="75"/>
      <c r="PTQ304" s="75"/>
      <c r="PTR304" s="75"/>
      <c r="PTS304" s="75"/>
      <c r="PTT304" s="75"/>
      <c r="PTU304" s="75"/>
      <c r="PTV304" s="75"/>
      <c r="PTW304" s="75"/>
      <c r="PTX304" s="75"/>
      <c r="PTY304" s="75"/>
      <c r="PTZ304" s="75"/>
      <c r="PUA304" s="75"/>
      <c r="PUB304" s="75"/>
      <c r="PUC304" s="75"/>
      <c r="PUD304" s="75"/>
      <c r="PUE304" s="75"/>
      <c r="PUF304" s="75"/>
      <c r="PUG304" s="75"/>
      <c r="PUH304" s="75"/>
      <c r="PUI304" s="75"/>
      <c r="PUJ304" s="75"/>
      <c r="PUK304" s="75"/>
      <c r="PUL304" s="75"/>
      <c r="PUM304" s="75"/>
      <c r="PUN304" s="75"/>
      <c r="PUO304" s="75"/>
      <c r="PUP304" s="75"/>
      <c r="PUQ304" s="75"/>
      <c r="PUR304" s="75"/>
      <c r="PUS304" s="75"/>
      <c r="PUT304" s="75"/>
      <c r="PUU304" s="75"/>
      <c r="PUV304" s="75"/>
      <c r="PUW304" s="75"/>
      <c r="PUX304" s="75"/>
      <c r="PUY304" s="75"/>
      <c r="PUZ304" s="75"/>
      <c r="PVA304" s="75"/>
      <c r="PVB304" s="75"/>
      <c r="PVC304" s="75"/>
      <c r="PVD304" s="75"/>
      <c r="PVE304" s="75"/>
      <c r="PVF304" s="75"/>
      <c r="PVG304" s="75"/>
      <c r="PVH304" s="75"/>
      <c r="PVI304" s="75"/>
      <c r="PVJ304" s="75"/>
      <c r="PVK304" s="75"/>
      <c r="PVL304" s="75"/>
      <c r="PVM304" s="75"/>
      <c r="PVN304" s="75"/>
      <c r="PVO304" s="75"/>
      <c r="PVP304" s="75"/>
      <c r="PVQ304" s="75"/>
      <c r="PVR304" s="75"/>
      <c r="PVS304" s="75"/>
      <c r="PVT304" s="75"/>
      <c r="PVU304" s="75"/>
      <c r="PVV304" s="75"/>
      <c r="PVW304" s="75"/>
      <c r="PVX304" s="75"/>
      <c r="PVY304" s="75"/>
      <c r="PVZ304" s="75"/>
      <c r="PWA304" s="75"/>
      <c r="PWB304" s="75"/>
      <c r="PWC304" s="75"/>
      <c r="PWD304" s="75"/>
      <c r="PWE304" s="75"/>
      <c r="PWF304" s="75"/>
      <c r="PWG304" s="75"/>
      <c r="PWH304" s="75"/>
      <c r="PWI304" s="75"/>
      <c r="PWJ304" s="75"/>
      <c r="PWK304" s="75"/>
      <c r="PWL304" s="75"/>
      <c r="PWM304" s="75"/>
      <c r="PWN304" s="75"/>
      <c r="PWO304" s="75"/>
      <c r="PWP304" s="75"/>
      <c r="PWQ304" s="75"/>
      <c r="PWR304" s="75"/>
      <c r="PWS304" s="75"/>
      <c r="PWT304" s="75"/>
      <c r="PWU304" s="75"/>
      <c r="PWV304" s="75"/>
      <c r="PWW304" s="75"/>
      <c r="PWX304" s="75"/>
      <c r="PWY304" s="75"/>
      <c r="PWZ304" s="75"/>
      <c r="PXA304" s="75"/>
      <c r="PXB304" s="75"/>
      <c r="PXC304" s="75"/>
      <c r="PXD304" s="75"/>
      <c r="PXE304" s="75"/>
      <c r="PXF304" s="75"/>
      <c r="PXG304" s="75"/>
      <c r="PXH304" s="75"/>
      <c r="PXI304" s="75"/>
      <c r="PXJ304" s="75"/>
      <c r="PXK304" s="75"/>
      <c r="PXL304" s="75"/>
      <c r="PXM304" s="75"/>
      <c r="PXN304" s="75"/>
      <c r="PXO304" s="75"/>
      <c r="PXP304" s="75"/>
      <c r="PXQ304" s="75"/>
      <c r="PXR304" s="75"/>
      <c r="PXS304" s="75"/>
      <c r="PXT304" s="75"/>
      <c r="PXU304" s="75"/>
      <c r="PXV304" s="75"/>
      <c r="PXW304" s="75"/>
      <c r="PXX304" s="75"/>
      <c r="PXY304" s="75"/>
      <c r="PXZ304" s="75"/>
      <c r="PYA304" s="75"/>
      <c r="PYB304" s="75"/>
      <c r="PYC304" s="75"/>
      <c r="PYD304" s="75"/>
      <c r="PYE304" s="75"/>
      <c r="PYF304" s="75"/>
      <c r="PYG304" s="75"/>
      <c r="PYH304" s="75"/>
      <c r="PYI304" s="75"/>
      <c r="PYJ304" s="75"/>
      <c r="PYK304" s="75"/>
      <c r="PYL304" s="75"/>
      <c r="PYM304" s="75"/>
      <c r="PYN304" s="75"/>
      <c r="PYO304" s="75"/>
      <c r="PYP304" s="75"/>
      <c r="PYQ304" s="75"/>
      <c r="PYR304" s="75"/>
      <c r="PYS304" s="75"/>
      <c r="PYT304" s="75"/>
      <c r="PYU304" s="75"/>
      <c r="PYV304" s="75"/>
      <c r="PYW304" s="75"/>
      <c r="PYX304" s="75"/>
      <c r="PYY304" s="75"/>
      <c r="PYZ304" s="75"/>
      <c r="PZA304" s="75"/>
      <c r="PZB304" s="75"/>
      <c r="PZC304" s="75"/>
      <c r="PZD304" s="75"/>
      <c r="PZE304" s="75"/>
      <c r="PZF304" s="75"/>
      <c r="PZG304" s="75"/>
      <c r="PZH304" s="75"/>
      <c r="PZI304" s="75"/>
      <c r="PZJ304" s="75"/>
      <c r="PZK304" s="75"/>
      <c r="PZL304" s="75"/>
      <c r="PZM304" s="75"/>
      <c r="PZN304" s="75"/>
      <c r="PZO304" s="75"/>
      <c r="PZP304" s="75"/>
      <c r="PZQ304" s="75"/>
      <c r="PZR304" s="75"/>
      <c r="PZS304" s="75"/>
      <c r="PZT304" s="75"/>
      <c r="PZU304" s="75"/>
      <c r="PZV304" s="75"/>
      <c r="PZW304" s="75"/>
      <c r="PZX304" s="75"/>
      <c r="PZY304" s="75"/>
      <c r="PZZ304" s="75"/>
      <c r="QAA304" s="75"/>
      <c r="QAB304" s="75"/>
      <c r="QAC304" s="75"/>
      <c r="QAD304" s="75"/>
      <c r="QAE304" s="75"/>
      <c r="QAF304" s="75"/>
      <c r="QAG304" s="75"/>
      <c r="QAH304" s="75"/>
      <c r="QAI304" s="75"/>
      <c r="QAJ304" s="75"/>
      <c r="QAK304" s="75"/>
      <c r="QAL304" s="75"/>
      <c r="QAM304" s="75"/>
      <c r="QAN304" s="75"/>
      <c r="QAO304" s="75"/>
      <c r="QAP304" s="75"/>
      <c r="QAQ304" s="75"/>
      <c r="QAR304" s="75"/>
      <c r="QAS304" s="75"/>
      <c r="QAT304" s="75"/>
      <c r="QAU304" s="75"/>
      <c r="QAV304" s="75"/>
      <c r="QAW304" s="75"/>
      <c r="QAX304" s="75"/>
      <c r="QAY304" s="75"/>
      <c r="QAZ304" s="75"/>
      <c r="QBA304" s="75"/>
      <c r="QBB304" s="75"/>
      <c r="QBC304" s="75"/>
      <c r="QBD304" s="75"/>
      <c r="QBE304" s="75"/>
      <c r="QBF304" s="75"/>
      <c r="QBG304" s="75"/>
      <c r="QBH304" s="75"/>
      <c r="QBI304" s="75"/>
      <c r="QBJ304" s="75"/>
      <c r="QBK304" s="75"/>
      <c r="QBL304" s="75"/>
      <c r="QBM304" s="75"/>
      <c r="QBN304" s="75"/>
      <c r="QBO304" s="75"/>
      <c r="QBP304" s="75"/>
      <c r="QBQ304" s="75"/>
      <c r="QBR304" s="75"/>
      <c r="QBS304" s="75"/>
      <c r="QBT304" s="75"/>
      <c r="QBU304" s="75"/>
      <c r="QBV304" s="75"/>
      <c r="QBW304" s="75"/>
      <c r="QBX304" s="75"/>
      <c r="QBY304" s="75"/>
      <c r="QBZ304" s="75"/>
      <c r="QCA304" s="75"/>
      <c r="QCB304" s="75"/>
      <c r="QCC304" s="75"/>
      <c r="QCD304" s="75"/>
      <c r="QCE304" s="75"/>
      <c r="QCF304" s="75"/>
      <c r="QCG304" s="75"/>
      <c r="QCH304" s="75"/>
      <c r="QCI304" s="75"/>
      <c r="QCJ304" s="75"/>
      <c r="QCK304" s="75"/>
      <c r="QCL304" s="75"/>
      <c r="QCM304" s="75"/>
      <c r="QCN304" s="75"/>
      <c r="QCO304" s="75"/>
      <c r="QCP304" s="75"/>
      <c r="QCQ304" s="75"/>
      <c r="QCR304" s="75"/>
      <c r="QCS304" s="75"/>
      <c r="QCT304" s="75"/>
      <c r="QCU304" s="75"/>
      <c r="QCV304" s="75"/>
      <c r="QCW304" s="75"/>
      <c r="QCX304" s="75"/>
      <c r="QCY304" s="75"/>
      <c r="QCZ304" s="75"/>
      <c r="QDA304" s="75"/>
      <c r="QDB304" s="75"/>
      <c r="QDC304" s="75"/>
      <c r="QDD304" s="75"/>
      <c r="QDE304" s="75"/>
      <c r="QDF304" s="75"/>
      <c r="QDG304" s="75"/>
      <c r="QDH304" s="75"/>
      <c r="QDI304" s="75"/>
      <c r="QDJ304" s="75"/>
      <c r="QDK304" s="75"/>
      <c r="QDL304" s="75"/>
      <c r="QDM304" s="75"/>
      <c r="QDN304" s="75"/>
      <c r="QDO304" s="75"/>
      <c r="QDP304" s="75"/>
      <c r="QDQ304" s="75"/>
      <c r="QDR304" s="75"/>
      <c r="QDS304" s="75"/>
      <c r="QDT304" s="75"/>
      <c r="QDU304" s="75"/>
      <c r="QDV304" s="75"/>
      <c r="QDW304" s="75"/>
      <c r="QDX304" s="75"/>
      <c r="QDY304" s="75"/>
      <c r="QDZ304" s="75"/>
      <c r="QEA304" s="75"/>
      <c r="QEB304" s="75"/>
      <c r="QEC304" s="75"/>
      <c r="QED304" s="75"/>
      <c r="QEE304" s="75"/>
      <c r="QEF304" s="75"/>
      <c r="QEG304" s="75"/>
      <c r="QEH304" s="75"/>
      <c r="QEI304" s="75"/>
      <c r="QEJ304" s="75"/>
      <c r="QEK304" s="75"/>
      <c r="QEL304" s="75"/>
      <c r="QEM304" s="75"/>
      <c r="QEN304" s="75"/>
      <c r="QEO304" s="75"/>
      <c r="QEP304" s="75"/>
      <c r="QEQ304" s="75"/>
      <c r="QER304" s="75"/>
      <c r="QES304" s="75"/>
      <c r="QET304" s="75"/>
      <c r="QEU304" s="75"/>
      <c r="QEV304" s="75"/>
      <c r="QEW304" s="75"/>
      <c r="QEX304" s="75"/>
      <c r="QEY304" s="75"/>
      <c r="QEZ304" s="75"/>
      <c r="QFA304" s="75"/>
      <c r="QFB304" s="75"/>
      <c r="QFC304" s="75"/>
      <c r="QFD304" s="75"/>
      <c r="QFE304" s="75"/>
      <c r="QFF304" s="75"/>
      <c r="QFG304" s="75"/>
      <c r="QFH304" s="75"/>
      <c r="QFI304" s="75"/>
      <c r="QFJ304" s="75"/>
      <c r="QFK304" s="75"/>
      <c r="QFL304" s="75"/>
      <c r="QFM304" s="75"/>
      <c r="QFN304" s="75"/>
      <c r="QFO304" s="75"/>
      <c r="QFP304" s="75"/>
      <c r="QFQ304" s="75"/>
      <c r="QFR304" s="75"/>
      <c r="QFS304" s="75"/>
      <c r="QFT304" s="75"/>
      <c r="QFU304" s="75"/>
      <c r="QFV304" s="75"/>
      <c r="QFW304" s="75"/>
      <c r="QFX304" s="75"/>
      <c r="QFY304" s="75"/>
      <c r="QFZ304" s="75"/>
      <c r="QGA304" s="75"/>
      <c r="QGB304" s="75"/>
      <c r="QGC304" s="75"/>
      <c r="QGD304" s="75"/>
      <c r="QGE304" s="75"/>
      <c r="QGF304" s="75"/>
      <c r="QGG304" s="75"/>
      <c r="QGH304" s="75"/>
      <c r="QGI304" s="75"/>
      <c r="QGJ304" s="75"/>
      <c r="QGK304" s="75"/>
      <c r="QGL304" s="75"/>
      <c r="QGM304" s="75"/>
      <c r="QGN304" s="75"/>
      <c r="QGO304" s="75"/>
      <c r="QGP304" s="75"/>
      <c r="QGQ304" s="75"/>
      <c r="QGR304" s="75"/>
      <c r="QGS304" s="75"/>
      <c r="QGT304" s="75"/>
      <c r="QGU304" s="75"/>
      <c r="QGV304" s="75"/>
      <c r="QGW304" s="75"/>
      <c r="QGX304" s="75"/>
      <c r="QGY304" s="75"/>
      <c r="QGZ304" s="75"/>
      <c r="QHA304" s="75"/>
      <c r="QHB304" s="75"/>
      <c r="QHC304" s="75"/>
      <c r="QHD304" s="75"/>
      <c r="QHE304" s="75"/>
      <c r="QHF304" s="75"/>
      <c r="QHG304" s="75"/>
      <c r="QHH304" s="75"/>
      <c r="QHI304" s="75"/>
      <c r="QHJ304" s="75"/>
      <c r="QHK304" s="75"/>
      <c r="QHL304" s="75"/>
      <c r="QHM304" s="75"/>
      <c r="QHN304" s="75"/>
      <c r="QHO304" s="75"/>
      <c r="QHP304" s="75"/>
      <c r="QHQ304" s="75"/>
      <c r="QHR304" s="75"/>
      <c r="QHS304" s="75"/>
      <c r="QHT304" s="75"/>
      <c r="QHU304" s="75"/>
      <c r="QHV304" s="75"/>
      <c r="QHW304" s="75"/>
      <c r="QHX304" s="75"/>
      <c r="QHY304" s="75"/>
      <c r="QHZ304" s="75"/>
      <c r="QIA304" s="75"/>
      <c r="QIB304" s="75"/>
      <c r="QIC304" s="75"/>
      <c r="QID304" s="75"/>
      <c r="QIE304" s="75"/>
      <c r="QIF304" s="75"/>
      <c r="QIG304" s="75"/>
      <c r="QIH304" s="75"/>
      <c r="QII304" s="75"/>
      <c r="QIJ304" s="75"/>
      <c r="QIK304" s="75"/>
      <c r="QIL304" s="75"/>
      <c r="QIM304" s="75"/>
      <c r="QIN304" s="75"/>
      <c r="QIO304" s="75"/>
      <c r="QIP304" s="75"/>
      <c r="QIQ304" s="75"/>
      <c r="QIR304" s="75"/>
      <c r="QIS304" s="75"/>
      <c r="QIT304" s="75"/>
      <c r="QIU304" s="75"/>
      <c r="QIV304" s="75"/>
      <c r="QIW304" s="75"/>
      <c r="QIX304" s="75"/>
      <c r="QIY304" s="75"/>
      <c r="QIZ304" s="75"/>
      <c r="QJA304" s="75"/>
      <c r="QJB304" s="75"/>
      <c r="QJC304" s="75"/>
      <c r="QJD304" s="75"/>
      <c r="QJE304" s="75"/>
      <c r="QJF304" s="75"/>
      <c r="QJG304" s="75"/>
      <c r="QJH304" s="75"/>
      <c r="QJI304" s="75"/>
      <c r="QJJ304" s="75"/>
      <c r="QJK304" s="75"/>
      <c r="QJL304" s="75"/>
      <c r="QJM304" s="75"/>
      <c r="QJN304" s="75"/>
      <c r="QJO304" s="75"/>
      <c r="QJP304" s="75"/>
      <c r="QJQ304" s="75"/>
      <c r="QJR304" s="75"/>
      <c r="QJS304" s="75"/>
      <c r="QJT304" s="75"/>
      <c r="QJU304" s="75"/>
      <c r="QJV304" s="75"/>
      <c r="QJW304" s="75"/>
      <c r="QJX304" s="75"/>
      <c r="QJY304" s="75"/>
      <c r="QJZ304" s="75"/>
      <c r="QKA304" s="75"/>
      <c r="QKB304" s="75"/>
      <c r="QKC304" s="75"/>
      <c r="QKD304" s="75"/>
      <c r="QKE304" s="75"/>
      <c r="QKF304" s="75"/>
      <c r="QKG304" s="75"/>
      <c r="QKH304" s="75"/>
      <c r="QKI304" s="75"/>
      <c r="QKJ304" s="75"/>
      <c r="QKK304" s="75"/>
      <c r="QKL304" s="75"/>
      <c r="QKM304" s="75"/>
      <c r="QKN304" s="75"/>
      <c r="QKO304" s="75"/>
      <c r="QKP304" s="75"/>
      <c r="QKQ304" s="75"/>
      <c r="QKR304" s="75"/>
      <c r="QKS304" s="75"/>
      <c r="QKT304" s="75"/>
      <c r="QKU304" s="75"/>
      <c r="QKV304" s="75"/>
      <c r="QKW304" s="75"/>
      <c r="QKX304" s="75"/>
      <c r="QKY304" s="75"/>
      <c r="QKZ304" s="75"/>
      <c r="QLA304" s="75"/>
      <c r="QLB304" s="75"/>
      <c r="QLC304" s="75"/>
      <c r="QLD304" s="75"/>
      <c r="QLE304" s="75"/>
      <c r="QLF304" s="75"/>
      <c r="QLG304" s="75"/>
      <c r="QLH304" s="75"/>
      <c r="QLI304" s="75"/>
      <c r="QLJ304" s="75"/>
      <c r="QLK304" s="75"/>
      <c r="QLL304" s="75"/>
      <c r="QLM304" s="75"/>
      <c r="QLN304" s="75"/>
      <c r="QLO304" s="75"/>
      <c r="QLP304" s="75"/>
      <c r="QLQ304" s="75"/>
      <c r="QLR304" s="75"/>
      <c r="QLS304" s="75"/>
      <c r="QLT304" s="75"/>
      <c r="QLU304" s="75"/>
      <c r="QLV304" s="75"/>
      <c r="QLW304" s="75"/>
      <c r="QLX304" s="75"/>
      <c r="QLY304" s="75"/>
      <c r="QLZ304" s="75"/>
      <c r="QMA304" s="75"/>
      <c r="QMB304" s="75"/>
      <c r="QMC304" s="75"/>
      <c r="QMD304" s="75"/>
      <c r="QME304" s="75"/>
      <c r="QMF304" s="75"/>
      <c r="QMG304" s="75"/>
      <c r="QMH304" s="75"/>
      <c r="QMI304" s="75"/>
      <c r="QMJ304" s="75"/>
      <c r="QMK304" s="75"/>
      <c r="QML304" s="75"/>
      <c r="QMM304" s="75"/>
      <c r="QMN304" s="75"/>
      <c r="QMO304" s="75"/>
      <c r="QMP304" s="75"/>
      <c r="QMQ304" s="75"/>
      <c r="QMR304" s="75"/>
      <c r="QMS304" s="75"/>
      <c r="QMT304" s="75"/>
      <c r="QMU304" s="75"/>
      <c r="QMV304" s="75"/>
      <c r="QMW304" s="75"/>
      <c r="QMX304" s="75"/>
      <c r="QMY304" s="75"/>
      <c r="QMZ304" s="75"/>
      <c r="QNA304" s="75"/>
      <c r="QNB304" s="75"/>
      <c r="QNC304" s="75"/>
      <c r="QND304" s="75"/>
      <c r="QNE304" s="75"/>
      <c r="QNF304" s="75"/>
      <c r="QNG304" s="75"/>
      <c r="QNH304" s="75"/>
      <c r="QNI304" s="75"/>
      <c r="QNJ304" s="75"/>
      <c r="QNK304" s="75"/>
      <c r="QNL304" s="75"/>
      <c r="QNM304" s="75"/>
      <c r="QNN304" s="75"/>
      <c r="QNO304" s="75"/>
      <c r="QNP304" s="75"/>
      <c r="QNQ304" s="75"/>
      <c r="QNR304" s="75"/>
      <c r="QNS304" s="75"/>
      <c r="QNT304" s="75"/>
      <c r="QNU304" s="75"/>
      <c r="QNV304" s="75"/>
      <c r="QNW304" s="75"/>
      <c r="QNX304" s="75"/>
      <c r="QNY304" s="75"/>
      <c r="QNZ304" s="75"/>
      <c r="QOA304" s="75"/>
      <c r="QOB304" s="75"/>
      <c r="QOC304" s="75"/>
      <c r="QOD304" s="75"/>
      <c r="QOE304" s="75"/>
      <c r="QOF304" s="75"/>
      <c r="QOG304" s="75"/>
      <c r="QOH304" s="75"/>
      <c r="QOI304" s="75"/>
      <c r="QOJ304" s="75"/>
      <c r="QOK304" s="75"/>
      <c r="QOL304" s="75"/>
      <c r="QOM304" s="75"/>
      <c r="QON304" s="75"/>
      <c r="QOO304" s="75"/>
      <c r="QOP304" s="75"/>
      <c r="QOQ304" s="75"/>
      <c r="QOR304" s="75"/>
      <c r="QOS304" s="75"/>
      <c r="QOT304" s="75"/>
      <c r="QOU304" s="75"/>
      <c r="QOV304" s="75"/>
      <c r="QOW304" s="75"/>
      <c r="QOX304" s="75"/>
      <c r="QOY304" s="75"/>
      <c r="QOZ304" s="75"/>
      <c r="QPA304" s="75"/>
      <c r="QPB304" s="75"/>
      <c r="QPC304" s="75"/>
      <c r="QPD304" s="75"/>
      <c r="QPE304" s="75"/>
      <c r="QPF304" s="75"/>
      <c r="QPG304" s="75"/>
      <c r="QPH304" s="75"/>
      <c r="QPI304" s="75"/>
      <c r="QPJ304" s="75"/>
      <c r="QPK304" s="75"/>
      <c r="QPL304" s="75"/>
      <c r="QPM304" s="75"/>
      <c r="QPN304" s="75"/>
      <c r="QPO304" s="75"/>
      <c r="QPP304" s="75"/>
      <c r="QPQ304" s="75"/>
      <c r="QPR304" s="75"/>
      <c r="QPS304" s="75"/>
      <c r="QPT304" s="75"/>
      <c r="QPU304" s="75"/>
      <c r="QPV304" s="75"/>
      <c r="QPW304" s="75"/>
      <c r="QPX304" s="75"/>
      <c r="QPY304" s="75"/>
      <c r="QPZ304" s="75"/>
      <c r="QQA304" s="75"/>
      <c r="QQB304" s="75"/>
      <c r="QQC304" s="75"/>
      <c r="QQD304" s="75"/>
      <c r="QQE304" s="75"/>
      <c r="QQF304" s="75"/>
      <c r="QQG304" s="75"/>
      <c r="QQH304" s="75"/>
      <c r="QQI304" s="75"/>
      <c r="QQJ304" s="75"/>
      <c r="QQK304" s="75"/>
      <c r="QQL304" s="75"/>
      <c r="QQM304" s="75"/>
      <c r="QQN304" s="75"/>
      <c r="QQO304" s="75"/>
      <c r="QQP304" s="75"/>
      <c r="QQQ304" s="75"/>
      <c r="QQR304" s="75"/>
      <c r="QQS304" s="75"/>
      <c r="QQT304" s="75"/>
      <c r="QQU304" s="75"/>
      <c r="QQV304" s="75"/>
      <c r="QQW304" s="75"/>
      <c r="QQX304" s="75"/>
      <c r="QQY304" s="75"/>
      <c r="QQZ304" s="75"/>
      <c r="QRA304" s="75"/>
      <c r="QRB304" s="75"/>
      <c r="QRC304" s="75"/>
      <c r="QRD304" s="75"/>
      <c r="QRE304" s="75"/>
      <c r="QRF304" s="75"/>
      <c r="QRG304" s="75"/>
      <c r="QRH304" s="75"/>
      <c r="QRI304" s="75"/>
      <c r="QRJ304" s="75"/>
      <c r="QRK304" s="75"/>
      <c r="QRL304" s="75"/>
      <c r="QRM304" s="75"/>
      <c r="QRN304" s="75"/>
      <c r="QRO304" s="75"/>
      <c r="QRP304" s="75"/>
      <c r="QRQ304" s="75"/>
      <c r="QRR304" s="75"/>
      <c r="QRS304" s="75"/>
      <c r="QRT304" s="75"/>
      <c r="QRU304" s="75"/>
      <c r="QRV304" s="75"/>
      <c r="QRW304" s="75"/>
      <c r="QRX304" s="75"/>
      <c r="QRY304" s="75"/>
      <c r="QRZ304" s="75"/>
      <c r="QSA304" s="75"/>
      <c r="QSB304" s="75"/>
      <c r="QSC304" s="75"/>
      <c r="QSD304" s="75"/>
      <c r="QSE304" s="75"/>
      <c r="QSF304" s="75"/>
      <c r="QSG304" s="75"/>
      <c r="QSH304" s="75"/>
      <c r="QSI304" s="75"/>
      <c r="QSJ304" s="75"/>
      <c r="QSK304" s="75"/>
      <c r="QSL304" s="75"/>
      <c r="QSM304" s="75"/>
      <c r="QSN304" s="75"/>
      <c r="QSO304" s="75"/>
      <c r="QSP304" s="75"/>
      <c r="QSQ304" s="75"/>
      <c r="QSR304" s="75"/>
      <c r="QSS304" s="75"/>
      <c r="QST304" s="75"/>
      <c r="QSU304" s="75"/>
      <c r="QSV304" s="75"/>
      <c r="QSW304" s="75"/>
      <c r="QSX304" s="75"/>
      <c r="QSY304" s="75"/>
      <c r="QSZ304" s="75"/>
      <c r="QTA304" s="75"/>
      <c r="QTB304" s="75"/>
      <c r="QTC304" s="75"/>
      <c r="QTD304" s="75"/>
      <c r="QTE304" s="75"/>
      <c r="QTF304" s="75"/>
      <c r="QTG304" s="75"/>
      <c r="QTH304" s="75"/>
      <c r="QTI304" s="75"/>
      <c r="QTJ304" s="75"/>
      <c r="QTK304" s="75"/>
      <c r="QTL304" s="75"/>
      <c r="QTM304" s="75"/>
      <c r="QTN304" s="75"/>
      <c r="QTO304" s="75"/>
      <c r="QTP304" s="75"/>
      <c r="QTQ304" s="75"/>
      <c r="QTR304" s="75"/>
      <c r="QTS304" s="75"/>
      <c r="QTT304" s="75"/>
      <c r="QTU304" s="75"/>
      <c r="QTV304" s="75"/>
      <c r="QTW304" s="75"/>
      <c r="QTX304" s="75"/>
      <c r="QTY304" s="75"/>
      <c r="QTZ304" s="75"/>
      <c r="QUA304" s="75"/>
      <c r="QUB304" s="75"/>
      <c r="QUC304" s="75"/>
      <c r="QUD304" s="75"/>
      <c r="QUE304" s="75"/>
      <c r="QUF304" s="75"/>
      <c r="QUG304" s="75"/>
      <c r="QUH304" s="75"/>
      <c r="QUI304" s="75"/>
      <c r="QUJ304" s="75"/>
      <c r="QUK304" s="75"/>
      <c r="QUL304" s="75"/>
      <c r="QUM304" s="75"/>
      <c r="QUN304" s="75"/>
      <c r="QUO304" s="75"/>
      <c r="QUP304" s="75"/>
      <c r="QUQ304" s="75"/>
      <c r="QUR304" s="75"/>
      <c r="QUS304" s="75"/>
      <c r="QUT304" s="75"/>
      <c r="QUU304" s="75"/>
      <c r="QUV304" s="75"/>
      <c r="QUW304" s="75"/>
      <c r="QUX304" s="75"/>
      <c r="QUY304" s="75"/>
      <c r="QUZ304" s="75"/>
      <c r="QVA304" s="75"/>
      <c r="QVB304" s="75"/>
      <c r="QVC304" s="75"/>
      <c r="QVD304" s="75"/>
      <c r="QVE304" s="75"/>
      <c r="QVF304" s="75"/>
      <c r="QVG304" s="75"/>
      <c r="QVH304" s="75"/>
      <c r="QVI304" s="75"/>
      <c r="QVJ304" s="75"/>
      <c r="QVK304" s="75"/>
      <c r="QVL304" s="75"/>
      <c r="QVM304" s="75"/>
      <c r="QVN304" s="75"/>
      <c r="QVO304" s="75"/>
      <c r="QVP304" s="75"/>
      <c r="QVQ304" s="75"/>
      <c r="QVR304" s="75"/>
      <c r="QVS304" s="75"/>
      <c r="QVT304" s="75"/>
      <c r="QVU304" s="75"/>
      <c r="QVV304" s="75"/>
      <c r="QVW304" s="75"/>
      <c r="QVX304" s="75"/>
      <c r="QVY304" s="75"/>
      <c r="QVZ304" s="75"/>
      <c r="QWA304" s="75"/>
      <c r="QWB304" s="75"/>
      <c r="QWC304" s="75"/>
      <c r="QWD304" s="75"/>
      <c r="QWE304" s="75"/>
      <c r="QWF304" s="75"/>
      <c r="QWG304" s="75"/>
      <c r="QWH304" s="75"/>
      <c r="QWI304" s="75"/>
      <c r="QWJ304" s="75"/>
      <c r="QWK304" s="75"/>
      <c r="QWL304" s="75"/>
      <c r="QWM304" s="75"/>
      <c r="QWN304" s="75"/>
      <c r="QWO304" s="75"/>
      <c r="QWP304" s="75"/>
      <c r="QWQ304" s="75"/>
      <c r="QWR304" s="75"/>
      <c r="QWS304" s="75"/>
      <c r="QWT304" s="75"/>
      <c r="QWU304" s="75"/>
      <c r="QWV304" s="75"/>
      <c r="QWW304" s="75"/>
      <c r="QWX304" s="75"/>
      <c r="QWY304" s="75"/>
      <c r="QWZ304" s="75"/>
      <c r="QXA304" s="75"/>
      <c r="QXB304" s="75"/>
      <c r="QXC304" s="75"/>
      <c r="QXD304" s="75"/>
      <c r="QXE304" s="75"/>
      <c r="QXF304" s="75"/>
      <c r="QXG304" s="75"/>
      <c r="QXH304" s="75"/>
      <c r="QXI304" s="75"/>
      <c r="QXJ304" s="75"/>
      <c r="QXK304" s="75"/>
      <c r="QXL304" s="75"/>
      <c r="QXM304" s="75"/>
      <c r="QXN304" s="75"/>
      <c r="QXO304" s="75"/>
      <c r="QXP304" s="75"/>
      <c r="QXQ304" s="75"/>
      <c r="QXR304" s="75"/>
      <c r="QXS304" s="75"/>
      <c r="QXT304" s="75"/>
      <c r="QXU304" s="75"/>
      <c r="QXV304" s="75"/>
      <c r="QXW304" s="75"/>
      <c r="QXX304" s="75"/>
      <c r="QXY304" s="75"/>
      <c r="QXZ304" s="75"/>
      <c r="QYA304" s="75"/>
      <c r="QYB304" s="75"/>
      <c r="QYC304" s="75"/>
      <c r="QYD304" s="75"/>
      <c r="QYE304" s="75"/>
      <c r="QYF304" s="75"/>
      <c r="QYG304" s="75"/>
      <c r="QYH304" s="75"/>
      <c r="QYI304" s="75"/>
      <c r="QYJ304" s="75"/>
      <c r="QYK304" s="75"/>
      <c r="QYL304" s="75"/>
      <c r="QYM304" s="75"/>
      <c r="QYN304" s="75"/>
      <c r="QYO304" s="75"/>
      <c r="QYP304" s="75"/>
      <c r="QYQ304" s="75"/>
      <c r="QYR304" s="75"/>
      <c r="QYS304" s="75"/>
      <c r="QYT304" s="75"/>
      <c r="QYU304" s="75"/>
      <c r="QYV304" s="75"/>
      <c r="QYW304" s="75"/>
      <c r="QYX304" s="75"/>
      <c r="QYY304" s="75"/>
      <c r="QYZ304" s="75"/>
      <c r="QZA304" s="75"/>
      <c r="QZB304" s="75"/>
      <c r="QZC304" s="75"/>
      <c r="QZD304" s="75"/>
      <c r="QZE304" s="75"/>
      <c r="QZF304" s="75"/>
      <c r="QZG304" s="75"/>
      <c r="QZH304" s="75"/>
      <c r="QZI304" s="75"/>
      <c r="QZJ304" s="75"/>
      <c r="QZK304" s="75"/>
      <c r="QZL304" s="75"/>
      <c r="QZM304" s="75"/>
      <c r="QZN304" s="75"/>
      <c r="QZO304" s="75"/>
      <c r="QZP304" s="75"/>
      <c r="QZQ304" s="75"/>
      <c r="QZR304" s="75"/>
      <c r="QZS304" s="75"/>
      <c r="QZT304" s="75"/>
      <c r="QZU304" s="75"/>
      <c r="QZV304" s="75"/>
      <c r="QZW304" s="75"/>
      <c r="QZX304" s="75"/>
      <c r="QZY304" s="75"/>
      <c r="QZZ304" s="75"/>
      <c r="RAA304" s="75"/>
      <c r="RAB304" s="75"/>
      <c r="RAC304" s="75"/>
      <c r="RAD304" s="75"/>
      <c r="RAE304" s="75"/>
      <c r="RAF304" s="75"/>
      <c r="RAG304" s="75"/>
      <c r="RAH304" s="75"/>
      <c r="RAI304" s="75"/>
      <c r="RAJ304" s="75"/>
      <c r="RAK304" s="75"/>
      <c r="RAL304" s="75"/>
      <c r="RAM304" s="75"/>
      <c r="RAN304" s="75"/>
      <c r="RAO304" s="75"/>
      <c r="RAP304" s="75"/>
      <c r="RAQ304" s="75"/>
      <c r="RAR304" s="75"/>
      <c r="RAS304" s="75"/>
      <c r="RAT304" s="75"/>
      <c r="RAU304" s="75"/>
      <c r="RAV304" s="75"/>
      <c r="RAW304" s="75"/>
      <c r="RAX304" s="75"/>
      <c r="RAY304" s="75"/>
      <c r="RAZ304" s="75"/>
      <c r="RBA304" s="75"/>
      <c r="RBB304" s="75"/>
      <c r="RBC304" s="75"/>
      <c r="RBD304" s="75"/>
      <c r="RBE304" s="75"/>
      <c r="RBF304" s="75"/>
      <c r="RBG304" s="75"/>
      <c r="RBH304" s="75"/>
      <c r="RBI304" s="75"/>
      <c r="RBJ304" s="75"/>
      <c r="RBK304" s="75"/>
      <c r="RBL304" s="75"/>
      <c r="RBM304" s="75"/>
      <c r="RBN304" s="75"/>
      <c r="RBO304" s="75"/>
      <c r="RBP304" s="75"/>
      <c r="RBQ304" s="75"/>
      <c r="RBR304" s="75"/>
      <c r="RBS304" s="75"/>
      <c r="RBT304" s="75"/>
      <c r="RBU304" s="75"/>
      <c r="RBV304" s="75"/>
      <c r="RBW304" s="75"/>
      <c r="RBX304" s="75"/>
      <c r="RBY304" s="75"/>
      <c r="RBZ304" s="75"/>
      <c r="RCA304" s="75"/>
      <c r="RCB304" s="75"/>
      <c r="RCC304" s="75"/>
      <c r="RCD304" s="75"/>
      <c r="RCE304" s="75"/>
      <c r="RCF304" s="75"/>
      <c r="RCG304" s="75"/>
      <c r="RCH304" s="75"/>
      <c r="RCI304" s="75"/>
      <c r="RCJ304" s="75"/>
      <c r="RCK304" s="75"/>
      <c r="RCL304" s="75"/>
      <c r="RCM304" s="75"/>
      <c r="RCN304" s="75"/>
      <c r="RCO304" s="75"/>
      <c r="RCP304" s="75"/>
      <c r="RCQ304" s="75"/>
      <c r="RCR304" s="75"/>
      <c r="RCS304" s="75"/>
      <c r="RCT304" s="75"/>
      <c r="RCU304" s="75"/>
      <c r="RCV304" s="75"/>
      <c r="RCW304" s="75"/>
      <c r="RCX304" s="75"/>
      <c r="RCY304" s="75"/>
      <c r="RCZ304" s="75"/>
      <c r="RDA304" s="75"/>
      <c r="RDB304" s="75"/>
      <c r="RDC304" s="75"/>
      <c r="RDD304" s="75"/>
      <c r="RDE304" s="75"/>
      <c r="RDF304" s="75"/>
      <c r="RDG304" s="75"/>
      <c r="RDH304" s="75"/>
      <c r="RDI304" s="75"/>
      <c r="RDJ304" s="75"/>
      <c r="RDK304" s="75"/>
      <c r="RDL304" s="75"/>
      <c r="RDM304" s="75"/>
      <c r="RDN304" s="75"/>
      <c r="RDO304" s="75"/>
      <c r="RDP304" s="75"/>
      <c r="RDQ304" s="75"/>
      <c r="RDR304" s="75"/>
      <c r="RDS304" s="75"/>
      <c r="RDT304" s="75"/>
      <c r="RDU304" s="75"/>
      <c r="RDV304" s="75"/>
      <c r="RDW304" s="75"/>
      <c r="RDX304" s="75"/>
      <c r="RDY304" s="75"/>
      <c r="RDZ304" s="75"/>
      <c r="REA304" s="75"/>
      <c r="REB304" s="75"/>
      <c r="REC304" s="75"/>
      <c r="RED304" s="75"/>
      <c r="REE304" s="75"/>
      <c r="REF304" s="75"/>
      <c r="REG304" s="75"/>
      <c r="REH304" s="75"/>
      <c r="REI304" s="75"/>
      <c r="REJ304" s="75"/>
      <c r="REK304" s="75"/>
      <c r="REL304" s="75"/>
      <c r="REM304" s="75"/>
      <c r="REN304" s="75"/>
      <c r="REO304" s="75"/>
      <c r="REP304" s="75"/>
      <c r="REQ304" s="75"/>
      <c r="RER304" s="75"/>
      <c r="RES304" s="75"/>
      <c r="RET304" s="75"/>
      <c r="REU304" s="75"/>
      <c r="REV304" s="75"/>
      <c r="REW304" s="75"/>
      <c r="REX304" s="75"/>
      <c r="REY304" s="75"/>
      <c r="REZ304" s="75"/>
      <c r="RFA304" s="75"/>
      <c r="RFB304" s="75"/>
      <c r="RFC304" s="75"/>
      <c r="RFD304" s="75"/>
      <c r="RFE304" s="75"/>
      <c r="RFF304" s="75"/>
      <c r="RFG304" s="75"/>
      <c r="RFH304" s="75"/>
      <c r="RFI304" s="75"/>
      <c r="RFJ304" s="75"/>
      <c r="RFK304" s="75"/>
      <c r="RFL304" s="75"/>
      <c r="RFM304" s="75"/>
      <c r="RFN304" s="75"/>
      <c r="RFO304" s="75"/>
      <c r="RFP304" s="75"/>
      <c r="RFQ304" s="75"/>
      <c r="RFR304" s="75"/>
      <c r="RFS304" s="75"/>
      <c r="RFT304" s="75"/>
      <c r="RFU304" s="75"/>
      <c r="RFV304" s="75"/>
      <c r="RFW304" s="75"/>
      <c r="RFX304" s="75"/>
      <c r="RFY304" s="75"/>
      <c r="RFZ304" s="75"/>
      <c r="RGA304" s="75"/>
      <c r="RGB304" s="75"/>
      <c r="RGC304" s="75"/>
      <c r="RGD304" s="75"/>
      <c r="RGE304" s="75"/>
      <c r="RGF304" s="75"/>
      <c r="RGG304" s="75"/>
      <c r="RGH304" s="75"/>
      <c r="RGI304" s="75"/>
      <c r="RGJ304" s="75"/>
      <c r="RGK304" s="75"/>
      <c r="RGL304" s="75"/>
      <c r="RGM304" s="75"/>
      <c r="RGN304" s="75"/>
      <c r="RGO304" s="75"/>
      <c r="RGP304" s="75"/>
      <c r="RGQ304" s="75"/>
      <c r="RGR304" s="75"/>
      <c r="RGS304" s="75"/>
      <c r="RGT304" s="75"/>
      <c r="RGU304" s="75"/>
      <c r="RGV304" s="75"/>
      <c r="RGW304" s="75"/>
      <c r="RGX304" s="75"/>
      <c r="RGY304" s="75"/>
      <c r="RGZ304" s="75"/>
      <c r="RHA304" s="75"/>
      <c r="RHB304" s="75"/>
      <c r="RHC304" s="75"/>
      <c r="RHD304" s="75"/>
      <c r="RHE304" s="75"/>
      <c r="RHF304" s="75"/>
      <c r="RHG304" s="75"/>
      <c r="RHH304" s="75"/>
      <c r="RHI304" s="75"/>
      <c r="RHJ304" s="75"/>
      <c r="RHK304" s="75"/>
      <c r="RHL304" s="75"/>
      <c r="RHM304" s="75"/>
      <c r="RHN304" s="75"/>
      <c r="RHO304" s="75"/>
      <c r="RHP304" s="75"/>
      <c r="RHQ304" s="75"/>
      <c r="RHR304" s="75"/>
      <c r="RHS304" s="75"/>
      <c r="RHT304" s="75"/>
      <c r="RHU304" s="75"/>
      <c r="RHV304" s="75"/>
      <c r="RHW304" s="75"/>
      <c r="RHX304" s="75"/>
      <c r="RHY304" s="75"/>
      <c r="RHZ304" s="75"/>
      <c r="RIA304" s="75"/>
      <c r="RIB304" s="75"/>
      <c r="RIC304" s="75"/>
      <c r="RID304" s="75"/>
      <c r="RIE304" s="75"/>
      <c r="RIF304" s="75"/>
      <c r="RIG304" s="75"/>
      <c r="RIH304" s="75"/>
      <c r="RII304" s="75"/>
      <c r="RIJ304" s="75"/>
      <c r="RIK304" s="75"/>
      <c r="RIL304" s="75"/>
      <c r="RIM304" s="75"/>
      <c r="RIN304" s="75"/>
      <c r="RIO304" s="75"/>
      <c r="RIP304" s="75"/>
      <c r="RIQ304" s="75"/>
      <c r="RIR304" s="75"/>
      <c r="RIS304" s="75"/>
      <c r="RIT304" s="75"/>
      <c r="RIU304" s="75"/>
      <c r="RIV304" s="75"/>
      <c r="RIW304" s="75"/>
      <c r="RIX304" s="75"/>
      <c r="RIY304" s="75"/>
      <c r="RIZ304" s="75"/>
      <c r="RJA304" s="75"/>
      <c r="RJB304" s="75"/>
      <c r="RJC304" s="75"/>
      <c r="RJD304" s="75"/>
      <c r="RJE304" s="75"/>
      <c r="RJF304" s="75"/>
      <c r="RJG304" s="75"/>
      <c r="RJH304" s="75"/>
      <c r="RJI304" s="75"/>
      <c r="RJJ304" s="75"/>
      <c r="RJK304" s="75"/>
      <c r="RJL304" s="75"/>
      <c r="RJM304" s="75"/>
      <c r="RJN304" s="75"/>
      <c r="RJO304" s="75"/>
      <c r="RJP304" s="75"/>
      <c r="RJQ304" s="75"/>
      <c r="RJR304" s="75"/>
      <c r="RJS304" s="75"/>
      <c r="RJT304" s="75"/>
      <c r="RJU304" s="75"/>
      <c r="RJV304" s="75"/>
      <c r="RJW304" s="75"/>
      <c r="RJX304" s="75"/>
      <c r="RJY304" s="75"/>
      <c r="RJZ304" s="75"/>
      <c r="RKA304" s="75"/>
      <c r="RKB304" s="75"/>
      <c r="RKC304" s="75"/>
      <c r="RKD304" s="75"/>
      <c r="RKE304" s="75"/>
      <c r="RKF304" s="75"/>
      <c r="RKG304" s="75"/>
      <c r="RKH304" s="75"/>
      <c r="RKI304" s="75"/>
      <c r="RKJ304" s="75"/>
      <c r="RKK304" s="75"/>
      <c r="RKL304" s="75"/>
      <c r="RKM304" s="75"/>
      <c r="RKN304" s="75"/>
      <c r="RKO304" s="75"/>
      <c r="RKP304" s="75"/>
      <c r="RKQ304" s="75"/>
      <c r="RKR304" s="75"/>
      <c r="RKS304" s="75"/>
      <c r="RKT304" s="75"/>
      <c r="RKU304" s="75"/>
      <c r="RKV304" s="75"/>
      <c r="RKW304" s="75"/>
      <c r="RKX304" s="75"/>
      <c r="RKY304" s="75"/>
      <c r="RKZ304" s="75"/>
      <c r="RLA304" s="75"/>
      <c r="RLB304" s="75"/>
      <c r="RLC304" s="75"/>
      <c r="RLD304" s="75"/>
      <c r="RLE304" s="75"/>
      <c r="RLF304" s="75"/>
      <c r="RLG304" s="75"/>
      <c r="RLH304" s="75"/>
      <c r="RLI304" s="75"/>
      <c r="RLJ304" s="75"/>
      <c r="RLK304" s="75"/>
      <c r="RLL304" s="75"/>
      <c r="RLM304" s="75"/>
      <c r="RLN304" s="75"/>
      <c r="RLO304" s="75"/>
      <c r="RLP304" s="75"/>
      <c r="RLQ304" s="75"/>
      <c r="RLR304" s="75"/>
      <c r="RLS304" s="75"/>
      <c r="RLT304" s="75"/>
      <c r="RLU304" s="75"/>
      <c r="RLV304" s="75"/>
      <c r="RLW304" s="75"/>
      <c r="RLX304" s="75"/>
      <c r="RLY304" s="75"/>
      <c r="RLZ304" s="75"/>
      <c r="RMA304" s="75"/>
      <c r="RMB304" s="75"/>
      <c r="RMC304" s="75"/>
      <c r="RMD304" s="75"/>
      <c r="RME304" s="75"/>
      <c r="RMF304" s="75"/>
      <c r="RMG304" s="75"/>
      <c r="RMH304" s="75"/>
      <c r="RMI304" s="75"/>
      <c r="RMJ304" s="75"/>
      <c r="RMK304" s="75"/>
      <c r="RML304" s="75"/>
      <c r="RMM304" s="75"/>
      <c r="RMN304" s="75"/>
      <c r="RMO304" s="75"/>
      <c r="RMP304" s="75"/>
      <c r="RMQ304" s="75"/>
      <c r="RMR304" s="75"/>
      <c r="RMS304" s="75"/>
      <c r="RMT304" s="75"/>
      <c r="RMU304" s="75"/>
      <c r="RMV304" s="75"/>
      <c r="RMW304" s="75"/>
      <c r="RMX304" s="75"/>
      <c r="RMY304" s="75"/>
      <c r="RMZ304" s="75"/>
      <c r="RNA304" s="75"/>
      <c r="RNB304" s="75"/>
      <c r="RNC304" s="75"/>
      <c r="RND304" s="75"/>
      <c r="RNE304" s="75"/>
      <c r="RNF304" s="75"/>
      <c r="RNG304" s="75"/>
      <c r="RNH304" s="75"/>
      <c r="RNI304" s="75"/>
      <c r="RNJ304" s="75"/>
      <c r="RNK304" s="75"/>
      <c r="RNL304" s="75"/>
      <c r="RNM304" s="75"/>
      <c r="RNN304" s="75"/>
      <c r="RNO304" s="75"/>
      <c r="RNP304" s="75"/>
      <c r="RNQ304" s="75"/>
      <c r="RNR304" s="75"/>
      <c r="RNS304" s="75"/>
      <c r="RNT304" s="75"/>
      <c r="RNU304" s="75"/>
      <c r="RNV304" s="75"/>
      <c r="RNW304" s="75"/>
      <c r="RNX304" s="75"/>
      <c r="RNY304" s="75"/>
      <c r="RNZ304" s="75"/>
      <c r="ROA304" s="75"/>
      <c r="ROB304" s="75"/>
      <c r="ROC304" s="75"/>
      <c r="ROD304" s="75"/>
      <c r="ROE304" s="75"/>
      <c r="ROF304" s="75"/>
      <c r="ROG304" s="75"/>
      <c r="ROH304" s="75"/>
      <c r="ROI304" s="75"/>
      <c r="ROJ304" s="75"/>
      <c r="ROK304" s="75"/>
      <c r="ROL304" s="75"/>
      <c r="ROM304" s="75"/>
      <c r="RON304" s="75"/>
      <c r="ROO304" s="75"/>
      <c r="ROP304" s="75"/>
      <c r="ROQ304" s="75"/>
      <c r="ROR304" s="75"/>
      <c r="ROS304" s="75"/>
      <c r="ROT304" s="75"/>
      <c r="ROU304" s="75"/>
      <c r="ROV304" s="75"/>
      <c r="ROW304" s="75"/>
      <c r="ROX304" s="75"/>
      <c r="ROY304" s="75"/>
      <c r="ROZ304" s="75"/>
      <c r="RPA304" s="75"/>
      <c r="RPB304" s="75"/>
      <c r="RPC304" s="75"/>
      <c r="RPD304" s="75"/>
      <c r="RPE304" s="75"/>
      <c r="RPF304" s="75"/>
      <c r="RPG304" s="75"/>
      <c r="RPH304" s="75"/>
      <c r="RPI304" s="75"/>
      <c r="RPJ304" s="75"/>
      <c r="RPK304" s="75"/>
      <c r="RPL304" s="75"/>
      <c r="RPM304" s="75"/>
      <c r="RPN304" s="75"/>
      <c r="RPO304" s="75"/>
      <c r="RPP304" s="75"/>
      <c r="RPQ304" s="75"/>
      <c r="RPR304" s="75"/>
      <c r="RPS304" s="75"/>
      <c r="RPT304" s="75"/>
      <c r="RPU304" s="75"/>
      <c r="RPV304" s="75"/>
      <c r="RPW304" s="75"/>
      <c r="RPX304" s="75"/>
      <c r="RPY304" s="75"/>
      <c r="RPZ304" s="75"/>
      <c r="RQA304" s="75"/>
      <c r="RQB304" s="75"/>
      <c r="RQC304" s="75"/>
      <c r="RQD304" s="75"/>
      <c r="RQE304" s="75"/>
      <c r="RQF304" s="75"/>
      <c r="RQG304" s="75"/>
      <c r="RQH304" s="75"/>
      <c r="RQI304" s="75"/>
      <c r="RQJ304" s="75"/>
      <c r="RQK304" s="75"/>
      <c r="RQL304" s="75"/>
      <c r="RQM304" s="75"/>
      <c r="RQN304" s="75"/>
      <c r="RQO304" s="75"/>
      <c r="RQP304" s="75"/>
      <c r="RQQ304" s="75"/>
      <c r="RQR304" s="75"/>
      <c r="RQS304" s="75"/>
      <c r="RQT304" s="75"/>
      <c r="RQU304" s="75"/>
      <c r="RQV304" s="75"/>
      <c r="RQW304" s="75"/>
      <c r="RQX304" s="75"/>
      <c r="RQY304" s="75"/>
      <c r="RQZ304" s="75"/>
      <c r="RRA304" s="75"/>
      <c r="RRB304" s="75"/>
      <c r="RRC304" s="75"/>
      <c r="RRD304" s="75"/>
      <c r="RRE304" s="75"/>
      <c r="RRF304" s="75"/>
      <c r="RRG304" s="75"/>
      <c r="RRH304" s="75"/>
      <c r="RRI304" s="75"/>
      <c r="RRJ304" s="75"/>
      <c r="RRK304" s="75"/>
      <c r="RRL304" s="75"/>
      <c r="RRM304" s="75"/>
      <c r="RRN304" s="75"/>
      <c r="RRO304" s="75"/>
      <c r="RRP304" s="75"/>
      <c r="RRQ304" s="75"/>
      <c r="RRR304" s="75"/>
      <c r="RRS304" s="75"/>
      <c r="RRT304" s="75"/>
      <c r="RRU304" s="75"/>
      <c r="RRV304" s="75"/>
      <c r="RRW304" s="75"/>
      <c r="RRX304" s="75"/>
      <c r="RRY304" s="75"/>
      <c r="RRZ304" s="75"/>
      <c r="RSA304" s="75"/>
      <c r="RSB304" s="75"/>
      <c r="RSC304" s="75"/>
      <c r="RSD304" s="75"/>
      <c r="RSE304" s="75"/>
      <c r="RSF304" s="75"/>
      <c r="RSG304" s="75"/>
      <c r="RSH304" s="75"/>
      <c r="RSI304" s="75"/>
      <c r="RSJ304" s="75"/>
      <c r="RSK304" s="75"/>
      <c r="RSL304" s="75"/>
      <c r="RSM304" s="75"/>
      <c r="RSN304" s="75"/>
      <c r="RSO304" s="75"/>
      <c r="RSP304" s="75"/>
      <c r="RSQ304" s="75"/>
      <c r="RSR304" s="75"/>
      <c r="RSS304" s="75"/>
      <c r="RST304" s="75"/>
      <c r="RSU304" s="75"/>
      <c r="RSV304" s="75"/>
      <c r="RSW304" s="75"/>
      <c r="RSX304" s="75"/>
      <c r="RSY304" s="75"/>
      <c r="RSZ304" s="75"/>
      <c r="RTA304" s="75"/>
      <c r="RTB304" s="75"/>
      <c r="RTC304" s="75"/>
      <c r="RTD304" s="75"/>
      <c r="RTE304" s="75"/>
      <c r="RTF304" s="75"/>
      <c r="RTG304" s="75"/>
      <c r="RTH304" s="75"/>
      <c r="RTI304" s="75"/>
      <c r="RTJ304" s="75"/>
      <c r="RTK304" s="75"/>
      <c r="RTL304" s="75"/>
      <c r="RTM304" s="75"/>
      <c r="RTN304" s="75"/>
      <c r="RTO304" s="75"/>
      <c r="RTP304" s="75"/>
      <c r="RTQ304" s="75"/>
      <c r="RTR304" s="75"/>
      <c r="RTS304" s="75"/>
      <c r="RTT304" s="75"/>
      <c r="RTU304" s="75"/>
      <c r="RTV304" s="75"/>
      <c r="RTW304" s="75"/>
      <c r="RTX304" s="75"/>
      <c r="RTY304" s="75"/>
      <c r="RTZ304" s="75"/>
      <c r="RUA304" s="75"/>
      <c r="RUB304" s="75"/>
      <c r="RUC304" s="75"/>
      <c r="RUD304" s="75"/>
      <c r="RUE304" s="75"/>
      <c r="RUF304" s="75"/>
      <c r="RUG304" s="75"/>
      <c r="RUH304" s="75"/>
      <c r="RUI304" s="75"/>
      <c r="RUJ304" s="75"/>
      <c r="RUK304" s="75"/>
      <c r="RUL304" s="75"/>
      <c r="RUM304" s="75"/>
      <c r="RUN304" s="75"/>
      <c r="RUO304" s="75"/>
      <c r="RUP304" s="75"/>
      <c r="RUQ304" s="75"/>
      <c r="RUR304" s="75"/>
      <c r="RUS304" s="75"/>
      <c r="RUT304" s="75"/>
      <c r="RUU304" s="75"/>
      <c r="RUV304" s="75"/>
      <c r="RUW304" s="75"/>
      <c r="RUX304" s="75"/>
      <c r="RUY304" s="75"/>
      <c r="RUZ304" s="75"/>
      <c r="RVA304" s="75"/>
      <c r="RVB304" s="75"/>
      <c r="RVC304" s="75"/>
      <c r="RVD304" s="75"/>
      <c r="RVE304" s="75"/>
      <c r="RVF304" s="75"/>
      <c r="RVG304" s="75"/>
      <c r="RVH304" s="75"/>
      <c r="RVI304" s="75"/>
      <c r="RVJ304" s="75"/>
      <c r="RVK304" s="75"/>
      <c r="RVL304" s="75"/>
      <c r="RVM304" s="75"/>
      <c r="RVN304" s="75"/>
      <c r="RVO304" s="75"/>
      <c r="RVP304" s="75"/>
      <c r="RVQ304" s="75"/>
      <c r="RVR304" s="75"/>
      <c r="RVS304" s="75"/>
      <c r="RVT304" s="75"/>
      <c r="RVU304" s="75"/>
      <c r="RVV304" s="75"/>
      <c r="RVW304" s="75"/>
      <c r="RVX304" s="75"/>
      <c r="RVY304" s="75"/>
      <c r="RVZ304" s="75"/>
      <c r="RWA304" s="75"/>
      <c r="RWB304" s="75"/>
      <c r="RWC304" s="75"/>
      <c r="RWD304" s="75"/>
      <c r="RWE304" s="75"/>
      <c r="RWF304" s="75"/>
      <c r="RWG304" s="75"/>
      <c r="RWH304" s="75"/>
      <c r="RWI304" s="75"/>
      <c r="RWJ304" s="75"/>
      <c r="RWK304" s="75"/>
      <c r="RWL304" s="75"/>
      <c r="RWM304" s="75"/>
      <c r="RWN304" s="75"/>
      <c r="RWO304" s="75"/>
      <c r="RWP304" s="75"/>
      <c r="RWQ304" s="75"/>
      <c r="RWR304" s="75"/>
      <c r="RWS304" s="75"/>
      <c r="RWT304" s="75"/>
      <c r="RWU304" s="75"/>
      <c r="RWV304" s="75"/>
      <c r="RWW304" s="75"/>
      <c r="RWX304" s="75"/>
      <c r="RWY304" s="75"/>
      <c r="RWZ304" s="75"/>
      <c r="RXA304" s="75"/>
      <c r="RXB304" s="75"/>
      <c r="RXC304" s="75"/>
      <c r="RXD304" s="75"/>
      <c r="RXE304" s="75"/>
      <c r="RXF304" s="75"/>
      <c r="RXG304" s="75"/>
      <c r="RXH304" s="75"/>
      <c r="RXI304" s="75"/>
      <c r="RXJ304" s="75"/>
      <c r="RXK304" s="75"/>
      <c r="RXL304" s="75"/>
      <c r="RXM304" s="75"/>
      <c r="RXN304" s="75"/>
      <c r="RXO304" s="75"/>
      <c r="RXP304" s="75"/>
      <c r="RXQ304" s="75"/>
      <c r="RXR304" s="75"/>
      <c r="RXS304" s="75"/>
      <c r="RXT304" s="75"/>
      <c r="RXU304" s="75"/>
      <c r="RXV304" s="75"/>
      <c r="RXW304" s="75"/>
      <c r="RXX304" s="75"/>
      <c r="RXY304" s="75"/>
      <c r="RXZ304" s="75"/>
      <c r="RYA304" s="75"/>
      <c r="RYB304" s="75"/>
      <c r="RYC304" s="75"/>
      <c r="RYD304" s="75"/>
      <c r="RYE304" s="75"/>
      <c r="RYF304" s="75"/>
      <c r="RYG304" s="75"/>
      <c r="RYH304" s="75"/>
      <c r="RYI304" s="75"/>
      <c r="RYJ304" s="75"/>
      <c r="RYK304" s="75"/>
      <c r="RYL304" s="75"/>
      <c r="RYM304" s="75"/>
      <c r="RYN304" s="75"/>
      <c r="RYO304" s="75"/>
      <c r="RYP304" s="75"/>
      <c r="RYQ304" s="75"/>
      <c r="RYR304" s="75"/>
      <c r="RYS304" s="75"/>
      <c r="RYT304" s="75"/>
      <c r="RYU304" s="75"/>
      <c r="RYV304" s="75"/>
      <c r="RYW304" s="75"/>
      <c r="RYX304" s="75"/>
      <c r="RYY304" s="75"/>
      <c r="RYZ304" s="75"/>
      <c r="RZA304" s="75"/>
      <c r="RZB304" s="75"/>
      <c r="RZC304" s="75"/>
      <c r="RZD304" s="75"/>
      <c r="RZE304" s="75"/>
      <c r="RZF304" s="75"/>
      <c r="RZG304" s="75"/>
      <c r="RZH304" s="75"/>
      <c r="RZI304" s="75"/>
      <c r="RZJ304" s="75"/>
      <c r="RZK304" s="75"/>
      <c r="RZL304" s="75"/>
      <c r="RZM304" s="75"/>
      <c r="RZN304" s="75"/>
      <c r="RZO304" s="75"/>
      <c r="RZP304" s="75"/>
      <c r="RZQ304" s="75"/>
      <c r="RZR304" s="75"/>
      <c r="RZS304" s="75"/>
      <c r="RZT304" s="75"/>
      <c r="RZU304" s="75"/>
      <c r="RZV304" s="75"/>
      <c r="RZW304" s="75"/>
      <c r="RZX304" s="75"/>
      <c r="RZY304" s="75"/>
      <c r="RZZ304" s="75"/>
      <c r="SAA304" s="75"/>
      <c r="SAB304" s="75"/>
      <c r="SAC304" s="75"/>
      <c r="SAD304" s="75"/>
      <c r="SAE304" s="75"/>
      <c r="SAF304" s="75"/>
      <c r="SAG304" s="75"/>
      <c r="SAH304" s="75"/>
      <c r="SAI304" s="75"/>
      <c r="SAJ304" s="75"/>
      <c r="SAK304" s="75"/>
      <c r="SAL304" s="75"/>
      <c r="SAM304" s="75"/>
      <c r="SAN304" s="75"/>
      <c r="SAO304" s="75"/>
      <c r="SAP304" s="75"/>
      <c r="SAQ304" s="75"/>
      <c r="SAR304" s="75"/>
      <c r="SAS304" s="75"/>
      <c r="SAT304" s="75"/>
      <c r="SAU304" s="75"/>
      <c r="SAV304" s="75"/>
      <c r="SAW304" s="75"/>
      <c r="SAX304" s="75"/>
      <c r="SAY304" s="75"/>
      <c r="SAZ304" s="75"/>
      <c r="SBA304" s="75"/>
      <c r="SBB304" s="75"/>
      <c r="SBC304" s="75"/>
      <c r="SBD304" s="75"/>
      <c r="SBE304" s="75"/>
      <c r="SBF304" s="75"/>
      <c r="SBG304" s="75"/>
      <c r="SBH304" s="75"/>
      <c r="SBI304" s="75"/>
      <c r="SBJ304" s="75"/>
      <c r="SBK304" s="75"/>
      <c r="SBL304" s="75"/>
      <c r="SBM304" s="75"/>
      <c r="SBN304" s="75"/>
      <c r="SBO304" s="75"/>
      <c r="SBP304" s="75"/>
      <c r="SBQ304" s="75"/>
      <c r="SBR304" s="75"/>
      <c r="SBS304" s="75"/>
      <c r="SBT304" s="75"/>
      <c r="SBU304" s="75"/>
      <c r="SBV304" s="75"/>
      <c r="SBW304" s="75"/>
      <c r="SBX304" s="75"/>
      <c r="SBY304" s="75"/>
      <c r="SBZ304" s="75"/>
      <c r="SCA304" s="75"/>
      <c r="SCB304" s="75"/>
      <c r="SCC304" s="75"/>
      <c r="SCD304" s="75"/>
      <c r="SCE304" s="75"/>
      <c r="SCF304" s="75"/>
      <c r="SCG304" s="75"/>
      <c r="SCH304" s="75"/>
      <c r="SCI304" s="75"/>
      <c r="SCJ304" s="75"/>
      <c r="SCK304" s="75"/>
      <c r="SCL304" s="75"/>
      <c r="SCM304" s="75"/>
      <c r="SCN304" s="75"/>
      <c r="SCO304" s="75"/>
      <c r="SCP304" s="75"/>
      <c r="SCQ304" s="75"/>
      <c r="SCR304" s="75"/>
      <c r="SCS304" s="75"/>
      <c r="SCT304" s="75"/>
      <c r="SCU304" s="75"/>
      <c r="SCV304" s="75"/>
      <c r="SCW304" s="75"/>
      <c r="SCX304" s="75"/>
      <c r="SCY304" s="75"/>
      <c r="SCZ304" s="75"/>
      <c r="SDA304" s="75"/>
      <c r="SDB304" s="75"/>
      <c r="SDC304" s="75"/>
      <c r="SDD304" s="75"/>
      <c r="SDE304" s="75"/>
      <c r="SDF304" s="75"/>
      <c r="SDG304" s="75"/>
      <c r="SDH304" s="75"/>
      <c r="SDI304" s="75"/>
      <c r="SDJ304" s="75"/>
      <c r="SDK304" s="75"/>
      <c r="SDL304" s="75"/>
      <c r="SDM304" s="75"/>
      <c r="SDN304" s="75"/>
      <c r="SDO304" s="75"/>
      <c r="SDP304" s="75"/>
      <c r="SDQ304" s="75"/>
      <c r="SDR304" s="75"/>
      <c r="SDS304" s="75"/>
      <c r="SDT304" s="75"/>
      <c r="SDU304" s="75"/>
      <c r="SDV304" s="75"/>
      <c r="SDW304" s="75"/>
      <c r="SDX304" s="75"/>
      <c r="SDY304" s="75"/>
      <c r="SDZ304" s="75"/>
      <c r="SEA304" s="75"/>
      <c r="SEB304" s="75"/>
      <c r="SEC304" s="75"/>
      <c r="SED304" s="75"/>
      <c r="SEE304" s="75"/>
      <c r="SEF304" s="75"/>
      <c r="SEG304" s="75"/>
      <c r="SEH304" s="75"/>
      <c r="SEI304" s="75"/>
      <c r="SEJ304" s="75"/>
      <c r="SEK304" s="75"/>
      <c r="SEL304" s="75"/>
      <c r="SEM304" s="75"/>
      <c r="SEN304" s="75"/>
      <c r="SEO304" s="75"/>
      <c r="SEP304" s="75"/>
      <c r="SEQ304" s="75"/>
      <c r="SER304" s="75"/>
      <c r="SES304" s="75"/>
      <c r="SET304" s="75"/>
      <c r="SEU304" s="75"/>
      <c r="SEV304" s="75"/>
      <c r="SEW304" s="75"/>
      <c r="SEX304" s="75"/>
      <c r="SEY304" s="75"/>
      <c r="SEZ304" s="75"/>
      <c r="SFA304" s="75"/>
      <c r="SFB304" s="75"/>
      <c r="SFC304" s="75"/>
      <c r="SFD304" s="75"/>
      <c r="SFE304" s="75"/>
      <c r="SFF304" s="75"/>
      <c r="SFG304" s="75"/>
      <c r="SFH304" s="75"/>
      <c r="SFI304" s="75"/>
      <c r="SFJ304" s="75"/>
      <c r="SFK304" s="75"/>
      <c r="SFL304" s="75"/>
      <c r="SFM304" s="75"/>
      <c r="SFN304" s="75"/>
      <c r="SFO304" s="75"/>
      <c r="SFP304" s="75"/>
      <c r="SFQ304" s="75"/>
      <c r="SFR304" s="75"/>
      <c r="SFS304" s="75"/>
      <c r="SFT304" s="75"/>
      <c r="SFU304" s="75"/>
      <c r="SFV304" s="75"/>
      <c r="SFW304" s="75"/>
      <c r="SFX304" s="75"/>
      <c r="SFY304" s="75"/>
      <c r="SFZ304" s="75"/>
      <c r="SGA304" s="75"/>
      <c r="SGB304" s="75"/>
      <c r="SGC304" s="75"/>
      <c r="SGD304" s="75"/>
      <c r="SGE304" s="75"/>
      <c r="SGF304" s="75"/>
      <c r="SGG304" s="75"/>
      <c r="SGH304" s="75"/>
      <c r="SGI304" s="75"/>
      <c r="SGJ304" s="75"/>
      <c r="SGK304" s="75"/>
      <c r="SGL304" s="75"/>
      <c r="SGM304" s="75"/>
      <c r="SGN304" s="75"/>
      <c r="SGO304" s="75"/>
      <c r="SGP304" s="75"/>
      <c r="SGQ304" s="75"/>
      <c r="SGR304" s="75"/>
      <c r="SGS304" s="75"/>
      <c r="SGT304" s="75"/>
      <c r="SGU304" s="75"/>
      <c r="SGV304" s="75"/>
      <c r="SGW304" s="75"/>
      <c r="SGX304" s="75"/>
      <c r="SGY304" s="75"/>
      <c r="SGZ304" s="75"/>
      <c r="SHA304" s="75"/>
      <c r="SHB304" s="75"/>
      <c r="SHC304" s="75"/>
      <c r="SHD304" s="75"/>
      <c r="SHE304" s="75"/>
      <c r="SHF304" s="75"/>
      <c r="SHG304" s="75"/>
      <c r="SHH304" s="75"/>
      <c r="SHI304" s="75"/>
      <c r="SHJ304" s="75"/>
      <c r="SHK304" s="75"/>
      <c r="SHL304" s="75"/>
      <c r="SHM304" s="75"/>
      <c r="SHN304" s="75"/>
      <c r="SHO304" s="75"/>
      <c r="SHP304" s="75"/>
      <c r="SHQ304" s="75"/>
      <c r="SHR304" s="75"/>
      <c r="SHS304" s="75"/>
      <c r="SHT304" s="75"/>
      <c r="SHU304" s="75"/>
      <c r="SHV304" s="75"/>
      <c r="SHW304" s="75"/>
      <c r="SHX304" s="75"/>
      <c r="SHY304" s="75"/>
      <c r="SHZ304" s="75"/>
      <c r="SIA304" s="75"/>
      <c r="SIB304" s="75"/>
      <c r="SIC304" s="75"/>
      <c r="SID304" s="75"/>
      <c r="SIE304" s="75"/>
      <c r="SIF304" s="75"/>
      <c r="SIG304" s="75"/>
      <c r="SIH304" s="75"/>
      <c r="SII304" s="75"/>
      <c r="SIJ304" s="75"/>
      <c r="SIK304" s="75"/>
      <c r="SIL304" s="75"/>
      <c r="SIM304" s="75"/>
      <c r="SIN304" s="75"/>
      <c r="SIO304" s="75"/>
      <c r="SIP304" s="75"/>
      <c r="SIQ304" s="75"/>
      <c r="SIR304" s="75"/>
      <c r="SIS304" s="75"/>
      <c r="SIT304" s="75"/>
      <c r="SIU304" s="75"/>
      <c r="SIV304" s="75"/>
      <c r="SIW304" s="75"/>
      <c r="SIX304" s="75"/>
      <c r="SIY304" s="75"/>
      <c r="SIZ304" s="75"/>
      <c r="SJA304" s="75"/>
      <c r="SJB304" s="75"/>
      <c r="SJC304" s="75"/>
      <c r="SJD304" s="75"/>
      <c r="SJE304" s="75"/>
      <c r="SJF304" s="75"/>
      <c r="SJG304" s="75"/>
      <c r="SJH304" s="75"/>
      <c r="SJI304" s="75"/>
      <c r="SJJ304" s="75"/>
      <c r="SJK304" s="75"/>
      <c r="SJL304" s="75"/>
      <c r="SJM304" s="75"/>
      <c r="SJN304" s="75"/>
      <c r="SJO304" s="75"/>
      <c r="SJP304" s="75"/>
      <c r="SJQ304" s="75"/>
      <c r="SJR304" s="75"/>
      <c r="SJS304" s="75"/>
      <c r="SJT304" s="75"/>
      <c r="SJU304" s="75"/>
      <c r="SJV304" s="75"/>
      <c r="SJW304" s="75"/>
      <c r="SJX304" s="75"/>
      <c r="SJY304" s="75"/>
      <c r="SJZ304" s="75"/>
      <c r="SKA304" s="75"/>
      <c r="SKB304" s="75"/>
      <c r="SKC304" s="75"/>
      <c r="SKD304" s="75"/>
      <c r="SKE304" s="75"/>
      <c r="SKF304" s="75"/>
      <c r="SKG304" s="75"/>
      <c r="SKH304" s="75"/>
      <c r="SKI304" s="75"/>
      <c r="SKJ304" s="75"/>
      <c r="SKK304" s="75"/>
      <c r="SKL304" s="75"/>
      <c r="SKM304" s="75"/>
      <c r="SKN304" s="75"/>
      <c r="SKO304" s="75"/>
      <c r="SKP304" s="75"/>
      <c r="SKQ304" s="75"/>
      <c r="SKR304" s="75"/>
      <c r="SKS304" s="75"/>
      <c r="SKT304" s="75"/>
      <c r="SKU304" s="75"/>
      <c r="SKV304" s="75"/>
      <c r="SKW304" s="75"/>
      <c r="SKX304" s="75"/>
      <c r="SKY304" s="75"/>
      <c r="SKZ304" s="75"/>
      <c r="SLA304" s="75"/>
      <c r="SLB304" s="75"/>
      <c r="SLC304" s="75"/>
      <c r="SLD304" s="75"/>
      <c r="SLE304" s="75"/>
      <c r="SLF304" s="75"/>
      <c r="SLG304" s="75"/>
      <c r="SLH304" s="75"/>
      <c r="SLI304" s="75"/>
      <c r="SLJ304" s="75"/>
      <c r="SLK304" s="75"/>
      <c r="SLL304" s="75"/>
      <c r="SLM304" s="75"/>
      <c r="SLN304" s="75"/>
      <c r="SLO304" s="75"/>
      <c r="SLP304" s="75"/>
      <c r="SLQ304" s="75"/>
      <c r="SLR304" s="75"/>
      <c r="SLS304" s="75"/>
      <c r="SLT304" s="75"/>
      <c r="SLU304" s="75"/>
      <c r="SLV304" s="75"/>
      <c r="SLW304" s="75"/>
      <c r="SLX304" s="75"/>
      <c r="SLY304" s="75"/>
      <c r="SLZ304" s="75"/>
      <c r="SMA304" s="75"/>
      <c r="SMB304" s="75"/>
      <c r="SMC304" s="75"/>
      <c r="SMD304" s="75"/>
      <c r="SME304" s="75"/>
      <c r="SMF304" s="75"/>
      <c r="SMG304" s="75"/>
      <c r="SMH304" s="75"/>
      <c r="SMI304" s="75"/>
      <c r="SMJ304" s="75"/>
      <c r="SMK304" s="75"/>
      <c r="SML304" s="75"/>
      <c r="SMM304" s="75"/>
      <c r="SMN304" s="75"/>
      <c r="SMO304" s="75"/>
      <c r="SMP304" s="75"/>
      <c r="SMQ304" s="75"/>
      <c r="SMR304" s="75"/>
      <c r="SMS304" s="75"/>
      <c r="SMT304" s="75"/>
      <c r="SMU304" s="75"/>
      <c r="SMV304" s="75"/>
      <c r="SMW304" s="75"/>
      <c r="SMX304" s="75"/>
      <c r="SMY304" s="75"/>
      <c r="SMZ304" s="75"/>
      <c r="SNA304" s="75"/>
      <c r="SNB304" s="75"/>
      <c r="SNC304" s="75"/>
      <c r="SND304" s="75"/>
      <c r="SNE304" s="75"/>
      <c r="SNF304" s="75"/>
      <c r="SNG304" s="75"/>
      <c r="SNH304" s="75"/>
      <c r="SNI304" s="75"/>
      <c r="SNJ304" s="75"/>
      <c r="SNK304" s="75"/>
      <c r="SNL304" s="75"/>
      <c r="SNM304" s="75"/>
      <c r="SNN304" s="75"/>
      <c r="SNO304" s="75"/>
      <c r="SNP304" s="75"/>
      <c r="SNQ304" s="75"/>
      <c r="SNR304" s="75"/>
      <c r="SNS304" s="75"/>
      <c r="SNT304" s="75"/>
      <c r="SNU304" s="75"/>
      <c r="SNV304" s="75"/>
      <c r="SNW304" s="75"/>
      <c r="SNX304" s="75"/>
      <c r="SNY304" s="75"/>
      <c r="SNZ304" s="75"/>
      <c r="SOA304" s="75"/>
      <c r="SOB304" s="75"/>
      <c r="SOC304" s="75"/>
      <c r="SOD304" s="75"/>
      <c r="SOE304" s="75"/>
      <c r="SOF304" s="75"/>
      <c r="SOG304" s="75"/>
      <c r="SOH304" s="75"/>
      <c r="SOI304" s="75"/>
      <c r="SOJ304" s="75"/>
      <c r="SOK304" s="75"/>
      <c r="SOL304" s="75"/>
      <c r="SOM304" s="75"/>
      <c r="SON304" s="75"/>
      <c r="SOO304" s="75"/>
      <c r="SOP304" s="75"/>
      <c r="SOQ304" s="75"/>
      <c r="SOR304" s="75"/>
      <c r="SOS304" s="75"/>
      <c r="SOT304" s="75"/>
      <c r="SOU304" s="75"/>
      <c r="SOV304" s="75"/>
      <c r="SOW304" s="75"/>
      <c r="SOX304" s="75"/>
      <c r="SOY304" s="75"/>
      <c r="SOZ304" s="75"/>
      <c r="SPA304" s="75"/>
      <c r="SPB304" s="75"/>
      <c r="SPC304" s="75"/>
      <c r="SPD304" s="75"/>
      <c r="SPE304" s="75"/>
      <c r="SPF304" s="75"/>
      <c r="SPG304" s="75"/>
      <c r="SPH304" s="75"/>
      <c r="SPI304" s="75"/>
      <c r="SPJ304" s="75"/>
      <c r="SPK304" s="75"/>
      <c r="SPL304" s="75"/>
      <c r="SPM304" s="75"/>
      <c r="SPN304" s="75"/>
      <c r="SPO304" s="75"/>
      <c r="SPP304" s="75"/>
      <c r="SPQ304" s="75"/>
      <c r="SPR304" s="75"/>
      <c r="SPS304" s="75"/>
      <c r="SPT304" s="75"/>
      <c r="SPU304" s="75"/>
      <c r="SPV304" s="75"/>
      <c r="SPW304" s="75"/>
      <c r="SPX304" s="75"/>
      <c r="SPY304" s="75"/>
      <c r="SPZ304" s="75"/>
      <c r="SQA304" s="75"/>
      <c r="SQB304" s="75"/>
      <c r="SQC304" s="75"/>
      <c r="SQD304" s="75"/>
      <c r="SQE304" s="75"/>
      <c r="SQF304" s="75"/>
      <c r="SQG304" s="75"/>
      <c r="SQH304" s="75"/>
      <c r="SQI304" s="75"/>
      <c r="SQJ304" s="75"/>
      <c r="SQK304" s="75"/>
      <c r="SQL304" s="75"/>
      <c r="SQM304" s="75"/>
      <c r="SQN304" s="75"/>
      <c r="SQO304" s="75"/>
      <c r="SQP304" s="75"/>
      <c r="SQQ304" s="75"/>
      <c r="SQR304" s="75"/>
      <c r="SQS304" s="75"/>
      <c r="SQT304" s="75"/>
      <c r="SQU304" s="75"/>
      <c r="SQV304" s="75"/>
      <c r="SQW304" s="75"/>
      <c r="SQX304" s="75"/>
      <c r="SQY304" s="75"/>
      <c r="SQZ304" s="75"/>
      <c r="SRA304" s="75"/>
      <c r="SRB304" s="75"/>
      <c r="SRC304" s="75"/>
      <c r="SRD304" s="75"/>
      <c r="SRE304" s="75"/>
      <c r="SRF304" s="75"/>
      <c r="SRG304" s="75"/>
      <c r="SRH304" s="75"/>
      <c r="SRI304" s="75"/>
      <c r="SRJ304" s="75"/>
      <c r="SRK304" s="75"/>
      <c r="SRL304" s="75"/>
      <c r="SRM304" s="75"/>
      <c r="SRN304" s="75"/>
      <c r="SRO304" s="75"/>
      <c r="SRP304" s="75"/>
      <c r="SRQ304" s="75"/>
      <c r="SRR304" s="75"/>
      <c r="SRS304" s="75"/>
      <c r="SRT304" s="75"/>
      <c r="SRU304" s="75"/>
      <c r="SRV304" s="75"/>
      <c r="SRW304" s="75"/>
      <c r="SRX304" s="75"/>
      <c r="SRY304" s="75"/>
      <c r="SRZ304" s="75"/>
      <c r="SSA304" s="75"/>
      <c r="SSB304" s="75"/>
      <c r="SSC304" s="75"/>
      <c r="SSD304" s="75"/>
      <c r="SSE304" s="75"/>
      <c r="SSF304" s="75"/>
      <c r="SSG304" s="75"/>
      <c r="SSH304" s="75"/>
      <c r="SSI304" s="75"/>
      <c r="SSJ304" s="75"/>
      <c r="SSK304" s="75"/>
      <c r="SSL304" s="75"/>
      <c r="SSM304" s="75"/>
      <c r="SSN304" s="75"/>
      <c r="SSO304" s="75"/>
      <c r="SSP304" s="75"/>
      <c r="SSQ304" s="75"/>
      <c r="SSR304" s="75"/>
      <c r="SSS304" s="75"/>
      <c r="SST304" s="75"/>
      <c r="SSU304" s="75"/>
      <c r="SSV304" s="75"/>
      <c r="SSW304" s="75"/>
      <c r="SSX304" s="75"/>
      <c r="SSY304" s="75"/>
      <c r="SSZ304" s="75"/>
      <c r="STA304" s="75"/>
      <c r="STB304" s="75"/>
      <c r="STC304" s="75"/>
      <c r="STD304" s="75"/>
      <c r="STE304" s="75"/>
      <c r="STF304" s="75"/>
      <c r="STG304" s="75"/>
      <c r="STH304" s="75"/>
      <c r="STI304" s="75"/>
      <c r="STJ304" s="75"/>
      <c r="STK304" s="75"/>
      <c r="STL304" s="75"/>
      <c r="STM304" s="75"/>
      <c r="STN304" s="75"/>
      <c r="STO304" s="75"/>
      <c r="STP304" s="75"/>
      <c r="STQ304" s="75"/>
      <c r="STR304" s="75"/>
      <c r="STS304" s="75"/>
      <c r="STT304" s="75"/>
      <c r="STU304" s="75"/>
      <c r="STV304" s="75"/>
      <c r="STW304" s="75"/>
      <c r="STX304" s="75"/>
      <c r="STY304" s="75"/>
      <c r="STZ304" s="75"/>
      <c r="SUA304" s="75"/>
      <c r="SUB304" s="75"/>
      <c r="SUC304" s="75"/>
      <c r="SUD304" s="75"/>
      <c r="SUE304" s="75"/>
      <c r="SUF304" s="75"/>
      <c r="SUG304" s="75"/>
      <c r="SUH304" s="75"/>
      <c r="SUI304" s="75"/>
      <c r="SUJ304" s="75"/>
      <c r="SUK304" s="75"/>
      <c r="SUL304" s="75"/>
      <c r="SUM304" s="75"/>
      <c r="SUN304" s="75"/>
      <c r="SUO304" s="75"/>
      <c r="SUP304" s="75"/>
      <c r="SUQ304" s="75"/>
      <c r="SUR304" s="75"/>
      <c r="SUS304" s="75"/>
      <c r="SUT304" s="75"/>
      <c r="SUU304" s="75"/>
      <c r="SUV304" s="75"/>
      <c r="SUW304" s="75"/>
      <c r="SUX304" s="75"/>
      <c r="SUY304" s="75"/>
      <c r="SUZ304" s="75"/>
      <c r="SVA304" s="75"/>
      <c r="SVB304" s="75"/>
      <c r="SVC304" s="75"/>
      <c r="SVD304" s="75"/>
      <c r="SVE304" s="75"/>
      <c r="SVF304" s="75"/>
      <c r="SVG304" s="75"/>
      <c r="SVH304" s="75"/>
      <c r="SVI304" s="75"/>
      <c r="SVJ304" s="75"/>
      <c r="SVK304" s="75"/>
      <c r="SVL304" s="75"/>
      <c r="SVM304" s="75"/>
      <c r="SVN304" s="75"/>
      <c r="SVO304" s="75"/>
      <c r="SVP304" s="75"/>
      <c r="SVQ304" s="75"/>
      <c r="SVR304" s="75"/>
      <c r="SVS304" s="75"/>
      <c r="SVT304" s="75"/>
      <c r="SVU304" s="75"/>
      <c r="SVV304" s="75"/>
      <c r="SVW304" s="75"/>
      <c r="SVX304" s="75"/>
      <c r="SVY304" s="75"/>
      <c r="SVZ304" s="75"/>
      <c r="SWA304" s="75"/>
      <c r="SWB304" s="75"/>
      <c r="SWC304" s="75"/>
      <c r="SWD304" s="75"/>
      <c r="SWE304" s="75"/>
      <c r="SWF304" s="75"/>
      <c r="SWG304" s="75"/>
      <c r="SWH304" s="75"/>
      <c r="SWI304" s="75"/>
      <c r="SWJ304" s="75"/>
      <c r="SWK304" s="75"/>
      <c r="SWL304" s="75"/>
      <c r="SWM304" s="75"/>
      <c r="SWN304" s="75"/>
      <c r="SWO304" s="75"/>
      <c r="SWP304" s="75"/>
      <c r="SWQ304" s="75"/>
      <c r="SWR304" s="75"/>
      <c r="SWS304" s="75"/>
      <c r="SWT304" s="75"/>
      <c r="SWU304" s="75"/>
      <c r="SWV304" s="75"/>
      <c r="SWW304" s="75"/>
      <c r="SWX304" s="75"/>
      <c r="SWY304" s="75"/>
      <c r="SWZ304" s="75"/>
      <c r="SXA304" s="75"/>
      <c r="SXB304" s="75"/>
      <c r="SXC304" s="75"/>
      <c r="SXD304" s="75"/>
      <c r="SXE304" s="75"/>
      <c r="SXF304" s="75"/>
      <c r="SXG304" s="75"/>
      <c r="SXH304" s="75"/>
      <c r="SXI304" s="75"/>
      <c r="SXJ304" s="75"/>
      <c r="SXK304" s="75"/>
      <c r="SXL304" s="75"/>
      <c r="SXM304" s="75"/>
      <c r="SXN304" s="75"/>
      <c r="SXO304" s="75"/>
      <c r="SXP304" s="75"/>
      <c r="SXQ304" s="75"/>
      <c r="SXR304" s="75"/>
      <c r="SXS304" s="75"/>
      <c r="SXT304" s="75"/>
      <c r="SXU304" s="75"/>
      <c r="SXV304" s="75"/>
      <c r="SXW304" s="75"/>
      <c r="SXX304" s="75"/>
      <c r="SXY304" s="75"/>
      <c r="SXZ304" s="75"/>
      <c r="SYA304" s="75"/>
      <c r="SYB304" s="75"/>
      <c r="SYC304" s="75"/>
      <c r="SYD304" s="75"/>
      <c r="SYE304" s="75"/>
      <c r="SYF304" s="75"/>
      <c r="SYG304" s="75"/>
      <c r="SYH304" s="75"/>
      <c r="SYI304" s="75"/>
      <c r="SYJ304" s="75"/>
      <c r="SYK304" s="75"/>
      <c r="SYL304" s="75"/>
      <c r="SYM304" s="75"/>
      <c r="SYN304" s="75"/>
      <c r="SYO304" s="75"/>
      <c r="SYP304" s="75"/>
      <c r="SYQ304" s="75"/>
      <c r="SYR304" s="75"/>
      <c r="SYS304" s="75"/>
      <c r="SYT304" s="75"/>
      <c r="SYU304" s="75"/>
      <c r="SYV304" s="75"/>
      <c r="SYW304" s="75"/>
      <c r="SYX304" s="75"/>
      <c r="SYY304" s="75"/>
      <c r="SYZ304" s="75"/>
      <c r="SZA304" s="75"/>
      <c r="SZB304" s="75"/>
      <c r="SZC304" s="75"/>
      <c r="SZD304" s="75"/>
      <c r="SZE304" s="75"/>
      <c r="SZF304" s="75"/>
      <c r="SZG304" s="75"/>
      <c r="SZH304" s="75"/>
      <c r="SZI304" s="75"/>
      <c r="SZJ304" s="75"/>
      <c r="SZK304" s="75"/>
      <c r="SZL304" s="75"/>
      <c r="SZM304" s="75"/>
      <c r="SZN304" s="75"/>
      <c r="SZO304" s="75"/>
      <c r="SZP304" s="75"/>
      <c r="SZQ304" s="75"/>
      <c r="SZR304" s="75"/>
      <c r="SZS304" s="75"/>
      <c r="SZT304" s="75"/>
      <c r="SZU304" s="75"/>
      <c r="SZV304" s="75"/>
      <c r="SZW304" s="75"/>
      <c r="SZX304" s="75"/>
      <c r="SZY304" s="75"/>
      <c r="SZZ304" s="75"/>
      <c r="TAA304" s="75"/>
      <c r="TAB304" s="75"/>
      <c r="TAC304" s="75"/>
      <c r="TAD304" s="75"/>
      <c r="TAE304" s="75"/>
      <c r="TAF304" s="75"/>
      <c r="TAG304" s="75"/>
      <c r="TAH304" s="75"/>
      <c r="TAI304" s="75"/>
      <c r="TAJ304" s="75"/>
      <c r="TAK304" s="75"/>
      <c r="TAL304" s="75"/>
      <c r="TAM304" s="75"/>
      <c r="TAN304" s="75"/>
      <c r="TAO304" s="75"/>
      <c r="TAP304" s="75"/>
      <c r="TAQ304" s="75"/>
      <c r="TAR304" s="75"/>
      <c r="TAS304" s="75"/>
      <c r="TAT304" s="75"/>
      <c r="TAU304" s="75"/>
      <c r="TAV304" s="75"/>
      <c r="TAW304" s="75"/>
      <c r="TAX304" s="75"/>
      <c r="TAY304" s="75"/>
      <c r="TAZ304" s="75"/>
      <c r="TBA304" s="75"/>
      <c r="TBB304" s="75"/>
      <c r="TBC304" s="75"/>
      <c r="TBD304" s="75"/>
      <c r="TBE304" s="75"/>
      <c r="TBF304" s="75"/>
      <c r="TBG304" s="75"/>
      <c r="TBH304" s="75"/>
      <c r="TBI304" s="75"/>
      <c r="TBJ304" s="75"/>
      <c r="TBK304" s="75"/>
      <c r="TBL304" s="75"/>
      <c r="TBM304" s="75"/>
      <c r="TBN304" s="75"/>
      <c r="TBO304" s="75"/>
      <c r="TBP304" s="75"/>
      <c r="TBQ304" s="75"/>
      <c r="TBR304" s="75"/>
      <c r="TBS304" s="75"/>
      <c r="TBT304" s="75"/>
      <c r="TBU304" s="75"/>
      <c r="TBV304" s="75"/>
      <c r="TBW304" s="75"/>
      <c r="TBX304" s="75"/>
      <c r="TBY304" s="75"/>
      <c r="TBZ304" s="75"/>
      <c r="TCA304" s="75"/>
      <c r="TCB304" s="75"/>
      <c r="TCC304" s="75"/>
      <c r="TCD304" s="75"/>
      <c r="TCE304" s="75"/>
      <c r="TCF304" s="75"/>
      <c r="TCG304" s="75"/>
      <c r="TCH304" s="75"/>
      <c r="TCI304" s="75"/>
      <c r="TCJ304" s="75"/>
      <c r="TCK304" s="75"/>
      <c r="TCL304" s="75"/>
      <c r="TCM304" s="75"/>
      <c r="TCN304" s="75"/>
      <c r="TCO304" s="75"/>
      <c r="TCP304" s="75"/>
      <c r="TCQ304" s="75"/>
      <c r="TCR304" s="75"/>
      <c r="TCS304" s="75"/>
      <c r="TCT304" s="75"/>
      <c r="TCU304" s="75"/>
      <c r="TCV304" s="75"/>
      <c r="TCW304" s="75"/>
      <c r="TCX304" s="75"/>
      <c r="TCY304" s="75"/>
      <c r="TCZ304" s="75"/>
      <c r="TDA304" s="75"/>
      <c r="TDB304" s="75"/>
      <c r="TDC304" s="75"/>
      <c r="TDD304" s="75"/>
      <c r="TDE304" s="75"/>
      <c r="TDF304" s="75"/>
      <c r="TDG304" s="75"/>
      <c r="TDH304" s="75"/>
      <c r="TDI304" s="75"/>
      <c r="TDJ304" s="75"/>
      <c r="TDK304" s="75"/>
      <c r="TDL304" s="75"/>
      <c r="TDM304" s="75"/>
      <c r="TDN304" s="75"/>
      <c r="TDO304" s="75"/>
      <c r="TDP304" s="75"/>
      <c r="TDQ304" s="75"/>
      <c r="TDR304" s="75"/>
      <c r="TDS304" s="75"/>
      <c r="TDT304" s="75"/>
      <c r="TDU304" s="75"/>
      <c r="TDV304" s="75"/>
      <c r="TDW304" s="75"/>
      <c r="TDX304" s="75"/>
      <c r="TDY304" s="75"/>
      <c r="TDZ304" s="75"/>
      <c r="TEA304" s="75"/>
      <c r="TEB304" s="75"/>
      <c r="TEC304" s="75"/>
      <c r="TED304" s="75"/>
      <c r="TEE304" s="75"/>
      <c r="TEF304" s="75"/>
      <c r="TEG304" s="75"/>
      <c r="TEH304" s="75"/>
      <c r="TEI304" s="75"/>
      <c r="TEJ304" s="75"/>
      <c r="TEK304" s="75"/>
      <c r="TEL304" s="75"/>
      <c r="TEM304" s="75"/>
      <c r="TEN304" s="75"/>
      <c r="TEO304" s="75"/>
      <c r="TEP304" s="75"/>
      <c r="TEQ304" s="75"/>
      <c r="TER304" s="75"/>
      <c r="TES304" s="75"/>
      <c r="TET304" s="75"/>
      <c r="TEU304" s="75"/>
      <c r="TEV304" s="75"/>
      <c r="TEW304" s="75"/>
      <c r="TEX304" s="75"/>
      <c r="TEY304" s="75"/>
      <c r="TEZ304" s="75"/>
      <c r="TFA304" s="75"/>
      <c r="TFB304" s="75"/>
      <c r="TFC304" s="75"/>
      <c r="TFD304" s="75"/>
      <c r="TFE304" s="75"/>
      <c r="TFF304" s="75"/>
      <c r="TFG304" s="75"/>
      <c r="TFH304" s="75"/>
      <c r="TFI304" s="75"/>
      <c r="TFJ304" s="75"/>
      <c r="TFK304" s="75"/>
      <c r="TFL304" s="75"/>
      <c r="TFM304" s="75"/>
      <c r="TFN304" s="75"/>
      <c r="TFO304" s="75"/>
      <c r="TFP304" s="75"/>
      <c r="TFQ304" s="75"/>
      <c r="TFR304" s="75"/>
      <c r="TFS304" s="75"/>
      <c r="TFT304" s="75"/>
      <c r="TFU304" s="75"/>
      <c r="TFV304" s="75"/>
      <c r="TFW304" s="75"/>
      <c r="TFX304" s="75"/>
      <c r="TFY304" s="75"/>
      <c r="TFZ304" s="75"/>
      <c r="TGA304" s="75"/>
      <c r="TGB304" s="75"/>
      <c r="TGC304" s="75"/>
      <c r="TGD304" s="75"/>
      <c r="TGE304" s="75"/>
      <c r="TGF304" s="75"/>
      <c r="TGG304" s="75"/>
      <c r="TGH304" s="75"/>
      <c r="TGI304" s="75"/>
      <c r="TGJ304" s="75"/>
      <c r="TGK304" s="75"/>
      <c r="TGL304" s="75"/>
      <c r="TGM304" s="75"/>
      <c r="TGN304" s="75"/>
      <c r="TGO304" s="75"/>
      <c r="TGP304" s="75"/>
      <c r="TGQ304" s="75"/>
      <c r="TGR304" s="75"/>
      <c r="TGS304" s="75"/>
      <c r="TGT304" s="75"/>
      <c r="TGU304" s="75"/>
      <c r="TGV304" s="75"/>
      <c r="TGW304" s="75"/>
      <c r="TGX304" s="75"/>
      <c r="TGY304" s="75"/>
      <c r="TGZ304" s="75"/>
      <c r="THA304" s="75"/>
      <c r="THB304" s="75"/>
      <c r="THC304" s="75"/>
      <c r="THD304" s="75"/>
      <c r="THE304" s="75"/>
      <c r="THF304" s="75"/>
      <c r="THG304" s="75"/>
      <c r="THH304" s="75"/>
      <c r="THI304" s="75"/>
      <c r="THJ304" s="75"/>
      <c r="THK304" s="75"/>
      <c r="THL304" s="75"/>
      <c r="THM304" s="75"/>
      <c r="THN304" s="75"/>
      <c r="THO304" s="75"/>
      <c r="THP304" s="75"/>
      <c r="THQ304" s="75"/>
      <c r="THR304" s="75"/>
      <c r="THS304" s="75"/>
      <c r="THT304" s="75"/>
      <c r="THU304" s="75"/>
      <c r="THV304" s="75"/>
      <c r="THW304" s="75"/>
      <c r="THX304" s="75"/>
      <c r="THY304" s="75"/>
      <c r="THZ304" s="75"/>
      <c r="TIA304" s="75"/>
      <c r="TIB304" s="75"/>
      <c r="TIC304" s="75"/>
      <c r="TID304" s="75"/>
      <c r="TIE304" s="75"/>
      <c r="TIF304" s="75"/>
      <c r="TIG304" s="75"/>
      <c r="TIH304" s="75"/>
      <c r="TII304" s="75"/>
      <c r="TIJ304" s="75"/>
      <c r="TIK304" s="75"/>
      <c r="TIL304" s="75"/>
      <c r="TIM304" s="75"/>
      <c r="TIN304" s="75"/>
      <c r="TIO304" s="75"/>
      <c r="TIP304" s="75"/>
      <c r="TIQ304" s="75"/>
      <c r="TIR304" s="75"/>
      <c r="TIS304" s="75"/>
      <c r="TIT304" s="75"/>
      <c r="TIU304" s="75"/>
      <c r="TIV304" s="75"/>
      <c r="TIW304" s="75"/>
      <c r="TIX304" s="75"/>
      <c r="TIY304" s="75"/>
      <c r="TIZ304" s="75"/>
      <c r="TJA304" s="75"/>
      <c r="TJB304" s="75"/>
      <c r="TJC304" s="75"/>
      <c r="TJD304" s="75"/>
      <c r="TJE304" s="75"/>
      <c r="TJF304" s="75"/>
      <c r="TJG304" s="75"/>
      <c r="TJH304" s="75"/>
      <c r="TJI304" s="75"/>
      <c r="TJJ304" s="75"/>
      <c r="TJK304" s="75"/>
      <c r="TJL304" s="75"/>
      <c r="TJM304" s="75"/>
      <c r="TJN304" s="75"/>
      <c r="TJO304" s="75"/>
      <c r="TJP304" s="75"/>
      <c r="TJQ304" s="75"/>
      <c r="TJR304" s="75"/>
      <c r="TJS304" s="75"/>
      <c r="TJT304" s="75"/>
      <c r="TJU304" s="75"/>
      <c r="TJV304" s="75"/>
      <c r="TJW304" s="75"/>
      <c r="TJX304" s="75"/>
      <c r="TJY304" s="75"/>
      <c r="TJZ304" s="75"/>
      <c r="TKA304" s="75"/>
      <c r="TKB304" s="75"/>
      <c r="TKC304" s="75"/>
      <c r="TKD304" s="75"/>
      <c r="TKE304" s="75"/>
      <c r="TKF304" s="75"/>
      <c r="TKG304" s="75"/>
      <c r="TKH304" s="75"/>
      <c r="TKI304" s="75"/>
      <c r="TKJ304" s="75"/>
      <c r="TKK304" s="75"/>
      <c r="TKL304" s="75"/>
      <c r="TKM304" s="75"/>
      <c r="TKN304" s="75"/>
      <c r="TKO304" s="75"/>
      <c r="TKP304" s="75"/>
      <c r="TKQ304" s="75"/>
      <c r="TKR304" s="75"/>
      <c r="TKS304" s="75"/>
      <c r="TKT304" s="75"/>
      <c r="TKU304" s="75"/>
      <c r="TKV304" s="75"/>
      <c r="TKW304" s="75"/>
      <c r="TKX304" s="75"/>
      <c r="TKY304" s="75"/>
      <c r="TKZ304" s="75"/>
      <c r="TLA304" s="75"/>
      <c r="TLB304" s="75"/>
      <c r="TLC304" s="75"/>
      <c r="TLD304" s="75"/>
      <c r="TLE304" s="75"/>
      <c r="TLF304" s="75"/>
      <c r="TLG304" s="75"/>
      <c r="TLH304" s="75"/>
      <c r="TLI304" s="75"/>
      <c r="TLJ304" s="75"/>
      <c r="TLK304" s="75"/>
      <c r="TLL304" s="75"/>
      <c r="TLM304" s="75"/>
      <c r="TLN304" s="75"/>
      <c r="TLO304" s="75"/>
      <c r="TLP304" s="75"/>
      <c r="TLQ304" s="75"/>
      <c r="TLR304" s="75"/>
      <c r="TLS304" s="75"/>
      <c r="TLT304" s="75"/>
      <c r="TLU304" s="75"/>
      <c r="TLV304" s="75"/>
      <c r="TLW304" s="75"/>
      <c r="TLX304" s="75"/>
      <c r="TLY304" s="75"/>
      <c r="TLZ304" s="75"/>
      <c r="TMA304" s="75"/>
      <c r="TMB304" s="75"/>
      <c r="TMC304" s="75"/>
      <c r="TMD304" s="75"/>
      <c r="TME304" s="75"/>
      <c r="TMF304" s="75"/>
      <c r="TMG304" s="75"/>
      <c r="TMH304" s="75"/>
      <c r="TMI304" s="75"/>
      <c r="TMJ304" s="75"/>
      <c r="TMK304" s="75"/>
      <c r="TML304" s="75"/>
      <c r="TMM304" s="75"/>
      <c r="TMN304" s="75"/>
      <c r="TMO304" s="75"/>
      <c r="TMP304" s="75"/>
      <c r="TMQ304" s="75"/>
      <c r="TMR304" s="75"/>
      <c r="TMS304" s="75"/>
      <c r="TMT304" s="75"/>
      <c r="TMU304" s="75"/>
      <c r="TMV304" s="75"/>
      <c r="TMW304" s="75"/>
      <c r="TMX304" s="75"/>
      <c r="TMY304" s="75"/>
      <c r="TMZ304" s="75"/>
      <c r="TNA304" s="75"/>
      <c r="TNB304" s="75"/>
      <c r="TNC304" s="75"/>
      <c r="TND304" s="75"/>
      <c r="TNE304" s="75"/>
      <c r="TNF304" s="75"/>
      <c r="TNG304" s="75"/>
      <c r="TNH304" s="75"/>
      <c r="TNI304" s="75"/>
      <c r="TNJ304" s="75"/>
      <c r="TNK304" s="75"/>
      <c r="TNL304" s="75"/>
      <c r="TNM304" s="75"/>
      <c r="TNN304" s="75"/>
      <c r="TNO304" s="75"/>
      <c r="TNP304" s="75"/>
      <c r="TNQ304" s="75"/>
      <c r="TNR304" s="75"/>
      <c r="TNS304" s="75"/>
      <c r="TNT304" s="75"/>
      <c r="TNU304" s="75"/>
      <c r="TNV304" s="75"/>
      <c r="TNW304" s="75"/>
      <c r="TNX304" s="75"/>
      <c r="TNY304" s="75"/>
      <c r="TNZ304" s="75"/>
      <c r="TOA304" s="75"/>
      <c r="TOB304" s="75"/>
      <c r="TOC304" s="75"/>
      <c r="TOD304" s="75"/>
      <c r="TOE304" s="75"/>
      <c r="TOF304" s="75"/>
      <c r="TOG304" s="75"/>
      <c r="TOH304" s="75"/>
      <c r="TOI304" s="75"/>
      <c r="TOJ304" s="75"/>
      <c r="TOK304" s="75"/>
      <c r="TOL304" s="75"/>
      <c r="TOM304" s="75"/>
      <c r="TON304" s="75"/>
      <c r="TOO304" s="75"/>
      <c r="TOP304" s="75"/>
      <c r="TOQ304" s="75"/>
      <c r="TOR304" s="75"/>
      <c r="TOS304" s="75"/>
      <c r="TOT304" s="75"/>
      <c r="TOU304" s="75"/>
      <c r="TOV304" s="75"/>
      <c r="TOW304" s="75"/>
      <c r="TOX304" s="75"/>
      <c r="TOY304" s="75"/>
      <c r="TOZ304" s="75"/>
      <c r="TPA304" s="75"/>
      <c r="TPB304" s="75"/>
      <c r="TPC304" s="75"/>
      <c r="TPD304" s="75"/>
      <c r="TPE304" s="75"/>
      <c r="TPF304" s="75"/>
      <c r="TPG304" s="75"/>
      <c r="TPH304" s="75"/>
      <c r="TPI304" s="75"/>
      <c r="TPJ304" s="75"/>
      <c r="TPK304" s="75"/>
      <c r="TPL304" s="75"/>
      <c r="TPM304" s="75"/>
      <c r="TPN304" s="75"/>
      <c r="TPO304" s="75"/>
      <c r="TPP304" s="75"/>
      <c r="TPQ304" s="75"/>
      <c r="TPR304" s="75"/>
      <c r="TPS304" s="75"/>
      <c r="TPT304" s="75"/>
      <c r="TPU304" s="75"/>
      <c r="TPV304" s="75"/>
      <c r="TPW304" s="75"/>
      <c r="TPX304" s="75"/>
      <c r="TPY304" s="75"/>
      <c r="TPZ304" s="75"/>
      <c r="TQA304" s="75"/>
      <c r="TQB304" s="75"/>
      <c r="TQC304" s="75"/>
      <c r="TQD304" s="75"/>
      <c r="TQE304" s="75"/>
      <c r="TQF304" s="75"/>
      <c r="TQG304" s="75"/>
      <c r="TQH304" s="75"/>
      <c r="TQI304" s="75"/>
      <c r="TQJ304" s="75"/>
      <c r="TQK304" s="75"/>
      <c r="TQL304" s="75"/>
      <c r="TQM304" s="75"/>
      <c r="TQN304" s="75"/>
      <c r="TQO304" s="75"/>
      <c r="TQP304" s="75"/>
      <c r="TQQ304" s="75"/>
      <c r="TQR304" s="75"/>
      <c r="TQS304" s="75"/>
      <c r="TQT304" s="75"/>
      <c r="TQU304" s="75"/>
      <c r="TQV304" s="75"/>
      <c r="TQW304" s="75"/>
      <c r="TQX304" s="75"/>
      <c r="TQY304" s="75"/>
      <c r="TQZ304" s="75"/>
      <c r="TRA304" s="75"/>
      <c r="TRB304" s="75"/>
      <c r="TRC304" s="75"/>
      <c r="TRD304" s="75"/>
      <c r="TRE304" s="75"/>
      <c r="TRF304" s="75"/>
      <c r="TRG304" s="75"/>
      <c r="TRH304" s="75"/>
      <c r="TRI304" s="75"/>
      <c r="TRJ304" s="75"/>
      <c r="TRK304" s="75"/>
      <c r="TRL304" s="75"/>
      <c r="TRM304" s="75"/>
      <c r="TRN304" s="75"/>
      <c r="TRO304" s="75"/>
      <c r="TRP304" s="75"/>
      <c r="TRQ304" s="75"/>
      <c r="TRR304" s="75"/>
      <c r="TRS304" s="75"/>
      <c r="TRT304" s="75"/>
      <c r="TRU304" s="75"/>
      <c r="TRV304" s="75"/>
      <c r="TRW304" s="75"/>
      <c r="TRX304" s="75"/>
      <c r="TRY304" s="75"/>
      <c r="TRZ304" s="75"/>
      <c r="TSA304" s="75"/>
      <c r="TSB304" s="75"/>
      <c r="TSC304" s="75"/>
      <c r="TSD304" s="75"/>
      <c r="TSE304" s="75"/>
      <c r="TSF304" s="75"/>
      <c r="TSG304" s="75"/>
      <c r="TSH304" s="75"/>
      <c r="TSI304" s="75"/>
      <c r="TSJ304" s="75"/>
      <c r="TSK304" s="75"/>
      <c r="TSL304" s="75"/>
      <c r="TSM304" s="75"/>
      <c r="TSN304" s="75"/>
      <c r="TSO304" s="75"/>
      <c r="TSP304" s="75"/>
      <c r="TSQ304" s="75"/>
      <c r="TSR304" s="75"/>
      <c r="TSS304" s="75"/>
      <c r="TST304" s="75"/>
      <c r="TSU304" s="75"/>
      <c r="TSV304" s="75"/>
      <c r="TSW304" s="75"/>
      <c r="TSX304" s="75"/>
      <c r="TSY304" s="75"/>
      <c r="TSZ304" s="75"/>
      <c r="TTA304" s="75"/>
      <c r="TTB304" s="75"/>
      <c r="TTC304" s="75"/>
      <c r="TTD304" s="75"/>
      <c r="TTE304" s="75"/>
      <c r="TTF304" s="75"/>
      <c r="TTG304" s="75"/>
      <c r="TTH304" s="75"/>
      <c r="TTI304" s="75"/>
      <c r="TTJ304" s="75"/>
      <c r="TTK304" s="75"/>
      <c r="TTL304" s="75"/>
      <c r="TTM304" s="75"/>
      <c r="TTN304" s="75"/>
      <c r="TTO304" s="75"/>
      <c r="TTP304" s="75"/>
      <c r="TTQ304" s="75"/>
      <c r="TTR304" s="75"/>
      <c r="TTS304" s="75"/>
      <c r="TTT304" s="75"/>
      <c r="TTU304" s="75"/>
      <c r="TTV304" s="75"/>
      <c r="TTW304" s="75"/>
      <c r="TTX304" s="75"/>
      <c r="TTY304" s="75"/>
      <c r="TTZ304" s="75"/>
      <c r="TUA304" s="75"/>
      <c r="TUB304" s="75"/>
      <c r="TUC304" s="75"/>
      <c r="TUD304" s="75"/>
      <c r="TUE304" s="75"/>
      <c r="TUF304" s="75"/>
      <c r="TUG304" s="75"/>
      <c r="TUH304" s="75"/>
      <c r="TUI304" s="75"/>
      <c r="TUJ304" s="75"/>
      <c r="TUK304" s="75"/>
      <c r="TUL304" s="75"/>
      <c r="TUM304" s="75"/>
      <c r="TUN304" s="75"/>
      <c r="TUO304" s="75"/>
      <c r="TUP304" s="75"/>
      <c r="TUQ304" s="75"/>
      <c r="TUR304" s="75"/>
      <c r="TUS304" s="75"/>
      <c r="TUT304" s="75"/>
      <c r="TUU304" s="75"/>
      <c r="TUV304" s="75"/>
      <c r="TUW304" s="75"/>
      <c r="TUX304" s="75"/>
      <c r="TUY304" s="75"/>
      <c r="TUZ304" s="75"/>
      <c r="TVA304" s="75"/>
      <c r="TVB304" s="75"/>
      <c r="TVC304" s="75"/>
      <c r="TVD304" s="75"/>
      <c r="TVE304" s="75"/>
      <c r="TVF304" s="75"/>
      <c r="TVG304" s="75"/>
      <c r="TVH304" s="75"/>
      <c r="TVI304" s="75"/>
      <c r="TVJ304" s="75"/>
      <c r="TVK304" s="75"/>
      <c r="TVL304" s="75"/>
      <c r="TVM304" s="75"/>
      <c r="TVN304" s="75"/>
      <c r="TVO304" s="75"/>
      <c r="TVP304" s="75"/>
      <c r="TVQ304" s="75"/>
      <c r="TVR304" s="75"/>
      <c r="TVS304" s="75"/>
      <c r="TVT304" s="75"/>
      <c r="TVU304" s="75"/>
      <c r="TVV304" s="75"/>
      <c r="TVW304" s="75"/>
      <c r="TVX304" s="75"/>
      <c r="TVY304" s="75"/>
      <c r="TVZ304" s="75"/>
      <c r="TWA304" s="75"/>
      <c r="TWB304" s="75"/>
      <c r="TWC304" s="75"/>
      <c r="TWD304" s="75"/>
      <c r="TWE304" s="75"/>
      <c r="TWF304" s="75"/>
      <c r="TWG304" s="75"/>
      <c r="TWH304" s="75"/>
      <c r="TWI304" s="75"/>
      <c r="TWJ304" s="75"/>
      <c r="TWK304" s="75"/>
      <c r="TWL304" s="75"/>
      <c r="TWM304" s="75"/>
      <c r="TWN304" s="75"/>
      <c r="TWO304" s="75"/>
      <c r="TWP304" s="75"/>
      <c r="TWQ304" s="75"/>
      <c r="TWR304" s="75"/>
      <c r="TWS304" s="75"/>
      <c r="TWT304" s="75"/>
      <c r="TWU304" s="75"/>
      <c r="TWV304" s="75"/>
      <c r="TWW304" s="75"/>
      <c r="TWX304" s="75"/>
      <c r="TWY304" s="75"/>
      <c r="TWZ304" s="75"/>
      <c r="TXA304" s="75"/>
      <c r="TXB304" s="75"/>
      <c r="TXC304" s="75"/>
      <c r="TXD304" s="75"/>
      <c r="TXE304" s="75"/>
      <c r="TXF304" s="75"/>
      <c r="TXG304" s="75"/>
      <c r="TXH304" s="75"/>
      <c r="TXI304" s="75"/>
      <c r="TXJ304" s="75"/>
      <c r="TXK304" s="75"/>
      <c r="TXL304" s="75"/>
      <c r="TXM304" s="75"/>
      <c r="TXN304" s="75"/>
      <c r="TXO304" s="75"/>
      <c r="TXP304" s="75"/>
      <c r="TXQ304" s="75"/>
      <c r="TXR304" s="75"/>
      <c r="TXS304" s="75"/>
      <c r="TXT304" s="75"/>
      <c r="TXU304" s="75"/>
      <c r="TXV304" s="75"/>
      <c r="TXW304" s="75"/>
      <c r="TXX304" s="75"/>
      <c r="TXY304" s="75"/>
      <c r="TXZ304" s="75"/>
      <c r="TYA304" s="75"/>
      <c r="TYB304" s="75"/>
      <c r="TYC304" s="75"/>
      <c r="TYD304" s="75"/>
      <c r="TYE304" s="75"/>
      <c r="TYF304" s="75"/>
      <c r="TYG304" s="75"/>
      <c r="TYH304" s="75"/>
      <c r="TYI304" s="75"/>
      <c r="TYJ304" s="75"/>
      <c r="TYK304" s="75"/>
      <c r="TYL304" s="75"/>
      <c r="TYM304" s="75"/>
      <c r="TYN304" s="75"/>
      <c r="TYO304" s="75"/>
      <c r="TYP304" s="75"/>
      <c r="TYQ304" s="75"/>
      <c r="TYR304" s="75"/>
      <c r="TYS304" s="75"/>
      <c r="TYT304" s="75"/>
      <c r="TYU304" s="75"/>
      <c r="TYV304" s="75"/>
      <c r="TYW304" s="75"/>
      <c r="TYX304" s="75"/>
      <c r="TYY304" s="75"/>
      <c r="TYZ304" s="75"/>
      <c r="TZA304" s="75"/>
      <c r="TZB304" s="75"/>
      <c r="TZC304" s="75"/>
      <c r="TZD304" s="75"/>
      <c r="TZE304" s="75"/>
      <c r="TZF304" s="75"/>
      <c r="TZG304" s="75"/>
      <c r="TZH304" s="75"/>
      <c r="TZI304" s="75"/>
      <c r="TZJ304" s="75"/>
      <c r="TZK304" s="75"/>
      <c r="TZL304" s="75"/>
      <c r="TZM304" s="75"/>
      <c r="TZN304" s="75"/>
      <c r="TZO304" s="75"/>
      <c r="TZP304" s="75"/>
      <c r="TZQ304" s="75"/>
      <c r="TZR304" s="75"/>
      <c r="TZS304" s="75"/>
      <c r="TZT304" s="75"/>
      <c r="TZU304" s="75"/>
      <c r="TZV304" s="75"/>
      <c r="TZW304" s="75"/>
      <c r="TZX304" s="75"/>
      <c r="TZY304" s="75"/>
      <c r="TZZ304" s="75"/>
      <c r="UAA304" s="75"/>
      <c r="UAB304" s="75"/>
      <c r="UAC304" s="75"/>
      <c r="UAD304" s="75"/>
      <c r="UAE304" s="75"/>
      <c r="UAF304" s="75"/>
      <c r="UAG304" s="75"/>
      <c r="UAH304" s="75"/>
      <c r="UAI304" s="75"/>
      <c r="UAJ304" s="75"/>
      <c r="UAK304" s="75"/>
      <c r="UAL304" s="75"/>
      <c r="UAM304" s="75"/>
      <c r="UAN304" s="75"/>
      <c r="UAO304" s="75"/>
      <c r="UAP304" s="75"/>
      <c r="UAQ304" s="75"/>
      <c r="UAR304" s="75"/>
      <c r="UAS304" s="75"/>
      <c r="UAT304" s="75"/>
      <c r="UAU304" s="75"/>
      <c r="UAV304" s="75"/>
      <c r="UAW304" s="75"/>
      <c r="UAX304" s="75"/>
      <c r="UAY304" s="75"/>
      <c r="UAZ304" s="75"/>
      <c r="UBA304" s="75"/>
      <c r="UBB304" s="75"/>
      <c r="UBC304" s="75"/>
      <c r="UBD304" s="75"/>
      <c r="UBE304" s="75"/>
      <c r="UBF304" s="75"/>
      <c r="UBG304" s="75"/>
      <c r="UBH304" s="75"/>
      <c r="UBI304" s="75"/>
      <c r="UBJ304" s="75"/>
      <c r="UBK304" s="75"/>
      <c r="UBL304" s="75"/>
      <c r="UBM304" s="75"/>
      <c r="UBN304" s="75"/>
      <c r="UBO304" s="75"/>
      <c r="UBP304" s="75"/>
      <c r="UBQ304" s="75"/>
      <c r="UBR304" s="75"/>
      <c r="UBS304" s="75"/>
      <c r="UBT304" s="75"/>
      <c r="UBU304" s="75"/>
      <c r="UBV304" s="75"/>
      <c r="UBW304" s="75"/>
      <c r="UBX304" s="75"/>
      <c r="UBY304" s="75"/>
      <c r="UBZ304" s="75"/>
      <c r="UCA304" s="75"/>
      <c r="UCB304" s="75"/>
      <c r="UCC304" s="75"/>
      <c r="UCD304" s="75"/>
      <c r="UCE304" s="75"/>
      <c r="UCF304" s="75"/>
      <c r="UCG304" s="75"/>
      <c r="UCH304" s="75"/>
      <c r="UCI304" s="75"/>
      <c r="UCJ304" s="75"/>
      <c r="UCK304" s="75"/>
      <c r="UCL304" s="75"/>
      <c r="UCM304" s="75"/>
      <c r="UCN304" s="75"/>
      <c r="UCO304" s="75"/>
      <c r="UCP304" s="75"/>
      <c r="UCQ304" s="75"/>
      <c r="UCR304" s="75"/>
      <c r="UCS304" s="75"/>
      <c r="UCT304" s="75"/>
      <c r="UCU304" s="75"/>
      <c r="UCV304" s="75"/>
      <c r="UCW304" s="75"/>
      <c r="UCX304" s="75"/>
      <c r="UCY304" s="75"/>
      <c r="UCZ304" s="75"/>
      <c r="UDA304" s="75"/>
      <c r="UDB304" s="75"/>
      <c r="UDC304" s="75"/>
      <c r="UDD304" s="75"/>
      <c r="UDE304" s="75"/>
      <c r="UDF304" s="75"/>
      <c r="UDG304" s="75"/>
      <c r="UDH304" s="75"/>
      <c r="UDI304" s="75"/>
      <c r="UDJ304" s="75"/>
      <c r="UDK304" s="75"/>
      <c r="UDL304" s="75"/>
      <c r="UDM304" s="75"/>
      <c r="UDN304" s="75"/>
      <c r="UDO304" s="75"/>
      <c r="UDP304" s="75"/>
      <c r="UDQ304" s="75"/>
      <c r="UDR304" s="75"/>
      <c r="UDS304" s="75"/>
      <c r="UDT304" s="75"/>
      <c r="UDU304" s="75"/>
      <c r="UDV304" s="75"/>
      <c r="UDW304" s="75"/>
      <c r="UDX304" s="75"/>
      <c r="UDY304" s="75"/>
      <c r="UDZ304" s="75"/>
      <c r="UEA304" s="75"/>
      <c r="UEB304" s="75"/>
      <c r="UEC304" s="75"/>
      <c r="UED304" s="75"/>
      <c r="UEE304" s="75"/>
      <c r="UEF304" s="75"/>
      <c r="UEG304" s="75"/>
      <c r="UEH304" s="75"/>
      <c r="UEI304" s="75"/>
      <c r="UEJ304" s="75"/>
      <c r="UEK304" s="75"/>
      <c r="UEL304" s="75"/>
      <c r="UEM304" s="75"/>
      <c r="UEN304" s="75"/>
      <c r="UEO304" s="75"/>
      <c r="UEP304" s="75"/>
      <c r="UEQ304" s="75"/>
      <c r="UER304" s="75"/>
      <c r="UES304" s="75"/>
      <c r="UET304" s="75"/>
      <c r="UEU304" s="75"/>
      <c r="UEV304" s="75"/>
      <c r="UEW304" s="75"/>
      <c r="UEX304" s="75"/>
      <c r="UEY304" s="75"/>
      <c r="UEZ304" s="75"/>
      <c r="UFA304" s="75"/>
      <c r="UFB304" s="75"/>
      <c r="UFC304" s="75"/>
      <c r="UFD304" s="75"/>
      <c r="UFE304" s="75"/>
      <c r="UFF304" s="75"/>
      <c r="UFG304" s="75"/>
      <c r="UFH304" s="75"/>
      <c r="UFI304" s="75"/>
      <c r="UFJ304" s="75"/>
      <c r="UFK304" s="75"/>
      <c r="UFL304" s="75"/>
      <c r="UFM304" s="75"/>
      <c r="UFN304" s="75"/>
      <c r="UFO304" s="75"/>
      <c r="UFP304" s="75"/>
      <c r="UFQ304" s="75"/>
      <c r="UFR304" s="75"/>
      <c r="UFS304" s="75"/>
      <c r="UFT304" s="75"/>
      <c r="UFU304" s="75"/>
      <c r="UFV304" s="75"/>
      <c r="UFW304" s="75"/>
      <c r="UFX304" s="75"/>
      <c r="UFY304" s="75"/>
      <c r="UFZ304" s="75"/>
      <c r="UGA304" s="75"/>
      <c r="UGB304" s="75"/>
      <c r="UGC304" s="75"/>
      <c r="UGD304" s="75"/>
      <c r="UGE304" s="75"/>
      <c r="UGF304" s="75"/>
      <c r="UGG304" s="75"/>
      <c r="UGH304" s="75"/>
      <c r="UGI304" s="75"/>
      <c r="UGJ304" s="75"/>
      <c r="UGK304" s="75"/>
      <c r="UGL304" s="75"/>
      <c r="UGM304" s="75"/>
      <c r="UGN304" s="75"/>
      <c r="UGO304" s="75"/>
      <c r="UGP304" s="75"/>
      <c r="UGQ304" s="75"/>
      <c r="UGR304" s="75"/>
      <c r="UGS304" s="75"/>
      <c r="UGT304" s="75"/>
      <c r="UGU304" s="75"/>
      <c r="UGV304" s="75"/>
      <c r="UGW304" s="75"/>
      <c r="UGX304" s="75"/>
      <c r="UGY304" s="75"/>
      <c r="UGZ304" s="75"/>
      <c r="UHA304" s="75"/>
      <c r="UHB304" s="75"/>
      <c r="UHC304" s="75"/>
      <c r="UHD304" s="75"/>
      <c r="UHE304" s="75"/>
      <c r="UHF304" s="75"/>
      <c r="UHG304" s="75"/>
      <c r="UHH304" s="75"/>
      <c r="UHI304" s="75"/>
      <c r="UHJ304" s="75"/>
      <c r="UHK304" s="75"/>
      <c r="UHL304" s="75"/>
      <c r="UHM304" s="75"/>
      <c r="UHN304" s="75"/>
      <c r="UHO304" s="75"/>
      <c r="UHP304" s="75"/>
      <c r="UHQ304" s="75"/>
      <c r="UHR304" s="75"/>
      <c r="UHS304" s="75"/>
      <c r="UHT304" s="75"/>
      <c r="UHU304" s="75"/>
      <c r="UHV304" s="75"/>
      <c r="UHW304" s="75"/>
      <c r="UHX304" s="75"/>
      <c r="UHY304" s="75"/>
      <c r="UHZ304" s="75"/>
      <c r="UIA304" s="75"/>
      <c r="UIB304" s="75"/>
      <c r="UIC304" s="75"/>
      <c r="UID304" s="75"/>
      <c r="UIE304" s="75"/>
      <c r="UIF304" s="75"/>
      <c r="UIG304" s="75"/>
      <c r="UIH304" s="75"/>
      <c r="UII304" s="75"/>
      <c r="UIJ304" s="75"/>
      <c r="UIK304" s="75"/>
      <c r="UIL304" s="75"/>
      <c r="UIM304" s="75"/>
      <c r="UIN304" s="75"/>
      <c r="UIO304" s="75"/>
      <c r="UIP304" s="75"/>
      <c r="UIQ304" s="75"/>
      <c r="UIR304" s="75"/>
      <c r="UIS304" s="75"/>
      <c r="UIT304" s="75"/>
      <c r="UIU304" s="75"/>
      <c r="UIV304" s="75"/>
      <c r="UIW304" s="75"/>
      <c r="UIX304" s="75"/>
      <c r="UIY304" s="75"/>
      <c r="UIZ304" s="75"/>
      <c r="UJA304" s="75"/>
      <c r="UJB304" s="75"/>
      <c r="UJC304" s="75"/>
      <c r="UJD304" s="75"/>
      <c r="UJE304" s="75"/>
      <c r="UJF304" s="75"/>
      <c r="UJG304" s="75"/>
      <c r="UJH304" s="75"/>
      <c r="UJI304" s="75"/>
      <c r="UJJ304" s="75"/>
      <c r="UJK304" s="75"/>
      <c r="UJL304" s="75"/>
      <c r="UJM304" s="75"/>
      <c r="UJN304" s="75"/>
      <c r="UJO304" s="75"/>
      <c r="UJP304" s="75"/>
      <c r="UJQ304" s="75"/>
      <c r="UJR304" s="75"/>
      <c r="UJS304" s="75"/>
      <c r="UJT304" s="75"/>
      <c r="UJU304" s="75"/>
      <c r="UJV304" s="75"/>
      <c r="UJW304" s="75"/>
      <c r="UJX304" s="75"/>
      <c r="UJY304" s="75"/>
      <c r="UJZ304" s="75"/>
      <c r="UKA304" s="75"/>
      <c r="UKB304" s="75"/>
      <c r="UKC304" s="75"/>
      <c r="UKD304" s="75"/>
      <c r="UKE304" s="75"/>
      <c r="UKF304" s="75"/>
      <c r="UKG304" s="75"/>
      <c r="UKH304" s="75"/>
      <c r="UKI304" s="75"/>
      <c r="UKJ304" s="75"/>
      <c r="UKK304" s="75"/>
      <c r="UKL304" s="75"/>
      <c r="UKM304" s="75"/>
      <c r="UKN304" s="75"/>
      <c r="UKO304" s="75"/>
      <c r="UKP304" s="75"/>
      <c r="UKQ304" s="75"/>
      <c r="UKR304" s="75"/>
      <c r="UKS304" s="75"/>
      <c r="UKT304" s="75"/>
      <c r="UKU304" s="75"/>
      <c r="UKV304" s="75"/>
      <c r="UKW304" s="75"/>
      <c r="UKX304" s="75"/>
      <c r="UKY304" s="75"/>
      <c r="UKZ304" s="75"/>
      <c r="ULA304" s="75"/>
      <c r="ULB304" s="75"/>
      <c r="ULC304" s="75"/>
      <c r="ULD304" s="75"/>
      <c r="ULE304" s="75"/>
      <c r="ULF304" s="75"/>
      <c r="ULG304" s="75"/>
      <c r="ULH304" s="75"/>
      <c r="ULI304" s="75"/>
      <c r="ULJ304" s="75"/>
      <c r="ULK304" s="75"/>
      <c r="ULL304" s="75"/>
      <c r="ULM304" s="75"/>
      <c r="ULN304" s="75"/>
      <c r="ULO304" s="75"/>
      <c r="ULP304" s="75"/>
      <c r="ULQ304" s="75"/>
      <c r="ULR304" s="75"/>
      <c r="ULS304" s="75"/>
      <c r="ULT304" s="75"/>
      <c r="ULU304" s="75"/>
      <c r="ULV304" s="75"/>
      <c r="ULW304" s="75"/>
      <c r="ULX304" s="75"/>
      <c r="ULY304" s="75"/>
      <c r="ULZ304" s="75"/>
      <c r="UMA304" s="75"/>
      <c r="UMB304" s="75"/>
      <c r="UMC304" s="75"/>
      <c r="UMD304" s="75"/>
      <c r="UME304" s="75"/>
      <c r="UMF304" s="75"/>
      <c r="UMG304" s="75"/>
      <c r="UMH304" s="75"/>
      <c r="UMI304" s="75"/>
      <c r="UMJ304" s="75"/>
      <c r="UMK304" s="75"/>
      <c r="UML304" s="75"/>
      <c r="UMM304" s="75"/>
      <c r="UMN304" s="75"/>
      <c r="UMO304" s="75"/>
      <c r="UMP304" s="75"/>
      <c r="UMQ304" s="75"/>
      <c r="UMR304" s="75"/>
      <c r="UMS304" s="75"/>
      <c r="UMT304" s="75"/>
      <c r="UMU304" s="75"/>
      <c r="UMV304" s="75"/>
      <c r="UMW304" s="75"/>
      <c r="UMX304" s="75"/>
      <c r="UMY304" s="75"/>
      <c r="UMZ304" s="75"/>
      <c r="UNA304" s="75"/>
      <c r="UNB304" s="75"/>
      <c r="UNC304" s="75"/>
      <c r="UND304" s="75"/>
      <c r="UNE304" s="75"/>
      <c r="UNF304" s="75"/>
      <c r="UNG304" s="75"/>
      <c r="UNH304" s="75"/>
      <c r="UNI304" s="75"/>
      <c r="UNJ304" s="75"/>
      <c r="UNK304" s="75"/>
      <c r="UNL304" s="75"/>
      <c r="UNM304" s="75"/>
      <c r="UNN304" s="75"/>
      <c r="UNO304" s="75"/>
      <c r="UNP304" s="75"/>
      <c r="UNQ304" s="75"/>
      <c r="UNR304" s="75"/>
      <c r="UNS304" s="75"/>
      <c r="UNT304" s="75"/>
      <c r="UNU304" s="75"/>
      <c r="UNV304" s="75"/>
      <c r="UNW304" s="75"/>
      <c r="UNX304" s="75"/>
      <c r="UNY304" s="75"/>
      <c r="UNZ304" s="75"/>
      <c r="UOA304" s="75"/>
      <c r="UOB304" s="75"/>
      <c r="UOC304" s="75"/>
      <c r="UOD304" s="75"/>
      <c r="UOE304" s="75"/>
      <c r="UOF304" s="75"/>
      <c r="UOG304" s="75"/>
      <c r="UOH304" s="75"/>
      <c r="UOI304" s="75"/>
      <c r="UOJ304" s="75"/>
      <c r="UOK304" s="75"/>
      <c r="UOL304" s="75"/>
      <c r="UOM304" s="75"/>
      <c r="UON304" s="75"/>
      <c r="UOO304" s="75"/>
      <c r="UOP304" s="75"/>
      <c r="UOQ304" s="75"/>
      <c r="UOR304" s="75"/>
      <c r="UOS304" s="75"/>
      <c r="UOT304" s="75"/>
      <c r="UOU304" s="75"/>
      <c r="UOV304" s="75"/>
      <c r="UOW304" s="75"/>
      <c r="UOX304" s="75"/>
      <c r="UOY304" s="75"/>
      <c r="UOZ304" s="75"/>
      <c r="UPA304" s="75"/>
      <c r="UPB304" s="75"/>
      <c r="UPC304" s="75"/>
      <c r="UPD304" s="75"/>
      <c r="UPE304" s="75"/>
      <c r="UPF304" s="75"/>
      <c r="UPG304" s="75"/>
      <c r="UPH304" s="75"/>
      <c r="UPI304" s="75"/>
      <c r="UPJ304" s="75"/>
      <c r="UPK304" s="75"/>
      <c r="UPL304" s="75"/>
      <c r="UPM304" s="75"/>
      <c r="UPN304" s="75"/>
      <c r="UPO304" s="75"/>
      <c r="UPP304" s="75"/>
      <c r="UPQ304" s="75"/>
      <c r="UPR304" s="75"/>
      <c r="UPS304" s="75"/>
      <c r="UPT304" s="75"/>
      <c r="UPU304" s="75"/>
      <c r="UPV304" s="75"/>
      <c r="UPW304" s="75"/>
      <c r="UPX304" s="75"/>
      <c r="UPY304" s="75"/>
      <c r="UPZ304" s="75"/>
      <c r="UQA304" s="75"/>
      <c r="UQB304" s="75"/>
      <c r="UQC304" s="75"/>
      <c r="UQD304" s="75"/>
      <c r="UQE304" s="75"/>
      <c r="UQF304" s="75"/>
      <c r="UQG304" s="75"/>
      <c r="UQH304" s="75"/>
      <c r="UQI304" s="75"/>
      <c r="UQJ304" s="75"/>
      <c r="UQK304" s="75"/>
      <c r="UQL304" s="75"/>
      <c r="UQM304" s="75"/>
      <c r="UQN304" s="75"/>
      <c r="UQO304" s="75"/>
      <c r="UQP304" s="75"/>
      <c r="UQQ304" s="75"/>
      <c r="UQR304" s="75"/>
      <c r="UQS304" s="75"/>
      <c r="UQT304" s="75"/>
      <c r="UQU304" s="75"/>
      <c r="UQV304" s="75"/>
      <c r="UQW304" s="75"/>
      <c r="UQX304" s="75"/>
      <c r="UQY304" s="75"/>
      <c r="UQZ304" s="75"/>
      <c r="URA304" s="75"/>
      <c r="URB304" s="75"/>
      <c r="URC304" s="75"/>
      <c r="URD304" s="75"/>
      <c r="URE304" s="75"/>
      <c r="URF304" s="75"/>
      <c r="URG304" s="75"/>
      <c r="URH304" s="75"/>
      <c r="URI304" s="75"/>
      <c r="URJ304" s="75"/>
      <c r="URK304" s="75"/>
      <c r="URL304" s="75"/>
      <c r="URM304" s="75"/>
      <c r="URN304" s="75"/>
      <c r="URO304" s="75"/>
      <c r="URP304" s="75"/>
      <c r="URQ304" s="75"/>
      <c r="URR304" s="75"/>
      <c r="URS304" s="75"/>
      <c r="URT304" s="75"/>
      <c r="URU304" s="75"/>
      <c r="URV304" s="75"/>
      <c r="URW304" s="75"/>
      <c r="URX304" s="75"/>
      <c r="URY304" s="75"/>
      <c r="URZ304" s="75"/>
      <c r="USA304" s="75"/>
      <c r="USB304" s="75"/>
      <c r="USC304" s="75"/>
      <c r="USD304" s="75"/>
      <c r="USE304" s="75"/>
      <c r="USF304" s="75"/>
      <c r="USG304" s="75"/>
      <c r="USH304" s="75"/>
      <c r="USI304" s="75"/>
      <c r="USJ304" s="75"/>
      <c r="USK304" s="75"/>
      <c r="USL304" s="75"/>
      <c r="USM304" s="75"/>
      <c r="USN304" s="75"/>
      <c r="USO304" s="75"/>
      <c r="USP304" s="75"/>
      <c r="USQ304" s="75"/>
      <c r="USR304" s="75"/>
      <c r="USS304" s="75"/>
      <c r="UST304" s="75"/>
      <c r="USU304" s="75"/>
      <c r="USV304" s="75"/>
      <c r="USW304" s="75"/>
      <c r="USX304" s="75"/>
      <c r="USY304" s="75"/>
      <c r="USZ304" s="75"/>
      <c r="UTA304" s="75"/>
      <c r="UTB304" s="75"/>
      <c r="UTC304" s="75"/>
      <c r="UTD304" s="75"/>
      <c r="UTE304" s="75"/>
      <c r="UTF304" s="75"/>
      <c r="UTG304" s="75"/>
      <c r="UTH304" s="75"/>
      <c r="UTI304" s="75"/>
      <c r="UTJ304" s="75"/>
      <c r="UTK304" s="75"/>
      <c r="UTL304" s="75"/>
      <c r="UTM304" s="75"/>
      <c r="UTN304" s="75"/>
      <c r="UTO304" s="75"/>
      <c r="UTP304" s="75"/>
      <c r="UTQ304" s="75"/>
      <c r="UTR304" s="75"/>
      <c r="UTS304" s="75"/>
      <c r="UTT304" s="75"/>
      <c r="UTU304" s="75"/>
      <c r="UTV304" s="75"/>
      <c r="UTW304" s="75"/>
      <c r="UTX304" s="75"/>
      <c r="UTY304" s="75"/>
      <c r="UTZ304" s="75"/>
      <c r="UUA304" s="75"/>
      <c r="UUB304" s="75"/>
      <c r="UUC304" s="75"/>
      <c r="UUD304" s="75"/>
      <c r="UUE304" s="75"/>
      <c r="UUF304" s="75"/>
      <c r="UUG304" s="75"/>
      <c r="UUH304" s="75"/>
      <c r="UUI304" s="75"/>
      <c r="UUJ304" s="75"/>
      <c r="UUK304" s="75"/>
      <c r="UUL304" s="75"/>
      <c r="UUM304" s="75"/>
      <c r="UUN304" s="75"/>
      <c r="UUO304" s="75"/>
      <c r="UUP304" s="75"/>
      <c r="UUQ304" s="75"/>
      <c r="UUR304" s="75"/>
      <c r="UUS304" s="75"/>
      <c r="UUT304" s="75"/>
      <c r="UUU304" s="75"/>
      <c r="UUV304" s="75"/>
      <c r="UUW304" s="75"/>
      <c r="UUX304" s="75"/>
      <c r="UUY304" s="75"/>
      <c r="UUZ304" s="75"/>
      <c r="UVA304" s="75"/>
      <c r="UVB304" s="75"/>
      <c r="UVC304" s="75"/>
      <c r="UVD304" s="75"/>
      <c r="UVE304" s="75"/>
      <c r="UVF304" s="75"/>
      <c r="UVG304" s="75"/>
      <c r="UVH304" s="75"/>
      <c r="UVI304" s="75"/>
      <c r="UVJ304" s="75"/>
      <c r="UVK304" s="75"/>
      <c r="UVL304" s="75"/>
      <c r="UVM304" s="75"/>
      <c r="UVN304" s="75"/>
      <c r="UVO304" s="75"/>
      <c r="UVP304" s="75"/>
      <c r="UVQ304" s="75"/>
      <c r="UVR304" s="75"/>
      <c r="UVS304" s="75"/>
      <c r="UVT304" s="75"/>
      <c r="UVU304" s="75"/>
      <c r="UVV304" s="75"/>
      <c r="UVW304" s="75"/>
      <c r="UVX304" s="75"/>
      <c r="UVY304" s="75"/>
      <c r="UVZ304" s="75"/>
      <c r="UWA304" s="75"/>
      <c r="UWB304" s="75"/>
      <c r="UWC304" s="75"/>
      <c r="UWD304" s="75"/>
      <c r="UWE304" s="75"/>
      <c r="UWF304" s="75"/>
      <c r="UWG304" s="75"/>
      <c r="UWH304" s="75"/>
      <c r="UWI304" s="75"/>
      <c r="UWJ304" s="75"/>
      <c r="UWK304" s="75"/>
      <c r="UWL304" s="75"/>
      <c r="UWM304" s="75"/>
      <c r="UWN304" s="75"/>
      <c r="UWO304" s="75"/>
      <c r="UWP304" s="75"/>
      <c r="UWQ304" s="75"/>
      <c r="UWR304" s="75"/>
      <c r="UWS304" s="75"/>
      <c r="UWT304" s="75"/>
      <c r="UWU304" s="75"/>
      <c r="UWV304" s="75"/>
      <c r="UWW304" s="75"/>
      <c r="UWX304" s="75"/>
      <c r="UWY304" s="75"/>
      <c r="UWZ304" s="75"/>
      <c r="UXA304" s="75"/>
      <c r="UXB304" s="75"/>
      <c r="UXC304" s="75"/>
      <c r="UXD304" s="75"/>
      <c r="UXE304" s="75"/>
      <c r="UXF304" s="75"/>
      <c r="UXG304" s="75"/>
      <c r="UXH304" s="75"/>
      <c r="UXI304" s="75"/>
      <c r="UXJ304" s="75"/>
      <c r="UXK304" s="75"/>
      <c r="UXL304" s="75"/>
      <c r="UXM304" s="75"/>
      <c r="UXN304" s="75"/>
      <c r="UXO304" s="75"/>
      <c r="UXP304" s="75"/>
      <c r="UXQ304" s="75"/>
      <c r="UXR304" s="75"/>
      <c r="UXS304" s="75"/>
      <c r="UXT304" s="75"/>
      <c r="UXU304" s="75"/>
      <c r="UXV304" s="75"/>
      <c r="UXW304" s="75"/>
      <c r="UXX304" s="75"/>
      <c r="UXY304" s="75"/>
      <c r="UXZ304" s="75"/>
      <c r="UYA304" s="75"/>
      <c r="UYB304" s="75"/>
      <c r="UYC304" s="75"/>
      <c r="UYD304" s="75"/>
      <c r="UYE304" s="75"/>
      <c r="UYF304" s="75"/>
      <c r="UYG304" s="75"/>
      <c r="UYH304" s="75"/>
      <c r="UYI304" s="75"/>
      <c r="UYJ304" s="75"/>
      <c r="UYK304" s="75"/>
      <c r="UYL304" s="75"/>
      <c r="UYM304" s="75"/>
      <c r="UYN304" s="75"/>
      <c r="UYO304" s="75"/>
      <c r="UYP304" s="75"/>
      <c r="UYQ304" s="75"/>
      <c r="UYR304" s="75"/>
      <c r="UYS304" s="75"/>
      <c r="UYT304" s="75"/>
      <c r="UYU304" s="75"/>
      <c r="UYV304" s="75"/>
      <c r="UYW304" s="75"/>
      <c r="UYX304" s="75"/>
      <c r="UYY304" s="75"/>
      <c r="UYZ304" s="75"/>
      <c r="UZA304" s="75"/>
      <c r="UZB304" s="75"/>
      <c r="UZC304" s="75"/>
      <c r="UZD304" s="75"/>
      <c r="UZE304" s="75"/>
      <c r="UZF304" s="75"/>
      <c r="UZG304" s="75"/>
      <c r="UZH304" s="75"/>
      <c r="UZI304" s="75"/>
      <c r="UZJ304" s="75"/>
      <c r="UZK304" s="75"/>
      <c r="UZL304" s="75"/>
      <c r="UZM304" s="75"/>
      <c r="UZN304" s="75"/>
      <c r="UZO304" s="75"/>
      <c r="UZP304" s="75"/>
      <c r="UZQ304" s="75"/>
      <c r="UZR304" s="75"/>
      <c r="UZS304" s="75"/>
      <c r="UZT304" s="75"/>
      <c r="UZU304" s="75"/>
      <c r="UZV304" s="75"/>
      <c r="UZW304" s="75"/>
      <c r="UZX304" s="75"/>
      <c r="UZY304" s="75"/>
      <c r="UZZ304" s="75"/>
      <c r="VAA304" s="75"/>
      <c r="VAB304" s="75"/>
      <c r="VAC304" s="75"/>
      <c r="VAD304" s="75"/>
      <c r="VAE304" s="75"/>
      <c r="VAF304" s="75"/>
      <c r="VAG304" s="75"/>
      <c r="VAH304" s="75"/>
      <c r="VAI304" s="75"/>
      <c r="VAJ304" s="75"/>
      <c r="VAK304" s="75"/>
      <c r="VAL304" s="75"/>
      <c r="VAM304" s="75"/>
      <c r="VAN304" s="75"/>
      <c r="VAO304" s="75"/>
      <c r="VAP304" s="75"/>
      <c r="VAQ304" s="75"/>
      <c r="VAR304" s="75"/>
      <c r="VAS304" s="75"/>
      <c r="VAT304" s="75"/>
      <c r="VAU304" s="75"/>
      <c r="VAV304" s="75"/>
      <c r="VAW304" s="75"/>
      <c r="VAX304" s="75"/>
      <c r="VAY304" s="75"/>
      <c r="VAZ304" s="75"/>
      <c r="VBA304" s="75"/>
      <c r="VBB304" s="75"/>
      <c r="VBC304" s="75"/>
      <c r="VBD304" s="75"/>
      <c r="VBE304" s="75"/>
      <c r="VBF304" s="75"/>
      <c r="VBG304" s="75"/>
      <c r="VBH304" s="75"/>
      <c r="VBI304" s="75"/>
      <c r="VBJ304" s="75"/>
      <c r="VBK304" s="75"/>
      <c r="VBL304" s="75"/>
      <c r="VBM304" s="75"/>
      <c r="VBN304" s="75"/>
      <c r="VBO304" s="75"/>
      <c r="VBP304" s="75"/>
      <c r="VBQ304" s="75"/>
      <c r="VBR304" s="75"/>
      <c r="VBS304" s="75"/>
      <c r="VBT304" s="75"/>
      <c r="VBU304" s="75"/>
      <c r="VBV304" s="75"/>
      <c r="VBW304" s="75"/>
      <c r="VBX304" s="75"/>
      <c r="VBY304" s="75"/>
      <c r="VBZ304" s="75"/>
      <c r="VCA304" s="75"/>
      <c r="VCB304" s="75"/>
      <c r="VCC304" s="75"/>
      <c r="VCD304" s="75"/>
      <c r="VCE304" s="75"/>
      <c r="VCF304" s="75"/>
      <c r="VCG304" s="75"/>
      <c r="VCH304" s="75"/>
      <c r="VCI304" s="75"/>
      <c r="VCJ304" s="75"/>
      <c r="VCK304" s="75"/>
      <c r="VCL304" s="75"/>
      <c r="VCM304" s="75"/>
      <c r="VCN304" s="75"/>
      <c r="VCO304" s="75"/>
      <c r="VCP304" s="75"/>
      <c r="VCQ304" s="75"/>
      <c r="VCR304" s="75"/>
      <c r="VCS304" s="75"/>
      <c r="VCT304" s="75"/>
      <c r="VCU304" s="75"/>
      <c r="VCV304" s="75"/>
      <c r="VCW304" s="75"/>
      <c r="VCX304" s="75"/>
      <c r="VCY304" s="75"/>
      <c r="VCZ304" s="75"/>
      <c r="VDA304" s="75"/>
      <c r="VDB304" s="75"/>
      <c r="VDC304" s="75"/>
      <c r="VDD304" s="75"/>
      <c r="VDE304" s="75"/>
      <c r="VDF304" s="75"/>
      <c r="VDG304" s="75"/>
      <c r="VDH304" s="75"/>
      <c r="VDI304" s="75"/>
      <c r="VDJ304" s="75"/>
      <c r="VDK304" s="75"/>
      <c r="VDL304" s="75"/>
      <c r="VDM304" s="75"/>
      <c r="VDN304" s="75"/>
      <c r="VDO304" s="75"/>
      <c r="VDP304" s="75"/>
      <c r="VDQ304" s="75"/>
      <c r="VDR304" s="75"/>
      <c r="VDS304" s="75"/>
      <c r="VDT304" s="75"/>
      <c r="VDU304" s="75"/>
      <c r="VDV304" s="75"/>
      <c r="VDW304" s="75"/>
      <c r="VDX304" s="75"/>
      <c r="VDY304" s="75"/>
      <c r="VDZ304" s="75"/>
      <c r="VEA304" s="75"/>
      <c r="VEB304" s="75"/>
      <c r="VEC304" s="75"/>
      <c r="VED304" s="75"/>
      <c r="VEE304" s="75"/>
      <c r="VEF304" s="75"/>
      <c r="VEG304" s="75"/>
      <c r="VEH304" s="75"/>
      <c r="VEI304" s="75"/>
      <c r="VEJ304" s="75"/>
      <c r="VEK304" s="75"/>
      <c r="VEL304" s="75"/>
      <c r="VEM304" s="75"/>
      <c r="VEN304" s="75"/>
      <c r="VEO304" s="75"/>
      <c r="VEP304" s="75"/>
      <c r="VEQ304" s="75"/>
      <c r="VER304" s="75"/>
      <c r="VES304" s="75"/>
      <c r="VET304" s="75"/>
      <c r="VEU304" s="75"/>
      <c r="VEV304" s="75"/>
      <c r="VEW304" s="75"/>
      <c r="VEX304" s="75"/>
      <c r="VEY304" s="75"/>
      <c r="VEZ304" s="75"/>
      <c r="VFA304" s="75"/>
      <c r="VFB304" s="75"/>
      <c r="VFC304" s="75"/>
      <c r="VFD304" s="75"/>
      <c r="VFE304" s="75"/>
      <c r="VFF304" s="75"/>
      <c r="VFG304" s="75"/>
      <c r="VFH304" s="75"/>
      <c r="VFI304" s="75"/>
      <c r="VFJ304" s="75"/>
      <c r="VFK304" s="75"/>
      <c r="VFL304" s="75"/>
      <c r="VFM304" s="75"/>
      <c r="VFN304" s="75"/>
      <c r="VFO304" s="75"/>
      <c r="VFP304" s="75"/>
      <c r="VFQ304" s="75"/>
      <c r="VFR304" s="75"/>
      <c r="VFS304" s="75"/>
      <c r="VFT304" s="75"/>
      <c r="VFU304" s="75"/>
      <c r="VFV304" s="75"/>
      <c r="VFW304" s="75"/>
      <c r="VFX304" s="75"/>
      <c r="VFY304" s="75"/>
      <c r="VFZ304" s="75"/>
      <c r="VGA304" s="75"/>
      <c r="VGB304" s="75"/>
      <c r="VGC304" s="75"/>
      <c r="VGD304" s="75"/>
      <c r="VGE304" s="75"/>
      <c r="VGF304" s="75"/>
      <c r="VGG304" s="75"/>
      <c r="VGH304" s="75"/>
      <c r="VGI304" s="75"/>
      <c r="VGJ304" s="75"/>
      <c r="VGK304" s="75"/>
      <c r="VGL304" s="75"/>
      <c r="VGM304" s="75"/>
      <c r="VGN304" s="75"/>
      <c r="VGO304" s="75"/>
      <c r="VGP304" s="75"/>
      <c r="VGQ304" s="75"/>
      <c r="VGR304" s="75"/>
      <c r="VGS304" s="75"/>
      <c r="VGT304" s="75"/>
      <c r="VGU304" s="75"/>
      <c r="VGV304" s="75"/>
      <c r="VGW304" s="75"/>
      <c r="VGX304" s="75"/>
      <c r="VGY304" s="75"/>
      <c r="VGZ304" s="75"/>
      <c r="VHA304" s="75"/>
      <c r="VHB304" s="75"/>
      <c r="VHC304" s="75"/>
      <c r="VHD304" s="75"/>
      <c r="VHE304" s="75"/>
      <c r="VHF304" s="75"/>
      <c r="VHG304" s="75"/>
      <c r="VHH304" s="75"/>
      <c r="VHI304" s="75"/>
      <c r="VHJ304" s="75"/>
      <c r="VHK304" s="75"/>
      <c r="VHL304" s="75"/>
      <c r="VHM304" s="75"/>
      <c r="VHN304" s="75"/>
      <c r="VHO304" s="75"/>
      <c r="VHP304" s="75"/>
      <c r="VHQ304" s="75"/>
      <c r="VHR304" s="75"/>
      <c r="VHS304" s="75"/>
      <c r="VHT304" s="75"/>
      <c r="VHU304" s="75"/>
      <c r="VHV304" s="75"/>
      <c r="VHW304" s="75"/>
      <c r="VHX304" s="75"/>
      <c r="VHY304" s="75"/>
      <c r="VHZ304" s="75"/>
      <c r="VIA304" s="75"/>
      <c r="VIB304" s="75"/>
      <c r="VIC304" s="75"/>
      <c r="VID304" s="75"/>
      <c r="VIE304" s="75"/>
      <c r="VIF304" s="75"/>
      <c r="VIG304" s="75"/>
      <c r="VIH304" s="75"/>
      <c r="VII304" s="75"/>
      <c r="VIJ304" s="75"/>
      <c r="VIK304" s="75"/>
      <c r="VIL304" s="75"/>
      <c r="VIM304" s="75"/>
      <c r="VIN304" s="75"/>
      <c r="VIO304" s="75"/>
      <c r="VIP304" s="75"/>
      <c r="VIQ304" s="75"/>
      <c r="VIR304" s="75"/>
      <c r="VIS304" s="75"/>
      <c r="VIT304" s="75"/>
      <c r="VIU304" s="75"/>
      <c r="VIV304" s="75"/>
      <c r="VIW304" s="75"/>
      <c r="VIX304" s="75"/>
      <c r="VIY304" s="75"/>
      <c r="VIZ304" s="75"/>
      <c r="VJA304" s="75"/>
      <c r="VJB304" s="75"/>
      <c r="VJC304" s="75"/>
      <c r="VJD304" s="75"/>
      <c r="VJE304" s="75"/>
      <c r="VJF304" s="75"/>
      <c r="VJG304" s="75"/>
      <c r="VJH304" s="75"/>
      <c r="VJI304" s="75"/>
      <c r="VJJ304" s="75"/>
      <c r="VJK304" s="75"/>
      <c r="VJL304" s="75"/>
      <c r="VJM304" s="75"/>
      <c r="VJN304" s="75"/>
      <c r="VJO304" s="75"/>
      <c r="VJP304" s="75"/>
      <c r="VJQ304" s="75"/>
      <c r="VJR304" s="75"/>
      <c r="VJS304" s="75"/>
      <c r="VJT304" s="75"/>
      <c r="VJU304" s="75"/>
      <c r="VJV304" s="75"/>
      <c r="VJW304" s="75"/>
      <c r="VJX304" s="75"/>
      <c r="VJY304" s="75"/>
      <c r="VJZ304" s="75"/>
      <c r="VKA304" s="75"/>
      <c r="VKB304" s="75"/>
      <c r="VKC304" s="75"/>
      <c r="VKD304" s="75"/>
      <c r="VKE304" s="75"/>
      <c r="VKF304" s="75"/>
      <c r="VKG304" s="75"/>
      <c r="VKH304" s="75"/>
      <c r="VKI304" s="75"/>
      <c r="VKJ304" s="75"/>
      <c r="VKK304" s="75"/>
      <c r="VKL304" s="75"/>
      <c r="VKM304" s="75"/>
      <c r="VKN304" s="75"/>
      <c r="VKO304" s="75"/>
      <c r="VKP304" s="75"/>
      <c r="VKQ304" s="75"/>
      <c r="VKR304" s="75"/>
      <c r="VKS304" s="75"/>
      <c r="VKT304" s="75"/>
      <c r="VKU304" s="75"/>
      <c r="VKV304" s="75"/>
      <c r="VKW304" s="75"/>
      <c r="VKX304" s="75"/>
      <c r="VKY304" s="75"/>
      <c r="VKZ304" s="75"/>
      <c r="VLA304" s="75"/>
      <c r="VLB304" s="75"/>
      <c r="VLC304" s="75"/>
      <c r="VLD304" s="75"/>
      <c r="VLE304" s="75"/>
      <c r="VLF304" s="75"/>
      <c r="VLG304" s="75"/>
      <c r="VLH304" s="75"/>
      <c r="VLI304" s="75"/>
      <c r="VLJ304" s="75"/>
      <c r="VLK304" s="75"/>
      <c r="VLL304" s="75"/>
      <c r="VLM304" s="75"/>
      <c r="VLN304" s="75"/>
      <c r="VLO304" s="75"/>
      <c r="VLP304" s="75"/>
      <c r="VLQ304" s="75"/>
      <c r="VLR304" s="75"/>
      <c r="VLS304" s="75"/>
      <c r="VLT304" s="75"/>
      <c r="VLU304" s="75"/>
      <c r="VLV304" s="75"/>
      <c r="VLW304" s="75"/>
      <c r="VLX304" s="75"/>
      <c r="VLY304" s="75"/>
      <c r="VLZ304" s="75"/>
      <c r="VMA304" s="75"/>
      <c r="VMB304" s="75"/>
      <c r="VMC304" s="75"/>
      <c r="VMD304" s="75"/>
      <c r="VME304" s="75"/>
      <c r="VMF304" s="75"/>
      <c r="VMG304" s="75"/>
      <c r="VMH304" s="75"/>
      <c r="VMI304" s="75"/>
      <c r="VMJ304" s="75"/>
      <c r="VMK304" s="75"/>
      <c r="VML304" s="75"/>
      <c r="VMM304" s="75"/>
      <c r="VMN304" s="75"/>
      <c r="VMO304" s="75"/>
      <c r="VMP304" s="75"/>
      <c r="VMQ304" s="75"/>
      <c r="VMR304" s="75"/>
      <c r="VMS304" s="75"/>
      <c r="VMT304" s="75"/>
      <c r="VMU304" s="75"/>
      <c r="VMV304" s="75"/>
      <c r="VMW304" s="75"/>
      <c r="VMX304" s="75"/>
      <c r="VMY304" s="75"/>
      <c r="VMZ304" s="75"/>
      <c r="VNA304" s="75"/>
      <c r="VNB304" s="75"/>
      <c r="VNC304" s="75"/>
      <c r="VND304" s="75"/>
      <c r="VNE304" s="75"/>
      <c r="VNF304" s="75"/>
      <c r="VNG304" s="75"/>
      <c r="VNH304" s="75"/>
      <c r="VNI304" s="75"/>
      <c r="VNJ304" s="75"/>
      <c r="VNK304" s="75"/>
      <c r="VNL304" s="75"/>
      <c r="VNM304" s="75"/>
      <c r="VNN304" s="75"/>
      <c r="VNO304" s="75"/>
      <c r="VNP304" s="75"/>
      <c r="VNQ304" s="75"/>
      <c r="VNR304" s="75"/>
      <c r="VNS304" s="75"/>
      <c r="VNT304" s="75"/>
      <c r="VNU304" s="75"/>
      <c r="VNV304" s="75"/>
      <c r="VNW304" s="75"/>
      <c r="VNX304" s="75"/>
      <c r="VNY304" s="75"/>
      <c r="VNZ304" s="75"/>
      <c r="VOA304" s="75"/>
      <c r="VOB304" s="75"/>
      <c r="VOC304" s="75"/>
      <c r="VOD304" s="75"/>
      <c r="VOE304" s="75"/>
      <c r="VOF304" s="75"/>
      <c r="VOG304" s="75"/>
      <c r="VOH304" s="75"/>
      <c r="VOI304" s="75"/>
      <c r="VOJ304" s="75"/>
      <c r="VOK304" s="75"/>
      <c r="VOL304" s="75"/>
      <c r="VOM304" s="75"/>
      <c r="VON304" s="75"/>
      <c r="VOO304" s="75"/>
      <c r="VOP304" s="75"/>
      <c r="VOQ304" s="75"/>
      <c r="VOR304" s="75"/>
      <c r="VOS304" s="75"/>
      <c r="VOT304" s="75"/>
      <c r="VOU304" s="75"/>
      <c r="VOV304" s="75"/>
      <c r="VOW304" s="75"/>
      <c r="VOX304" s="75"/>
      <c r="VOY304" s="75"/>
      <c r="VOZ304" s="75"/>
      <c r="VPA304" s="75"/>
      <c r="VPB304" s="75"/>
      <c r="VPC304" s="75"/>
      <c r="VPD304" s="75"/>
      <c r="VPE304" s="75"/>
      <c r="VPF304" s="75"/>
      <c r="VPG304" s="75"/>
      <c r="VPH304" s="75"/>
      <c r="VPI304" s="75"/>
      <c r="VPJ304" s="75"/>
      <c r="VPK304" s="75"/>
      <c r="VPL304" s="75"/>
      <c r="VPM304" s="75"/>
      <c r="VPN304" s="75"/>
      <c r="VPO304" s="75"/>
      <c r="VPP304" s="75"/>
      <c r="VPQ304" s="75"/>
      <c r="VPR304" s="75"/>
      <c r="VPS304" s="75"/>
      <c r="VPT304" s="75"/>
      <c r="VPU304" s="75"/>
      <c r="VPV304" s="75"/>
      <c r="VPW304" s="75"/>
      <c r="VPX304" s="75"/>
      <c r="VPY304" s="75"/>
      <c r="VPZ304" s="75"/>
      <c r="VQA304" s="75"/>
      <c r="VQB304" s="75"/>
      <c r="VQC304" s="75"/>
      <c r="VQD304" s="75"/>
      <c r="VQE304" s="75"/>
      <c r="VQF304" s="75"/>
      <c r="VQG304" s="75"/>
      <c r="VQH304" s="75"/>
      <c r="VQI304" s="75"/>
      <c r="VQJ304" s="75"/>
      <c r="VQK304" s="75"/>
      <c r="VQL304" s="75"/>
      <c r="VQM304" s="75"/>
      <c r="VQN304" s="75"/>
      <c r="VQO304" s="75"/>
      <c r="VQP304" s="75"/>
      <c r="VQQ304" s="75"/>
      <c r="VQR304" s="75"/>
      <c r="VQS304" s="75"/>
      <c r="VQT304" s="75"/>
      <c r="VQU304" s="75"/>
      <c r="VQV304" s="75"/>
      <c r="VQW304" s="75"/>
      <c r="VQX304" s="75"/>
      <c r="VQY304" s="75"/>
      <c r="VQZ304" s="75"/>
      <c r="VRA304" s="75"/>
      <c r="VRB304" s="75"/>
      <c r="VRC304" s="75"/>
      <c r="VRD304" s="75"/>
      <c r="VRE304" s="75"/>
      <c r="VRF304" s="75"/>
      <c r="VRG304" s="75"/>
      <c r="VRH304" s="75"/>
      <c r="VRI304" s="75"/>
      <c r="VRJ304" s="75"/>
      <c r="VRK304" s="75"/>
      <c r="VRL304" s="75"/>
      <c r="VRM304" s="75"/>
      <c r="VRN304" s="75"/>
      <c r="VRO304" s="75"/>
      <c r="VRP304" s="75"/>
      <c r="VRQ304" s="75"/>
      <c r="VRR304" s="75"/>
      <c r="VRS304" s="75"/>
      <c r="VRT304" s="75"/>
      <c r="VRU304" s="75"/>
      <c r="VRV304" s="75"/>
      <c r="VRW304" s="75"/>
      <c r="VRX304" s="75"/>
      <c r="VRY304" s="75"/>
      <c r="VRZ304" s="75"/>
      <c r="VSA304" s="75"/>
      <c r="VSB304" s="75"/>
      <c r="VSC304" s="75"/>
      <c r="VSD304" s="75"/>
      <c r="VSE304" s="75"/>
      <c r="VSF304" s="75"/>
      <c r="VSG304" s="75"/>
      <c r="VSH304" s="75"/>
      <c r="VSI304" s="75"/>
      <c r="VSJ304" s="75"/>
      <c r="VSK304" s="75"/>
      <c r="VSL304" s="75"/>
      <c r="VSM304" s="75"/>
      <c r="VSN304" s="75"/>
      <c r="VSO304" s="75"/>
      <c r="VSP304" s="75"/>
      <c r="VSQ304" s="75"/>
      <c r="VSR304" s="75"/>
      <c r="VSS304" s="75"/>
      <c r="VST304" s="75"/>
      <c r="VSU304" s="75"/>
      <c r="VSV304" s="75"/>
      <c r="VSW304" s="75"/>
      <c r="VSX304" s="75"/>
      <c r="VSY304" s="75"/>
      <c r="VSZ304" s="75"/>
      <c r="VTA304" s="75"/>
      <c r="VTB304" s="75"/>
      <c r="VTC304" s="75"/>
      <c r="VTD304" s="75"/>
      <c r="VTE304" s="75"/>
      <c r="VTF304" s="75"/>
      <c r="VTG304" s="75"/>
      <c r="VTH304" s="75"/>
      <c r="VTI304" s="75"/>
      <c r="VTJ304" s="75"/>
      <c r="VTK304" s="75"/>
      <c r="VTL304" s="75"/>
      <c r="VTM304" s="75"/>
      <c r="VTN304" s="75"/>
      <c r="VTO304" s="75"/>
      <c r="VTP304" s="75"/>
      <c r="VTQ304" s="75"/>
      <c r="VTR304" s="75"/>
      <c r="VTS304" s="75"/>
      <c r="VTT304" s="75"/>
      <c r="VTU304" s="75"/>
      <c r="VTV304" s="75"/>
      <c r="VTW304" s="75"/>
      <c r="VTX304" s="75"/>
      <c r="VTY304" s="75"/>
      <c r="VTZ304" s="75"/>
      <c r="VUA304" s="75"/>
      <c r="VUB304" s="75"/>
      <c r="VUC304" s="75"/>
      <c r="VUD304" s="75"/>
      <c r="VUE304" s="75"/>
      <c r="VUF304" s="75"/>
      <c r="VUG304" s="75"/>
      <c r="VUH304" s="75"/>
      <c r="VUI304" s="75"/>
      <c r="VUJ304" s="75"/>
      <c r="VUK304" s="75"/>
      <c r="VUL304" s="75"/>
      <c r="VUM304" s="75"/>
      <c r="VUN304" s="75"/>
      <c r="VUO304" s="75"/>
      <c r="VUP304" s="75"/>
      <c r="VUQ304" s="75"/>
      <c r="VUR304" s="75"/>
      <c r="VUS304" s="75"/>
      <c r="VUT304" s="75"/>
      <c r="VUU304" s="75"/>
      <c r="VUV304" s="75"/>
      <c r="VUW304" s="75"/>
      <c r="VUX304" s="75"/>
      <c r="VUY304" s="75"/>
      <c r="VUZ304" s="75"/>
      <c r="VVA304" s="75"/>
      <c r="VVB304" s="75"/>
      <c r="VVC304" s="75"/>
      <c r="VVD304" s="75"/>
      <c r="VVE304" s="75"/>
      <c r="VVF304" s="75"/>
      <c r="VVG304" s="75"/>
      <c r="VVH304" s="75"/>
      <c r="VVI304" s="75"/>
      <c r="VVJ304" s="75"/>
      <c r="VVK304" s="75"/>
      <c r="VVL304" s="75"/>
      <c r="VVM304" s="75"/>
      <c r="VVN304" s="75"/>
      <c r="VVO304" s="75"/>
      <c r="VVP304" s="75"/>
      <c r="VVQ304" s="75"/>
      <c r="VVR304" s="75"/>
      <c r="VVS304" s="75"/>
      <c r="VVT304" s="75"/>
      <c r="VVU304" s="75"/>
      <c r="VVV304" s="75"/>
      <c r="VVW304" s="75"/>
      <c r="VVX304" s="75"/>
      <c r="VVY304" s="75"/>
      <c r="VVZ304" s="75"/>
      <c r="VWA304" s="75"/>
      <c r="VWB304" s="75"/>
      <c r="VWC304" s="75"/>
      <c r="VWD304" s="75"/>
      <c r="VWE304" s="75"/>
      <c r="VWF304" s="75"/>
      <c r="VWG304" s="75"/>
      <c r="VWH304" s="75"/>
      <c r="VWI304" s="75"/>
      <c r="VWJ304" s="75"/>
      <c r="VWK304" s="75"/>
      <c r="VWL304" s="75"/>
      <c r="VWM304" s="75"/>
      <c r="VWN304" s="75"/>
      <c r="VWO304" s="75"/>
      <c r="VWP304" s="75"/>
      <c r="VWQ304" s="75"/>
      <c r="VWR304" s="75"/>
      <c r="VWS304" s="75"/>
      <c r="VWT304" s="75"/>
      <c r="VWU304" s="75"/>
      <c r="VWV304" s="75"/>
      <c r="VWW304" s="75"/>
      <c r="VWX304" s="75"/>
      <c r="VWY304" s="75"/>
      <c r="VWZ304" s="75"/>
      <c r="VXA304" s="75"/>
      <c r="VXB304" s="75"/>
      <c r="VXC304" s="75"/>
      <c r="VXD304" s="75"/>
      <c r="VXE304" s="75"/>
      <c r="VXF304" s="75"/>
      <c r="VXG304" s="75"/>
      <c r="VXH304" s="75"/>
      <c r="VXI304" s="75"/>
      <c r="VXJ304" s="75"/>
      <c r="VXK304" s="75"/>
      <c r="VXL304" s="75"/>
      <c r="VXM304" s="75"/>
      <c r="VXN304" s="75"/>
      <c r="VXO304" s="75"/>
      <c r="VXP304" s="75"/>
      <c r="VXQ304" s="75"/>
      <c r="VXR304" s="75"/>
      <c r="VXS304" s="75"/>
      <c r="VXT304" s="75"/>
      <c r="VXU304" s="75"/>
      <c r="VXV304" s="75"/>
      <c r="VXW304" s="75"/>
      <c r="VXX304" s="75"/>
      <c r="VXY304" s="75"/>
      <c r="VXZ304" s="75"/>
      <c r="VYA304" s="75"/>
      <c r="VYB304" s="75"/>
      <c r="VYC304" s="75"/>
      <c r="VYD304" s="75"/>
      <c r="VYE304" s="75"/>
      <c r="VYF304" s="75"/>
      <c r="VYG304" s="75"/>
      <c r="VYH304" s="75"/>
      <c r="VYI304" s="75"/>
      <c r="VYJ304" s="75"/>
      <c r="VYK304" s="75"/>
      <c r="VYL304" s="75"/>
      <c r="VYM304" s="75"/>
      <c r="VYN304" s="75"/>
      <c r="VYO304" s="75"/>
      <c r="VYP304" s="75"/>
      <c r="VYQ304" s="75"/>
      <c r="VYR304" s="75"/>
      <c r="VYS304" s="75"/>
      <c r="VYT304" s="75"/>
      <c r="VYU304" s="75"/>
      <c r="VYV304" s="75"/>
      <c r="VYW304" s="75"/>
      <c r="VYX304" s="75"/>
      <c r="VYY304" s="75"/>
      <c r="VYZ304" s="75"/>
      <c r="VZA304" s="75"/>
      <c r="VZB304" s="75"/>
      <c r="VZC304" s="75"/>
      <c r="VZD304" s="75"/>
      <c r="VZE304" s="75"/>
      <c r="VZF304" s="75"/>
      <c r="VZG304" s="75"/>
      <c r="VZH304" s="75"/>
      <c r="VZI304" s="75"/>
      <c r="VZJ304" s="75"/>
      <c r="VZK304" s="75"/>
      <c r="VZL304" s="75"/>
      <c r="VZM304" s="75"/>
      <c r="VZN304" s="75"/>
      <c r="VZO304" s="75"/>
      <c r="VZP304" s="75"/>
      <c r="VZQ304" s="75"/>
      <c r="VZR304" s="75"/>
      <c r="VZS304" s="75"/>
      <c r="VZT304" s="75"/>
      <c r="VZU304" s="75"/>
      <c r="VZV304" s="75"/>
      <c r="VZW304" s="75"/>
      <c r="VZX304" s="75"/>
      <c r="VZY304" s="75"/>
      <c r="VZZ304" s="75"/>
      <c r="WAA304" s="75"/>
      <c r="WAB304" s="75"/>
      <c r="WAC304" s="75"/>
      <c r="WAD304" s="75"/>
      <c r="WAE304" s="75"/>
      <c r="WAF304" s="75"/>
      <c r="WAG304" s="75"/>
      <c r="WAH304" s="75"/>
      <c r="WAI304" s="75"/>
      <c r="WAJ304" s="75"/>
      <c r="WAK304" s="75"/>
      <c r="WAL304" s="75"/>
      <c r="WAM304" s="75"/>
      <c r="WAN304" s="75"/>
      <c r="WAO304" s="75"/>
      <c r="WAP304" s="75"/>
      <c r="WAQ304" s="75"/>
      <c r="WAR304" s="75"/>
      <c r="WAS304" s="75"/>
      <c r="WAT304" s="75"/>
      <c r="WAU304" s="75"/>
      <c r="WAV304" s="75"/>
      <c r="WAW304" s="75"/>
      <c r="WAX304" s="75"/>
      <c r="WAY304" s="75"/>
      <c r="WAZ304" s="75"/>
      <c r="WBA304" s="75"/>
      <c r="WBB304" s="75"/>
      <c r="WBC304" s="75"/>
      <c r="WBD304" s="75"/>
      <c r="WBE304" s="75"/>
      <c r="WBF304" s="75"/>
      <c r="WBG304" s="75"/>
      <c r="WBH304" s="75"/>
      <c r="WBI304" s="75"/>
      <c r="WBJ304" s="75"/>
      <c r="WBK304" s="75"/>
      <c r="WBL304" s="75"/>
      <c r="WBM304" s="75"/>
      <c r="WBN304" s="75"/>
      <c r="WBO304" s="75"/>
      <c r="WBP304" s="75"/>
      <c r="WBQ304" s="75"/>
      <c r="WBR304" s="75"/>
      <c r="WBS304" s="75"/>
      <c r="WBT304" s="75"/>
      <c r="WBU304" s="75"/>
      <c r="WBV304" s="75"/>
      <c r="WBW304" s="75"/>
      <c r="WBX304" s="75"/>
      <c r="WBY304" s="75"/>
      <c r="WBZ304" s="75"/>
      <c r="WCA304" s="75"/>
      <c r="WCB304" s="75"/>
      <c r="WCC304" s="75"/>
      <c r="WCD304" s="75"/>
      <c r="WCE304" s="75"/>
      <c r="WCF304" s="75"/>
      <c r="WCG304" s="75"/>
      <c r="WCH304" s="75"/>
      <c r="WCI304" s="75"/>
      <c r="WCJ304" s="75"/>
      <c r="WCK304" s="75"/>
      <c r="WCL304" s="75"/>
      <c r="WCM304" s="75"/>
      <c r="WCN304" s="75"/>
      <c r="WCO304" s="75"/>
      <c r="WCP304" s="75"/>
      <c r="WCQ304" s="75"/>
      <c r="WCR304" s="75"/>
      <c r="WCS304" s="75"/>
      <c r="WCT304" s="75"/>
      <c r="WCU304" s="75"/>
      <c r="WCV304" s="75"/>
      <c r="WCW304" s="75"/>
      <c r="WCX304" s="75"/>
      <c r="WCY304" s="75"/>
      <c r="WCZ304" s="75"/>
      <c r="WDA304" s="75"/>
      <c r="WDB304" s="75"/>
      <c r="WDC304" s="75"/>
      <c r="WDD304" s="75"/>
      <c r="WDE304" s="75"/>
      <c r="WDF304" s="75"/>
      <c r="WDG304" s="75"/>
      <c r="WDH304" s="75"/>
      <c r="WDI304" s="75"/>
      <c r="WDJ304" s="75"/>
      <c r="WDK304" s="75"/>
      <c r="WDL304" s="75"/>
      <c r="WDM304" s="75"/>
      <c r="WDN304" s="75"/>
      <c r="WDO304" s="75"/>
      <c r="WDP304" s="75"/>
      <c r="WDQ304" s="75"/>
      <c r="WDR304" s="75"/>
      <c r="WDS304" s="75"/>
      <c r="WDT304" s="75"/>
      <c r="WDU304" s="75"/>
      <c r="WDV304" s="75"/>
      <c r="WDW304" s="75"/>
      <c r="WDX304" s="75"/>
      <c r="WDY304" s="75"/>
      <c r="WDZ304" s="75"/>
      <c r="WEA304" s="75"/>
      <c r="WEB304" s="75"/>
      <c r="WEC304" s="75"/>
      <c r="WED304" s="75"/>
      <c r="WEE304" s="75"/>
      <c r="WEF304" s="75"/>
      <c r="WEG304" s="75"/>
      <c r="WEH304" s="75"/>
      <c r="WEI304" s="75"/>
      <c r="WEJ304" s="75"/>
      <c r="WEK304" s="75"/>
      <c r="WEL304" s="75"/>
      <c r="WEM304" s="75"/>
      <c r="WEN304" s="75"/>
      <c r="WEO304" s="75"/>
      <c r="WEP304" s="75"/>
      <c r="WEQ304" s="75"/>
      <c r="WER304" s="75"/>
      <c r="WES304" s="75"/>
      <c r="WET304" s="75"/>
      <c r="WEU304" s="75"/>
      <c r="WEV304" s="75"/>
      <c r="WEW304" s="75"/>
      <c r="WEX304" s="75"/>
      <c r="WEY304" s="75"/>
      <c r="WEZ304" s="75"/>
      <c r="WFA304" s="75"/>
      <c r="WFB304" s="75"/>
      <c r="WFC304" s="75"/>
      <c r="WFD304" s="75"/>
      <c r="WFE304" s="75"/>
      <c r="WFF304" s="75"/>
      <c r="WFG304" s="75"/>
      <c r="WFH304" s="75"/>
      <c r="WFI304" s="75"/>
      <c r="WFJ304" s="75"/>
      <c r="WFK304" s="75"/>
      <c r="WFL304" s="75"/>
      <c r="WFM304" s="75"/>
      <c r="WFN304" s="75"/>
      <c r="WFO304" s="75"/>
      <c r="WFP304" s="75"/>
      <c r="WFQ304" s="75"/>
      <c r="WFR304" s="75"/>
      <c r="WFS304" s="75"/>
      <c r="WFT304" s="75"/>
      <c r="WFU304" s="75"/>
      <c r="WFV304" s="75"/>
      <c r="WFW304" s="75"/>
      <c r="WFX304" s="75"/>
      <c r="WFY304" s="75"/>
      <c r="WFZ304" s="75"/>
      <c r="WGA304" s="75"/>
      <c r="WGB304" s="75"/>
      <c r="WGC304" s="75"/>
      <c r="WGD304" s="75"/>
      <c r="WGE304" s="75"/>
      <c r="WGF304" s="75"/>
      <c r="WGG304" s="75"/>
      <c r="WGH304" s="75"/>
      <c r="WGI304" s="75"/>
      <c r="WGJ304" s="75"/>
      <c r="WGK304" s="75"/>
      <c r="WGL304" s="75"/>
      <c r="WGM304" s="75"/>
      <c r="WGN304" s="75"/>
      <c r="WGO304" s="75"/>
      <c r="WGP304" s="75"/>
      <c r="WGQ304" s="75"/>
      <c r="WGR304" s="75"/>
      <c r="WGS304" s="75"/>
      <c r="WGT304" s="75"/>
      <c r="WGU304" s="75"/>
      <c r="WGV304" s="75"/>
      <c r="WGW304" s="75"/>
      <c r="WGX304" s="75"/>
      <c r="WGY304" s="75"/>
      <c r="WGZ304" s="75"/>
      <c r="WHA304" s="75"/>
      <c r="WHB304" s="75"/>
      <c r="WHC304" s="75"/>
      <c r="WHD304" s="75"/>
      <c r="WHE304" s="75"/>
      <c r="WHF304" s="75"/>
      <c r="WHG304" s="75"/>
      <c r="WHH304" s="75"/>
      <c r="WHI304" s="75"/>
      <c r="WHJ304" s="75"/>
      <c r="WHK304" s="75"/>
      <c r="WHL304" s="75"/>
      <c r="WHM304" s="75"/>
      <c r="WHN304" s="75"/>
      <c r="WHO304" s="75"/>
      <c r="WHP304" s="75"/>
      <c r="WHQ304" s="75"/>
      <c r="WHR304" s="75"/>
      <c r="WHS304" s="75"/>
      <c r="WHT304" s="75"/>
      <c r="WHU304" s="75"/>
      <c r="WHV304" s="75"/>
      <c r="WHW304" s="75"/>
      <c r="WHX304" s="75"/>
      <c r="WHY304" s="75"/>
      <c r="WHZ304" s="75"/>
      <c r="WIA304" s="75"/>
      <c r="WIB304" s="75"/>
      <c r="WIC304" s="75"/>
      <c r="WID304" s="75"/>
      <c r="WIE304" s="75"/>
      <c r="WIF304" s="75"/>
      <c r="WIG304" s="75"/>
      <c r="WIH304" s="75"/>
      <c r="WII304" s="75"/>
      <c r="WIJ304" s="75"/>
      <c r="WIK304" s="75"/>
      <c r="WIL304" s="75"/>
      <c r="WIM304" s="75"/>
      <c r="WIN304" s="75"/>
      <c r="WIO304" s="75"/>
      <c r="WIP304" s="75"/>
      <c r="WIQ304" s="75"/>
      <c r="WIR304" s="75"/>
      <c r="WIS304" s="75"/>
      <c r="WIT304" s="75"/>
      <c r="WIU304" s="75"/>
      <c r="WIV304" s="75"/>
      <c r="WIW304" s="75"/>
      <c r="WIX304" s="75"/>
      <c r="WIY304" s="75"/>
      <c r="WIZ304" s="75"/>
      <c r="WJA304" s="75"/>
      <c r="WJB304" s="75"/>
      <c r="WJC304" s="75"/>
      <c r="WJD304" s="75"/>
      <c r="WJE304" s="75"/>
      <c r="WJF304" s="75"/>
      <c r="WJG304" s="75"/>
      <c r="WJH304" s="75"/>
      <c r="WJI304" s="75"/>
      <c r="WJJ304" s="75"/>
      <c r="WJK304" s="75"/>
      <c r="WJL304" s="75"/>
      <c r="WJM304" s="75"/>
      <c r="WJN304" s="75"/>
      <c r="WJO304" s="75"/>
      <c r="WJP304" s="75"/>
      <c r="WJQ304" s="75"/>
      <c r="WJR304" s="75"/>
      <c r="WJS304" s="75"/>
      <c r="WJT304" s="75"/>
      <c r="WJU304" s="75"/>
      <c r="WJV304" s="75"/>
      <c r="WJW304" s="75"/>
      <c r="WJX304" s="75"/>
      <c r="WJY304" s="75"/>
      <c r="WJZ304" s="75"/>
      <c r="WKA304" s="75"/>
      <c r="WKB304" s="75"/>
      <c r="WKC304" s="75"/>
      <c r="WKD304" s="75"/>
      <c r="WKE304" s="75"/>
      <c r="WKF304" s="75"/>
      <c r="WKG304" s="75"/>
      <c r="WKH304" s="75"/>
      <c r="WKI304" s="75"/>
      <c r="WKJ304" s="75"/>
      <c r="WKK304" s="75"/>
      <c r="WKL304" s="75"/>
      <c r="WKM304" s="75"/>
      <c r="WKN304" s="75"/>
      <c r="WKO304" s="75"/>
      <c r="WKP304" s="75"/>
      <c r="WKQ304" s="75"/>
      <c r="WKR304" s="75"/>
      <c r="WKS304" s="75"/>
      <c r="WKT304" s="75"/>
      <c r="WKU304" s="75"/>
      <c r="WKV304" s="75"/>
      <c r="WKW304" s="75"/>
      <c r="WKX304" s="75"/>
      <c r="WKY304" s="75"/>
      <c r="WKZ304" s="75"/>
      <c r="WLA304" s="75"/>
      <c r="WLB304" s="75"/>
      <c r="WLC304" s="75"/>
      <c r="WLD304" s="75"/>
      <c r="WLE304" s="75"/>
      <c r="WLF304" s="75"/>
      <c r="WLG304" s="75"/>
      <c r="WLH304" s="75"/>
      <c r="WLI304" s="75"/>
      <c r="WLJ304" s="75"/>
      <c r="WLK304" s="75"/>
      <c r="WLL304" s="75"/>
      <c r="WLM304" s="75"/>
      <c r="WLN304" s="75"/>
      <c r="WLO304" s="75"/>
      <c r="WLP304" s="75"/>
      <c r="WLQ304" s="75"/>
      <c r="WLR304" s="75"/>
      <c r="WLS304" s="75"/>
      <c r="WLT304" s="75"/>
      <c r="WLU304" s="75"/>
      <c r="WLV304" s="75"/>
      <c r="WLW304" s="75"/>
      <c r="WLX304" s="75"/>
      <c r="WLY304" s="75"/>
      <c r="WLZ304" s="75"/>
      <c r="WMA304" s="75"/>
      <c r="WMB304" s="75"/>
      <c r="WMC304" s="75"/>
      <c r="WMD304" s="75"/>
      <c r="WME304" s="75"/>
      <c r="WMF304" s="75"/>
      <c r="WMG304" s="75"/>
      <c r="WMH304" s="75"/>
      <c r="WMI304" s="75"/>
      <c r="WMJ304" s="75"/>
      <c r="WMK304" s="75"/>
      <c r="WML304" s="75"/>
      <c r="WMM304" s="75"/>
      <c r="WMN304" s="75"/>
      <c r="WMO304" s="75"/>
      <c r="WMP304" s="75"/>
      <c r="WMQ304" s="75"/>
      <c r="WMR304" s="75"/>
      <c r="WMS304" s="75"/>
      <c r="WMT304" s="75"/>
      <c r="WMU304" s="75"/>
      <c r="WMV304" s="75"/>
      <c r="WMW304" s="75"/>
      <c r="WMX304" s="75"/>
      <c r="WMY304" s="75"/>
      <c r="WMZ304" s="75"/>
      <c r="WNA304" s="75"/>
      <c r="WNB304" s="75"/>
      <c r="WNC304" s="75"/>
      <c r="WND304" s="75"/>
      <c r="WNE304" s="75"/>
      <c r="WNF304" s="75"/>
      <c r="WNG304" s="75"/>
      <c r="WNH304" s="75"/>
      <c r="WNI304" s="75"/>
      <c r="WNJ304" s="75"/>
      <c r="WNK304" s="75"/>
      <c r="WNL304" s="75"/>
      <c r="WNM304" s="75"/>
      <c r="WNN304" s="75"/>
      <c r="WNO304" s="75"/>
      <c r="WNP304" s="75"/>
      <c r="WNQ304" s="75"/>
      <c r="WNR304" s="75"/>
      <c r="WNS304" s="75"/>
      <c r="WNT304" s="75"/>
      <c r="WNU304" s="75"/>
      <c r="WNV304" s="75"/>
      <c r="WNW304" s="75"/>
      <c r="WNX304" s="75"/>
      <c r="WNY304" s="75"/>
      <c r="WNZ304" s="75"/>
      <c r="WOA304" s="75"/>
      <c r="WOB304" s="75"/>
      <c r="WOC304" s="75"/>
      <c r="WOD304" s="75"/>
      <c r="WOE304" s="75"/>
      <c r="WOF304" s="75"/>
      <c r="WOG304" s="75"/>
      <c r="WOH304" s="75"/>
      <c r="WOI304" s="75"/>
      <c r="WOJ304" s="75"/>
      <c r="WOK304" s="75"/>
      <c r="WOL304" s="75"/>
      <c r="WOM304" s="75"/>
      <c r="WON304" s="75"/>
      <c r="WOO304" s="75"/>
      <c r="WOP304" s="75"/>
      <c r="WOQ304" s="75"/>
      <c r="WOR304" s="75"/>
      <c r="WOS304" s="75"/>
      <c r="WOT304" s="75"/>
      <c r="WOU304" s="75"/>
      <c r="WOV304" s="75"/>
      <c r="WOW304" s="75"/>
      <c r="WOX304" s="75"/>
      <c r="WOY304" s="75"/>
      <c r="WOZ304" s="75"/>
      <c r="WPA304" s="75"/>
      <c r="WPB304" s="75"/>
      <c r="WPC304" s="75"/>
      <c r="WPD304" s="75"/>
      <c r="WPE304" s="75"/>
      <c r="WPF304" s="75"/>
      <c r="WPG304" s="75"/>
      <c r="WPH304" s="75"/>
      <c r="WPI304" s="75"/>
      <c r="WPJ304" s="75"/>
      <c r="WPK304" s="75"/>
      <c r="WPL304" s="75"/>
      <c r="WPM304" s="75"/>
      <c r="WPN304" s="75"/>
      <c r="WPO304" s="75"/>
      <c r="WPP304" s="75"/>
      <c r="WPQ304" s="75"/>
      <c r="WPR304" s="75"/>
      <c r="WPS304" s="75"/>
      <c r="WPT304" s="75"/>
      <c r="WPU304" s="75"/>
      <c r="WPV304" s="75"/>
      <c r="WPW304" s="75"/>
      <c r="WPX304" s="75"/>
      <c r="WPY304" s="75"/>
      <c r="WPZ304" s="75"/>
      <c r="WQA304" s="75"/>
      <c r="WQB304" s="75"/>
      <c r="WQC304" s="75"/>
      <c r="WQD304" s="75"/>
      <c r="WQE304" s="75"/>
      <c r="WQF304" s="75"/>
      <c r="WQG304" s="75"/>
      <c r="WQH304" s="75"/>
      <c r="WQI304" s="75"/>
      <c r="WQJ304" s="75"/>
      <c r="WQK304" s="75"/>
      <c r="WQL304" s="75"/>
      <c r="WQM304" s="75"/>
      <c r="WQN304" s="75"/>
      <c r="WQO304" s="75"/>
      <c r="WQP304" s="75"/>
      <c r="WQQ304" s="75"/>
      <c r="WQR304" s="75"/>
      <c r="WQS304" s="75"/>
      <c r="WQT304" s="75"/>
      <c r="WQU304" s="75"/>
      <c r="WQV304" s="75"/>
      <c r="WQW304" s="75"/>
      <c r="WQX304" s="75"/>
      <c r="WQY304" s="75"/>
      <c r="WQZ304" s="75"/>
      <c r="WRA304" s="75"/>
      <c r="WRB304" s="75"/>
      <c r="WRC304" s="75"/>
      <c r="WRD304" s="75"/>
      <c r="WRE304" s="75"/>
      <c r="WRF304" s="75"/>
      <c r="WRG304" s="75"/>
      <c r="WRH304" s="75"/>
      <c r="WRI304" s="75"/>
      <c r="WRJ304" s="75"/>
      <c r="WRK304" s="75"/>
      <c r="WRL304" s="75"/>
      <c r="WRM304" s="75"/>
      <c r="WRN304" s="75"/>
      <c r="WRO304" s="75"/>
      <c r="WRP304" s="75"/>
      <c r="WRQ304" s="75"/>
      <c r="WRR304" s="75"/>
      <c r="WRS304" s="75"/>
      <c r="WRT304" s="75"/>
      <c r="WRU304" s="75"/>
      <c r="WRV304" s="75"/>
      <c r="WRW304" s="75"/>
      <c r="WRX304" s="75"/>
      <c r="WRY304" s="75"/>
      <c r="WRZ304" s="75"/>
      <c r="WSA304" s="75"/>
      <c r="WSB304" s="75"/>
      <c r="WSC304" s="75"/>
      <c r="WSD304" s="75"/>
      <c r="WSE304" s="75"/>
      <c r="WSF304" s="75"/>
      <c r="WSG304" s="75"/>
      <c r="WSH304" s="75"/>
      <c r="WSI304" s="75"/>
      <c r="WSJ304" s="75"/>
      <c r="WSK304" s="75"/>
      <c r="WSL304" s="75"/>
      <c r="WSM304" s="75"/>
      <c r="WSN304" s="75"/>
      <c r="WSO304" s="75"/>
      <c r="WSP304" s="75"/>
      <c r="WSQ304" s="75"/>
      <c r="WSR304" s="75"/>
      <c r="WSS304" s="75"/>
      <c r="WST304" s="75"/>
      <c r="WSU304" s="75"/>
      <c r="WSV304" s="75"/>
      <c r="WSW304" s="75"/>
      <c r="WSX304" s="75"/>
      <c r="WSY304" s="75"/>
      <c r="WSZ304" s="75"/>
      <c r="WTA304" s="75"/>
      <c r="WTB304" s="75"/>
      <c r="WTC304" s="75"/>
      <c r="WTD304" s="75"/>
      <c r="WTE304" s="75"/>
      <c r="WTF304" s="75"/>
      <c r="WTG304" s="75"/>
      <c r="WTH304" s="75"/>
      <c r="WTI304" s="75"/>
      <c r="WTJ304" s="75"/>
      <c r="WTK304" s="75"/>
      <c r="WTL304" s="75"/>
      <c r="WTM304" s="75"/>
      <c r="WTN304" s="75"/>
      <c r="WTO304" s="75"/>
      <c r="WTP304" s="75"/>
      <c r="WTQ304" s="75"/>
      <c r="WTR304" s="75"/>
      <c r="WTS304" s="75"/>
      <c r="WTT304" s="75"/>
      <c r="WTU304" s="75"/>
      <c r="WTV304" s="75"/>
      <c r="WTW304" s="75"/>
      <c r="WTX304" s="75"/>
      <c r="WTY304" s="75"/>
      <c r="WTZ304" s="75"/>
      <c r="WUA304" s="75"/>
      <c r="WUB304" s="75"/>
      <c r="WUC304" s="75"/>
      <c r="WUD304" s="75"/>
      <c r="WUE304" s="75"/>
      <c r="WUF304" s="75"/>
      <c r="WUG304" s="75"/>
      <c r="WUH304" s="75"/>
      <c r="WUI304" s="75"/>
      <c r="WUJ304" s="75"/>
      <c r="WUK304" s="75"/>
      <c r="WUL304" s="75"/>
      <c r="WUM304" s="75"/>
      <c r="WUN304" s="75"/>
      <c r="WUO304" s="75"/>
      <c r="WUP304" s="75"/>
      <c r="WUQ304" s="75"/>
      <c r="WUR304" s="75"/>
      <c r="WUS304" s="75"/>
      <c r="WUT304" s="75"/>
      <c r="WUU304" s="75"/>
      <c r="WUV304" s="75"/>
      <c r="WUW304" s="75"/>
      <c r="WUX304" s="75"/>
      <c r="WUY304" s="75"/>
      <c r="WUZ304" s="75"/>
      <c r="WVA304" s="75"/>
      <c r="WVB304" s="75"/>
      <c r="WVC304" s="75"/>
      <c r="WVD304" s="75"/>
      <c r="WVE304" s="75"/>
      <c r="WVF304" s="75"/>
      <c r="WVG304" s="75"/>
      <c r="WVH304" s="75"/>
      <c r="WVI304" s="75"/>
      <c r="WVJ304" s="75"/>
      <c r="WVK304" s="75"/>
      <c r="WVL304" s="75"/>
      <c r="WVM304" s="75"/>
      <c r="WVN304" s="75"/>
      <c r="WVO304" s="75"/>
      <c r="WVP304" s="75"/>
      <c r="WVQ304" s="75"/>
      <c r="WVR304" s="75"/>
      <c r="WVS304" s="75"/>
      <c r="WVT304" s="75"/>
      <c r="WVU304" s="75"/>
      <c r="WVV304" s="75"/>
      <c r="WVW304" s="75"/>
      <c r="WVX304" s="75"/>
      <c r="WVY304" s="75"/>
      <c r="WVZ304" s="75"/>
      <c r="WWA304" s="75"/>
      <c r="WWB304" s="75"/>
      <c r="WWC304" s="75"/>
      <c r="WWD304" s="75"/>
      <c r="WWE304" s="75"/>
      <c r="WWF304" s="75"/>
      <c r="WWG304" s="75"/>
      <c r="WWH304" s="75"/>
      <c r="WWI304" s="75"/>
      <c r="WWJ304" s="75"/>
      <c r="WWK304" s="75"/>
      <c r="WWL304" s="75"/>
      <c r="WWM304" s="75"/>
      <c r="WWN304" s="75"/>
      <c r="WWO304" s="75"/>
      <c r="WWP304" s="75"/>
      <c r="WWQ304" s="75"/>
      <c r="WWR304" s="75"/>
      <c r="WWS304" s="75"/>
      <c r="WWT304" s="75"/>
      <c r="WWU304" s="75"/>
      <c r="WWV304" s="75"/>
      <c r="WWW304" s="75"/>
      <c r="WWX304" s="75"/>
      <c r="WWY304" s="75"/>
      <c r="WWZ304" s="75"/>
      <c r="WXA304" s="75"/>
      <c r="WXB304" s="75"/>
      <c r="WXC304" s="75"/>
      <c r="WXD304" s="75"/>
      <c r="WXE304" s="75"/>
      <c r="WXF304" s="75"/>
      <c r="WXG304" s="75"/>
      <c r="WXH304" s="75"/>
      <c r="WXI304" s="75"/>
      <c r="WXJ304" s="75"/>
      <c r="WXK304" s="75"/>
      <c r="WXL304" s="75"/>
      <c r="WXM304" s="75"/>
      <c r="WXN304" s="75"/>
      <c r="WXO304" s="75"/>
      <c r="WXP304" s="75"/>
      <c r="WXQ304" s="75"/>
      <c r="WXR304" s="75"/>
      <c r="WXS304" s="75"/>
      <c r="WXT304" s="75"/>
      <c r="WXU304" s="75"/>
      <c r="WXV304" s="75"/>
      <c r="WXW304" s="75"/>
      <c r="WXX304" s="75"/>
      <c r="WXY304" s="75"/>
      <c r="WXZ304" s="75"/>
      <c r="WYA304" s="75"/>
      <c r="WYB304" s="75"/>
      <c r="WYC304" s="75"/>
      <c r="WYD304" s="75"/>
      <c r="WYE304" s="75"/>
      <c r="WYF304" s="75"/>
      <c r="WYG304" s="75"/>
      <c r="WYH304" s="75"/>
      <c r="WYI304" s="75"/>
      <c r="WYJ304" s="75"/>
      <c r="WYK304" s="75"/>
      <c r="WYL304" s="75"/>
      <c r="WYM304" s="75"/>
      <c r="WYN304" s="75"/>
      <c r="WYO304" s="75"/>
      <c r="WYP304" s="75"/>
      <c r="WYQ304" s="75"/>
      <c r="WYR304" s="75"/>
      <c r="WYS304" s="75"/>
      <c r="WYT304" s="75"/>
      <c r="WYU304" s="75"/>
      <c r="WYV304" s="75"/>
      <c r="WYW304" s="75"/>
      <c r="WYX304" s="75"/>
      <c r="WYY304" s="75"/>
      <c r="WYZ304" s="75"/>
      <c r="WZA304" s="75"/>
      <c r="WZB304" s="75"/>
      <c r="WZC304" s="75"/>
      <c r="WZD304" s="75"/>
      <c r="WZE304" s="75"/>
      <c r="WZF304" s="75"/>
      <c r="WZG304" s="75"/>
      <c r="WZH304" s="75"/>
      <c r="WZI304" s="75"/>
      <c r="WZJ304" s="75"/>
      <c r="WZK304" s="75"/>
      <c r="WZL304" s="75"/>
      <c r="WZM304" s="75"/>
      <c r="WZN304" s="75"/>
      <c r="WZO304" s="75"/>
      <c r="WZP304" s="75"/>
      <c r="WZQ304" s="75"/>
      <c r="WZR304" s="75"/>
      <c r="WZS304" s="75"/>
      <c r="WZT304" s="75"/>
      <c r="WZU304" s="75"/>
      <c r="WZV304" s="75"/>
      <c r="WZW304" s="75"/>
      <c r="WZX304" s="75"/>
      <c r="WZY304" s="75"/>
      <c r="WZZ304" s="75"/>
      <c r="XAA304" s="75"/>
      <c r="XAB304" s="75"/>
      <c r="XAC304" s="75"/>
      <c r="XAD304" s="75"/>
      <c r="XAE304" s="75"/>
      <c r="XAF304" s="75"/>
      <c r="XAG304" s="75"/>
      <c r="XAH304" s="75"/>
      <c r="XAI304" s="75"/>
      <c r="XAJ304" s="75"/>
      <c r="XAK304" s="75"/>
      <c r="XAL304" s="75"/>
      <c r="XAM304" s="75"/>
      <c r="XAN304" s="75"/>
      <c r="XAO304" s="75"/>
      <c r="XAP304" s="75"/>
      <c r="XAQ304" s="75"/>
      <c r="XAR304" s="75"/>
      <c r="XAS304" s="75"/>
      <c r="XAT304" s="75"/>
      <c r="XAU304" s="75"/>
      <c r="XAV304" s="75"/>
      <c r="XAW304" s="75"/>
      <c r="XAX304" s="75"/>
      <c r="XAY304" s="75"/>
      <c r="XAZ304" s="75"/>
      <c r="XBA304" s="75"/>
      <c r="XBB304" s="75"/>
      <c r="XBC304" s="75"/>
      <c r="XBD304" s="75"/>
      <c r="XBE304" s="75"/>
      <c r="XBF304" s="75"/>
      <c r="XBG304" s="75"/>
      <c r="XBH304" s="75"/>
      <c r="XBI304" s="75"/>
      <c r="XBJ304" s="75"/>
      <c r="XBK304" s="75"/>
      <c r="XBL304" s="75"/>
      <c r="XBM304" s="75"/>
      <c r="XBN304" s="75"/>
      <c r="XBO304" s="75"/>
      <c r="XBP304" s="75"/>
      <c r="XBQ304" s="75"/>
      <c r="XBR304" s="75"/>
      <c r="XBS304" s="75"/>
      <c r="XBT304" s="75"/>
      <c r="XBU304" s="75"/>
      <c r="XBV304" s="75"/>
      <c r="XBW304" s="75"/>
      <c r="XBX304" s="75"/>
      <c r="XBY304" s="75"/>
      <c r="XBZ304" s="75"/>
      <c r="XCA304" s="75"/>
      <c r="XCB304" s="75"/>
      <c r="XCC304" s="75"/>
      <c r="XCD304" s="75"/>
      <c r="XCE304" s="75"/>
      <c r="XCF304" s="75"/>
      <c r="XCG304" s="75"/>
      <c r="XCH304" s="75"/>
      <c r="XCI304" s="75"/>
      <c r="XCJ304" s="75"/>
      <c r="XCK304" s="75"/>
      <c r="XCL304" s="75"/>
      <c r="XCM304" s="75"/>
      <c r="XCN304" s="75"/>
      <c r="XCO304" s="75"/>
      <c r="XCP304" s="75"/>
      <c r="XCQ304" s="75"/>
      <c r="XCR304" s="75"/>
      <c r="XCS304" s="75"/>
      <c r="XCT304" s="75"/>
      <c r="XCU304" s="75"/>
      <c r="XCV304" s="75"/>
      <c r="XCW304" s="75"/>
      <c r="XCX304" s="75"/>
      <c r="XCY304" s="75"/>
      <c r="XCZ304" s="75"/>
      <c r="XDA304" s="75"/>
      <c r="XDB304" s="75"/>
      <c r="XDC304" s="75"/>
      <c r="XDD304" s="75"/>
      <c r="XDE304" s="75"/>
      <c r="XDF304" s="75"/>
      <c r="XDG304" s="75"/>
    </row>
    <row r="305" s="71" customFormat="1" spans="1:16335">
      <c r="A305" s="98" t="s">
        <v>1681</v>
      </c>
      <c r="B305" s="75" t="s">
        <v>1682</v>
      </c>
      <c r="C305" s="75">
        <v>2715</v>
      </c>
      <c r="D305" s="75" t="s">
        <v>1678</v>
      </c>
      <c r="E305" s="75"/>
      <c r="F305" s="75"/>
      <c r="G305" s="75"/>
      <c r="H305" s="75"/>
      <c r="I305" s="75"/>
      <c r="J305" s="75"/>
      <c r="K305" s="75"/>
      <c r="L305" s="75"/>
      <c r="M305" s="75"/>
      <c r="N305" s="75"/>
      <c r="O305" s="75"/>
      <c r="P305" s="75"/>
      <c r="Q305" s="75"/>
      <c r="R305" s="75"/>
      <c r="S305" s="75"/>
      <c r="T305" s="75"/>
      <c r="U305" s="75"/>
      <c r="V305" s="75"/>
      <c r="W305" s="75"/>
      <c r="X305" s="75"/>
      <c r="Y305" s="75"/>
      <c r="Z305" s="75"/>
      <c r="AA305" s="75"/>
      <c r="AB305" s="75"/>
      <c r="AC305" s="75"/>
      <c r="AD305" s="75"/>
      <c r="AE305" s="75"/>
      <c r="AF305" s="75"/>
      <c r="AG305" s="75"/>
      <c r="AH305" s="75"/>
      <c r="AI305" s="75"/>
      <c r="AJ305" s="75"/>
      <c r="AK305" s="75"/>
      <c r="AL305" s="75"/>
      <c r="AM305" s="75"/>
      <c r="AN305" s="75"/>
      <c r="AO305" s="75"/>
      <c r="AP305" s="75"/>
      <c r="AQ305" s="75"/>
      <c r="AR305" s="75"/>
      <c r="AS305" s="75"/>
      <c r="AT305" s="75"/>
      <c r="AU305" s="75"/>
      <c r="AV305" s="75"/>
      <c r="AW305" s="75"/>
      <c r="AX305" s="75"/>
      <c r="AY305" s="75"/>
      <c r="AZ305" s="75"/>
      <c r="BA305" s="75"/>
      <c r="BB305" s="75"/>
      <c r="BC305" s="75"/>
      <c r="BD305" s="75"/>
      <c r="BE305" s="75"/>
      <c r="BF305" s="75"/>
      <c r="BG305" s="75"/>
      <c r="BH305" s="75"/>
      <c r="BI305" s="75"/>
      <c r="BJ305" s="75"/>
      <c r="BK305" s="75"/>
      <c r="BL305" s="75"/>
      <c r="BM305" s="75"/>
      <c r="BN305" s="75"/>
      <c r="BO305" s="75"/>
      <c r="BP305" s="75"/>
      <c r="BQ305" s="75"/>
      <c r="BR305" s="75"/>
      <c r="BS305" s="75"/>
      <c r="BT305" s="75"/>
      <c r="BU305" s="75"/>
      <c r="BV305" s="75"/>
      <c r="BW305" s="75"/>
      <c r="BX305" s="75"/>
      <c r="BY305" s="75"/>
      <c r="BZ305" s="75"/>
      <c r="CA305" s="75"/>
      <c r="CB305" s="75"/>
      <c r="CC305" s="75"/>
      <c r="CD305" s="75"/>
      <c r="CE305" s="75"/>
      <c r="CF305" s="75"/>
      <c r="CG305" s="75"/>
      <c r="CH305" s="75"/>
      <c r="CI305" s="75"/>
      <c r="CJ305" s="75"/>
      <c r="CK305" s="75"/>
      <c r="CL305" s="75"/>
      <c r="CM305" s="75"/>
      <c r="CN305" s="75"/>
      <c r="CO305" s="75"/>
      <c r="CP305" s="75"/>
      <c r="CQ305" s="75"/>
      <c r="CR305" s="75"/>
      <c r="CS305" s="75"/>
      <c r="CT305" s="75"/>
      <c r="CU305" s="75"/>
      <c r="CV305" s="75"/>
      <c r="CW305" s="75"/>
      <c r="CX305" s="75"/>
      <c r="CY305" s="75"/>
      <c r="CZ305" s="75"/>
      <c r="DA305" s="75"/>
      <c r="DB305" s="75"/>
      <c r="DC305" s="75"/>
      <c r="DD305" s="75"/>
      <c r="DE305" s="75"/>
      <c r="DF305" s="75"/>
      <c r="DG305" s="75"/>
      <c r="DH305" s="75"/>
      <c r="DI305" s="75"/>
      <c r="DJ305" s="75"/>
      <c r="DK305" s="75"/>
      <c r="DL305" s="75"/>
      <c r="DM305" s="75"/>
      <c r="DN305" s="75"/>
      <c r="DO305" s="75"/>
      <c r="DP305" s="75"/>
      <c r="DQ305" s="75"/>
      <c r="DR305" s="75"/>
      <c r="DS305" s="75"/>
      <c r="DT305" s="75"/>
      <c r="DU305" s="75"/>
      <c r="DV305" s="75"/>
      <c r="DW305" s="75"/>
      <c r="DX305" s="75"/>
      <c r="DY305" s="75"/>
      <c r="DZ305" s="75"/>
      <c r="EA305" s="75"/>
      <c r="EB305" s="75"/>
      <c r="EC305" s="75"/>
      <c r="ED305" s="75"/>
      <c r="EE305" s="75"/>
      <c r="EF305" s="75"/>
      <c r="EG305" s="75"/>
      <c r="EH305" s="75"/>
      <c r="EI305" s="75"/>
      <c r="EJ305" s="75"/>
      <c r="EK305" s="75"/>
      <c r="EL305" s="75"/>
      <c r="EM305" s="75"/>
      <c r="EN305" s="75"/>
      <c r="EO305" s="75"/>
      <c r="EP305" s="75"/>
      <c r="EQ305" s="75"/>
      <c r="ER305" s="75"/>
      <c r="ES305" s="75"/>
      <c r="ET305" s="75"/>
      <c r="EU305" s="75"/>
      <c r="EV305" s="75"/>
      <c r="EW305" s="75"/>
      <c r="EX305" s="75"/>
      <c r="EY305" s="75"/>
      <c r="EZ305" s="75"/>
      <c r="FA305" s="75"/>
      <c r="FB305" s="75"/>
      <c r="FC305" s="75"/>
      <c r="FD305" s="75"/>
      <c r="FE305" s="75"/>
      <c r="FF305" s="75"/>
      <c r="FG305" s="75"/>
      <c r="FH305" s="75"/>
      <c r="FI305" s="75"/>
      <c r="FJ305" s="75"/>
      <c r="FK305" s="75"/>
      <c r="FL305" s="75"/>
      <c r="FM305" s="75"/>
      <c r="FN305" s="75"/>
      <c r="FO305" s="75"/>
      <c r="FP305" s="75"/>
      <c r="FQ305" s="75"/>
      <c r="FR305" s="75"/>
      <c r="FS305" s="75"/>
      <c r="FT305" s="75"/>
      <c r="FU305" s="75"/>
      <c r="FV305" s="75"/>
      <c r="FW305" s="75"/>
      <c r="FX305" s="75"/>
      <c r="FY305" s="75"/>
      <c r="FZ305" s="75"/>
      <c r="GA305" s="75"/>
      <c r="GB305" s="75"/>
      <c r="GC305" s="75"/>
      <c r="GD305" s="75"/>
      <c r="GE305" s="75"/>
      <c r="GF305" s="75"/>
      <c r="GG305" s="75"/>
      <c r="GH305" s="75"/>
      <c r="GI305" s="75"/>
      <c r="GJ305" s="75"/>
      <c r="GK305" s="75"/>
      <c r="GL305" s="75"/>
      <c r="GM305" s="75"/>
      <c r="GN305" s="75"/>
      <c r="GO305" s="75"/>
      <c r="GP305" s="75"/>
      <c r="GQ305" s="75"/>
      <c r="GR305" s="75"/>
      <c r="GS305" s="75"/>
      <c r="GT305" s="75"/>
      <c r="GU305" s="75"/>
      <c r="GV305" s="75"/>
      <c r="GW305" s="75"/>
      <c r="GX305" s="75"/>
      <c r="GY305" s="75"/>
      <c r="GZ305" s="75"/>
      <c r="HA305" s="75"/>
      <c r="HB305" s="75"/>
      <c r="HC305" s="75"/>
      <c r="HD305" s="75"/>
      <c r="HE305" s="75"/>
      <c r="HF305" s="75"/>
      <c r="HG305" s="75"/>
      <c r="HH305" s="75"/>
      <c r="HI305" s="75"/>
      <c r="HJ305" s="75"/>
      <c r="HK305" s="75"/>
      <c r="HL305" s="75"/>
      <c r="HM305" s="75"/>
      <c r="HN305" s="75"/>
      <c r="HO305" s="75"/>
      <c r="HP305" s="75"/>
      <c r="HQ305" s="75"/>
      <c r="HR305" s="75"/>
      <c r="HS305" s="75"/>
      <c r="HT305" s="75"/>
      <c r="HU305" s="75"/>
      <c r="HV305" s="75"/>
      <c r="HW305" s="75"/>
      <c r="HX305" s="75"/>
      <c r="HY305" s="75"/>
      <c r="HZ305" s="75"/>
      <c r="IA305" s="75"/>
      <c r="IB305" s="75"/>
      <c r="IC305" s="75"/>
      <c r="ID305" s="75"/>
      <c r="IE305" s="75"/>
      <c r="IF305" s="75"/>
      <c r="IG305" s="75"/>
      <c r="IH305" s="75"/>
      <c r="II305" s="75"/>
      <c r="IJ305" s="75"/>
      <c r="IK305" s="75"/>
      <c r="IL305" s="75"/>
      <c r="IM305" s="75"/>
      <c r="IN305" s="75"/>
      <c r="IO305" s="75"/>
      <c r="IP305" s="75"/>
      <c r="IQ305" s="75"/>
      <c r="IR305" s="75"/>
      <c r="IS305" s="75"/>
      <c r="IT305" s="75"/>
      <c r="IU305" s="75"/>
      <c r="IV305" s="75"/>
      <c r="IW305" s="75"/>
      <c r="IX305" s="75"/>
      <c r="IY305" s="75"/>
      <c r="IZ305" s="75"/>
      <c r="JA305" s="75"/>
      <c r="JB305" s="75"/>
      <c r="JC305" s="75"/>
      <c r="JD305" s="75"/>
      <c r="JE305" s="75"/>
      <c r="JF305" s="75"/>
      <c r="JG305" s="75"/>
      <c r="JH305" s="75"/>
      <c r="JI305" s="75"/>
      <c r="JJ305" s="75"/>
      <c r="JK305" s="75"/>
      <c r="JL305" s="75"/>
      <c r="JM305" s="75"/>
      <c r="JN305" s="75"/>
      <c r="JO305" s="75"/>
      <c r="JP305" s="75"/>
      <c r="JQ305" s="75"/>
      <c r="JR305" s="75"/>
      <c r="JS305" s="75"/>
      <c r="JT305" s="75"/>
      <c r="JU305" s="75"/>
      <c r="JV305" s="75"/>
      <c r="JW305" s="75"/>
      <c r="JX305" s="75"/>
      <c r="JY305" s="75"/>
      <c r="JZ305" s="75"/>
      <c r="KA305" s="75"/>
      <c r="KB305" s="75"/>
      <c r="KC305" s="75"/>
      <c r="KD305" s="75"/>
      <c r="KE305" s="75"/>
      <c r="KF305" s="75"/>
      <c r="KG305" s="75"/>
      <c r="KH305" s="75"/>
      <c r="KI305" s="75"/>
      <c r="KJ305" s="75"/>
      <c r="KK305" s="75"/>
      <c r="KL305" s="75"/>
      <c r="KM305" s="75"/>
      <c r="KN305" s="75"/>
      <c r="KO305" s="75"/>
      <c r="KP305" s="75"/>
      <c r="KQ305" s="75"/>
      <c r="KR305" s="75"/>
      <c r="KS305" s="75"/>
      <c r="KT305" s="75"/>
      <c r="KU305" s="75"/>
      <c r="KV305" s="75"/>
      <c r="KW305" s="75"/>
      <c r="KX305" s="75"/>
      <c r="KY305" s="75"/>
      <c r="KZ305" s="75"/>
      <c r="LA305" s="75"/>
      <c r="LB305" s="75"/>
      <c r="LC305" s="75"/>
      <c r="LD305" s="75"/>
      <c r="LE305" s="75"/>
      <c r="LF305" s="75"/>
      <c r="LG305" s="75"/>
      <c r="LH305" s="75"/>
      <c r="LI305" s="75"/>
      <c r="LJ305" s="75"/>
      <c r="LK305" s="75"/>
      <c r="LL305" s="75"/>
      <c r="LM305" s="75"/>
      <c r="LN305" s="75"/>
      <c r="LO305" s="75"/>
      <c r="LP305" s="75"/>
      <c r="LQ305" s="75"/>
      <c r="LR305" s="75"/>
      <c r="LS305" s="75"/>
      <c r="LT305" s="75"/>
      <c r="LU305" s="75"/>
      <c r="LV305" s="75"/>
      <c r="LW305" s="75"/>
      <c r="LX305" s="75"/>
      <c r="LY305" s="75"/>
      <c r="LZ305" s="75"/>
      <c r="MA305" s="75"/>
      <c r="MB305" s="75"/>
      <c r="MC305" s="75"/>
      <c r="MD305" s="75"/>
      <c r="ME305" s="75"/>
      <c r="MF305" s="75"/>
      <c r="MG305" s="75"/>
      <c r="MH305" s="75"/>
      <c r="MI305" s="75"/>
      <c r="MJ305" s="75"/>
      <c r="MK305" s="75"/>
      <c r="ML305" s="75"/>
      <c r="MM305" s="75"/>
      <c r="MN305" s="75"/>
      <c r="MO305" s="75"/>
      <c r="MP305" s="75"/>
      <c r="MQ305" s="75"/>
      <c r="MR305" s="75"/>
      <c r="MS305" s="75"/>
      <c r="MT305" s="75"/>
      <c r="MU305" s="75"/>
      <c r="MV305" s="75"/>
      <c r="MW305" s="75"/>
      <c r="MX305" s="75"/>
      <c r="MY305" s="75"/>
      <c r="MZ305" s="75"/>
      <c r="NA305" s="75"/>
      <c r="NB305" s="75"/>
      <c r="NC305" s="75"/>
      <c r="ND305" s="75"/>
      <c r="NE305" s="75"/>
      <c r="NF305" s="75"/>
      <c r="NG305" s="75"/>
      <c r="NH305" s="75"/>
      <c r="NI305" s="75"/>
      <c r="NJ305" s="75"/>
      <c r="NK305" s="75"/>
      <c r="NL305" s="75"/>
      <c r="NM305" s="75"/>
      <c r="NN305" s="75"/>
      <c r="NO305" s="75"/>
      <c r="NP305" s="75"/>
      <c r="NQ305" s="75"/>
      <c r="NR305" s="75"/>
      <c r="NS305" s="75"/>
      <c r="NT305" s="75"/>
      <c r="NU305" s="75"/>
      <c r="NV305" s="75"/>
      <c r="NW305" s="75"/>
      <c r="NX305" s="75"/>
      <c r="NY305" s="75"/>
      <c r="NZ305" s="75"/>
      <c r="OA305" s="75"/>
      <c r="OB305" s="75"/>
      <c r="OC305" s="75"/>
      <c r="OD305" s="75"/>
      <c r="OE305" s="75"/>
      <c r="OF305" s="75"/>
      <c r="OG305" s="75"/>
      <c r="OH305" s="75"/>
      <c r="OI305" s="75"/>
      <c r="OJ305" s="75"/>
      <c r="OK305" s="75"/>
      <c r="OL305" s="75"/>
      <c r="OM305" s="75"/>
      <c r="ON305" s="75"/>
      <c r="OO305" s="75"/>
      <c r="OP305" s="75"/>
      <c r="OQ305" s="75"/>
      <c r="OR305" s="75"/>
      <c r="OS305" s="75"/>
      <c r="OT305" s="75"/>
      <c r="OU305" s="75"/>
      <c r="OV305" s="75"/>
      <c r="OW305" s="75"/>
      <c r="OX305" s="75"/>
      <c r="OY305" s="75"/>
      <c r="OZ305" s="75"/>
      <c r="PA305" s="75"/>
      <c r="PB305" s="75"/>
      <c r="PC305" s="75"/>
      <c r="PD305" s="75"/>
      <c r="PE305" s="75"/>
      <c r="PF305" s="75"/>
      <c r="PG305" s="75"/>
      <c r="PH305" s="75"/>
      <c r="PI305" s="75"/>
      <c r="PJ305" s="75"/>
      <c r="PK305" s="75"/>
      <c r="PL305" s="75"/>
      <c r="PM305" s="75"/>
      <c r="PN305" s="75"/>
      <c r="PO305" s="75"/>
      <c r="PP305" s="75"/>
      <c r="PQ305" s="75"/>
      <c r="PR305" s="75"/>
      <c r="PS305" s="75"/>
      <c r="PT305" s="75"/>
      <c r="PU305" s="75"/>
      <c r="PV305" s="75"/>
      <c r="PW305" s="75"/>
      <c r="PX305" s="75"/>
      <c r="PY305" s="75"/>
      <c r="PZ305" s="75"/>
      <c r="QA305" s="75"/>
      <c r="QB305" s="75"/>
      <c r="QC305" s="75"/>
      <c r="QD305" s="75"/>
      <c r="QE305" s="75"/>
      <c r="QF305" s="75"/>
      <c r="QG305" s="75"/>
      <c r="QH305" s="75"/>
      <c r="QI305" s="75"/>
      <c r="QJ305" s="75"/>
      <c r="QK305" s="75"/>
      <c r="QL305" s="75"/>
      <c r="QM305" s="75"/>
      <c r="QN305" s="75"/>
      <c r="QO305" s="75"/>
      <c r="QP305" s="75"/>
      <c r="QQ305" s="75"/>
      <c r="QR305" s="75"/>
      <c r="QS305" s="75"/>
      <c r="QT305" s="75"/>
      <c r="QU305" s="75"/>
      <c r="QV305" s="75"/>
      <c r="QW305" s="75"/>
      <c r="QX305" s="75"/>
      <c r="QY305" s="75"/>
      <c r="QZ305" s="75"/>
      <c r="RA305" s="75"/>
      <c r="RB305" s="75"/>
      <c r="RC305" s="75"/>
      <c r="RD305" s="75"/>
      <c r="RE305" s="75"/>
      <c r="RF305" s="75"/>
      <c r="RG305" s="75"/>
      <c r="RH305" s="75"/>
      <c r="RI305" s="75"/>
      <c r="RJ305" s="75"/>
      <c r="RK305" s="75"/>
      <c r="RL305" s="75"/>
      <c r="RM305" s="75"/>
      <c r="RN305" s="75"/>
      <c r="RO305" s="75"/>
      <c r="RP305" s="75"/>
      <c r="RQ305" s="75"/>
      <c r="RR305" s="75"/>
      <c r="RS305" s="75"/>
      <c r="RT305" s="75"/>
      <c r="RU305" s="75"/>
      <c r="RV305" s="75"/>
      <c r="RW305" s="75"/>
      <c r="RX305" s="75"/>
      <c r="RY305" s="75"/>
      <c r="RZ305" s="75"/>
      <c r="SA305" s="75"/>
      <c r="SB305" s="75"/>
      <c r="SC305" s="75"/>
      <c r="SD305" s="75"/>
      <c r="SE305" s="75"/>
      <c r="SF305" s="75"/>
      <c r="SG305" s="75"/>
      <c r="SH305" s="75"/>
      <c r="SI305" s="75"/>
      <c r="SJ305" s="75"/>
      <c r="SK305" s="75"/>
      <c r="SL305" s="75"/>
      <c r="SM305" s="75"/>
      <c r="SN305" s="75"/>
      <c r="SO305" s="75"/>
      <c r="SP305" s="75"/>
      <c r="SQ305" s="75"/>
      <c r="SR305" s="75"/>
      <c r="SS305" s="75"/>
      <c r="ST305" s="75"/>
      <c r="SU305" s="75"/>
      <c r="SV305" s="75"/>
      <c r="SW305" s="75"/>
      <c r="SX305" s="75"/>
      <c r="SY305" s="75"/>
      <c r="SZ305" s="75"/>
      <c r="TA305" s="75"/>
      <c r="TB305" s="75"/>
      <c r="TC305" s="75"/>
      <c r="TD305" s="75"/>
      <c r="TE305" s="75"/>
      <c r="TF305" s="75"/>
      <c r="TG305" s="75"/>
      <c r="TH305" s="75"/>
      <c r="TI305" s="75"/>
      <c r="TJ305" s="75"/>
      <c r="TK305" s="75"/>
      <c r="TL305" s="75"/>
      <c r="TM305" s="75"/>
      <c r="TN305" s="75"/>
      <c r="TO305" s="75"/>
      <c r="TP305" s="75"/>
      <c r="TQ305" s="75"/>
      <c r="TR305" s="75"/>
      <c r="TS305" s="75"/>
      <c r="TT305" s="75"/>
      <c r="TU305" s="75"/>
      <c r="TV305" s="75"/>
      <c r="TW305" s="75"/>
      <c r="TX305" s="75"/>
      <c r="TY305" s="75"/>
      <c r="TZ305" s="75"/>
      <c r="UA305" s="75"/>
      <c r="UB305" s="75"/>
      <c r="UC305" s="75"/>
      <c r="UD305" s="75"/>
      <c r="UE305" s="75"/>
      <c r="UF305" s="75"/>
      <c r="UG305" s="75"/>
      <c r="UH305" s="75"/>
      <c r="UI305" s="75"/>
      <c r="UJ305" s="75"/>
      <c r="UK305" s="75"/>
      <c r="UL305" s="75"/>
      <c r="UM305" s="75"/>
      <c r="UN305" s="75"/>
      <c r="UO305" s="75"/>
      <c r="UP305" s="75"/>
      <c r="UQ305" s="75"/>
      <c r="UR305" s="75"/>
      <c r="US305" s="75"/>
      <c r="UT305" s="75"/>
      <c r="UU305" s="75"/>
      <c r="UV305" s="75"/>
      <c r="UW305" s="75"/>
      <c r="UX305" s="75"/>
      <c r="UY305" s="75"/>
      <c r="UZ305" s="75"/>
      <c r="VA305" s="75"/>
      <c r="VB305" s="75"/>
      <c r="VC305" s="75"/>
      <c r="VD305" s="75"/>
      <c r="VE305" s="75"/>
      <c r="VF305" s="75"/>
      <c r="VG305" s="75"/>
      <c r="VH305" s="75"/>
      <c r="VI305" s="75"/>
      <c r="VJ305" s="75"/>
      <c r="VK305" s="75"/>
      <c r="VL305" s="75"/>
      <c r="VM305" s="75"/>
      <c r="VN305" s="75"/>
      <c r="VO305" s="75"/>
      <c r="VP305" s="75"/>
      <c r="VQ305" s="75"/>
      <c r="VR305" s="75"/>
      <c r="VS305" s="75"/>
      <c r="VT305" s="75"/>
      <c r="VU305" s="75"/>
      <c r="VV305" s="75"/>
      <c r="VW305" s="75"/>
      <c r="VX305" s="75"/>
      <c r="VY305" s="75"/>
      <c r="VZ305" s="75"/>
      <c r="WA305" s="75"/>
      <c r="WB305" s="75"/>
      <c r="WC305" s="75"/>
      <c r="WD305" s="75"/>
      <c r="WE305" s="75"/>
      <c r="WF305" s="75"/>
      <c r="WG305" s="75"/>
      <c r="WH305" s="75"/>
      <c r="WI305" s="75"/>
      <c r="WJ305" s="75"/>
      <c r="WK305" s="75"/>
      <c r="WL305" s="75"/>
      <c r="WM305" s="75"/>
      <c r="WN305" s="75"/>
      <c r="WO305" s="75"/>
      <c r="WP305" s="75"/>
      <c r="WQ305" s="75"/>
      <c r="WR305" s="75"/>
      <c r="WS305" s="75"/>
      <c r="WT305" s="75"/>
      <c r="WU305" s="75"/>
      <c r="WV305" s="75"/>
      <c r="WW305" s="75"/>
      <c r="WX305" s="75"/>
      <c r="WY305" s="75"/>
      <c r="WZ305" s="75"/>
      <c r="XA305" s="75"/>
      <c r="XB305" s="75"/>
      <c r="XC305" s="75"/>
      <c r="XD305" s="75"/>
      <c r="XE305" s="75"/>
      <c r="XF305" s="75"/>
      <c r="XG305" s="75"/>
      <c r="XH305" s="75"/>
      <c r="XI305" s="75"/>
      <c r="XJ305" s="75"/>
      <c r="XK305" s="75"/>
      <c r="XL305" s="75"/>
      <c r="XM305" s="75"/>
      <c r="XN305" s="75"/>
      <c r="XO305" s="75"/>
      <c r="XP305" s="75"/>
      <c r="XQ305" s="75"/>
      <c r="XR305" s="75"/>
      <c r="XS305" s="75"/>
      <c r="XT305" s="75"/>
      <c r="XU305" s="75"/>
      <c r="XV305" s="75"/>
      <c r="XW305" s="75"/>
      <c r="XX305" s="75"/>
      <c r="XY305" s="75"/>
      <c r="XZ305" s="75"/>
      <c r="YA305" s="75"/>
      <c r="YB305" s="75"/>
      <c r="YC305" s="75"/>
      <c r="YD305" s="75"/>
      <c r="YE305" s="75"/>
      <c r="YF305" s="75"/>
      <c r="YG305" s="75"/>
      <c r="YH305" s="75"/>
      <c r="YI305" s="75"/>
      <c r="YJ305" s="75"/>
      <c r="YK305" s="75"/>
      <c r="YL305" s="75"/>
      <c r="YM305" s="75"/>
      <c r="YN305" s="75"/>
      <c r="YO305" s="75"/>
      <c r="YP305" s="75"/>
      <c r="YQ305" s="75"/>
      <c r="YR305" s="75"/>
      <c r="YS305" s="75"/>
      <c r="YT305" s="75"/>
      <c r="YU305" s="75"/>
      <c r="YV305" s="75"/>
      <c r="YW305" s="75"/>
      <c r="YX305" s="75"/>
      <c r="YY305" s="75"/>
      <c r="YZ305" s="75"/>
      <c r="ZA305" s="75"/>
      <c r="ZB305" s="75"/>
      <c r="ZC305" s="75"/>
      <c r="ZD305" s="75"/>
      <c r="ZE305" s="75"/>
      <c r="ZF305" s="75"/>
      <c r="ZG305" s="75"/>
      <c r="ZH305" s="75"/>
      <c r="ZI305" s="75"/>
      <c r="ZJ305" s="75"/>
      <c r="ZK305" s="75"/>
      <c r="ZL305" s="75"/>
      <c r="ZM305" s="75"/>
      <c r="ZN305" s="75"/>
      <c r="ZO305" s="75"/>
      <c r="ZP305" s="75"/>
      <c r="ZQ305" s="75"/>
      <c r="ZR305" s="75"/>
      <c r="ZS305" s="75"/>
      <c r="ZT305" s="75"/>
      <c r="ZU305" s="75"/>
      <c r="ZV305" s="75"/>
      <c r="ZW305" s="75"/>
      <c r="ZX305" s="75"/>
      <c r="ZY305" s="75"/>
      <c r="ZZ305" s="75"/>
      <c r="AAA305" s="75"/>
      <c r="AAB305" s="75"/>
      <c r="AAC305" s="75"/>
      <c r="AAD305" s="75"/>
      <c r="AAE305" s="75"/>
      <c r="AAF305" s="75"/>
      <c r="AAG305" s="75"/>
      <c r="AAH305" s="75"/>
      <c r="AAI305" s="75"/>
      <c r="AAJ305" s="75"/>
      <c r="AAK305" s="75"/>
      <c r="AAL305" s="75"/>
      <c r="AAM305" s="75"/>
      <c r="AAN305" s="75"/>
      <c r="AAO305" s="75"/>
      <c r="AAP305" s="75"/>
      <c r="AAQ305" s="75"/>
      <c r="AAR305" s="75"/>
      <c r="AAS305" s="75"/>
      <c r="AAT305" s="75"/>
      <c r="AAU305" s="75"/>
      <c r="AAV305" s="75"/>
      <c r="AAW305" s="75"/>
      <c r="AAX305" s="75"/>
      <c r="AAY305" s="75"/>
      <c r="AAZ305" s="75"/>
      <c r="ABA305" s="75"/>
      <c r="ABB305" s="75"/>
      <c r="ABC305" s="75"/>
      <c r="ABD305" s="75"/>
      <c r="ABE305" s="75"/>
      <c r="ABF305" s="75"/>
      <c r="ABG305" s="75"/>
      <c r="ABH305" s="75"/>
      <c r="ABI305" s="75"/>
      <c r="ABJ305" s="75"/>
      <c r="ABK305" s="75"/>
      <c r="ABL305" s="75"/>
      <c r="ABM305" s="75"/>
      <c r="ABN305" s="75"/>
      <c r="ABO305" s="75"/>
      <c r="ABP305" s="75"/>
      <c r="ABQ305" s="75"/>
      <c r="ABR305" s="75"/>
      <c r="ABS305" s="75"/>
      <c r="ABT305" s="75"/>
      <c r="ABU305" s="75"/>
      <c r="ABV305" s="75"/>
      <c r="ABW305" s="75"/>
      <c r="ABX305" s="75"/>
      <c r="ABY305" s="75"/>
      <c r="ABZ305" s="75"/>
      <c r="ACA305" s="75"/>
      <c r="ACB305" s="75"/>
      <c r="ACC305" s="75"/>
      <c r="ACD305" s="75"/>
      <c r="ACE305" s="75"/>
      <c r="ACF305" s="75"/>
      <c r="ACG305" s="75"/>
      <c r="ACH305" s="75"/>
      <c r="ACI305" s="75"/>
      <c r="ACJ305" s="75"/>
      <c r="ACK305" s="75"/>
      <c r="ACL305" s="75"/>
      <c r="ACM305" s="75"/>
      <c r="ACN305" s="75"/>
      <c r="ACO305" s="75"/>
      <c r="ACP305" s="75"/>
      <c r="ACQ305" s="75"/>
      <c r="ACR305" s="75"/>
      <c r="ACS305" s="75"/>
      <c r="ACT305" s="75"/>
      <c r="ACU305" s="75"/>
      <c r="ACV305" s="75"/>
      <c r="ACW305" s="75"/>
      <c r="ACX305" s="75"/>
      <c r="ACY305" s="75"/>
      <c r="ACZ305" s="75"/>
      <c r="ADA305" s="75"/>
      <c r="ADB305" s="75"/>
      <c r="ADC305" s="75"/>
      <c r="ADD305" s="75"/>
      <c r="ADE305" s="75"/>
      <c r="ADF305" s="75"/>
      <c r="ADG305" s="75"/>
      <c r="ADH305" s="75"/>
      <c r="ADI305" s="75"/>
      <c r="ADJ305" s="75"/>
      <c r="ADK305" s="75"/>
      <c r="ADL305" s="75"/>
      <c r="ADM305" s="75"/>
      <c r="ADN305" s="75"/>
      <c r="ADO305" s="75"/>
      <c r="ADP305" s="75"/>
      <c r="ADQ305" s="75"/>
      <c r="ADR305" s="75"/>
      <c r="ADS305" s="75"/>
      <c r="ADT305" s="75"/>
      <c r="ADU305" s="75"/>
      <c r="ADV305" s="75"/>
      <c r="ADW305" s="75"/>
      <c r="ADX305" s="75"/>
      <c r="ADY305" s="75"/>
      <c r="ADZ305" s="75"/>
      <c r="AEA305" s="75"/>
      <c r="AEB305" s="75"/>
      <c r="AEC305" s="75"/>
      <c r="AED305" s="75"/>
      <c r="AEE305" s="75"/>
      <c r="AEF305" s="75"/>
      <c r="AEG305" s="75"/>
      <c r="AEH305" s="75"/>
      <c r="AEI305" s="75"/>
      <c r="AEJ305" s="75"/>
      <c r="AEK305" s="75"/>
      <c r="AEL305" s="75"/>
      <c r="AEM305" s="75"/>
      <c r="AEN305" s="75"/>
      <c r="AEO305" s="75"/>
      <c r="AEP305" s="75"/>
      <c r="AEQ305" s="75"/>
      <c r="AER305" s="75"/>
      <c r="AES305" s="75"/>
      <c r="AET305" s="75"/>
      <c r="AEU305" s="75"/>
      <c r="AEV305" s="75"/>
      <c r="AEW305" s="75"/>
      <c r="AEX305" s="75"/>
      <c r="AEY305" s="75"/>
      <c r="AEZ305" s="75"/>
      <c r="AFA305" s="75"/>
      <c r="AFB305" s="75"/>
      <c r="AFC305" s="75"/>
      <c r="AFD305" s="75"/>
      <c r="AFE305" s="75"/>
      <c r="AFF305" s="75"/>
      <c r="AFG305" s="75"/>
      <c r="AFH305" s="75"/>
      <c r="AFI305" s="75"/>
      <c r="AFJ305" s="75"/>
      <c r="AFK305" s="75"/>
      <c r="AFL305" s="75"/>
      <c r="AFM305" s="75"/>
      <c r="AFN305" s="75"/>
      <c r="AFO305" s="75"/>
      <c r="AFP305" s="75"/>
      <c r="AFQ305" s="75"/>
      <c r="AFR305" s="75"/>
      <c r="AFS305" s="75"/>
      <c r="AFT305" s="75"/>
      <c r="AFU305" s="75"/>
      <c r="AFV305" s="75"/>
      <c r="AFW305" s="75"/>
      <c r="AFX305" s="75"/>
      <c r="AFY305" s="75"/>
      <c r="AFZ305" s="75"/>
      <c r="AGA305" s="75"/>
      <c r="AGB305" s="75"/>
      <c r="AGC305" s="75"/>
      <c r="AGD305" s="75"/>
      <c r="AGE305" s="75"/>
      <c r="AGF305" s="75"/>
      <c r="AGG305" s="75"/>
      <c r="AGH305" s="75"/>
      <c r="AGI305" s="75"/>
      <c r="AGJ305" s="75"/>
      <c r="AGK305" s="75"/>
      <c r="AGL305" s="75"/>
      <c r="AGM305" s="75"/>
      <c r="AGN305" s="75"/>
      <c r="AGO305" s="75"/>
      <c r="AGP305" s="75"/>
      <c r="AGQ305" s="75"/>
      <c r="AGR305" s="75"/>
      <c r="AGS305" s="75"/>
      <c r="AGT305" s="75"/>
      <c r="AGU305" s="75"/>
      <c r="AGV305" s="75"/>
      <c r="AGW305" s="75"/>
      <c r="AGX305" s="75"/>
      <c r="AGY305" s="75"/>
      <c r="AGZ305" s="75"/>
      <c r="AHA305" s="75"/>
      <c r="AHB305" s="75"/>
      <c r="AHC305" s="75"/>
      <c r="AHD305" s="75"/>
      <c r="AHE305" s="75"/>
      <c r="AHF305" s="75"/>
      <c r="AHG305" s="75"/>
      <c r="AHH305" s="75"/>
      <c r="AHI305" s="75"/>
      <c r="AHJ305" s="75"/>
      <c r="AHK305" s="75"/>
      <c r="AHL305" s="75"/>
      <c r="AHM305" s="75"/>
      <c r="AHN305" s="75"/>
      <c r="AHO305" s="75"/>
      <c r="AHP305" s="75"/>
      <c r="AHQ305" s="75"/>
      <c r="AHR305" s="75"/>
      <c r="AHS305" s="75"/>
      <c r="AHT305" s="75"/>
      <c r="AHU305" s="75"/>
      <c r="AHV305" s="75"/>
      <c r="AHW305" s="75"/>
      <c r="AHX305" s="75"/>
      <c r="AHY305" s="75"/>
      <c r="AHZ305" s="75"/>
      <c r="AIA305" s="75"/>
      <c r="AIB305" s="75"/>
      <c r="AIC305" s="75"/>
      <c r="AID305" s="75"/>
      <c r="AIE305" s="75"/>
      <c r="AIF305" s="75"/>
      <c r="AIG305" s="75"/>
      <c r="AIH305" s="75"/>
      <c r="AII305" s="75"/>
      <c r="AIJ305" s="75"/>
      <c r="AIK305" s="75"/>
      <c r="AIL305" s="75"/>
      <c r="AIM305" s="75"/>
      <c r="AIN305" s="75"/>
      <c r="AIO305" s="75"/>
      <c r="AIP305" s="75"/>
      <c r="AIQ305" s="75"/>
      <c r="AIR305" s="75"/>
      <c r="AIS305" s="75"/>
      <c r="AIT305" s="75"/>
      <c r="AIU305" s="75"/>
      <c r="AIV305" s="75"/>
      <c r="AIW305" s="75"/>
      <c r="AIX305" s="75"/>
      <c r="AIY305" s="75"/>
      <c r="AIZ305" s="75"/>
      <c r="AJA305" s="75"/>
      <c r="AJB305" s="75"/>
      <c r="AJC305" s="75"/>
      <c r="AJD305" s="75"/>
      <c r="AJE305" s="75"/>
      <c r="AJF305" s="75"/>
      <c r="AJG305" s="75"/>
      <c r="AJH305" s="75"/>
      <c r="AJI305" s="75"/>
      <c r="AJJ305" s="75"/>
      <c r="AJK305" s="75"/>
      <c r="AJL305" s="75"/>
      <c r="AJM305" s="75"/>
      <c r="AJN305" s="75"/>
      <c r="AJO305" s="75"/>
      <c r="AJP305" s="75"/>
      <c r="AJQ305" s="75"/>
      <c r="AJR305" s="75"/>
      <c r="AJS305" s="75"/>
      <c r="AJT305" s="75"/>
      <c r="AJU305" s="75"/>
      <c r="AJV305" s="75"/>
      <c r="AJW305" s="75"/>
      <c r="AJX305" s="75"/>
      <c r="AJY305" s="75"/>
      <c r="AJZ305" s="75"/>
      <c r="AKA305" s="75"/>
      <c r="AKB305" s="75"/>
      <c r="AKC305" s="75"/>
      <c r="AKD305" s="75"/>
      <c r="AKE305" s="75"/>
      <c r="AKF305" s="75"/>
      <c r="AKG305" s="75"/>
      <c r="AKH305" s="75"/>
      <c r="AKI305" s="75"/>
      <c r="AKJ305" s="75"/>
      <c r="AKK305" s="75"/>
      <c r="AKL305" s="75"/>
      <c r="AKM305" s="75"/>
      <c r="AKN305" s="75"/>
      <c r="AKO305" s="75"/>
      <c r="AKP305" s="75"/>
      <c r="AKQ305" s="75"/>
      <c r="AKR305" s="75"/>
      <c r="AKS305" s="75"/>
      <c r="AKT305" s="75"/>
      <c r="AKU305" s="75"/>
      <c r="AKV305" s="75"/>
      <c r="AKW305" s="75"/>
      <c r="AKX305" s="75"/>
      <c r="AKY305" s="75"/>
      <c r="AKZ305" s="75"/>
      <c r="ALA305" s="75"/>
      <c r="ALB305" s="75"/>
      <c r="ALC305" s="75"/>
      <c r="ALD305" s="75"/>
      <c r="ALE305" s="75"/>
      <c r="ALF305" s="75"/>
      <c r="ALG305" s="75"/>
      <c r="ALH305" s="75"/>
      <c r="ALI305" s="75"/>
      <c r="ALJ305" s="75"/>
      <c r="ALK305" s="75"/>
      <c r="ALL305" s="75"/>
      <c r="ALM305" s="75"/>
      <c r="ALN305" s="75"/>
      <c r="ALO305" s="75"/>
      <c r="ALP305" s="75"/>
      <c r="ALQ305" s="75"/>
      <c r="ALR305" s="75"/>
      <c r="ALS305" s="75"/>
      <c r="ALT305" s="75"/>
      <c r="ALU305" s="75"/>
      <c r="ALV305" s="75"/>
      <c r="ALW305" s="75"/>
      <c r="ALX305" s="75"/>
      <c r="ALY305" s="75"/>
      <c r="ALZ305" s="75"/>
      <c r="AMA305" s="75"/>
      <c r="AMB305" s="75"/>
      <c r="AMC305" s="75"/>
      <c r="AMD305" s="75"/>
      <c r="AME305" s="75"/>
      <c r="AMF305" s="75"/>
      <c r="AMG305" s="75"/>
      <c r="AMH305" s="75"/>
      <c r="AMI305" s="75"/>
      <c r="AMJ305" s="75"/>
      <c r="AMK305" s="75"/>
      <c r="AML305" s="75"/>
      <c r="AMM305" s="75"/>
      <c r="AMN305" s="75"/>
      <c r="AMO305" s="75"/>
      <c r="AMP305" s="75"/>
      <c r="AMQ305" s="75"/>
      <c r="AMR305" s="75"/>
      <c r="AMS305" s="75"/>
      <c r="AMT305" s="75"/>
      <c r="AMU305" s="75"/>
      <c r="AMV305" s="75"/>
      <c r="AMW305" s="75"/>
      <c r="AMX305" s="75"/>
      <c r="AMY305" s="75"/>
      <c r="AMZ305" s="75"/>
      <c r="ANA305" s="75"/>
      <c r="ANB305" s="75"/>
      <c r="ANC305" s="75"/>
      <c r="AND305" s="75"/>
      <c r="ANE305" s="75"/>
      <c r="ANF305" s="75"/>
      <c r="ANG305" s="75"/>
      <c r="ANH305" s="75"/>
      <c r="ANI305" s="75"/>
      <c r="ANJ305" s="75"/>
      <c r="ANK305" s="75"/>
      <c r="ANL305" s="75"/>
      <c r="ANM305" s="75"/>
      <c r="ANN305" s="75"/>
      <c r="ANO305" s="75"/>
      <c r="ANP305" s="75"/>
      <c r="ANQ305" s="75"/>
      <c r="ANR305" s="75"/>
      <c r="ANS305" s="75"/>
      <c r="ANT305" s="75"/>
      <c r="ANU305" s="75"/>
      <c r="ANV305" s="75"/>
      <c r="ANW305" s="75"/>
      <c r="ANX305" s="75"/>
      <c r="ANY305" s="75"/>
      <c r="ANZ305" s="75"/>
      <c r="AOA305" s="75"/>
      <c r="AOB305" s="75"/>
      <c r="AOC305" s="75"/>
      <c r="AOD305" s="75"/>
      <c r="AOE305" s="75"/>
      <c r="AOF305" s="75"/>
      <c r="AOG305" s="75"/>
      <c r="AOH305" s="75"/>
      <c r="AOI305" s="75"/>
      <c r="AOJ305" s="75"/>
      <c r="AOK305" s="75"/>
      <c r="AOL305" s="75"/>
      <c r="AOM305" s="75"/>
      <c r="AON305" s="75"/>
      <c r="AOO305" s="75"/>
      <c r="AOP305" s="75"/>
      <c r="AOQ305" s="75"/>
      <c r="AOR305" s="75"/>
      <c r="AOS305" s="75"/>
      <c r="AOT305" s="75"/>
      <c r="AOU305" s="75"/>
      <c r="AOV305" s="75"/>
      <c r="AOW305" s="75"/>
      <c r="AOX305" s="75"/>
      <c r="AOY305" s="75"/>
      <c r="AOZ305" s="75"/>
      <c r="APA305" s="75"/>
      <c r="APB305" s="75"/>
      <c r="APC305" s="75"/>
      <c r="APD305" s="75"/>
      <c r="APE305" s="75"/>
      <c r="APF305" s="75"/>
      <c r="APG305" s="75"/>
      <c r="APH305" s="75"/>
      <c r="API305" s="75"/>
      <c r="APJ305" s="75"/>
      <c r="APK305" s="75"/>
      <c r="APL305" s="75"/>
      <c r="APM305" s="75"/>
      <c r="APN305" s="75"/>
      <c r="APO305" s="75"/>
      <c r="APP305" s="75"/>
      <c r="APQ305" s="75"/>
      <c r="APR305" s="75"/>
      <c r="APS305" s="75"/>
      <c r="APT305" s="75"/>
      <c r="APU305" s="75"/>
      <c r="APV305" s="75"/>
      <c r="APW305" s="75"/>
      <c r="APX305" s="75"/>
      <c r="APY305" s="75"/>
      <c r="APZ305" s="75"/>
      <c r="AQA305" s="75"/>
      <c r="AQB305" s="75"/>
      <c r="AQC305" s="75"/>
      <c r="AQD305" s="75"/>
      <c r="AQE305" s="75"/>
      <c r="AQF305" s="75"/>
      <c r="AQG305" s="75"/>
      <c r="AQH305" s="75"/>
      <c r="AQI305" s="75"/>
      <c r="AQJ305" s="75"/>
      <c r="AQK305" s="75"/>
      <c r="AQL305" s="75"/>
      <c r="AQM305" s="75"/>
      <c r="AQN305" s="75"/>
      <c r="AQO305" s="75"/>
      <c r="AQP305" s="75"/>
      <c r="AQQ305" s="75"/>
      <c r="AQR305" s="75"/>
      <c r="AQS305" s="75"/>
      <c r="AQT305" s="75"/>
      <c r="AQU305" s="75"/>
      <c r="AQV305" s="75"/>
      <c r="AQW305" s="75"/>
      <c r="AQX305" s="75"/>
      <c r="AQY305" s="75"/>
      <c r="AQZ305" s="75"/>
      <c r="ARA305" s="75"/>
      <c r="ARB305" s="75"/>
      <c r="ARC305" s="75"/>
      <c r="ARD305" s="75"/>
      <c r="ARE305" s="75"/>
      <c r="ARF305" s="75"/>
      <c r="ARG305" s="75"/>
      <c r="ARH305" s="75"/>
      <c r="ARI305" s="75"/>
      <c r="ARJ305" s="75"/>
      <c r="ARK305" s="75"/>
      <c r="ARL305" s="75"/>
      <c r="ARM305" s="75"/>
      <c r="ARN305" s="75"/>
      <c r="ARO305" s="75"/>
      <c r="ARP305" s="75"/>
      <c r="ARQ305" s="75"/>
      <c r="ARR305" s="75"/>
      <c r="ARS305" s="75"/>
      <c r="ART305" s="75"/>
      <c r="ARU305" s="75"/>
      <c r="ARV305" s="75"/>
      <c r="ARW305" s="75"/>
      <c r="ARX305" s="75"/>
      <c r="ARY305" s="75"/>
      <c r="ARZ305" s="75"/>
      <c r="ASA305" s="75"/>
      <c r="ASB305" s="75"/>
      <c r="ASC305" s="75"/>
      <c r="ASD305" s="75"/>
      <c r="ASE305" s="75"/>
      <c r="ASF305" s="75"/>
      <c r="ASG305" s="75"/>
      <c r="ASH305" s="75"/>
      <c r="ASI305" s="75"/>
      <c r="ASJ305" s="75"/>
      <c r="ASK305" s="75"/>
      <c r="ASL305" s="75"/>
      <c r="ASM305" s="75"/>
      <c r="ASN305" s="75"/>
      <c r="ASO305" s="75"/>
      <c r="ASP305" s="75"/>
      <c r="ASQ305" s="75"/>
      <c r="ASR305" s="75"/>
      <c r="ASS305" s="75"/>
      <c r="AST305" s="75"/>
      <c r="ASU305" s="75"/>
      <c r="ASV305" s="75"/>
      <c r="ASW305" s="75"/>
      <c r="ASX305" s="75"/>
      <c r="ASY305" s="75"/>
      <c r="ASZ305" s="75"/>
      <c r="ATA305" s="75"/>
      <c r="ATB305" s="75"/>
      <c r="ATC305" s="75"/>
      <c r="ATD305" s="75"/>
      <c r="ATE305" s="75"/>
      <c r="ATF305" s="75"/>
      <c r="ATG305" s="75"/>
      <c r="ATH305" s="75"/>
      <c r="ATI305" s="75"/>
      <c r="ATJ305" s="75"/>
      <c r="ATK305" s="75"/>
      <c r="ATL305" s="75"/>
      <c r="ATM305" s="75"/>
      <c r="ATN305" s="75"/>
      <c r="ATO305" s="75"/>
      <c r="ATP305" s="75"/>
      <c r="ATQ305" s="75"/>
      <c r="ATR305" s="75"/>
      <c r="ATS305" s="75"/>
      <c r="ATT305" s="75"/>
      <c r="ATU305" s="75"/>
      <c r="ATV305" s="75"/>
      <c r="ATW305" s="75"/>
      <c r="ATX305" s="75"/>
      <c r="ATY305" s="75"/>
      <c r="ATZ305" s="75"/>
      <c r="AUA305" s="75"/>
      <c r="AUB305" s="75"/>
      <c r="AUC305" s="75"/>
      <c r="AUD305" s="75"/>
      <c r="AUE305" s="75"/>
      <c r="AUF305" s="75"/>
      <c r="AUG305" s="75"/>
      <c r="AUH305" s="75"/>
      <c r="AUI305" s="75"/>
      <c r="AUJ305" s="75"/>
      <c r="AUK305" s="75"/>
      <c r="AUL305" s="75"/>
      <c r="AUM305" s="75"/>
      <c r="AUN305" s="75"/>
      <c r="AUO305" s="75"/>
      <c r="AUP305" s="75"/>
      <c r="AUQ305" s="75"/>
      <c r="AUR305" s="75"/>
      <c r="AUS305" s="75"/>
      <c r="AUT305" s="75"/>
      <c r="AUU305" s="75"/>
      <c r="AUV305" s="75"/>
      <c r="AUW305" s="75"/>
      <c r="AUX305" s="75"/>
      <c r="AUY305" s="75"/>
      <c r="AUZ305" s="75"/>
      <c r="AVA305" s="75"/>
      <c r="AVB305" s="75"/>
      <c r="AVC305" s="75"/>
      <c r="AVD305" s="75"/>
      <c r="AVE305" s="75"/>
      <c r="AVF305" s="75"/>
      <c r="AVG305" s="75"/>
      <c r="AVH305" s="75"/>
      <c r="AVI305" s="75"/>
      <c r="AVJ305" s="75"/>
      <c r="AVK305" s="75"/>
      <c r="AVL305" s="75"/>
      <c r="AVM305" s="75"/>
      <c r="AVN305" s="75"/>
      <c r="AVO305" s="75"/>
      <c r="AVP305" s="75"/>
      <c r="AVQ305" s="75"/>
      <c r="AVR305" s="75"/>
      <c r="AVS305" s="75"/>
      <c r="AVT305" s="75"/>
      <c r="AVU305" s="75"/>
      <c r="AVV305" s="75"/>
      <c r="AVW305" s="75"/>
      <c r="AVX305" s="75"/>
      <c r="AVY305" s="75"/>
      <c r="AVZ305" s="75"/>
      <c r="AWA305" s="75"/>
      <c r="AWB305" s="75"/>
      <c r="AWC305" s="75"/>
      <c r="AWD305" s="75"/>
      <c r="AWE305" s="75"/>
      <c r="AWF305" s="75"/>
      <c r="AWG305" s="75"/>
      <c r="AWH305" s="75"/>
      <c r="AWI305" s="75"/>
      <c r="AWJ305" s="75"/>
      <c r="AWK305" s="75"/>
      <c r="AWL305" s="75"/>
      <c r="AWM305" s="75"/>
      <c r="AWN305" s="75"/>
      <c r="AWO305" s="75"/>
      <c r="AWP305" s="75"/>
      <c r="AWQ305" s="75"/>
      <c r="AWR305" s="75"/>
      <c r="AWS305" s="75"/>
      <c r="AWT305" s="75"/>
      <c r="AWU305" s="75"/>
      <c r="AWV305" s="75"/>
      <c r="AWW305" s="75"/>
      <c r="AWX305" s="75"/>
      <c r="AWY305" s="75"/>
      <c r="AWZ305" s="75"/>
      <c r="AXA305" s="75"/>
      <c r="AXB305" s="75"/>
      <c r="AXC305" s="75"/>
      <c r="AXD305" s="75"/>
      <c r="AXE305" s="75"/>
      <c r="AXF305" s="75"/>
      <c r="AXG305" s="75"/>
      <c r="AXH305" s="75"/>
      <c r="AXI305" s="75"/>
      <c r="AXJ305" s="75"/>
      <c r="AXK305" s="75"/>
      <c r="AXL305" s="75"/>
      <c r="AXM305" s="75"/>
      <c r="AXN305" s="75"/>
      <c r="AXO305" s="75"/>
      <c r="AXP305" s="75"/>
      <c r="AXQ305" s="75"/>
      <c r="AXR305" s="75"/>
      <c r="AXS305" s="75"/>
      <c r="AXT305" s="75"/>
      <c r="AXU305" s="75"/>
      <c r="AXV305" s="75"/>
      <c r="AXW305" s="75"/>
      <c r="AXX305" s="75"/>
      <c r="AXY305" s="75"/>
      <c r="AXZ305" s="75"/>
      <c r="AYA305" s="75"/>
      <c r="AYB305" s="75"/>
      <c r="AYC305" s="75"/>
      <c r="AYD305" s="75"/>
      <c r="AYE305" s="75"/>
      <c r="AYF305" s="75"/>
      <c r="AYG305" s="75"/>
      <c r="AYH305" s="75"/>
      <c r="AYI305" s="75"/>
      <c r="AYJ305" s="75"/>
      <c r="AYK305" s="75"/>
      <c r="AYL305" s="75"/>
      <c r="AYM305" s="75"/>
      <c r="AYN305" s="75"/>
      <c r="AYO305" s="75"/>
      <c r="AYP305" s="75"/>
      <c r="AYQ305" s="75"/>
      <c r="AYR305" s="75"/>
      <c r="AYS305" s="75"/>
      <c r="AYT305" s="75"/>
      <c r="AYU305" s="75"/>
      <c r="AYV305" s="75"/>
      <c r="AYW305" s="75"/>
      <c r="AYX305" s="75"/>
      <c r="AYY305" s="75"/>
      <c r="AYZ305" s="75"/>
      <c r="AZA305" s="75"/>
      <c r="AZB305" s="75"/>
      <c r="AZC305" s="75"/>
      <c r="AZD305" s="75"/>
      <c r="AZE305" s="75"/>
      <c r="AZF305" s="75"/>
      <c r="AZG305" s="75"/>
      <c r="AZH305" s="75"/>
      <c r="AZI305" s="75"/>
      <c r="AZJ305" s="75"/>
      <c r="AZK305" s="75"/>
      <c r="AZL305" s="75"/>
      <c r="AZM305" s="75"/>
      <c r="AZN305" s="75"/>
      <c r="AZO305" s="75"/>
      <c r="AZP305" s="75"/>
      <c r="AZQ305" s="75"/>
      <c r="AZR305" s="75"/>
      <c r="AZS305" s="75"/>
      <c r="AZT305" s="75"/>
      <c r="AZU305" s="75"/>
      <c r="AZV305" s="75"/>
      <c r="AZW305" s="75"/>
      <c r="AZX305" s="75"/>
      <c r="AZY305" s="75"/>
      <c r="AZZ305" s="75"/>
      <c r="BAA305" s="75"/>
      <c r="BAB305" s="75"/>
      <c r="BAC305" s="75"/>
      <c r="BAD305" s="75"/>
      <c r="BAE305" s="75"/>
      <c r="BAF305" s="75"/>
      <c r="BAG305" s="75"/>
      <c r="BAH305" s="75"/>
      <c r="BAI305" s="75"/>
      <c r="BAJ305" s="75"/>
      <c r="BAK305" s="75"/>
      <c r="BAL305" s="75"/>
      <c r="BAM305" s="75"/>
      <c r="BAN305" s="75"/>
      <c r="BAO305" s="75"/>
      <c r="BAP305" s="75"/>
      <c r="BAQ305" s="75"/>
      <c r="BAR305" s="75"/>
      <c r="BAS305" s="75"/>
      <c r="BAT305" s="75"/>
      <c r="BAU305" s="75"/>
      <c r="BAV305" s="75"/>
      <c r="BAW305" s="75"/>
      <c r="BAX305" s="75"/>
      <c r="BAY305" s="75"/>
      <c r="BAZ305" s="75"/>
      <c r="BBA305" s="75"/>
      <c r="BBB305" s="75"/>
      <c r="BBC305" s="75"/>
      <c r="BBD305" s="75"/>
      <c r="BBE305" s="75"/>
      <c r="BBF305" s="75"/>
      <c r="BBG305" s="75"/>
      <c r="BBH305" s="75"/>
      <c r="BBI305" s="75"/>
      <c r="BBJ305" s="75"/>
      <c r="BBK305" s="75"/>
      <c r="BBL305" s="75"/>
      <c r="BBM305" s="75"/>
      <c r="BBN305" s="75"/>
      <c r="BBO305" s="75"/>
      <c r="BBP305" s="75"/>
      <c r="BBQ305" s="75"/>
      <c r="BBR305" s="75"/>
      <c r="BBS305" s="75"/>
      <c r="BBT305" s="75"/>
      <c r="BBU305" s="75"/>
      <c r="BBV305" s="75"/>
      <c r="BBW305" s="75"/>
      <c r="BBX305" s="75"/>
      <c r="BBY305" s="75"/>
      <c r="BBZ305" s="75"/>
      <c r="BCA305" s="75"/>
      <c r="BCB305" s="75"/>
      <c r="BCC305" s="75"/>
      <c r="BCD305" s="75"/>
      <c r="BCE305" s="75"/>
      <c r="BCF305" s="75"/>
      <c r="BCG305" s="75"/>
      <c r="BCH305" s="75"/>
      <c r="BCI305" s="75"/>
      <c r="BCJ305" s="75"/>
      <c r="BCK305" s="75"/>
      <c r="BCL305" s="75"/>
      <c r="BCM305" s="75"/>
      <c r="BCN305" s="75"/>
      <c r="BCO305" s="75"/>
      <c r="BCP305" s="75"/>
      <c r="BCQ305" s="75"/>
      <c r="BCR305" s="75"/>
      <c r="BCS305" s="75"/>
      <c r="BCT305" s="75"/>
      <c r="BCU305" s="75"/>
      <c r="BCV305" s="75"/>
      <c r="BCW305" s="75"/>
      <c r="BCX305" s="75"/>
      <c r="BCY305" s="75"/>
      <c r="BCZ305" s="75"/>
      <c r="BDA305" s="75"/>
      <c r="BDB305" s="75"/>
      <c r="BDC305" s="75"/>
      <c r="BDD305" s="75"/>
      <c r="BDE305" s="75"/>
      <c r="BDF305" s="75"/>
      <c r="BDG305" s="75"/>
      <c r="BDH305" s="75"/>
      <c r="BDI305" s="75"/>
      <c r="BDJ305" s="75"/>
      <c r="BDK305" s="75"/>
      <c r="BDL305" s="75"/>
      <c r="BDM305" s="75"/>
      <c r="BDN305" s="75"/>
      <c r="BDO305" s="75"/>
      <c r="BDP305" s="75"/>
      <c r="BDQ305" s="75"/>
      <c r="BDR305" s="75"/>
      <c r="BDS305" s="75"/>
      <c r="BDT305" s="75"/>
      <c r="BDU305" s="75"/>
      <c r="BDV305" s="75"/>
      <c r="BDW305" s="75"/>
      <c r="BDX305" s="75"/>
      <c r="BDY305" s="75"/>
      <c r="BDZ305" s="75"/>
      <c r="BEA305" s="75"/>
      <c r="BEB305" s="75"/>
      <c r="BEC305" s="75"/>
      <c r="BED305" s="75"/>
      <c r="BEE305" s="75"/>
      <c r="BEF305" s="75"/>
      <c r="BEG305" s="75"/>
      <c r="BEH305" s="75"/>
      <c r="BEI305" s="75"/>
      <c r="BEJ305" s="75"/>
      <c r="BEK305" s="75"/>
      <c r="BEL305" s="75"/>
      <c r="BEM305" s="75"/>
      <c r="BEN305" s="75"/>
      <c r="BEO305" s="75"/>
      <c r="BEP305" s="75"/>
      <c r="BEQ305" s="75"/>
      <c r="BER305" s="75"/>
      <c r="BES305" s="75"/>
      <c r="BET305" s="75"/>
      <c r="BEU305" s="75"/>
      <c r="BEV305" s="75"/>
      <c r="BEW305" s="75"/>
      <c r="BEX305" s="75"/>
      <c r="BEY305" s="75"/>
      <c r="BEZ305" s="75"/>
      <c r="BFA305" s="75"/>
      <c r="BFB305" s="75"/>
      <c r="BFC305" s="75"/>
      <c r="BFD305" s="75"/>
      <c r="BFE305" s="75"/>
      <c r="BFF305" s="75"/>
      <c r="BFG305" s="75"/>
      <c r="BFH305" s="75"/>
      <c r="BFI305" s="75"/>
      <c r="BFJ305" s="75"/>
      <c r="BFK305" s="75"/>
      <c r="BFL305" s="75"/>
      <c r="BFM305" s="75"/>
      <c r="BFN305" s="75"/>
      <c r="BFO305" s="75"/>
      <c r="BFP305" s="75"/>
      <c r="BFQ305" s="75"/>
      <c r="BFR305" s="75"/>
      <c r="BFS305" s="75"/>
      <c r="BFT305" s="75"/>
      <c r="BFU305" s="75"/>
      <c r="BFV305" s="75"/>
      <c r="BFW305" s="75"/>
      <c r="BFX305" s="75"/>
      <c r="BFY305" s="75"/>
      <c r="BFZ305" s="75"/>
      <c r="BGA305" s="75"/>
      <c r="BGB305" s="75"/>
      <c r="BGC305" s="75"/>
      <c r="BGD305" s="75"/>
      <c r="BGE305" s="75"/>
      <c r="BGF305" s="75"/>
      <c r="BGG305" s="75"/>
      <c r="BGH305" s="75"/>
      <c r="BGI305" s="75"/>
      <c r="BGJ305" s="75"/>
      <c r="BGK305" s="75"/>
      <c r="BGL305" s="75"/>
      <c r="BGM305" s="75"/>
      <c r="BGN305" s="75"/>
      <c r="BGO305" s="75"/>
      <c r="BGP305" s="75"/>
      <c r="BGQ305" s="75"/>
      <c r="BGR305" s="75"/>
      <c r="BGS305" s="75"/>
      <c r="BGT305" s="75"/>
      <c r="BGU305" s="75"/>
      <c r="BGV305" s="75"/>
      <c r="BGW305" s="75"/>
      <c r="BGX305" s="75"/>
      <c r="BGY305" s="75"/>
      <c r="BGZ305" s="75"/>
      <c r="BHA305" s="75"/>
      <c r="BHB305" s="75"/>
      <c r="BHC305" s="75"/>
      <c r="BHD305" s="75"/>
      <c r="BHE305" s="75"/>
      <c r="BHF305" s="75"/>
      <c r="BHG305" s="75"/>
      <c r="BHH305" s="75"/>
      <c r="BHI305" s="75"/>
      <c r="BHJ305" s="75"/>
      <c r="BHK305" s="75"/>
      <c r="BHL305" s="75"/>
      <c r="BHM305" s="75"/>
      <c r="BHN305" s="75"/>
      <c r="BHO305" s="75"/>
      <c r="BHP305" s="75"/>
      <c r="BHQ305" s="75"/>
      <c r="BHR305" s="75"/>
      <c r="BHS305" s="75"/>
      <c r="BHT305" s="75"/>
      <c r="BHU305" s="75"/>
      <c r="BHV305" s="75"/>
      <c r="BHW305" s="75"/>
      <c r="BHX305" s="75"/>
      <c r="BHY305" s="75"/>
      <c r="BHZ305" s="75"/>
      <c r="BIA305" s="75"/>
      <c r="BIB305" s="75"/>
      <c r="BIC305" s="75"/>
      <c r="BID305" s="75"/>
      <c r="BIE305" s="75"/>
      <c r="BIF305" s="75"/>
      <c r="BIG305" s="75"/>
      <c r="BIH305" s="75"/>
      <c r="BII305" s="75"/>
      <c r="BIJ305" s="75"/>
      <c r="BIK305" s="75"/>
      <c r="BIL305" s="75"/>
      <c r="BIM305" s="75"/>
      <c r="BIN305" s="75"/>
      <c r="BIO305" s="75"/>
      <c r="BIP305" s="75"/>
      <c r="BIQ305" s="75"/>
      <c r="BIR305" s="75"/>
      <c r="BIS305" s="75"/>
      <c r="BIT305" s="75"/>
      <c r="BIU305" s="75"/>
      <c r="BIV305" s="75"/>
      <c r="BIW305" s="75"/>
      <c r="BIX305" s="75"/>
      <c r="BIY305" s="75"/>
      <c r="BIZ305" s="75"/>
      <c r="BJA305" s="75"/>
      <c r="BJB305" s="75"/>
      <c r="BJC305" s="75"/>
      <c r="BJD305" s="75"/>
      <c r="BJE305" s="75"/>
      <c r="BJF305" s="75"/>
      <c r="BJG305" s="75"/>
      <c r="BJH305" s="75"/>
      <c r="BJI305" s="75"/>
      <c r="BJJ305" s="75"/>
      <c r="BJK305" s="75"/>
      <c r="BJL305" s="75"/>
      <c r="BJM305" s="75"/>
      <c r="BJN305" s="75"/>
      <c r="BJO305" s="75"/>
      <c r="BJP305" s="75"/>
      <c r="BJQ305" s="75"/>
      <c r="BJR305" s="75"/>
      <c r="BJS305" s="75"/>
      <c r="BJT305" s="75"/>
      <c r="BJU305" s="75"/>
      <c r="BJV305" s="75"/>
      <c r="BJW305" s="75"/>
      <c r="BJX305" s="75"/>
      <c r="BJY305" s="75"/>
      <c r="BJZ305" s="75"/>
      <c r="BKA305" s="75"/>
      <c r="BKB305" s="75"/>
      <c r="BKC305" s="75"/>
      <c r="BKD305" s="75"/>
      <c r="BKE305" s="75"/>
      <c r="BKF305" s="75"/>
      <c r="BKG305" s="75"/>
      <c r="BKH305" s="75"/>
      <c r="BKI305" s="75"/>
      <c r="BKJ305" s="75"/>
      <c r="BKK305" s="75"/>
      <c r="BKL305" s="75"/>
      <c r="BKM305" s="75"/>
      <c r="BKN305" s="75"/>
      <c r="BKO305" s="75"/>
      <c r="BKP305" s="75"/>
      <c r="BKQ305" s="75"/>
      <c r="BKR305" s="75"/>
      <c r="BKS305" s="75"/>
      <c r="BKT305" s="75"/>
      <c r="BKU305" s="75"/>
      <c r="BKV305" s="75"/>
      <c r="BKW305" s="75"/>
      <c r="BKX305" s="75"/>
      <c r="BKY305" s="75"/>
      <c r="BKZ305" s="75"/>
      <c r="BLA305" s="75"/>
      <c r="BLB305" s="75"/>
      <c r="BLC305" s="75"/>
      <c r="BLD305" s="75"/>
      <c r="BLE305" s="75"/>
      <c r="BLF305" s="75"/>
      <c r="BLG305" s="75"/>
      <c r="BLH305" s="75"/>
      <c r="BLI305" s="75"/>
      <c r="BLJ305" s="75"/>
      <c r="BLK305" s="75"/>
      <c r="BLL305" s="75"/>
      <c r="BLM305" s="75"/>
      <c r="BLN305" s="75"/>
      <c r="BLO305" s="75"/>
      <c r="BLP305" s="75"/>
      <c r="BLQ305" s="75"/>
      <c r="BLR305" s="75"/>
      <c r="BLS305" s="75"/>
      <c r="BLT305" s="75"/>
      <c r="BLU305" s="75"/>
      <c r="BLV305" s="75"/>
      <c r="BLW305" s="75"/>
      <c r="BLX305" s="75"/>
      <c r="BLY305" s="75"/>
      <c r="BLZ305" s="75"/>
      <c r="BMA305" s="75"/>
      <c r="BMB305" s="75"/>
      <c r="BMC305" s="75"/>
      <c r="BMD305" s="75"/>
      <c r="BME305" s="75"/>
      <c r="BMF305" s="75"/>
      <c r="BMG305" s="75"/>
      <c r="BMH305" s="75"/>
      <c r="BMI305" s="75"/>
      <c r="BMJ305" s="75"/>
      <c r="BMK305" s="75"/>
      <c r="BML305" s="75"/>
      <c r="BMM305" s="75"/>
      <c r="BMN305" s="75"/>
      <c r="BMO305" s="75"/>
      <c r="BMP305" s="75"/>
      <c r="BMQ305" s="75"/>
      <c r="BMR305" s="75"/>
      <c r="BMS305" s="75"/>
      <c r="BMT305" s="75"/>
      <c r="BMU305" s="75"/>
      <c r="BMV305" s="75"/>
      <c r="BMW305" s="75"/>
      <c r="BMX305" s="75"/>
      <c r="BMY305" s="75"/>
      <c r="BMZ305" s="75"/>
      <c r="BNA305" s="75"/>
      <c r="BNB305" s="75"/>
      <c r="BNC305" s="75"/>
      <c r="BND305" s="75"/>
      <c r="BNE305" s="75"/>
      <c r="BNF305" s="75"/>
      <c r="BNG305" s="75"/>
      <c r="BNH305" s="75"/>
      <c r="BNI305" s="75"/>
      <c r="BNJ305" s="75"/>
      <c r="BNK305" s="75"/>
      <c r="BNL305" s="75"/>
      <c r="BNM305" s="75"/>
      <c r="BNN305" s="75"/>
      <c r="BNO305" s="75"/>
      <c r="BNP305" s="75"/>
      <c r="BNQ305" s="75"/>
      <c r="BNR305" s="75"/>
      <c r="BNS305" s="75"/>
      <c r="BNT305" s="75"/>
      <c r="BNU305" s="75"/>
      <c r="BNV305" s="75"/>
      <c r="BNW305" s="75"/>
      <c r="BNX305" s="75"/>
      <c r="BNY305" s="75"/>
      <c r="BNZ305" s="75"/>
      <c r="BOA305" s="75"/>
      <c r="BOB305" s="75"/>
      <c r="BOC305" s="75"/>
      <c r="BOD305" s="75"/>
      <c r="BOE305" s="75"/>
      <c r="BOF305" s="75"/>
      <c r="BOG305" s="75"/>
      <c r="BOH305" s="75"/>
      <c r="BOI305" s="75"/>
      <c r="BOJ305" s="75"/>
      <c r="BOK305" s="75"/>
      <c r="BOL305" s="75"/>
      <c r="BOM305" s="75"/>
      <c r="BON305" s="75"/>
      <c r="BOO305" s="75"/>
      <c r="BOP305" s="75"/>
      <c r="BOQ305" s="75"/>
      <c r="BOR305" s="75"/>
      <c r="BOS305" s="75"/>
      <c r="BOT305" s="75"/>
      <c r="BOU305" s="75"/>
      <c r="BOV305" s="75"/>
      <c r="BOW305" s="75"/>
      <c r="BOX305" s="75"/>
      <c r="BOY305" s="75"/>
      <c r="BOZ305" s="75"/>
      <c r="BPA305" s="75"/>
      <c r="BPB305" s="75"/>
      <c r="BPC305" s="75"/>
      <c r="BPD305" s="75"/>
      <c r="BPE305" s="75"/>
      <c r="BPF305" s="75"/>
      <c r="BPG305" s="75"/>
      <c r="BPH305" s="75"/>
      <c r="BPI305" s="75"/>
      <c r="BPJ305" s="75"/>
      <c r="BPK305" s="75"/>
      <c r="BPL305" s="75"/>
      <c r="BPM305" s="75"/>
      <c r="BPN305" s="75"/>
      <c r="BPO305" s="75"/>
      <c r="BPP305" s="75"/>
      <c r="BPQ305" s="75"/>
      <c r="BPR305" s="75"/>
      <c r="BPS305" s="75"/>
      <c r="BPT305" s="75"/>
      <c r="BPU305" s="75"/>
      <c r="BPV305" s="75"/>
      <c r="BPW305" s="75"/>
      <c r="BPX305" s="75"/>
      <c r="BPY305" s="75"/>
      <c r="BPZ305" s="75"/>
      <c r="BQA305" s="75"/>
      <c r="BQB305" s="75"/>
      <c r="BQC305" s="75"/>
      <c r="BQD305" s="75"/>
      <c r="BQE305" s="75"/>
      <c r="BQF305" s="75"/>
      <c r="BQG305" s="75"/>
      <c r="BQH305" s="75"/>
      <c r="BQI305" s="75"/>
      <c r="BQJ305" s="75"/>
      <c r="BQK305" s="75"/>
      <c r="BQL305" s="75"/>
      <c r="BQM305" s="75"/>
      <c r="BQN305" s="75"/>
      <c r="BQO305" s="75"/>
      <c r="BQP305" s="75"/>
      <c r="BQQ305" s="75"/>
      <c r="BQR305" s="75"/>
      <c r="BQS305" s="75"/>
      <c r="BQT305" s="75"/>
      <c r="BQU305" s="75"/>
      <c r="BQV305" s="75"/>
      <c r="BQW305" s="75"/>
      <c r="BQX305" s="75"/>
      <c r="BQY305" s="75"/>
      <c r="BQZ305" s="75"/>
      <c r="BRA305" s="75"/>
      <c r="BRB305" s="75"/>
      <c r="BRC305" s="75"/>
      <c r="BRD305" s="75"/>
      <c r="BRE305" s="75"/>
      <c r="BRF305" s="75"/>
      <c r="BRG305" s="75"/>
      <c r="BRH305" s="75"/>
      <c r="BRI305" s="75"/>
      <c r="BRJ305" s="75"/>
      <c r="BRK305" s="75"/>
      <c r="BRL305" s="75"/>
      <c r="BRM305" s="75"/>
      <c r="BRN305" s="75"/>
      <c r="BRO305" s="75"/>
      <c r="BRP305" s="75"/>
      <c r="BRQ305" s="75"/>
      <c r="BRR305" s="75"/>
      <c r="BRS305" s="75"/>
      <c r="BRT305" s="75"/>
      <c r="BRU305" s="75"/>
      <c r="BRV305" s="75"/>
      <c r="BRW305" s="75"/>
      <c r="BRX305" s="75"/>
      <c r="BRY305" s="75"/>
      <c r="BRZ305" s="75"/>
      <c r="BSA305" s="75"/>
      <c r="BSB305" s="75"/>
      <c r="BSC305" s="75"/>
      <c r="BSD305" s="75"/>
      <c r="BSE305" s="75"/>
      <c r="BSF305" s="75"/>
      <c r="BSG305" s="75"/>
      <c r="BSH305" s="75"/>
      <c r="BSI305" s="75"/>
      <c r="BSJ305" s="75"/>
      <c r="BSK305" s="75"/>
      <c r="BSL305" s="75"/>
      <c r="BSM305" s="75"/>
      <c r="BSN305" s="75"/>
      <c r="BSO305" s="75"/>
      <c r="BSP305" s="75"/>
      <c r="BSQ305" s="75"/>
      <c r="BSR305" s="75"/>
      <c r="BSS305" s="75"/>
      <c r="BST305" s="75"/>
      <c r="BSU305" s="75"/>
      <c r="BSV305" s="75"/>
      <c r="BSW305" s="75"/>
      <c r="BSX305" s="75"/>
      <c r="BSY305" s="75"/>
      <c r="BSZ305" s="75"/>
      <c r="BTA305" s="75"/>
      <c r="BTB305" s="75"/>
      <c r="BTC305" s="75"/>
      <c r="BTD305" s="75"/>
      <c r="BTE305" s="75"/>
      <c r="BTF305" s="75"/>
      <c r="BTG305" s="75"/>
      <c r="BTH305" s="75"/>
      <c r="BTI305" s="75"/>
      <c r="BTJ305" s="75"/>
      <c r="BTK305" s="75"/>
      <c r="BTL305" s="75"/>
      <c r="BTM305" s="75"/>
      <c r="BTN305" s="75"/>
      <c r="BTO305" s="75"/>
      <c r="BTP305" s="75"/>
      <c r="BTQ305" s="75"/>
      <c r="BTR305" s="75"/>
      <c r="BTS305" s="75"/>
      <c r="BTT305" s="75"/>
      <c r="BTU305" s="75"/>
      <c r="BTV305" s="75"/>
      <c r="BTW305" s="75"/>
      <c r="BTX305" s="75"/>
      <c r="BTY305" s="75"/>
      <c r="BTZ305" s="75"/>
      <c r="BUA305" s="75"/>
      <c r="BUB305" s="75"/>
      <c r="BUC305" s="75"/>
      <c r="BUD305" s="75"/>
      <c r="BUE305" s="75"/>
      <c r="BUF305" s="75"/>
      <c r="BUG305" s="75"/>
      <c r="BUH305" s="75"/>
      <c r="BUI305" s="75"/>
      <c r="BUJ305" s="75"/>
      <c r="BUK305" s="75"/>
      <c r="BUL305" s="75"/>
      <c r="BUM305" s="75"/>
      <c r="BUN305" s="75"/>
      <c r="BUO305" s="75"/>
      <c r="BUP305" s="75"/>
      <c r="BUQ305" s="75"/>
      <c r="BUR305" s="75"/>
      <c r="BUS305" s="75"/>
      <c r="BUT305" s="75"/>
      <c r="BUU305" s="75"/>
      <c r="BUV305" s="75"/>
      <c r="BUW305" s="75"/>
      <c r="BUX305" s="75"/>
      <c r="BUY305" s="75"/>
      <c r="BUZ305" s="75"/>
      <c r="BVA305" s="75"/>
      <c r="BVB305" s="75"/>
      <c r="BVC305" s="75"/>
      <c r="BVD305" s="75"/>
      <c r="BVE305" s="75"/>
      <c r="BVF305" s="75"/>
      <c r="BVG305" s="75"/>
      <c r="BVH305" s="75"/>
      <c r="BVI305" s="75"/>
      <c r="BVJ305" s="75"/>
      <c r="BVK305" s="75"/>
      <c r="BVL305" s="75"/>
      <c r="BVM305" s="75"/>
      <c r="BVN305" s="75"/>
      <c r="BVO305" s="75"/>
      <c r="BVP305" s="75"/>
      <c r="BVQ305" s="75"/>
      <c r="BVR305" s="75"/>
      <c r="BVS305" s="75"/>
      <c r="BVT305" s="75"/>
      <c r="BVU305" s="75"/>
      <c r="BVV305" s="75"/>
      <c r="BVW305" s="75"/>
      <c r="BVX305" s="75"/>
      <c r="BVY305" s="75"/>
      <c r="BVZ305" s="75"/>
      <c r="BWA305" s="75"/>
      <c r="BWB305" s="75"/>
      <c r="BWC305" s="75"/>
      <c r="BWD305" s="75"/>
      <c r="BWE305" s="75"/>
      <c r="BWF305" s="75"/>
      <c r="BWG305" s="75"/>
      <c r="BWH305" s="75"/>
      <c r="BWI305" s="75"/>
      <c r="BWJ305" s="75"/>
      <c r="BWK305" s="75"/>
      <c r="BWL305" s="75"/>
      <c r="BWM305" s="75"/>
      <c r="BWN305" s="75"/>
      <c r="BWO305" s="75"/>
      <c r="BWP305" s="75"/>
      <c r="BWQ305" s="75"/>
      <c r="BWR305" s="75"/>
      <c r="BWS305" s="75"/>
      <c r="BWT305" s="75"/>
      <c r="BWU305" s="75"/>
      <c r="BWV305" s="75"/>
      <c r="BWW305" s="75"/>
      <c r="BWX305" s="75"/>
      <c r="BWY305" s="75"/>
      <c r="BWZ305" s="75"/>
      <c r="BXA305" s="75"/>
      <c r="BXB305" s="75"/>
      <c r="BXC305" s="75"/>
      <c r="BXD305" s="75"/>
      <c r="BXE305" s="75"/>
      <c r="BXF305" s="75"/>
      <c r="BXG305" s="75"/>
      <c r="BXH305" s="75"/>
      <c r="BXI305" s="75"/>
      <c r="BXJ305" s="75"/>
      <c r="BXK305" s="75"/>
      <c r="BXL305" s="75"/>
      <c r="BXM305" s="75"/>
      <c r="BXN305" s="75"/>
      <c r="BXO305" s="75"/>
      <c r="BXP305" s="75"/>
      <c r="BXQ305" s="75"/>
      <c r="BXR305" s="75"/>
      <c r="BXS305" s="75"/>
      <c r="BXT305" s="75"/>
      <c r="BXU305" s="75"/>
      <c r="BXV305" s="75"/>
      <c r="BXW305" s="75"/>
      <c r="BXX305" s="75"/>
      <c r="BXY305" s="75"/>
      <c r="BXZ305" s="75"/>
      <c r="BYA305" s="75"/>
      <c r="BYB305" s="75"/>
      <c r="BYC305" s="75"/>
      <c r="BYD305" s="75"/>
      <c r="BYE305" s="75"/>
      <c r="BYF305" s="75"/>
      <c r="BYG305" s="75"/>
      <c r="BYH305" s="75"/>
      <c r="BYI305" s="75"/>
      <c r="BYJ305" s="75"/>
      <c r="BYK305" s="75"/>
      <c r="BYL305" s="75"/>
      <c r="BYM305" s="75"/>
      <c r="BYN305" s="75"/>
      <c r="BYO305" s="75"/>
      <c r="BYP305" s="75"/>
      <c r="BYQ305" s="75"/>
      <c r="BYR305" s="75"/>
      <c r="BYS305" s="75"/>
      <c r="BYT305" s="75"/>
      <c r="BYU305" s="75"/>
      <c r="BYV305" s="75"/>
      <c r="BYW305" s="75"/>
      <c r="BYX305" s="75"/>
      <c r="BYY305" s="75"/>
      <c r="BYZ305" s="75"/>
      <c r="BZA305" s="75"/>
      <c r="BZB305" s="75"/>
      <c r="BZC305" s="75"/>
      <c r="BZD305" s="75"/>
      <c r="BZE305" s="75"/>
      <c r="BZF305" s="75"/>
      <c r="BZG305" s="75"/>
      <c r="BZH305" s="75"/>
      <c r="BZI305" s="75"/>
      <c r="BZJ305" s="75"/>
      <c r="BZK305" s="75"/>
      <c r="BZL305" s="75"/>
      <c r="BZM305" s="75"/>
      <c r="BZN305" s="75"/>
      <c r="BZO305" s="75"/>
      <c r="BZP305" s="75"/>
      <c r="BZQ305" s="75"/>
      <c r="BZR305" s="75"/>
      <c r="BZS305" s="75"/>
      <c r="BZT305" s="75"/>
      <c r="BZU305" s="75"/>
      <c r="BZV305" s="75"/>
      <c r="BZW305" s="75"/>
      <c r="BZX305" s="75"/>
      <c r="BZY305" s="75"/>
      <c r="BZZ305" s="75"/>
      <c r="CAA305" s="75"/>
      <c r="CAB305" s="75"/>
      <c r="CAC305" s="75"/>
      <c r="CAD305" s="75"/>
      <c r="CAE305" s="75"/>
      <c r="CAF305" s="75"/>
      <c r="CAG305" s="75"/>
      <c r="CAH305" s="75"/>
      <c r="CAI305" s="75"/>
      <c r="CAJ305" s="75"/>
      <c r="CAK305" s="75"/>
      <c r="CAL305" s="75"/>
      <c r="CAM305" s="75"/>
      <c r="CAN305" s="75"/>
      <c r="CAO305" s="75"/>
      <c r="CAP305" s="75"/>
      <c r="CAQ305" s="75"/>
      <c r="CAR305" s="75"/>
      <c r="CAS305" s="75"/>
      <c r="CAT305" s="75"/>
      <c r="CAU305" s="75"/>
      <c r="CAV305" s="75"/>
      <c r="CAW305" s="75"/>
      <c r="CAX305" s="75"/>
      <c r="CAY305" s="75"/>
      <c r="CAZ305" s="75"/>
      <c r="CBA305" s="75"/>
      <c r="CBB305" s="75"/>
      <c r="CBC305" s="75"/>
      <c r="CBD305" s="75"/>
      <c r="CBE305" s="75"/>
      <c r="CBF305" s="75"/>
      <c r="CBG305" s="75"/>
      <c r="CBH305" s="75"/>
      <c r="CBI305" s="75"/>
      <c r="CBJ305" s="75"/>
      <c r="CBK305" s="75"/>
      <c r="CBL305" s="75"/>
      <c r="CBM305" s="75"/>
      <c r="CBN305" s="75"/>
      <c r="CBO305" s="75"/>
      <c r="CBP305" s="75"/>
      <c r="CBQ305" s="75"/>
      <c r="CBR305" s="75"/>
      <c r="CBS305" s="75"/>
      <c r="CBT305" s="75"/>
      <c r="CBU305" s="75"/>
      <c r="CBV305" s="75"/>
      <c r="CBW305" s="75"/>
      <c r="CBX305" s="75"/>
      <c r="CBY305" s="75"/>
      <c r="CBZ305" s="75"/>
      <c r="CCA305" s="75"/>
      <c r="CCB305" s="75"/>
      <c r="CCC305" s="75"/>
      <c r="CCD305" s="75"/>
      <c r="CCE305" s="75"/>
      <c r="CCF305" s="75"/>
      <c r="CCG305" s="75"/>
      <c r="CCH305" s="75"/>
      <c r="CCI305" s="75"/>
      <c r="CCJ305" s="75"/>
      <c r="CCK305" s="75"/>
      <c r="CCL305" s="75"/>
      <c r="CCM305" s="75"/>
      <c r="CCN305" s="75"/>
      <c r="CCO305" s="75"/>
      <c r="CCP305" s="75"/>
      <c r="CCQ305" s="75"/>
      <c r="CCR305" s="75"/>
      <c r="CCS305" s="75"/>
      <c r="CCT305" s="75"/>
      <c r="CCU305" s="75"/>
      <c r="CCV305" s="75"/>
      <c r="CCW305" s="75"/>
      <c r="CCX305" s="75"/>
      <c r="CCY305" s="75"/>
      <c r="CCZ305" s="75"/>
      <c r="CDA305" s="75"/>
      <c r="CDB305" s="75"/>
      <c r="CDC305" s="75"/>
      <c r="CDD305" s="75"/>
      <c r="CDE305" s="75"/>
      <c r="CDF305" s="75"/>
      <c r="CDG305" s="75"/>
      <c r="CDH305" s="75"/>
      <c r="CDI305" s="75"/>
      <c r="CDJ305" s="75"/>
      <c r="CDK305" s="75"/>
      <c r="CDL305" s="75"/>
      <c r="CDM305" s="75"/>
      <c r="CDN305" s="75"/>
      <c r="CDO305" s="75"/>
      <c r="CDP305" s="75"/>
      <c r="CDQ305" s="75"/>
      <c r="CDR305" s="75"/>
      <c r="CDS305" s="75"/>
      <c r="CDT305" s="75"/>
      <c r="CDU305" s="75"/>
      <c r="CDV305" s="75"/>
      <c r="CDW305" s="75"/>
      <c r="CDX305" s="75"/>
      <c r="CDY305" s="75"/>
      <c r="CDZ305" s="75"/>
      <c r="CEA305" s="75"/>
      <c r="CEB305" s="75"/>
      <c r="CEC305" s="75"/>
      <c r="CED305" s="75"/>
      <c r="CEE305" s="75"/>
      <c r="CEF305" s="75"/>
      <c r="CEG305" s="75"/>
      <c r="CEH305" s="75"/>
      <c r="CEI305" s="75"/>
      <c r="CEJ305" s="75"/>
      <c r="CEK305" s="75"/>
      <c r="CEL305" s="75"/>
      <c r="CEM305" s="75"/>
      <c r="CEN305" s="75"/>
      <c r="CEO305" s="75"/>
      <c r="CEP305" s="75"/>
      <c r="CEQ305" s="75"/>
      <c r="CER305" s="75"/>
      <c r="CES305" s="75"/>
      <c r="CET305" s="75"/>
      <c r="CEU305" s="75"/>
      <c r="CEV305" s="75"/>
      <c r="CEW305" s="75"/>
      <c r="CEX305" s="75"/>
      <c r="CEY305" s="75"/>
      <c r="CEZ305" s="75"/>
      <c r="CFA305" s="75"/>
      <c r="CFB305" s="75"/>
      <c r="CFC305" s="75"/>
      <c r="CFD305" s="75"/>
      <c r="CFE305" s="75"/>
      <c r="CFF305" s="75"/>
      <c r="CFG305" s="75"/>
      <c r="CFH305" s="75"/>
      <c r="CFI305" s="75"/>
      <c r="CFJ305" s="75"/>
      <c r="CFK305" s="75"/>
      <c r="CFL305" s="75"/>
      <c r="CFM305" s="75"/>
      <c r="CFN305" s="75"/>
      <c r="CFO305" s="75"/>
      <c r="CFP305" s="75"/>
      <c r="CFQ305" s="75"/>
      <c r="CFR305" s="75"/>
      <c r="CFS305" s="75"/>
      <c r="CFT305" s="75"/>
      <c r="CFU305" s="75"/>
      <c r="CFV305" s="75"/>
      <c r="CFW305" s="75"/>
      <c r="CFX305" s="75"/>
      <c r="CFY305" s="75"/>
      <c r="CFZ305" s="75"/>
      <c r="CGA305" s="75"/>
      <c r="CGB305" s="75"/>
      <c r="CGC305" s="75"/>
      <c r="CGD305" s="75"/>
      <c r="CGE305" s="75"/>
      <c r="CGF305" s="75"/>
      <c r="CGG305" s="75"/>
      <c r="CGH305" s="75"/>
      <c r="CGI305" s="75"/>
      <c r="CGJ305" s="75"/>
      <c r="CGK305" s="75"/>
      <c r="CGL305" s="75"/>
      <c r="CGM305" s="75"/>
      <c r="CGN305" s="75"/>
      <c r="CGO305" s="75"/>
      <c r="CGP305" s="75"/>
      <c r="CGQ305" s="75"/>
      <c r="CGR305" s="75"/>
      <c r="CGS305" s="75"/>
      <c r="CGT305" s="75"/>
      <c r="CGU305" s="75"/>
      <c r="CGV305" s="75"/>
      <c r="CGW305" s="75"/>
      <c r="CGX305" s="75"/>
      <c r="CGY305" s="75"/>
      <c r="CGZ305" s="75"/>
      <c r="CHA305" s="75"/>
      <c r="CHB305" s="75"/>
      <c r="CHC305" s="75"/>
      <c r="CHD305" s="75"/>
      <c r="CHE305" s="75"/>
      <c r="CHF305" s="75"/>
      <c r="CHG305" s="75"/>
      <c r="CHH305" s="75"/>
      <c r="CHI305" s="75"/>
      <c r="CHJ305" s="75"/>
      <c r="CHK305" s="75"/>
      <c r="CHL305" s="75"/>
      <c r="CHM305" s="75"/>
      <c r="CHN305" s="75"/>
      <c r="CHO305" s="75"/>
      <c r="CHP305" s="75"/>
      <c r="CHQ305" s="75"/>
      <c r="CHR305" s="75"/>
      <c r="CHS305" s="75"/>
      <c r="CHT305" s="75"/>
      <c r="CHU305" s="75"/>
      <c r="CHV305" s="75"/>
      <c r="CHW305" s="75"/>
      <c r="CHX305" s="75"/>
      <c r="CHY305" s="75"/>
      <c r="CHZ305" s="75"/>
      <c r="CIA305" s="75"/>
      <c r="CIB305" s="75"/>
      <c r="CIC305" s="75"/>
      <c r="CID305" s="75"/>
      <c r="CIE305" s="75"/>
      <c r="CIF305" s="75"/>
      <c r="CIG305" s="75"/>
      <c r="CIH305" s="75"/>
      <c r="CII305" s="75"/>
      <c r="CIJ305" s="75"/>
      <c r="CIK305" s="75"/>
      <c r="CIL305" s="75"/>
      <c r="CIM305" s="75"/>
      <c r="CIN305" s="75"/>
      <c r="CIO305" s="75"/>
      <c r="CIP305" s="75"/>
      <c r="CIQ305" s="75"/>
      <c r="CIR305" s="75"/>
      <c r="CIS305" s="75"/>
      <c r="CIT305" s="75"/>
      <c r="CIU305" s="75"/>
      <c r="CIV305" s="75"/>
      <c r="CIW305" s="75"/>
      <c r="CIX305" s="75"/>
      <c r="CIY305" s="75"/>
      <c r="CIZ305" s="75"/>
      <c r="CJA305" s="75"/>
      <c r="CJB305" s="75"/>
      <c r="CJC305" s="75"/>
      <c r="CJD305" s="75"/>
      <c r="CJE305" s="75"/>
      <c r="CJF305" s="75"/>
      <c r="CJG305" s="75"/>
      <c r="CJH305" s="75"/>
      <c r="CJI305" s="75"/>
      <c r="CJJ305" s="75"/>
      <c r="CJK305" s="75"/>
      <c r="CJL305" s="75"/>
      <c r="CJM305" s="75"/>
      <c r="CJN305" s="75"/>
      <c r="CJO305" s="75"/>
      <c r="CJP305" s="75"/>
      <c r="CJQ305" s="75"/>
      <c r="CJR305" s="75"/>
      <c r="CJS305" s="75"/>
      <c r="CJT305" s="75"/>
      <c r="CJU305" s="75"/>
      <c r="CJV305" s="75"/>
      <c r="CJW305" s="75"/>
      <c r="CJX305" s="75"/>
      <c r="CJY305" s="75"/>
      <c r="CJZ305" s="75"/>
      <c r="CKA305" s="75"/>
      <c r="CKB305" s="75"/>
      <c r="CKC305" s="75"/>
      <c r="CKD305" s="75"/>
      <c r="CKE305" s="75"/>
      <c r="CKF305" s="75"/>
      <c r="CKG305" s="75"/>
      <c r="CKH305" s="75"/>
      <c r="CKI305" s="75"/>
      <c r="CKJ305" s="75"/>
      <c r="CKK305" s="75"/>
      <c r="CKL305" s="75"/>
      <c r="CKM305" s="75"/>
      <c r="CKN305" s="75"/>
      <c r="CKO305" s="75"/>
      <c r="CKP305" s="75"/>
      <c r="CKQ305" s="75"/>
      <c r="CKR305" s="75"/>
      <c r="CKS305" s="75"/>
      <c r="CKT305" s="75"/>
      <c r="CKU305" s="75"/>
      <c r="CKV305" s="75"/>
      <c r="CKW305" s="75"/>
      <c r="CKX305" s="75"/>
      <c r="CKY305" s="75"/>
      <c r="CKZ305" s="75"/>
      <c r="CLA305" s="75"/>
      <c r="CLB305" s="75"/>
      <c r="CLC305" s="75"/>
      <c r="CLD305" s="75"/>
      <c r="CLE305" s="75"/>
      <c r="CLF305" s="75"/>
      <c r="CLG305" s="75"/>
      <c r="CLH305" s="75"/>
      <c r="CLI305" s="75"/>
      <c r="CLJ305" s="75"/>
      <c r="CLK305" s="75"/>
      <c r="CLL305" s="75"/>
      <c r="CLM305" s="75"/>
      <c r="CLN305" s="75"/>
      <c r="CLO305" s="75"/>
      <c r="CLP305" s="75"/>
      <c r="CLQ305" s="75"/>
      <c r="CLR305" s="75"/>
      <c r="CLS305" s="75"/>
      <c r="CLT305" s="75"/>
      <c r="CLU305" s="75"/>
      <c r="CLV305" s="75"/>
      <c r="CLW305" s="75"/>
      <c r="CLX305" s="75"/>
      <c r="CLY305" s="75"/>
      <c r="CLZ305" s="75"/>
      <c r="CMA305" s="75"/>
      <c r="CMB305" s="75"/>
      <c r="CMC305" s="75"/>
      <c r="CMD305" s="75"/>
      <c r="CME305" s="75"/>
      <c r="CMF305" s="75"/>
      <c r="CMG305" s="75"/>
      <c r="CMH305" s="75"/>
      <c r="CMI305" s="75"/>
      <c r="CMJ305" s="75"/>
      <c r="CMK305" s="75"/>
      <c r="CML305" s="75"/>
      <c r="CMM305" s="75"/>
      <c r="CMN305" s="75"/>
      <c r="CMO305" s="75"/>
      <c r="CMP305" s="75"/>
      <c r="CMQ305" s="75"/>
      <c r="CMR305" s="75"/>
      <c r="CMS305" s="75"/>
      <c r="CMT305" s="75"/>
      <c r="CMU305" s="75"/>
      <c r="CMV305" s="75"/>
      <c r="CMW305" s="75"/>
      <c r="CMX305" s="75"/>
      <c r="CMY305" s="75"/>
      <c r="CMZ305" s="75"/>
      <c r="CNA305" s="75"/>
      <c r="CNB305" s="75"/>
      <c r="CNC305" s="75"/>
      <c r="CND305" s="75"/>
      <c r="CNE305" s="75"/>
      <c r="CNF305" s="75"/>
      <c r="CNG305" s="75"/>
      <c r="CNH305" s="75"/>
      <c r="CNI305" s="75"/>
      <c r="CNJ305" s="75"/>
      <c r="CNK305" s="75"/>
      <c r="CNL305" s="75"/>
      <c r="CNM305" s="75"/>
      <c r="CNN305" s="75"/>
      <c r="CNO305" s="75"/>
      <c r="CNP305" s="75"/>
      <c r="CNQ305" s="75"/>
      <c r="CNR305" s="75"/>
      <c r="CNS305" s="75"/>
      <c r="CNT305" s="75"/>
      <c r="CNU305" s="75"/>
      <c r="CNV305" s="75"/>
      <c r="CNW305" s="75"/>
      <c r="CNX305" s="75"/>
      <c r="CNY305" s="75"/>
      <c r="CNZ305" s="75"/>
      <c r="COA305" s="75"/>
      <c r="COB305" s="75"/>
      <c r="COC305" s="75"/>
      <c r="COD305" s="75"/>
      <c r="COE305" s="75"/>
      <c r="COF305" s="75"/>
      <c r="COG305" s="75"/>
      <c r="COH305" s="75"/>
      <c r="COI305" s="75"/>
      <c r="COJ305" s="75"/>
      <c r="COK305" s="75"/>
      <c r="COL305" s="75"/>
      <c r="COM305" s="75"/>
      <c r="CON305" s="75"/>
      <c r="COO305" s="75"/>
      <c r="COP305" s="75"/>
      <c r="COQ305" s="75"/>
      <c r="COR305" s="75"/>
      <c r="COS305" s="75"/>
      <c r="COT305" s="75"/>
      <c r="COU305" s="75"/>
      <c r="COV305" s="75"/>
      <c r="COW305" s="75"/>
      <c r="COX305" s="75"/>
      <c r="COY305" s="75"/>
      <c r="COZ305" s="75"/>
      <c r="CPA305" s="75"/>
      <c r="CPB305" s="75"/>
      <c r="CPC305" s="75"/>
      <c r="CPD305" s="75"/>
      <c r="CPE305" s="75"/>
      <c r="CPF305" s="75"/>
      <c r="CPG305" s="75"/>
      <c r="CPH305" s="75"/>
      <c r="CPI305" s="75"/>
      <c r="CPJ305" s="75"/>
      <c r="CPK305" s="75"/>
      <c r="CPL305" s="75"/>
      <c r="CPM305" s="75"/>
      <c r="CPN305" s="75"/>
      <c r="CPO305" s="75"/>
      <c r="CPP305" s="75"/>
      <c r="CPQ305" s="75"/>
      <c r="CPR305" s="75"/>
      <c r="CPS305" s="75"/>
      <c r="CPT305" s="75"/>
      <c r="CPU305" s="75"/>
      <c r="CPV305" s="75"/>
      <c r="CPW305" s="75"/>
      <c r="CPX305" s="75"/>
      <c r="CPY305" s="75"/>
      <c r="CPZ305" s="75"/>
      <c r="CQA305" s="75"/>
      <c r="CQB305" s="75"/>
      <c r="CQC305" s="75"/>
      <c r="CQD305" s="75"/>
      <c r="CQE305" s="75"/>
      <c r="CQF305" s="75"/>
      <c r="CQG305" s="75"/>
      <c r="CQH305" s="75"/>
      <c r="CQI305" s="75"/>
      <c r="CQJ305" s="75"/>
      <c r="CQK305" s="75"/>
      <c r="CQL305" s="75"/>
      <c r="CQM305" s="75"/>
      <c r="CQN305" s="75"/>
      <c r="CQO305" s="75"/>
      <c r="CQP305" s="75"/>
      <c r="CQQ305" s="75"/>
      <c r="CQR305" s="75"/>
      <c r="CQS305" s="75"/>
      <c r="CQT305" s="75"/>
      <c r="CQU305" s="75"/>
      <c r="CQV305" s="75"/>
      <c r="CQW305" s="75"/>
      <c r="CQX305" s="75"/>
      <c r="CQY305" s="75"/>
      <c r="CQZ305" s="75"/>
      <c r="CRA305" s="75"/>
      <c r="CRB305" s="75"/>
      <c r="CRC305" s="75"/>
      <c r="CRD305" s="75"/>
      <c r="CRE305" s="75"/>
      <c r="CRF305" s="75"/>
      <c r="CRG305" s="75"/>
      <c r="CRH305" s="75"/>
      <c r="CRI305" s="75"/>
      <c r="CRJ305" s="75"/>
      <c r="CRK305" s="75"/>
      <c r="CRL305" s="75"/>
      <c r="CRM305" s="75"/>
      <c r="CRN305" s="75"/>
      <c r="CRO305" s="75"/>
      <c r="CRP305" s="75"/>
      <c r="CRQ305" s="75"/>
      <c r="CRR305" s="75"/>
      <c r="CRS305" s="75"/>
      <c r="CRT305" s="75"/>
      <c r="CRU305" s="75"/>
      <c r="CRV305" s="75"/>
      <c r="CRW305" s="75"/>
      <c r="CRX305" s="75"/>
      <c r="CRY305" s="75"/>
      <c r="CRZ305" s="75"/>
      <c r="CSA305" s="75"/>
      <c r="CSB305" s="75"/>
      <c r="CSC305" s="75"/>
      <c r="CSD305" s="75"/>
      <c r="CSE305" s="75"/>
      <c r="CSF305" s="75"/>
      <c r="CSG305" s="75"/>
      <c r="CSH305" s="75"/>
      <c r="CSI305" s="75"/>
      <c r="CSJ305" s="75"/>
      <c r="CSK305" s="75"/>
      <c r="CSL305" s="75"/>
      <c r="CSM305" s="75"/>
      <c r="CSN305" s="75"/>
      <c r="CSO305" s="75"/>
      <c r="CSP305" s="75"/>
      <c r="CSQ305" s="75"/>
      <c r="CSR305" s="75"/>
      <c r="CSS305" s="75"/>
      <c r="CST305" s="75"/>
      <c r="CSU305" s="75"/>
      <c r="CSV305" s="75"/>
      <c r="CSW305" s="75"/>
      <c r="CSX305" s="75"/>
      <c r="CSY305" s="75"/>
      <c r="CSZ305" s="75"/>
      <c r="CTA305" s="75"/>
      <c r="CTB305" s="75"/>
      <c r="CTC305" s="75"/>
      <c r="CTD305" s="75"/>
      <c r="CTE305" s="75"/>
      <c r="CTF305" s="75"/>
      <c r="CTG305" s="75"/>
      <c r="CTH305" s="75"/>
      <c r="CTI305" s="75"/>
      <c r="CTJ305" s="75"/>
      <c r="CTK305" s="75"/>
      <c r="CTL305" s="75"/>
      <c r="CTM305" s="75"/>
      <c r="CTN305" s="75"/>
      <c r="CTO305" s="75"/>
      <c r="CTP305" s="75"/>
      <c r="CTQ305" s="75"/>
      <c r="CTR305" s="75"/>
      <c r="CTS305" s="75"/>
      <c r="CTT305" s="75"/>
      <c r="CTU305" s="75"/>
      <c r="CTV305" s="75"/>
      <c r="CTW305" s="75"/>
      <c r="CTX305" s="75"/>
      <c r="CTY305" s="75"/>
      <c r="CTZ305" s="75"/>
      <c r="CUA305" s="75"/>
      <c r="CUB305" s="75"/>
      <c r="CUC305" s="75"/>
      <c r="CUD305" s="75"/>
      <c r="CUE305" s="75"/>
      <c r="CUF305" s="75"/>
      <c r="CUG305" s="75"/>
      <c r="CUH305" s="75"/>
      <c r="CUI305" s="75"/>
      <c r="CUJ305" s="75"/>
      <c r="CUK305" s="75"/>
      <c r="CUL305" s="75"/>
      <c r="CUM305" s="75"/>
      <c r="CUN305" s="75"/>
      <c r="CUO305" s="75"/>
      <c r="CUP305" s="75"/>
      <c r="CUQ305" s="75"/>
      <c r="CUR305" s="75"/>
      <c r="CUS305" s="75"/>
      <c r="CUT305" s="75"/>
      <c r="CUU305" s="75"/>
      <c r="CUV305" s="75"/>
      <c r="CUW305" s="75"/>
      <c r="CUX305" s="75"/>
      <c r="CUY305" s="75"/>
      <c r="CUZ305" s="75"/>
      <c r="CVA305" s="75"/>
      <c r="CVB305" s="75"/>
      <c r="CVC305" s="75"/>
      <c r="CVD305" s="75"/>
      <c r="CVE305" s="75"/>
      <c r="CVF305" s="75"/>
      <c r="CVG305" s="75"/>
      <c r="CVH305" s="75"/>
      <c r="CVI305" s="75"/>
      <c r="CVJ305" s="75"/>
      <c r="CVK305" s="75"/>
      <c r="CVL305" s="75"/>
      <c r="CVM305" s="75"/>
      <c r="CVN305" s="75"/>
      <c r="CVO305" s="75"/>
      <c r="CVP305" s="75"/>
      <c r="CVQ305" s="75"/>
      <c r="CVR305" s="75"/>
      <c r="CVS305" s="75"/>
      <c r="CVT305" s="75"/>
      <c r="CVU305" s="75"/>
      <c r="CVV305" s="75"/>
      <c r="CVW305" s="75"/>
      <c r="CVX305" s="75"/>
      <c r="CVY305" s="75"/>
      <c r="CVZ305" s="75"/>
      <c r="CWA305" s="75"/>
      <c r="CWB305" s="75"/>
      <c r="CWC305" s="75"/>
      <c r="CWD305" s="75"/>
      <c r="CWE305" s="75"/>
      <c r="CWF305" s="75"/>
      <c r="CWG305" s="75"/>
      <c r="CWH305" s="75"/>
      <c r="CWI305" s="75"/>
      <c r="CWJ305" s="75"/>
      <c r="CWK305" s="75"/>
      <c r="CWL305" s="75"/>
      <c r="CWM305" s="75"/>
      <c r="CWN305" s="75"/>
      <c r="CWO305" s="75"/>
      <c r="CWP305" s="75"/>
      <c r="CWQ305" s="75"/>
      <c r="CWR305" s="75"/>
      <c r="CWS305" s="75"/>
      <c r="CWT305" s="75"/>
      <c r="CWU305" s="75"/>
      <c r="CWV305" s="75"/>
      <c r="CWW305" s="75"/>
      <c r="CWX305" s="75"/>
      <c r="CWY305" s="75"/>
      <c r="CWZ305" s="75"/>
      <c r="CXA305" s="75"/>
      <c r="CXB305" s="75"/>
      <c r="CXC305" s="75"/>
      <c r="CXD305" s="75"/>
      <c r="CXE305" s="75"/>
      <c r="CXF305" s="75"/>
      <c r="CXG305" s="75"/>
      <c r="CXH305" s="75"/>
      <c r="CXI305" s="75"/>
      <c r="CXJ305" s="75"/>
      <c r="CXK305" s="75"/>
      <c r="CXL305" s="75"/>
      <c r="CXM305" s="75"/>
      <c r="CXN305" s="75"/>
      <c r="CXO305" s="75"/>
      <c r="CXP305" s="75"/>
      <c r="CXQ305" s="75"/>
      <c r="CXR305" s="75"/>
      <c r="CXS305" s="75"/>
      <c r="CXT305" s="75"/>
      <c r="CXU305" s="75"/>
      <c r="CXV305" s="75"/>
      <c r="CXW305" s="75"/>
      <c r="CXX305" s="75"/>
      <c r="CXY305" s="75"/>
      <c r="CXZ305" s="75"/>
      <c r="CYA305" s="75"/>
      <c r="CYB305" s="75"/>
      <c r="CYC305" s="75"/>
      <c r="CYD305" s="75"/>
      <c r="CYE305" s="75"/>
      <c r="CYF305" s="75"/>
      <c r="CYG305" s="75"/>
      <c r="CYH305" s="75"/>
      <c r="CYI305" s="75"/>
      <c r="CYJ305" s="75"/>
      <c r="CYK305" s="75"/>
      <c r="CYL305" s="75"/>
      <c r="CYM305" s="75"/>
      <c r="CYN305" s="75"/>
      <c r="CYO305" s="75"/>
      <c r="CYP305" s="75"/>
      <c r="CYQ305" s="75"/>
      <c r="CYR305" s="75"/>
      <c r="CYS305" s="75"/>
      <c r="CYT305" s="75"/>
      <c r="CYU305" s="75"/>
      <c r="CYV305" s="75"/>
      <c r="CYW305" s="75"/>
      <c r="CYX305" s="75"/>
      <c r="CYY305" s="75"/>
      <c r="CYZ305" s="75"/>
      <c r="CZA305" s="75"/>
      <c r="CZB305" s="75"/>
      <c r="CZC305" s="75"/>
      <c r="CZD305" s="75"/>
      <c r="CZE305" s="75"/>
      <c r="CZF305" s="75"/>
      <c r="CZG305" s="75"/>
      <c r="CZH305" s="75"/>
      <c r="CZI305" s="75"/>
      <c r="CZJ305" s="75"/>
      <c r="CZK305" s="75"/>
      <c r="CZL305" s="75"/>
      <c r="CZM305" s="75"/>
      <c r="CZN305" s="75"/>
      <c r="CZO305" s="75"/>
      <c r="CZP305" s="75"/>
      <c r="CZQ305" s="75"/>
      <c r="CZR305" s="75"/>
      <c r="CZS305" s="75"/>
      <c r="CZT305" s="75"/>
      <c r="CZU305" s="75"/>
      <c r="CZV305" s="75"/>
      <c r="CZW305" s="75"/>
      <c r="CZX305" s="75"/>
      <c r="CZY305" s="75"/>
      <c r="CZZ305" s="75"/>
      <c r="DAA305" s="75"/>
      <c r="DAB305" s="75"/>
      <c r="DAC305" s="75"/>
      <c r="DAD305" s="75"/>
      <c r="DAE305" s="75"/>
      <c r="DAF305" s="75"/>
      <c r="DAG305" s="75"/>
      <c r="DAH305" s="75"/>
      <c r="DAI305" s="75"/>
      <c r="DAJ305" s="75"/>
      <c r="DAK305" s="75"/>
      <c r="DAL305" s="75"/>
      <c r="DAM305" s="75"/>
      <c r="DAN305" s="75"/>
      <c r="DAO305" s="75"/>
      <c r="DAP305" s="75"/>
      <c r="DAQ305" s="75"/>
      <c r="DAR305" s="75"/>
      <c r="DAS305" s="75"/>
      <c r="DAT305" s="75"/>
      <c r="DAU305" s="75"/>
      <c r="DAV305" s="75"/>
      <c r="DAW305" s="75"/>
      <c r="DAX305" s="75"/>
      <c r="DAY305" s="75"/>
      <c r="DAZ305" s="75"/>
      <c r="DBA305" s="75"/>
      <c r="DBB305" s="75"/>
      <c r="DBC305" s="75"/>
      <c r="DBD305" s="75"/>
      <c r="DBE305" s="75"/>
      <c r="DBF305" s="75"/>
      <c r="DBG305" s="75"/>
      <c r="DBH305" s="75"/>
      <c r="DBI305" s="75"/>
      <c r="DBJ305" s="75"/>
      <c r="DBK305" s="75"/>
      <c r="DBL305" s="75"/>
      <c r="DBM305" s="75"/>
      <c r="DBN305" s="75"/>
      <c r="DBO305" s="75"/>
      <c r="DBP305" s="75"/>
      <c r="DBQ305" s="75"/>
      <c r="DBR305" s="75"/>
      <c r="DBS305" s="75"/>
      <c r="DBT305" s="75"/>
      <c r="DBU305" s="75"/>
      <c r="DBV305" s="75"/>
      <c r="DBW305" s="75"/>
      <c r="DBX305" s="75"/>
      <c r="DBY305" s="75"/>
      <c r="DBZ305" s="75"/>
      <c r="DCA305" s="75"/>
      <c r="DCB305" s="75"/>
      <c r="DCC305" s="75"/>
      <c r="DCD305" s="75"/>
      <c r="DCE305" s="75"/>
      <c r="DCF305" s="75"/>
      <c r="DCG305" s="75"/>
      <c r="DCH305" s="75"/>
      <c r="DCI305" s="75"/>
      <c r="DCJ305" s="75"/>
      <c r="DCK305" s="75"/>
      <c r="DCL305" s="75"/>
      <c r="DCM305" s="75"/>
      <c r="DCN305" s="75"/>
      <c r="DCO305" s="75"/>
      <c r="DCP305" s="75"/>
      <c r="DCQ305" s="75"/>
      <c r="DCR305" s="75"/>
      <c r="DCS305" s="75"/>
      <c r="DCT305" s="75"/>
      <c r="DCU305" s="75"/>
      <c r="DCV305" s="75"/>
      <c r="DCW305" s="75"/>
      <c r="DCX305" s="75"/>
      <c r="DCY305" s="75"/>
      <c r="DCZ305" s="75"/>
      <c r="DDA305" s="75"/>
      <c r="DDB305" s="75"/>
      <c r="DDC305" s="75"/>
      <c r="DDD305" s="75"/>
      <c r="DDE305" s="75"/>
      <c r="DDF305" s="75"/>
      <c r="DDG305" s="75"/>
      <c r="DDH305" s="75"/>
      <c r="DDI305" s="75"/>
      <c r="DDJ305" s="75"/>
      <c r="DDK305" s="75"/>
      <c r="DDL305" s="75"/>
      <c r="DDM305" s="75"/>
      <c r="DDN305" s="75"/>
      <c r="DDO305" s="75"/>
      <c r="DDP305" s="75"/>
      <c r="DDQ305" s="75"/>
      <c r="DDR305" s="75"/>
      <c r="DDS305" s="75"/>
      <c r="DDT305" s="75"/>
      <c r="DDU305" s="75"/>
      <c r="DDV305" s="75"/>
      <c r="DDW305" s="75"/>
      <c r="DDX305" s="75"/>
      <c r="DDY305" s="75"/>
      <c r="DDZ305" s="75"/>
      <c r="DEA305" s="75"/>
      <c r="DEB305" s="75"/>
      <c r="DEC305" s="75"/>
      <c r="DED305" s="75"/>
      <c r="DEE305" s="75"/>
      <c r="DEF305" s="75"/>
      <c r="DEG305" s="75"/>
      <c r="DEH305" s="75"/>
      <c r="DEI305" s="75"/>
      <c r="DEJ305" s="75"/>
      <c r="DEK305" s="75"/>
      <c r="DEL305" s="75"/>
      <c r="DEM305" s="75"/>
      <c r="DEN305" s="75"/>
      <c r="DEO305" s="75"/>
      <c r="DEP305" s="75"/>
      <c r="DEQ305" s="75"/>
      <c r="DER305" s="75"/>
      <c r="DES305" s="75"/>
      <c r="DET305" s="75"/>
      <c r="DEU305" s="75"/>
      <c r="DEV305" s="75"/>
      <c r="DEW305" s="75"/>
      <c r="DEX305" s="75"/>
      <c r="DEY305" s="75"/>
      <c r="DEZ305" s="75"/>
      <c r="DFA305" s="75"/>
      <c r="DFB305" s="75"/>
      <c r="DFC305" s="75"/>
      <c r="DFD305" s="75"/>
      <c r="DFE305" s="75"/>
      <c r="DFF305" s="75"/>
      <c r="DFG305" s="75"/>
      <c r="DFH305" s="75"/>
      <c r="DFI305" s="75"/>
      <c r="DFJ305" s="75"/>
      <c r="DFK305" s="75"/>
      <c r="DFL305" s="75"/>
      <c r="DFM305" s="75"/>
      <c r="DFN305" s="75"/>
      <c r="DFO305" s="75"/>
      <c r="DFP305" s="75"/>
      <c r="DFQ305" s="75"/>
      <c r="DFR305" s="75"/>
      <c r="DFS305" s="75"/>
      <c r="DFT305" s="75"/>
      <c r="DFU305" s="75"/>
      <c r="DFV305" s="75"/>
      <c r="DFW305" s="75"/>
      <c r="DFX305" s="75"/>
      <c r="DFY305" s="75"/>
      <c r="DFZ305" s="75"/>
      <c r="DGA305" s="75"/>
      <c r="DGB305" s="75"/>
      <c r="DGC305" s="75"/>
      <c r="DGD305" s="75"/>
      <c r="DGE305" s="75"/>
      <c r="DGF305" s="75"/>
      <c r="DGG305" s="75"/>
      <c r="DGH305" s="75"/>
      <c r="DGI305" s="75"/>
      <c r="DGJ305" s="75"/>
      <c r="DGK305" s="75"/>
      <c r="DGL305" s="75"/>
      <c r="DGM305" s="75"/>
      <c r="DGN305" s="75"/>
      <c r="DGO305" s="75"/>
      <c r="DGP305" s="75"/>
      <c r="DGQ305" s="75"/>
      <c r="DGR305" s="75"/>
      <c r="DGS305" s="75"/>
      <c r="DGT305" s="75"/>
      <c r="DGU305" s="75"/>
      <c r="DGV305" s="75"/>
      <c r="DGW305" s="75"/>
      <c r="DGX305" s="75"/>
      <c r="DGY305" s="75"/>
      <c r="DGZ305" s="75"/>
      <c r="DHA305" s="75"/>
      <c r="DHB305" s="75"/>
      <c r="DHC305" s="75"/>
      <c r="DHD305" s="75"/>
      <c r="DHE305" s="75"/>
      <c r="DHF305" s="75"/>
      <c r="DHG305" s="75"/>
      <c r="DHH305" s="75"/>
      <c r="DHI305" s="75"/>
      <c r="DHJ305" s="75"/>
      <c r="DHK305" s="75"/>
      <c r="DHL305" s="75"/>
      <c r="DHM305" s="75"/>
      <c r="DHN305" s="75"/>
      <c r="DHO305" s="75"/>
      <c r="DHP305" s="75"/>
      <c r="DHQ305" s="75"/>
      <c r="DHR305" s="75"/>
      <c r="DHS305" s="75"/>
      <c r="DHT305" s="75"/>
      <c r="DHU305" s="75"/>
      <c r="DHV305" s="75"/>
      <c r="DHW305" s="75"/>
      <c r="DHX305" s="75"/>
      <c r="DHY305" s="75"/>
      <c r="DHZ305" s="75"/>
      <c r="DIA305" s="75"/>
      <c r="DIB305" s="75"/>
      <c r="DIC305" s="75"/>
      <c r="DID305" s="75"/>
      <c r="DIE305" s="75"/>
      <c r="DIF305" s="75"/>
      <c r="DIG305" s="75"/>
      <c r="DIH305" s="75"/>
      <c r="DII305" s="75"/>
      <c r="DIJ305" s="75"/>
      <c r="DIK305" s="75"/>
      <c r="DIL305" s="75"/>
      <c r="DIM305" s="75"/>
      <c r="DIN305" s="75"/>
      <c r="DIO305" s="75"/>
      <c r="DIP305" s="75"/>
      <c r="DIQ305" s="75"/>
      <c r="DIR305" s="75"/>
      <c r="DIS305" s="75"/>
      <c r="DIT305" s="75"/>
      <c r="DIU305" s="75"/>
      <c r="DIV305" s="75"/>
      <c r="DIW305" s="75"/>
      <c r="DIX305" s="75"/>
      <c r="DIY305" s="75"/>
      <c r="DIZ305" s="75"/>
      <c r="DJA305" s="75"/>
      <c r="DJB305" s="75"/>
      <c r="DJC305" s="75"/>
      <c r="DJD305" s="75"/>
      <c r="DJE305" s="75"/>
      <c r="DJF305" s="75"/>
      <c r="DJG305" s="75"/>
      <c r="DJH305" s="75"/>
      <c r="DJI305" s="75"/>
      <c r="DJJ305" s="75"/>
      <c r="DJK305" s="75"/>
      <c r="DJL305" s="75"/>
      <c r="DJM305" s="75"/>
      <c r="DJN305" s="75"/>
      <c r="DJO305" s="75"/>
      <c r="DJP305" s="75"/>
      <c r="DJQ305" s="75"/>
      <c r="DJR305" s="75"/>
      <c r="DJS305" s="75"/>
      <c r="DJT305" s="75"/>
      <c r="DJU305" s="75"/>
      <c r="DJV305" s="75"/>
      <c r="DJW305" s="75"/>
      <c r="DJX305" s="75"/>
      <c r="DJY305" s="75"/>
      <c r="DJZ305" s="75"/>
      <c r="DKA305" s="75"/>
      <c r="DKB305" s="75"/>
      <c r="DKC305" s="75"/>
      <c r="DKD305" s="75"/>
      <c r="DKE305" s="75"/>
      <c r="DKF305" s="75"/>
      <c r="DKG305" s="75"/>
      <c r="DKH305" s="75"/>
      <c r="DKI305" s="75"/>
      <c r="DKJ305" s="75"/>
      <c r="DKK305" s="75"/>
      <c r="DKL305" s="75"/>
      <c r="DKM305" s="75"/>
      <c r="DKN305" s="75"/>
      <c r="DKO305" s="75"/>
      <c r="DKP305" s="75"/>
      <c r="DKQ305" s="75"/>
      <c r="DKR305" s="75"/>
      <c r="DKS305" s="75"/>
      <c r="DKT305" s="75"/>
      <c r="DKU305" s="75"/>
      <c r="DKV305" s="75"/>
      <c r="DKW305" s="75"/>
      <c r="DKX305" s="75"/>
      <c r="DKY305" s="75"/>
      <c r="DKZ305" s="75"/>
      <c r="DLA305" s="75"/>
      <c r="DLB305" s="75"/>
      <c r="DLC305" s="75"/>
      <c r="DLD305" s="75"/>
      <c r="DLE305" s="75"/>
      <c r="DLF305" s="75"/>
      <c r="DLG305" s="75"/>
      <c r="DLH305" s="75"/>
      <c r="DLI305" s="75"/>
      <c r="DLJ305" s="75"/>
      <c r="DLK305" s="75"/>
      <c r="DLL305" s="75"/>
      <c r="DLM305" s="75"/>
      <c r="DLN305" s="75"/>
      <c r="DLO305" s="75"/>
      <c r="DLP305" s="75"/>
      <c r="DLQ305" s="75"/>
      <c r="DLR305" s="75"/>
      <c r="DLS305" s="75"/>
      <c r="DLT305" s="75"/>
      <c r="DLU305" s="75"/>
      <c r="DLV305" s="75"/>
      <c r="DLW305" s="75"/>
      <c r="DLX305" s="75"/>
      <c r="DLY305" s="75"/>
      <c r="DLZ305" s="75"/>
      <c r="DMA305" s="75"/>
      <c r="DMB305" s="75"/>
      <c r="DMC305" s="75"/>
      <c r="DMD305" s="75"/>
      <c r="DME305" s="75"/>
      <c r="DMF305" s="75"/>
      <c r="DMG305" s="75"/>
      <c r="DMH305" s="75"/>
      <c r="DMI305" s="75"/>
      <c r="DMJ305" s="75"/>
      <c r="DMK305" s="75"/>
      <c r="DML305" s="75"/>
      <c r="DMM305" s="75"/>
      <c r="DMN305" s="75"/>
      <c r="DMO305" s="75"/>
      <c r="DMP305" s="75"/>
      <c r="DMQ305" s="75"/>
      <c r="DMR305" s="75"/>
      <c r="DMS305" s="75"/>
      <c r="DMT305" s="75"/>
      <c r="DMU305" s="75"/>
      <c r="DMV305" s="75"/>
      <c r="DMW305" s="75"/>
      <c r="DMX305" s="75"/>
      <c r="DMY305" s="75"/>
      <c r="DMZ305" s="75"/>
      <c r="DNA305" s="75"/>
      <c r="DNB305" s="75"/>
      <c r="DNC305" s="75"/>
      <c r="DND305" s="75"/>
      <c r="DNE305" s="75"/>
      <c r="DNF305" s="75"/>
      <c r="DNG305" s="75"/>
      <c r="DNH305" s="75"/>
      <c r="DNI305" s="75"/>
      <c r="DNJ305" s="75"/>
      <c r="DNK305" s="75"/>
      <c r="DNL305" s="75"/>
      <c r="DNM305" s="75"/>
      <c r="DNN305" s="75"/>
      <c r="DNO305" s="75"/>
      <c r="DNP305" s="75"/>
      <c r="DNQ305" s="75"/>
      <c r="DNR305" s="75"/>
      <c r="DNS305" s="75"/>
      <c r="DNT305" s="75"/>
      <c r="DNU305" s="75"/>
      <c r="DNV305" s="75"/>
      <c r="DNW305" s="75"/>
      <c r="DNX305" s="75"/>
      <c r="DNY305" s="75"/>
      <c r="DNZ305" s="75"/>
      <c r="DOA305" s="75"/>
      <c r="DOB305" s="75"/>
      <c r="DOC305" s="75"/>
      <c r="DOD305" s="75"/>
      <c r="DOE305" s="75"/>
      <c r="DOF305" s="75"/>
      <c r="DOG305" s="75"/>
      <c r="DOH305" s="75"/>
      <c r="DOI305" s="75"/>
      <c r="DOJ305" s="75"/>
      <c r="DOK305" s="75"/>
      <c r="DOL305" s="75"/>
      <c r="DOM305" s="75"/>
      <c r="DON305" s="75"/>
      <c r="DOO305" s="75"/>
      <c r="DOP305" s="75"/>
      <c r="DOQ305" s="75"/>
      <c r="DOR305" s="75"/>
      <c r="DOS305" s="75"/>
      <c r="DOT305" s="75"/>
      <c r="DOU305" s="75"/>
      <c r="DOV305" s="75"/>
      <c r="DOW305" s="75"/>
      <c r="DOX305" s="75"/>
      <c r="DOY305" s="75"/>
      <c r="DOZ305" s="75"/>
      <c r="DPA305" s="75"/>
      <c r="DPB305" s="75"/>
      <c r="DPC305" s="75"/>
      <c r="DPD305" s="75"/>
      <c r="DPE305" s="75"/>
      <c r="DPF305" s="75"/>
      <c r="DPG305" s="75"/>
      <c r="DPH305" s="75"/>
      <c r="DPI305" s="75"/>
      <c r="DPJ305" s="75"/>
      <c r="DPK305" s="75"/>
      <c r="DPL305" s="75"/>
      <c r="DPM305" s="75"/>
      <c r="DPN305" s="75"/>
      <c r="DPO305" s="75"/>
      <c r="DPP305" s="75"/>
      <c r="DPQ305" s="75"/>
      <c r="DPR305" s="75"/>
      <c r="DPS305" s="75"/>
      <c r="DPT305" s="75"/>
      <c r="DPU305" s="75"/>
      <c r="DPV305" s="75"/>
      <c r="DPW305" s="75"/>
      <c r="DPX305" s="75"/>
      <c r="DPY305" s="75"/>
      <c r="DPZ305" s="75"/>
      <c r="DQA305" s="75"/>
      <c r="DQB305" s="75"/>
      <c r="DQC305" s="75"/>
      <c r="DQD305" s="75"/>
      <c r="DQE305" s="75"/>
      <c r="DQF305" s="75"/>
      <c r="DQG305" s="75"/>
      <c r="DQH305" s="75"/>
      <c r="DQI305" s="75"/>
      <c r="DQJ305" s="75"/>
      <c r="DQK305" s="75"/>
      <c r="DQL305" s="75"/>
      <c r="DQM305" s="75"/>
      <c r="DQN305" s="75"/>
      <c r="DQO305" s="75"/>
      <c r="DQP305" s="75"/>
      <c r="DQQ305" s="75"/>
      <c r="DQR305" s="75"/>
      <c r="DQS305" s="75"/>
      <c r="DQT305" s="75"/>
      <c r="DQU305" s="75"/>
      <c r="DQV305" s="75"/>
      <c r="DQW305" s="75"/>
      <c r="DQX305" s="75"/>
      <c r="DQY305" s="75"/>
      <c r="DQZ305" s="75"/>
      <c r="DRA305" s="75"/>
      <c r="DRB305" s="75"/>
      <c r="DRC305" s="75"/>
      <c r="DRD305" s="75"/>
      <c r="DRE305" s="75"/>
      <c r="DRF305" s="75"/>
      <c r="DRG305" s="75"/>
      <c r="DRH305" s="75"/>
      <c r="DRI305" s="75"/>
      <c r="DRJ305" s="75"/>
      <c r="DRK305" s="75"/>
      <c r="DRL305" s="75"/>
      <c r="DRM305" s="75"/>
      <c r="DRN305" s="75"/>
      <c r="DRO305" s="75"/>
      <c r="DRP305" s="75"/>
      <c r="DRQ305" s="75"/>
      <c r="DRR305" s="75"/>
      <c r="DRS305" s="75"/>
      <c r="DRT305" s="75"/>
      <c r="DRU305" s="75"/>
      <c r="DRV305" s="75"/>
      <c r="DRW305" s="75"/>
      <c r="DRX305" s="75"/>
      <c r="DRY305" s="75"/>
      <c r="DRZ305" s="75"/>
      <c r="DSA305" s="75"/>
      <c r="DSB305" s="75"/>
      <c r="DSC305" s="75"/>
      <c r="DSD305" s="75"/>
      <c r="DSE305" s="75"/>
      <c r="DSF305" s="75"/>
      <c r="DSG305" s="75"/>
      <c r="DSH305" s="75"/>
      <c r="DSI305" s="75"/>
      <c r="DSJ305" s="75"/>
      <c r="DSK305" s="75"/>
      <c r="DSL305" s="75"/>
      <c r="DSM305" s="75"/>
      <c r="DSN305" s="75"/>
      <c r="DSO305" s="75"/>
      <c r="DSP305" s="75"/>
      <c r="DSQ305" s="75"/>
      <c r="DSR305" s="75"/>
      <c r="DSS305" s="75"/>
      <c r="DST305" s="75"/>
      <c r="DSU305" s="75"/>
      <c r="DSV305" s="75"/>
      <c r="DSW305" s="75"/>
      <c r="DSX305" s="75"/>
      <c r="DSY305" s="75"/>
      <c r="DSZ305" s="75"/>
      <c r="DTA305" s="75"/>
      <c r="DTB305" s="75"/>
      <c r="DTC305" s="75"/>
      <c r="DTD305" s="75"/>
      <c r="DTE305" s="75"/>
      <c r="DTF305" s="75"/>
      <c r="DTG305" s="75"/>
      <c r="DTH305" s="75"/>
      <c r="DTI305" s="75"/>
      <c r="DTJ305" s="75"/>
      <c r="DTK305" s="75"/>
      <c r="DTL305" s="75"/>
      <c r="DTM305" s="75"/>
      <c r="DTN305" s="75"/>
      <c r="DTO305" s="75"/>
      <c r="DTP305" s="75"/>
      <c r="DTQ305" s="75"/>
      <c r="DTR305" s="75"/>
      <c r="DTS305" s="75"/>
      <c r="DTT305" s="75"/>
      <c r="DTU305" s="75"/>
      <c r="DTV305" s="75"/>
      <c r="DTW305" s="75"/>
      <c r="DTX305" s="75"/>
      <c r="DTY305" s="75"/>
      <c r="DTZ305" s="75"/>
      <c r="DUA305" s="75"/>
      <c r="DUB305" s="75"/>
      <c r="DUC305" s="75"/>
      <c r="DUD305" s="75"/>
      <c r="DUE305" s="75"/>
      <c r="DUF305" s="75"/>
      <c r="DUG305" s="75"/>
      <c r="DUH305" s="75"/>
      <c r="DUI305" s="75"/>
      <c r="DUJ305" s="75"/>
      <c r="DUK305" s="75"/>
      <c r="DUL305" s="75"/>
      <c r="DUM305" s="75"/>
      <c r="DUN305" s="75"/>
      <c r="DUO305" s="75"/>
      <c r="DUP305" s="75"/>
      <c r="DUQ305" s="75"/>
      <c r="DUR305" s="75"/>
      <c r="DUS305" s="75"/>
      <c r="DUT305" s="75"/>
      <c r="DUU305" s="75"/>
      <c r="DUV305" s="75"/>
      <c r="DUW305" s="75"/>
      <c r="DUX305" s="75"/>
      <c r="DUY305" s="75"/>
      <c r="DUZ305" s="75"/>
      <c r="DVA305" s="75"/>
      <c r="DVB305" s="75"/>
      <c r="DVC305" s="75"/>
      <c r="DVD305" s="75"/>
      <c r="DVE305" s="75"/>
      <c r="DVF305" s="75"/>
      <c r="DVG305" s="75"/>
      <c r="DVH305" s="75"/>
      <c r="DVI305" s="75"/>
      <c r="DVJ305" s="75"/>
      <c r="DVK305" s="75"/>
      <c r="DVL305" s="75"/>
      <c r="DVM305" s="75"/>
      <c r="DVN305" s="75"/>
      <c r="DVO305" s="75"/>
      <c r="DVP305" s="75"/>
      <c r="DVQ305" s="75"/>
      <c r="DVR305" s="75"/>
      <c r="DVS305" s="75"/>
      <c r="DVT305" s="75"/>
      <c r="DVU305" s="75"/>
      <c r="DVV305" s="75"/>
      <c r="DVW305" s="75"/>
      <c r="DVX305" s="75"/>
      <c r="DVY305" s="75"/>
      <c r="DVZ305" s="75"/>
      <c r="DWA305" s="75"/>
      <c r="DWB305" s="75"/>
      <c r="DWC305" s="75"/>
      <c r="DWD305" s="75"/>
      <c r="DWE305" s="75"/>
      <c r="DWF305" s="75"/>
      <c r="DWG305" s="75"/>
      <c r="DWH305" s="75"/>
      <c r="DWI305" s="75"/>
      <c r="DWJ305" s="75"/>
      <c r="DWK305" s="75"/>
      <c r="DWL305" s="75"/>
      <c r="DWM305" s="75"/>
      <c r="DWN305" s="75"/>
      <c r="DWO305" s="75"/>
      <c r="DWP305" s="75"/>
      <c r="DWQ305" s="75"/>
      <c r="DWR305" s="75"/>
      <c r="DWS305" s="75"/>
      <c r="DWT305" s="75"/>
      <c r="DWU305" s="75"/>
      <c r="DWV305" s="75"/>
      <c r="DWW305" s="75"/>
      <c r="DWX305" s="75"/>
      <c r="DWY305" s="75"/>
      <c r="DWZ305" s="75"/>
      <c r="DXA305" s="75"/>
      <c r="DXB305" s="75"/>
      <c r="DXC305" s="75"/>
      <c r="DXD305" s="75"/>
      <c r="DXE305" s="75"/>
      <c r="DXF305" s="75"/>
      <c r="DXG305" s="75"/>
      <c r="DXH305" s="75"/>
      <c r="DXI305" s="75"/>
      <c r="DXJ305" s="75"/>
      <c r="DXK305" s="75"/>
      <c r="DXL305" s="75"/>
      <c r="DXM305" s="75"/>
      <c r="DXN305" s="75"/>
      <c r="DXO305" s="75"/>
      <c r="DXP305" s="75"/>
      <c r="DXQ305" s="75"/>
      <c r="DXR305" s="75"/>
      <c r="DXS305" s="75"/>
      <c r="DXT305" s="75"/>
      <c r="DXU305" s="75"/>
      <c r="DXV305" s="75"/>
      <c r="DXW305" s="75"/>
      <c r="DXX305" s="75"/>
      <c r="DXY305" s="75"/>
      <c r="DXZ305" s="75"/>
      <c r="DYA305" s="75"/>
      <c r="DYB305" s="75"/>
      <c r="DYC305" s="75"/>
      <c r="DYD305" s="75"/>
      <c r="DYE305" s="75"/>
      <c r="DYF305" s="75"/>
      <c r="DYG305" s="75"/>
      <c r="DYH305" s="75"/>
      <c r="DYI305" s="75"/>
      <c r="DYJ305" s="75"/>
      <c r="DYK305" s="75"/>
      <c r="DYL305" s="75"/>
      <c r="DYM305" s="75"/>
      <c r="DYN305" s="75"/>
      <c r="DYO305" s="75"/>
      <c r="DYP305" s="75"/>
      <c r="DYQ305" s="75"/>
      <c r="DYR305" s="75"/>
      <c r="DYS305" s="75"/>
      <c r="DYT305" s="75"/>
      <c r="DYU305" s="75"/>
      <c r="DYV305" s="75"/>
      <c r="DYW305" s="75"/>
      <c r="DYX305" s="75"/>
      <c r="DYY305" s="75"/>
      <c r="DYZ305" s="75"/>
      <c r="DZA305" s="75"/>
      <c r="DZB305" s="75"/>
      <c r="DZC305" s="75"/>
      <c r="DZD305" s="75"/>
      <c r="DZE305" s="75"/>
      <c r="DZF305" s="75"/>
      <c r="DZG305" s="75"/>
      <c r="DZH305" s="75"/>
      <c r="DZI305" s="75"/>
      <c r="DZJ305" s="75"/>
      <c r="DZK305" s="75"/>
      <c r="DZL305" s="75"/>
      <c r="DZM305" s="75"/>
      <c r="DZN305" s="75"/>
      <c r="DZO305" s="75"/>
      <c r="DZP305" s="75"/>
      <c r="DZQ305" s="75"/>
      <c r="DZR305" s="75"/>
      <c r="DZS305" s="75"/>
      <c r="DZT305" s="75"/>
      <c r="DZU305" s="75"/>
      <c r="DZV305" s="75"/>
      <c r="DZW305" s="75"/>
      <c r="DZX305" s="75"/>
      <c r="DZY305" s="75"/>
      <c r="DZZ305" s="75"/>
      <c r="EAA305" s="75"/>
      <c r="EAB305" s="75"/>
      <c r="EAC305" s="75"/>
      <c r="EAD305" s="75"/>
      <c r="EAE305" s="75"/>
      <c r="EAF305" s="75"/>
      <c r="EAG305" s="75"/>
      <c r="EAH305" s="75"/>
      <c r="EAI305" s="75"/>
      <c r="EAJ305" s="75"/>
      <c r="EAK305" s="75"/>
      <c r="EAL305" s="75"/>
      <c r="EAM305" s="75"/>
      <c r="EAN305" s="75"/>
      <c r="EAO305" s="75"/>
      <c r="EAP305" s="75"/>
      <c r="EAQ305" s="75"/>
      <c r="EAR305" s="75"/>
      <c r="EAS305" s="75"/>
      <c r="EAT305" s="75"/>
      <c r="EAU305" s="75"/>
      <c r="EAV305" s="75"/>
      <c r="EAW305" s="75"/>
      <c r="EAX305" s="75"/>
      <c r="EAY305" s="75"/>
      <c r="EAZ305" s="75"/>
      <c r="EBA305" s="75"/>
      <c r="EBB305" s="75"/>
      <c r="EBC305" s="75"/>
      <c r="EBD305" s="75"/>
      <c r="EBE305" s="75"/>
      <c r="EBF305" s="75"/>
      <c r="EBG305" s="75"/>
      <c r="EBH305" s="75"/>
      <c r="EBI305" s="75"/>
      <c r="EBJ305" s="75"/>
      <c r="EBK305" s="75"/>
      <c r="EBL305" s="75"/>
      <c r="EBM305" s="75"/>
      <c r="EBN305" s="75"/>
      <c r="EBO305" s="75"/>
      <c r="EBP305" s="75"/>
      <c r="EBQ305" s="75"/>
      <c r="EBR305" s="75"/>
      <c r="EBS305" s="75"/>
      <c r="EBT305" s="75"/>
      <c r="EBU305" s="75"/>
      <c r="EBV305" s="75"/>
      <c r="EBW305" s="75"/>
      <c r="EBX305" s="75"/>
      <c r="EBY305" s="75"/>
      <c r="EBZ305" s="75"/>
      <c r="ECA305" s="75"/>
      <c r="ECB305" s="75"/>
      <c r="ECC305" s="75"/>
      <c r="ECD305" s="75"/>
      <c r="ECE305" s="75"/>
      <c r="ECF305" s="75"/>
      <c r="ECG305" s="75"/>
      <c r="ECH305" s="75"/>
      <c r="ECI305" s="75"/>
      <c r="ECJ305" s="75"/>
      <c r="ECK305" s="75"/>
      <c r="ECL305" s="75"/>
      <c r="ECM305" s="75"/>
      <c r="ECN305" s="75"/>
      <c r="ECO305" s="75"/>
      <c r="ECP305" s="75"/>
      <c r="ECQ305" s="75"/>
      <c r="ECR305" s="75"/>
      <c r="ECS305" s="75"/>
      <c r="ECT305" s="75"/>
      <c r="ECU305" s="75"/>
      <c r="ECV305" s="75"/>
      <c r="ECW305" s="75"/>
      <c r="ECX305" s="75"/>
      <c r="ECY305" s="75"/>
      <c r="ECZ305" s="75"/>
      <c r="EDA305" s="75"/>
      <c r="EDB305" s="75"/>
      <c r="EDC305" s="75"/>
      <c r="EDD305" s="75"/>
      <c r="EDE305" s="75"/>
      <c r="EDF305" s="75"/>
      <c r="EDG305" s="75"/>
      <c r="EDH305" s="75"/>
      <c r="EDI305" s="75"/>
      <c r="EDJ305" s="75"/>
      <c r="EDK305" s="75"/>
      <c r="EDL305" s="75"/>
      <c r="EDM305" s="75"/>
      <c r="EDN305" s="75"/>
      <c r="EDO305" s="75"/>
      <c r="EDP305" s="75"/>
      <c r="EDQ305" s="75"/>
      <c r="EDR305" s="75"/>
      <c r="EDS305" s="75"/>
      <c r="EDT305" s="75"/>
      <c r="EDU305" s="75"/>
      <c r="EDV305" s="75"/>
      <c r="EDW305" s="75"/>
      <c r="EDX305" s="75"/>
      <c r="EDY305" s="75"/>
      <c r="EDZ305" s="75"/>
      <c r="EEA305" s="75"/>
      <c r="EEB305" s="75"/>
      <c r="EEC305" s="75"/>
      <c r="EED305" s="75"/>
      <c r="EEE305" s="75"/>
      <c r="EEF305" s="75"/>
      <c r="EEG305" s="75"/>
      <c r="EEH305" s="75"/>
      <c r="EEI305" s="75"/>
      <c r="EEJ305" s="75"/>
      <c r="EEK305" s="75"/>
      <c r="EEL305" s="75"/>
      <c r="EEM305" s="75"/>
      <c r="EEN305" s="75"/>
      <c r="EEO305" s="75"/>
      <c r="EEP305" s="75"/>
      <c r="EEQ305" s="75"/>
      <c r="EER305" s="75"/>
      <c r="EES305" s="75"/>
      <c r="EET305" s="75"/>
      <c r="EEU305" s="75"/>
      <c r="EEV305" s="75"/>
      <c r="EEW305" s="75"/>
      <c r="EEX305" s="75"/>
      <c r="EEY305" s="75"/>
      <c r="EEZ305" s="75"/>
      <c r="EFA305" s="75"/>
      <c r="EFB305" s="75"/>
      <c r="EFC305" s="75"/>
      <c r="EFD305" s="75"/>
      <c r="EFE305" s="75"/>
      <c r="EFF305" s="75"/>
      <c r="EFG305" s="75"/>
      <c r="EFH305" s="75"/>
      <c r="EFI305" s="75"/>
      <c r="EFJ305" s="75"/>
      <c r="EFK305" s="75"/>
      <c r="EFL305" s="75"/>
      <c r="EFM305" s="75"/>
      <c r="EFN305" s="75"/>
      <c r="EFO305" s="75"/>
      <c r="EFP305" s="75"/>
      <c r="EFQ305" s="75"/>
      <c r="EFR305" s="75"/>
      <c r="EFS305" s="75"/>
      <c r="EFT305" s="75"/>
      <c r="EFU305" s="75"/>
      <c r="EFV305" s="75"/>
      <c r="EFW305" s="75"/>
      <c r="EFX305" s="75"/>
      <c r="EFY305" s="75"/>
      <c r="EFZ305" s="75"/>
      <c r="EGA305" s="75"/>
      <c r="EGB305" s="75"/>
      <c r="EGC305" s="75"/>
      <c r="EGD305" s="75"/>
      <c r="EGE305" s="75"/>
      <c r="EGF305" s="75"/>
      <c r="EGG305" s="75"/>
      <c r="EGH305" s="75"/>
      <c r="EGI305" s="75"/>
      <c r="EGJ305" s="75"/>
      <c r="EGK305" s="75"/>
      <c r="EGL305" s="75"/>
      <c r="EGM305" s="75"/>
      <c r="EGN305" s="75"/>
      <c r="EGO305" s="75"/>
      <c r="EGP305" s="75"/>
      <c r="EGQ305" s="75"/>
      <c r="EGR305" s="75"/>
      <c r="EGS305" s="75"/>
      <c r="EGT305" s="75"/>
      <c r="EGU305" s="75"/>
      <c r="EGV305" s="75"/>
      <c r="EGW305" s="75"/>
      <c r="EGX305" s="75"/>
      <c r="EGY305" s="75"/>
      <c r="EGZ305" s="75"/>
      <c r="EHA305" s="75"/>
      <c r="EHB305" s="75"/>
      <c r="EHC305" s="75"/>
      <c r="EHD305" s="75"/>
      <c r="EHE305" s="75"/>
      <c r="EHF305" s="75"/>
      <c r="EHG305" s="75"/>
      <c r="EHH305" s="75"/>
      <c r="EHI305" s="75"/>
      <c r="EHJ305" s="75"/>
      <c r="EHK305" s="75"/>
      <c r="EHL305" s="75"/>
      <c r="EHM305" s="75"/>
      <c r="EHN305" s="75"/>
      <c r="EHO305" s="75"/>
      <c r="EHP305" s="75"/>
      <c r="EHQ305" s="75"/>
      <c r="EHR305" s="75"/>
      <c r="EHS305" s="75"/>
      <c r="EHT305" s="75"/>
      <c r="EHU305" s="75"/>
      <c r="EHV305" s="75"/>
      <c r="EHW305" s="75"/>
      <c r="EHX305" s="75"/>
      <c r="EHY305" s="75"/>
      <c r="EHZ305" s="75"/>
      <c r="EIA305" s="75"/>
      <c r="EIB305" s="75"/>
      <c r="EIC305" s="75"/>
      <c r="EID305" s="75"/>
      <c r="EIE305" s="75"/>
      <c r="EIF305" s="75"/>
      <c r="EIG305" s="75"/>
      <c r="EIH305" s="75"/>
      <c r="EII305" s="75"/>
      <c r="EIJ305" s="75"/>
      <c r="EIK305" s="75"/>
      <c r="EIL305" s="75"/>
      <c r="EIM305" s="75"/>
      <c r="EIN305" s="75"/>
      <c r="EIO305" s="75"/>
      <c r="EIP305" s="75"/>
      <c r="EIQ305" s="75"/>
      <c r="EIR305" s="75"/>
      <c r="EIS305" s="75"/>
      <c r="EIT305" s="75"/>
      <c r="EIU305" s="75"/>
      <c r="EIV305" s="75"/>
      <c r="EIW305" s="75"/>
      <c r="EIX305" s="75"/>
      <c r="EIY305" s="75"/>
      <c r="EIZ305" s="75"/>
      <c r="EJA305" s="75"/>
      <c r="EJB305" s="75"/>
      <c r="EJC305" s="75"/>
      <c r="EJD305" s="75"/>
      <c r="EJE305" s="75"/>
      <c r="EJF305" s="75"/>
      <c r="EJG305" s="75"/>
      <c r="EJH305" s="75"/>
      <c r="EJI305" s="75"/>
      <c r="EJJ305" s="75"/>
      <c r="EJK305" s="75"/>
      <c r="EJL305" s="75"/>
      <c r="EJM305" s="75"/>
      <c r="EJN305" s="75"/>
      <c r="EJO305" s="75"/>
      <c r="EJP305" s="75"/>
      <c r="EJQ305" s="75"/>
      <c r="EJR305" s="75"/>
      <c r="EJS305" s="75"/>
      <c r="EJT305" s="75"/>
      <c r="EJU305" s="75"/>
      <c r="EJV305" s="75"/>
      <c r="EJW305" s="75"/>
      <c r="EJX305" s="75"/>
      <c r="EJY305" s="75"/>
      <c r="EJZ305" s="75"/>
      <c r="EKA305" s="75"/>
      <c r="EKB305" s="75"/>
      <c r="EKC305" s="75"/>
      <c r="EKD305" s="75"/>
      <c r="EKE305" s="75"/>
      <c r="EKF305" s="75"/>
      <c r="EKG305" s="75"/>
      <c r="EKH305" s="75"/>
      <c r="EKI305" s="75"/>
      <c r="EKJ305" s="75"/>
      <c r="EKK305" s="75"/>
      <c r="EKL305" s="75"/>
      <c r="EKM305" s="75"/>
      <c r="EKN305" s="75"/>
      <c r="EKO305" s="75"/>
      <c r="EKP305" s="75"/>
      <c r="EKQ305" s="75"/>
      <c r="EKR305" s="75"/>
      <c r="EKS305" s="75"/>
      <c r="EKT305" s="75"/>
      <c r="EKU305" s="75"/>
      <c r="EKV305" s="75"/>
      <c r="EKW305" s="75"/>
      <c r="EKX305" s="75"/>
      <c r="EKY305" s="75"/>
      <c r="EKZ305" s="75"/>
      <c r="ELA305" s="75"/>
      <c r="ELB305" s="75"/>
      <c r="ELC305" s="75"/>
      <c r="ELD305" s="75"/>
      <c r="ELE305" s="75"/>
      <c r="ELF305" s="75"/>
      <c r="ELG305" s="75"/>
      <c r="ELH305" s="75"/>
      <c r="ELI305" s="75"/>
      <c r="ELJ305" s="75"/>
      <c r="ELK305" s="75"/>
      <c r="ELL305" s="75"/>
      <c r="ELM305" s="75"/>
      <c r="ELN305" s="75"/>
      <c r="ELO305" s="75"/>
      <c r="ELP305" s="75"/>
      <c r="ELQ305" s="75"/>
      <c r="ELR305" s="75"/>
      <c r="ELS305" s="75"/>
      <c r="ELT305" s="75"/>
      <c r="ELU305" s="75"/>
      <c r="ELV305" s="75"/>
      <c r="ELW305" s="75"/>
      <c r="ELX305" s="75"/>
      <c r="ELY305" s="75"/>
      <c r="ELZ305" s="75"/>
      <c r="EMA305" s="75"/>
      <c r="EMB305" s="75"/>
      <c r="EMC305" s="75"/>
      <c r="EMD305" s="75"/>
      <c r="EME305" s="75"/>
      <c r="EMF305" s="75"/>
      <c r="EMG305" s="75"/>
      <c r="EMH305" s="75"/>
      <c r="EMI305" s="75"/>
      <c r="EMJ305" s="75"/>
      <c r="EMK305" s="75"/>
      <c r="EML305" s="75"/>
      <c r="EMM305" s="75"/>
      <c r="EMN305" s="75"/>
      <c r="EMO305" s="75"/>
      <c r="EMP305" s="75"/>
      <c r="EMQ305" s="75"/>
      <c r="EMR305" s="75"/>
      <c r="EMS305" s="75"/>
      <c r="EMT305" s="75"/>
      <c r="EMU305" s="75"/>
      <c r="EMV305" s="75"/>
      <c r="EMW305" s="75"/>
      <c r="EMX305" s="75"/>
      <c r="EMY305" s="75"/>
      <c r="EMZ305" s="75"/>
      <c r="ENA305" s="75"/>
      <c r="ENB305" s="75"/>
      <c r="ENC305" s="75"/>
      <c r="END305" s="75"/>
      <c r="ENE305" s="75"/>
      <c r="ENF305" s="75"/>
      <c r="ENG305" s="75"/>
      <c r="ENH305" s="75"/>
      <c r="ENI305" s="75"/>
      <c r="ENJ305" s="75"/>
      <c r="ENK305" s="75"/>
      <c r="ENL305" s="75"/>
      <c r="ENM305" s="75"/>
      <c r="ENN305" s="75"/>
      <c r="ENO305" s="75"/>
      <c r="ENP305" s="75"/>
      <c r="ENQ305" s="75"/>
      <c r="ENR305" s="75"/>
      <c r="ENS305" s="75"/>
      <c r="ENT305" s="75"/>
      <c r="ENU305" s="75"/>
      <c r="ENV305" s="75"/>
      <c r="ENW305" s="75"/>
      <c r="ENX305" s="75"/>
      <c r="ENY305" s="75"/>
      <c r="ENZ305" s="75"/>
      <c r="EOA305" s="75"/>
      <c r="EOB305" s="75"/>
      <c r="EOC305" s="75"/>
      <c r="EOD305" s="75"/>
      <c r="EOE305" s="75"/>
      <c r="EOF305" s="75"/>
      <c r="EOG305" s="75"/>
      <c r="EOH305" s="75"/>
      <c r="EOI305" s="75"/>
      <c r="EOJ305" s="75"/>
      <c r="EOK305" s="75"/>
      <c r="EOL305" s="75"/>
      <c r="EOM305" s="75"/>
      <c r="EON305" s="75"/>
      <c r="EOO305" s="75"/>
      <c r="EOP305" s="75"/>
      <c r="EOQ305" s="75"/>
      <c r="EOR305" s="75"/>
      <c r="EOS305" s="75"/>
      <c r="EOT305" s="75"/>
      <c r="EOU305" s="75"/>
      <c r="EOV305" s="75"/>
      <c r="EOW305" s="75"/>
      <c r="EOX305" s="75"/>
      <c r="EOY305" s="75"/>
      <c r="EOZ305" s="75"/>
      <c r="EPA305" s="75"/>
      <c r="EPB305" s="75"/>
      <c r="EPC305" s="75"/>
      <c r="EPD305" s="75"/>
      <c r="EPE305" s="75"/>
      <c r="EPF305" s="75"/>
      <c r="EPG305" s="75"/>
      <c r="EPH305" s="75"/>
      <c r="EPI305" s="75"/>
      <c r="EPJ305" s="75"/>
      <c r="EPK305" s="75"/>
      <c r="EPL305" s="75"/>
      <c r="EPM305" s="75"/>
      <c r="EPN305" s="75"/>
      <c r="EPO305" s="75"/>
      <c r="EPP305" s="75"/>
      <c r="EPQ305" s="75"/>
      <c r="EPR305" s="75"/>
      <c r="EPS305" s="75"/>
      <c r="EPT305" s="75"/>
      <c r="EPU305" s="75"/>
      <c r="EPV305" s="75"/>
      <c r="EPW305" s="75"/>
      <c r="EPX305" s="75"/>
      <c r="EPY305" s="75"/>
      <c r="EPZ305" s="75"/>
      <c r="EQA305" s="75"/>
      <c r="EQB305" s="75"/>
      <c r="EQC305" s="75"/>
      <c r="EQD305" s="75"/>
      <c r="EQE305" s="75"/>
      <c r="EQF305" s="75"/>
      <c r="EQG305" s="75"/>
      <c r="EQH305" s="75"/>
      <c r="EQI305" s="75"/>
      <c r="EQJ305" s="75"/>
      <c r="EQK305" s="75"/>
      <c r="EQL305" s="75"/>
      <c r="EQM305" s="75"/>
      <c r="EQN305" s="75"/>
      <c r="EQO305" s="75"/>
      <c r="EQP305" s="75"/>
      <c r="EQQ305" s="75"/>
      <c r="EQR305" s="75"/>
      <c r="EQS305" s="75"/>
      <c r="EQT305" s="75"/>
      <c r="EQU305" s="75"/>
      <c r="EQV305" s="75"/>
      <c r="EQW305" s="75"/>
      <c r="EQX305" s="75"/>
      <c r="EQY305" s="75"/>
      <c r="EQZ305" s="75"/>
      <c r="ERA305" s="75"/>
      <c r="ERB305" s="75"/>
      <c r="ERC305" s="75"/>
      <c r="ERD305" s="75"/>
      <c r="ERE305" s="75"/>
      <c r="ERF305" s="75"/>
      <c r="ERG305" s="75"/>
      <c r="ERH305" s="75"/>
      <c r="ERI305" s="75"/>
      <c r="ERJ305" s="75"/>
      <c r="ERK305" s="75"/>
      <c r="ERL305" s="75"/>
      <c r="ERM305" s="75"/>
      <c r="ERN305" s="75"/>
      <c r="ERO305" s="75"/>
      <c r="ERP305" s="75"/>
      <c r="ERQ305" s="75"/>
      <c r="ERR305" s="75"/>
      <c r="ERS305" s="75"/>
      <c r="ERT305" s="75"/>
      <c r="ERU305" s="75"/>
      <c r="ERV305" s="75"/>
      <c r="ERW305" s="75"/>
      <c r="ERX305" s="75"/>
      <c r="ERY305" s="75"/>
      <c r="ERZ305" s="75"/>
      <c r="ESA305" s="75"/>
      <c r="ESB305" s="75"/>
      <c r="ESC305" s="75"/>
      <c r="ESD305" s="75"/>
      <c r="ESE305" s="75"/>
      <c r="ESF305" s="75"/>
      <c r="ESG305" s="75"/>
      <c r="ESH305" s="75"/>
      <c r="ESI305" s="75"/>
      <c r="ESJ305" s="75"/>
      <c r="ESK305" s="75"/>
      <c r="ESL305" s="75"/>
      <c r="ESM305" s="75"/>
      <c r="ESN305" s="75"/>
      <c r="ESO305" s="75"/>
      <c r="ESP305" s="75"/>
      <c r="ESQ305" s="75"/>
      <c r="ESR305" s="75"/>
      <c r="ESS305" s="75"/>
      <c r="EST305" s="75"/>
      <c r="ESU305" s="75"/>
      <c r="ESV305" s="75"/>
      <c r="ESW305" s="75"/>
      <c r="ESX305" s="75"/>
      <c r="ESY305" s="75"/>
      <c r="ESZ305" s="75"/>
      <c r="ETA305" s="75"/>
      <c r="ETB305" s="75"/>
      <c r="ETC305" s="75"/>
      <c r="ETD305" s="75"/>
      <c r="ETE305" s="75"/>
      <c r="ETF305" s="75"/>
      <c r="ETG305" s="75"/>
      <c r="ETH305" s="75"/>
      <c r="ETI305" s="75"/>
      <c r="ETJ305" s="75"/>
      <c r="ETK305" s="75"/>
      <c r="ETL305" s="75"/>
      <c r="ETM305" s="75"/>
      <c r="ETN305" s="75"/>
      <c r="ETO305" s="75"/>
      <c r="ETP305" s="75"/>
      <c r="ETQ305" s="75"/>
      <c r="ETR305" s="75"/>
      <c r="ETS305" s="75"/>
      <c r="ETT305" s="75"/>
      <c r="ETU305" s="75"/>
      <c r="ETV305" s="75"/>
      <c r="ETW305" s="75"/>
      <c r="ETX305" s="75"/>
      <c r="ETY305" s="75"/>
      <c r="ETZ305" s="75"/>
      <c r="EUA305" s="75"/>
      <c r="EUB305" s="75"/>
      <c r="EUC305" s="75"/>
      <c r="EUD305" s="75"/>
      <c r="EUE305" s="75"/>
      <c r="EUF305" s="75"/>
      <c r="EUG305" s="75"/>
      <c r="EUH305" s="75"/>
      <c r="EUI305" s="75"/>
      <c r="EUJ305" s="75"/>
      <c r="EUK305" s="75"/>
      <c r="EUL305" s="75"/>
      <c r="EUM305" s="75"/>
      <c r="EUN305" s="75"/>
      <c r="EUO305" s="75"/>
      <c r="EUP305" s="75"/>
      <c r="EUQ305" s="75"/>
      <c r="EUR305" s="75"/>
      <c r="EUS305" s="75"/>
      <c r="EUT305" s="75"/>
      <c r="EUU305" s="75"/>
      <c r="EUV305" s="75"/>
      <c r="EUW305" s="75"/>
      <c r="EUX305" s="75"/>
      <c r="EUY305" s="75"/>
      <c r="EUZ305" s="75"/>
      <c r="EVA305" s="75"/>
      <c r="EVB305" s="75"/>
      <c r="EVC305" s="75"/>
      <c r="EVD305" s="75"/>
      <c r="EVE305" s="75"/>
      <c r="EVF305" s="75"/>
      <c r="EVG305" s="75"/>
      <c r="EVH305" s="75"/>
      <c r="EVI305" s="75"/>
      <c r="EVJ305" s="75"/>
      <c r="EVK305" s="75"/>
      <c r="EVL305" s="75"/>
      <c r="EVM305" s="75"/>
      <c r="EVN305" s="75"/>
      <c r="EVO305" s="75"/>
      <c r="EVP305" s="75"/>
      <c r="EVQ305" s="75"/>
      <c r="EVR305" s="75"/>
      <c r="EVS305" s="75"/>
      <c r="EVT305" s="75"/>
      <c r="EVU305" s="75"/>
      <c r="EVV305" s="75"/>
      <c r="EVW305" s="75"/>
      <c r="EVX305" s="75"/>
      <c r="EVY305" s="75"/>
      <c r="EVZ305" s="75"/>
      <c r="EWA305" s="75"/>
      <c r="EWB305" s="75"/>
      <c r="EWC305" s="75"/>
      <c r="EWD305" s="75"/>
      <c r="EWE305" s="75"/>
      <c r="EWF305" s="75"/>
      <c r="EWG305" s="75"/>
      <c r="EWH305" s="75"/>
      <c r="EWI305" s="75"/>
      <c r="EWJ305" s="75"/>
      <c r="EWK305" s="75"/>
      <c r="EWL305" s="75"/>
      <c r="EWM305" s="75"/>
      <c r="EWN305" s="75"/>
      <c r="EWO305" s="75"/>
      <c r="EWP305" s="75"/>
      <c r="EWQ305" s="75"/>
      <c r="EWR305" s="75"/>
      <c r="EWS305" s="75"/>
      <c r="EWT305" s="75"/>
      <c r="EWU305" s="75"/>
      <c r="EWV305" s="75"/>
      <c r="EWW305" s="75"/>
      <c r="EWX305" s="75"/>
      <c r="EWY305" s="75"/>
      <c r="EWZ305" s="75"/>
      <c r="EXA305" s="75"/>
      <c r="EXB305" s="75"/>
      <c r="EXC305" s="75"/>
      <c r="EXD305" s="75"/>
      <c r="EXE305" s="75"/>
      <c r="EXF305" s="75"/>
      <c r="EXG305" s="75"/>
      <c r="EXH305" s="75"/>
      <c r="EXI305" s="75"/>
      <c r="EXJ305" s="75"/>
      <c r="EXK305" s="75"/>
      <c r="EXL305" s="75"/>
      <c r="EXM305" s="75"/>
      <c r="EXN305" s="75"/>
      <c r="EXO305" s="75"/>
      <c r="EXP305" s="75"/>
      <c r="EXQ305" s="75"/>
      <c r="EXR305" s="75"/>
      <c r="EXS305" s="75"/>
      <c r="EXT305" s="75"/>
      <c r="EXU305" s="75"/>
      <c r="EXV305" s="75"/>
      <c r="EXW305" s="75"/>
      <c r="EXX305" s="75"/>
      <c r="EXY305" s="75"/>
      <c r="EXZ305" s="75"/>
      <c r="EYA305" s="75"/>
      <c r="EYB305" s="75"/>
      <c r="EYC305" s="75"/>
      <c r="EYD305" s="75"/>
      <c r="EYE305" s="75"/>
      <c r="EYF305" s="75"/>
      <c r="EYG305" s="75"/>
      <c r="EYH305" s="75"/>
      <c r="EYI305" s="75"/>
      <c r="EYJ305" s="75"/>
      <c r="EYK305" s="75"/>
      <c r="EYL305" s="75"/>
      <c r="EYM305" s="75"/>
      <c r="EYN305" s="75"/>
      <c r="EYO305" s="75"/>
      <c r="EYP305" s="75"/>
      <c r="EYQ305" s="75"/>
      <c r="EYR305" s="75"/>
      <c r="EYS305" s="75"/>
      <c r="EYT305" s="75"/>
      <c r="EYU305" s="75"/>
      <c r="EYV305" s="75"/>
      <c r="EYW305" s="75"/>
      <c r="EYX305" s="75"/>
      <c r="EYY305" s="75"/>
      <c r="EYZ305" s="75"/>
      <c r="EZA305" s="75"/>
      <c r="EZB305" s="75"/>
      <c r="EZC305" s="75"/>
      <c r="EZD305" s="75"/>
      <c r="EZE305" s="75"/>
      <c r="EZF305" s="75"/>
      <c r="EZG305" s="75"/>
      <c r="EZH305" s="75"/>
      <c r="EZI305" s="75"/>
      <c r="EZJ305" s="75"/>
      <c r="EZK305" s="75"/>
      <c r="EZL305" s="75"/>
      <c r="EZM305" s="75"/>
      <c r="EZN305" s="75"/>
      <c r="EZO305" s="75"/>
      <c r="EZP305" s="75"/>
      <c r="EZQ305" s="75"/>
      <c r="EZR305" s="75"/>
      <c r="EZS305" s="75"/>
      <c r="EZT305" s="75"/>
      <c r="EZU305" s="75"/>
      <c r="EZV305" s="75"/>
      <c r="EZW305" s="75"/>
      <c r="EZX305" s="75"/>
      <c r="EZY305" s="75"/>
      <c r="EZZ305" s="75"/>
      <c r="FAA305" s="75"/>
      <c r="FAB305" s="75"/>
      <c r="FAC305" s="75"/>
      <c r="FAD305" s="75"/>
      <c r="FAE305" s="75"/>
      <c r="FAF305" s="75"/>
      <c r="FAG305" s="75"/>
      <c r="FAH305" s="75"/>
      <c r="FAI305" s="75"/>
      <c r="FAJ305" s="75"/>
      <c r="FAK305" s="75"/>
      <c r="FAL305" s="75"/>
      <c r="FAM305" s="75"/>
      <c r="FAN305" s="75"/>
      <c r="FAO305" s="75"/>
      <c r="FAP305" s="75"/>
      <c r="FAQ305" s="75"/>
      <c r="FAR305" s="75"/>
      <c r="FAS305" s="75"/>
      <c r="FAT305" s="75"/>
      <c r="FAU305" s="75"/>
      <c r="FAV305" s="75"/>
      <c r="FAW305" s="75"/>
      <c r="FAX305" s="75"/>
      <c r="FAY305" s="75"/>
      <c r="FAZ305" s="75"/>
      <c r="FBA305" s="75"/>
      <c r="FBB305" s="75"/>
      <c r="FBC305" s="75"/>
      <c r="FBD305" s="75"/>
      <c r="FBE305" s="75"/>
      <c r="FBF305" s="75"/>
      <c r="FBG305" s="75"/>
      <c r="FBH305" s="75"/>
      <c r="FBI305" s="75"/>
      <c r="FBJ305" s="75"/>
      <c r="FBK305" s="75"/>
      <c r="FBL305" s="75"/>
      <c r="FBM305" s="75"/>
      <c r="FBN305" s="75"/>
      <c r="FBO305" s="75"/>
      <c r="FBP305" s="75"/>
      <c r="FBQ305" s="75"/>
      <c r="FBR305" s="75"/>
      <c r="FBS305" s="75"/>
      <c r="FBT305" s="75"/>
      <c r="FBU305" s="75"/>
      <c r="FBV305" s="75"/>
      <c r="FBW305" s="75"/>
      <c r="FBX305" s="75"/>
      <c r="FBY305" s="75"/>
      <c r="FBZ305" s="75"/>
      <c r="FCA305" s="75"/>
      <c r="FCB305" s="75"/>
      <c r="FCC305" s="75"/>
      <c r="FCD305" s="75"/>
      <c r="FCE305" s="75"/>
      <c r="FCF305" s="75"/>
      <c r="FCG305" s="75"/>
      <c r="FCH305" s="75"/>
      <c r="FCI305" s="75"/>
      <c r="FCJ305" s="75"/>
      <c r="FCK305" s="75"/>
      <c r="FCL305" s="75"/>
      <c r="FCM305" s="75"/>
      <c r="FCN305" s="75"/>
      <c r="FCO305" s="75"/>
      <c r="FCP305" s="75"/>
      <c r="FCQ305" s="75"/>
      <c r="FCR305" s="75"/>
      <c r="FCS305" s="75"/>
      <c r="FCT305" s="75"/>
      <c r="FCU305" s="75"/>
      <c r="FCV305" s="75"/>
      <c r="FCW305" s="75"/>
      <c r="FCX305" s="75"/>
      <c r="FCY305" s="75"/>
      <c r="FCZ305" s="75"/>
      <c r="FDA305" s="75"/>
      <c r="FDB305" s="75"/>
      <c r="FDC305" s="75"/>
      <c r="FDD305" s="75"/>
      <c r="FDE305" s="75"/>
      <c r="FDF305" s="75"/>
      <c r="FDG305" s="75"/>
      <c r="FDH305" s="75"/>
      <c r="FDI305" s="75"/>
      <c r="FDJ305" s="75"/>
      <c r="FDK305" s="75"/>
      <c r="FDL305" s="75"/>
      <c r="FDM305" s="75"/>
      <c r="FDN305" s="75"/>
      <c r="FDO305" s="75"/>
      <c r="FDP305" s="75"/>
      <c r="FDQ305" s="75"/>
      <c r="FDR305" s="75"/>
      <c r="FDS305" s="75"/>
      <c r="FDT305" s="75"/>
      <c r="FDU305" s="75"/>
      <c r="FDV305" s="75"/>
      <c r="FDW305" s="75"/>
      <c r="FDX305" s="75"/>
      <c r="FDY305" s="75"/>
      <c r="FDZ305" s="75"/>
      <c r="FEA305" s="75"/>
      <c r="FEB305" s="75"/>
      <c r="FEC305" s="75"/>
      <c r="FED305" s="75"/>
      <c r="FEE305" s="75"/>
      <c r="FEF305" s="75"/>
      <c r="FEG305" s="75"/>
      <c r="FEH305" s="75"/>
      <c r="FEI305" s="75"/>
      <c r="FEJ305" s="75"/>
      <c r="FEK305" s="75"/>
      <c r="FEL305" s="75"/>
      <c r="FEM305" s="75"/>
      <c r="FEN305" s="75"/>
      <c r="FEO305" s="75"/>
      <c r="FEP305" s="75"/>
      <c r="FEQ305" s="75"/>
      <c r="FER305" s="75"/>
      <c r="FES305" s="75"/>
      <c r="FET305" s="75"/>
      <c r="FEU305" s="75"/>
      <c r="FEV305" s="75"/>
      <c r="FEW305" s="75"/>
      <c r="FEX305" s="75"/>
      <c r="FEY305" s="75"/>
      <c r="FEZ305" s="75"/>
      <c r="FFA305" s="75"/>
      <c r="FFB305" s="75"/>
      <c r="FFC305" s="75"/>
      <c r="FFD305" s="75"/>
      <c r="FFE305" s="75"/>
      <c r="FFF305" s="75"/>
      <c r="FFG305" s="75"/>
      <c r="FFH305" s="75"/>
      <c r="FFI305" s="75"/>
      <c r="FFJ305" s="75"/>
      <c r="FFK305" s="75"/>
      <c r="FFL305" s="75"/>
      <c r="FFM305" s="75"/>
      <c r="FFN305" s="75"/>
      <c r="FFO305" s="75"/>
      <c r="FFP305" s="75"/>
      <c r="FFQ305" s="75"/>
      <c r="FFR305" s="75"/>
      <c r="FFS305" s="75"/>
      <c r="FFT305" s="75"/>
      <c r="FFU305" s="75"/>
      <c r="FFV305" s="75"/>
      <c r="FFW305" s="75"/>
      <c r="FFX305" s="75"/>
      <c r="FFY305" s="75"/>
      <c r="FFZ305" s="75"/>
      <c r="FGA305" s="75"/>
      <c r="FGB305" s="75"/>
      <c r="FGC305" s="75"/>
      <c r="FGD305" s="75"/>
      <c r="FGE305" s="75"/>
      <c r="FGF305" s="75"/>
      <c r="FGG305" s="75"/>
      <c r="FGH305" s="75"/>
      <c r="FGI305" s="75"/>
      <c r="FGJ305" s="75"/>
      <c r="FGK305" s="75"/>
      <c r="FGL305" s="75"/>
      <c r="FGM305" s="75"/>
      <c r="FGN305" s="75"/>
      <c r="FGO305" s="75"/>
      <c r="FGP305" s="75"/>
      <c r="FGQ305" s="75"/>
      <c r="FGR305" s="75"/>
      <c r="FGS305" s="75"/>
      <c r="FGT305" s="75"/>
      <c r="FGU305" s="75"/>
      <c r="FGV305" s="75"/>
      <c r="FGW305" s="75"/>
      <c r="FGX305" s="75"/>
      <c r="FGY305" s="75"/>
      <c r="FGZ305" s="75"/>
      <c r="FHA305" s="75"/>
      <c r="FHB305" s="75"/>
      <c r="FHC305" s="75"/>
      <c r="FHD305" s="75"/>
      <c r="FHE305" s="75"/>
      <c r="FHF305" s="75"/>
      <c r="FHG305" s="75"/>
      <c r="FHH305" s="75"/>
      <c r="FHI305" s="75"/>
      <c r="FHJ305" s="75"/>
      <c r="FHK305" s="75"/>
      <c r="FHL305" s="75"/>
      <c r="FHM305" s="75"/>
      <c r="FHN305" s="75"/>
      <c r="FHO305" s="75"/>
      <c r="FHP305" s="75"/>
      <c r="FHQ305" s="75"/>
      <c r="FHR305" s="75"/>
      <c r="FHS305" s="75"/>
      <c r="FHT305" s="75"/>
      <c r="FHU305" s="75"/>
      <c r="FHV305" s="75"/>
      <c r="FHW305" s="75"/>
      <c r="FHX305" s="75"/>
      <c r="FHY305" s="75"/>
      <c r="FHZ305" s="75"/>
      <c r="FIA305" s="75"/>
      <c r="FIB305" s="75"/>
      <c r="FIC305" s="75"/>
      <c r="FID305" s="75"/>
      <c r="FIE305" s="75"/>
      <c r="FIF305" s="75"/>
      <c r="FIG305" s="75"/>
      <c r="FIH305" s="75"/>
      <c r="FII305" s="75"/>
      <c r="FIJ305" s="75"/>
      <c r="FIK305" s="75"/>
      <c r="FIL305" s="75"/>
      <c r="FIM305" s="75"/>
      <c r="FIN305" s="75"/>
      <c r="FIO305" s="75"/>
      <c r="FIP305" s="75"/>
      <c r="FIQ305" s="75"/>
      <c r="FIR305" s="75"/>
      <c r="FIS305" s="75"/>
      <c r="FIT305" s="75"/>
      <c r="FIU305" s="75"/>
      <c r="FIV305" s="75"/>
      <c r="FIW305" s="75"/>
      <c r="FIX305" s="75"/>
      <c r="FIY305" s="75"/>
      <c r="FIZ305" s="75"/>
      <c r="FJA305" s="75"/>
      <c r="FJB305" s="75"/>
      <c r="FJC305" s="75"/>
      <c r="FJD305" s="75"/>
      <c r="FJE305" s="75"/>
      <c r="FJF305" s="75"/>
      <c r="FJG305" s="75"/>
      <c r="FJH305" s="75"/>
      <c r="FJI305" s="75"/>
      <c r="FJJ305" s="75"/>
      <c r="FJK305" s="75"/>
      <c r="FJL305" s="75"/>
      <c r="FJM305" s="75"/>
      <c r="FJN305" s="75"/>
      <c r="FJO305" s="75"/>
      <c r="FJP305" s="75"/>
      <c r="FJQ305" s="75"/>
      <c r="FJR305" s="75"/>
      <c r="FJS305" s="75"/>
      <c r="FJT305" s="75"/>
      <c r="FJU305" s="75"/>
      <c r="FJV305" s="75"/>
      <c r="FJW305" s="75"/>
      <c r="FJX305" s="75"/>
      <c r="FJY305" s="75"/>
      <c r="FJZ305" s="75"/>
      <c r="FKA305" s="75"/>
      <c r="FKB305" s="75"/>
      <c r="FKC305" s="75"/>
      <c r="FKD305" s="75"/>
      <c r="FKE305" s="75"/>
      <c r="FKF305" s="75"/>
      <c r="FKG305" s="75"/>
      <c r="FKH305" s="75"/>
      <c r="FKI305" s="75"/>
      <c r="FKJ305" s="75"/>
      <c r="FKK305" s="75"/>
      <c r="FKL305" s="75"/>
      <c r="FKM305" s="75"/>
      <c r="FKN305" s="75"/>
      <c r="FKO305" s="75"/>
      <c r="FKP305" s="75"/>
      <c r="FKQ305" s="75"/>
      <c r="FKR305" s="75"/>
      <c r="FKS305" s="75"/>
      <c r="FKT305" s="75"/>
      <c r="FKU305" s="75"/>
      <c r="FKV305" s="75"/>
      <c r="FKW305" s="75"/>
      <c r="FKX305" s="75"/>
      <c r="FKY305" s="75"/>
      <c r="FKZ305" s="75"/>
      <c r="FLA305" s="75"/>
      <c r="FLB305" s="75"/>
      <c r="FLC305" s="75"/>
      <c r="FLD305" s="75"/>
      <c r="FLE305" s="75"/>
      <c r="FLF305" s="75"/>
      <c r="FLG305" s="75"/>
      <c r="FLH305" s="75"/>
      <c r="FLI305" s="75"/>
      <c r="FLJ305" s="75"/>
      <c r="FLK305" s="75"/>
      <c r="FLL305" s="75"/>
      <c r="FLM305" s="75"/>
      <c r="FLN305" s="75"/>
      <c r="FLO305" s="75"/>
      <c r="FLP305" s="75"/>
      <c r="FLQ305" s="75"/>
      <c r="FLR305" s="75"/>
      <c r="FLS305" s="75"/>
      <c r="FLT305" s="75"/>
      <c r="FLU305" s="75"/>
      <c r="FLV305" s="75"/>
      <c r="FLW305" s="75"/>
      <c r="FLX305" s="75"/>
      <c r="FLY305" s="75"/>
      <c r="FLZ305" s="75"/>
      <c r="FMA305" s="75"/>
      <c r="FMB305" s="75"/>
      <c r="FMC305" s="75"/>
      <c r="FMD305" s="75"/>
      <c r="FME305" s="75"/>
      <c r="FMF305" s="75"/>
      <c r="FMG305" s="75"/>
      <c r="FMH305" s="75"/>
      <c r="FMI305" s="75"/>
      <c r="FMJ305" s="75"/>
      <c r="FMK305" s="75"/>
      <c r="FML305" s="75"/>
      <c r="FMM305" s="75"/>
      <c r="FMN305" s="75"/>
      <c r="FMO305" s="75"/>
      <c r="FMP305" s="75"/>
      <c r="FMQ305" s="75"/>
      <c r="FMR305" s="75"/>
      <c r="FMS305" s="75"/>
      <c r="FMT305" s="75"/>
      <c r="FMU305" s="75"/>
      <c r="FMV305" s="75"/>
      <c r="FMW305" s="75"/>
      <c r="FMX305" s="75"/>
      <c r="FMY305" s="75"/>
      <c r="FMZ305" s="75"/>
      <c r="FNA305" s="75"/>
      <c r="FNB305" s="75"/>
      <c r="FNC305" s="75"/>
      <c r="FND305" s="75"/>
      <c r="FNE305" s="75"/>
      <c r="FNF305" s="75"/>
      <c r="FNG305" s="75"/>
      <c r="FNH305" s="75"/>
      <c r="FNI305" s="75"/>
      <c r="FNJ305" s="75"/>
      <c r="FNK305" s="75"/>
      <c r="FNL305" s="75"/>
      <c r="FNM305" s="75"/>
      <c r="FNN305" s="75"/>
      <c r="FNO305" s="75"/>
      <c r="FNP305" s="75"/>
      <c r="FNQ305" s="75"/>
      <c r="FNR305" s="75"/>
      <c r="FNS305" s="75"/>
      <c r="FNT305" s="75"/>
      <c r="FNU305" s="75"/>
      <c r="FNV305" s="75"/>
      <c r="FNW305" s="75"/>
      <c r="FNX305" s="75"/>
      <c r="FNY305" s="75"/>
      <c r="FNZ305" s="75"/>
      <c r="FOA305" s="75"/>
      <c r="FOB305" s="75"/>
      <c r="FOC305" s="75"/>
      <c r="FOD305" s="75"/>
      <c r="FOE305" s="75"/>
      <c r="FOF305" s="75"/>
      <c r="FOG305" s="75"/>
      <c r="FOH305" s="75"/>
      <c r="FOI305" s="75"/>
      <c r="FOJ305" s="75"/>
      <c r="FOK305" s="75"/>
      <c r="FOL305" s="75"/>
      <c r="FOM305" s="75"/>
      <c r="FON305" s="75"/>
      <c r="FOO305" s="75"/>
      <c r="FOP305" s="75"/>
      <c r="FOQ305" s="75"/>
      <c r="FOR305" s="75"/>
      <c r="FOS305" s="75"/>
      <c r="FOT305" s="75"/>
      <c r="FOU305" s="75"/>
      <c r="FOV305" s="75"/>
      <c r="FOW305" s="75"/>
      <c r="FOX305" s="75"/>
      <c r="FOY305" s="75"/>
      <c r="FOZ305" s="75"/>
      <c r="FPA305" s="75"/>
      <c r="FPB305" s="75"/>
      <c r="FPC305" s="75"/>
      <c r="FPD305" s="75"/>
      <c r="FPE305" s="75"/>
      <c r="FPF305" s="75"/>
      <c r="FPG305" s="75"/>
      <c r="FPH305" s="75"/>
      <c r="FPI305" s="75"/>
      <c r="FPJ305" s="75"/>
      <c r="FPK305" s="75"/>
      <c r="FPL305" s="75"/>
      <c r="FPM305" s="75"/>
      <c r="FPN305" s="75"/>
      <c r="FPO305" s="75"/>
      <c r="FPP305" s="75"/>
      <c r="FPQ305" s="75"/>
      <c r="FPR305" s="75"/>
      <c r="FPS305" s="75"/>
      <c r="FPT305" s="75"/>
      <c r="FPU305" s="75"/>
      <c r="FPV305" s="75"/>
      <c r="FPW305" s="75"/>
      <c r="FPX305" s="75"/>
      <c r="FPY305" s="75"/>
      <c r="FPZ305" s="75"/>
      <c r="FQA305" s="75"/>
      <c r="FQB305" s="75"/>
      <c r="FQC305" s="75"/>
      <c r="FQD305" s="75"/>
      <c r="FQE305" s="75"/>
      <c r="FQF305" s="75"/>
      <c r="FQG305" s="75"/>
      <c r="FQH305" s="75"/>
      <c r="FQI305" s="75"/>
      <c r="FQJ305" s="75"/>
      <c r="FQK305" s="75"/>
      <c r="FQL305" s="75"/>
      <c r="FQM305" s="75"/>
      <c r="FQN305" s="75"/>
      <c r="FQO305" s="75"/>
      <c r="FQP305" s="75"/>
      <c r="FQQ305" s="75"/>
      <c r="FQR305" s="75"/>
      <c r="FQS305" s="75"/>
      <c r="FQT305" s="75"/>
      <c r="FQU305" s="75"/>
      <c r="FQV305" s="75"/>
      <c r="FQW305" s="75"/>
      <c r="FQX305" s="75"/>
      <c r="FQY305" s="75"/>
      <c r="FQZ305" s="75"/>
      <c r="FRA305" s="75"/>
      <c r="FRB305" s="75"/>
      <c r="FRC305" s="75"/>
      <c r="FRD305" s="75"/>
      <c r="FRE305" s="75"/>
      <c r="FRF305" s="75"/>
      <c r="FRG305" s="75"/>
      <c r="FRH305" s="75"/>
      <c r="FRI305" s="75"/>
      <c r="FRJ305" s="75"/>
      <c r="FRK305" s="75"/>
      <c r="FRL305" s="75"/>
      <c r="FRM305" s="75"/>
      <c r="FRN305" s="75"/>
      <c r="FRO305" s="75"/>
      <c r="FRP305" s="75"/>
      <c r="FRQ305" s="75"/>
      <c r="FRR305" s="75"/>
      <c r="FRS305" s="75"/>
      <c r="FRT305" s="75"/>
      <c r="FRU305" s="75"/>
      <c r="FRV305" s="75"/>
      <c r="FRW305" s="75"/>
      <c r="FRX305" s="75"/>
      <c r="FRY305" s="75"/>
      <c r="FRZ305" s="75"/>
      <c r="FSA305" s="75"/>
      <c r="FSB305" s="75"/>
      <c r="FSC305" s="75"/>
      <c r="FSD305" s="75"/>
      <c r="FSE305" s="75"/>
      <c r="FSF305" s="75"/>
      <c r="FSG305" s="75"/>
      <c r="FSH305" s="75"/>
      <c r="FSI305" s="75"/>
      <c r="FSJ305" s="75"/>
      <c r="FSK305" s="75"/>
      <c r="FSL305" s="75"/>
      <c r="FSM305" s="75"/>
      <c r="FSN305" s="75"/>
      <c r="FSO305" s="75"/>
      <c r="FSP305" s="75"/>
      <c r="FSQ305" s="75"/>
      <c r="FSR305" s="75"/>
      <c r="FSS305" s="75"/>
      <c r="FST305" s="75"/>
      <c r="FSU305" s="75"/>
      <c r="FSV305" s="75"/>
      <c r="FSW305" s="75"/>
      <c r="FSX305" s="75"/>
      <c r="FSY305" s="75"/>
      <c r="FSZ305" s="75"/>
      <c r="FTA305" s="75"/>
      <c r="FTB305" s="75"/>
      <c r="FTC305" s="75"/>
      <c r="FTD305" s="75"/>
      <c r="FTE305" s="75"/>
      <c r="FTF305" s="75"/>
      <c r="FTG305" s="75"/>
      <c r="FTH305" s="75"/>
      <c r="FTI305" s="75"/>
      <c r="FTJ305" s="75"/>
      <c r="FTK305" s="75"/>
      <c r="FTL305" s="75"/>
      <c r="FTM305" s="75"/>
      <c r="FTN305" s="75"/>
      <c r="FTO305" s="75"/>
      <c r="FTP305" s="75"/>
      <c r="FTQ305" s="75"/>
      <c r="FTR305" s="75"/>
      <c r="FTS305" s="75"/>
      <c r="FTT305" s="75"/>
      <c r="FTU305" s="75"/>
      <c r="FTV305" s="75"/>
      <c r="FTW305" s="75"/>
      <c r="FTX305" s="75"/>
      <c r="FTY305" s="75"/>
      <c r="FTZ305" s="75"/>
      <c r="FUA305" s="75"/>
      <c r="FUB305" s="75"/>
      <c r="FUC305" s="75"/>
      <c r="FUD305" s="75"/>
      <c r="FUE305" s="75"/>
      <c r="FUF305" s="75"/>
      <c r="FUG305" s="75"/>
      <c r="FUH305" s="75"/>
      <c r="FUI305" s="75"/>
      <c r="FUJ305" s="75"/>
      <c r="FUK305" s="75"/>
      <c r="FUL305" s="75"/>
      <c r="FUM305" s="75"/>
      <c r="FUN305" s="75"/>
      <c r="FUO305" s="75"/>
      <c r="FUP305" s="75"/>
      <c r="FUQ305" s="75"/>
      <c r="FUR305" s="75"/>
      <c r="FUS305" s="75"/>
      <c r="FUT305" s="75"/>
      <c r="FUU305" s="75"/>
      <c r="FUV305" s="75"/>
      <c r="FUW305" s="75"/>
      <c r="FUX305" s="75"/>
      <c r="FUY305" s="75"/>
      <c r="FUZ305" s="75"/>
      <c r="FVA305" s="75"/>
      <c r="FVB305" s="75"/>
      <c r="FVC305" s="75"/>
      <c r="FVD305" s="75"/>
      <c r="FVE305" s="75"/>
      <c r="FVF305" s="75"/>
      <c r="FVG305" s="75"/>
      <c r="FVH305" s="75"/>
      <c r="FVI305" s="75"/>
      <c r="FVJ305" s="75"/>
      <c r="FVK305" s="75"/>
      <c r="FVL305" s="75"/>
      <c r="FVM305" s="75"/>
      <c r="FVN305" s="75"/>
      <c r="FVO305" s="75"/>
      <c r="FVP305" s="75"/>
      <c r="FVQ305" s="75"/>
      <c r="FVR305" s="75"/>
      <c r="FVS305" s="75"/>
      <c r="FVT305" s="75"/>
      <c r="FVU305" s="75"/>
      <c r="FVV305" s="75"/>
      <c r="FVW305" s="75"/>
      <c r="FVX305" s="75"/>
      <c r="FVY305" s="75"/>
      <c r="FVZ305" s="75"/>
      <c r="FWA305" s="75"/>
      <c r="FWB305" s="75"/>
      <c r="FWC305" s="75"/>
      <c r="FWD305" s="75"/>
      <c r="FWE305" s="75"/>
      <c r="FWF305" s="75"/>
      <c r="FWG305" s="75"/>
      <c r="FWH305" s="75"/>
      <c r="FWI305" s="75"/>
      <c r="FWJ305" s="75"/>
      <c r="FWK305" s="75"/>
      <c r="FWL305" s="75"/>
      <c r="FWM305" s="75"/>
      <c r="FWN305" s="75"/>
      <c r="FWO305" s="75"/>
      <c r="FWP305" s="75"/>
      <c r="FWQ305" s="75"/>
      <c r="FWR305" s="75"/>
      <c r="FWS305" s="75"/>
      <c r="FWT305" s="75"/>
      <c r="FWU305" s="75"/>
      <c r="FWV305" s="75"/>
      <c r="FWW305" s="75"/>
      <c r="FWX305" s="75"/>
      <c r="FWY305" s="75"/>
      <c r="FWZ305" s="75"/>
      <c r="FXA305" s="75"/>
      <c r="FXB305" s="75"/>
      <c r="FXC305" s="75"/>
      <c r="FXD305" s="75"/>
      <c r="FXE305" s="75"/>
      <c r="FXF305" s="75"/>
      <c r="FXG305" s="75"/>
      <c r="FXH305" s="75"/>
      <c r="FXI305" s="75"/>
      <c r="FXJ305" s="75"/>
      <c r="FXK305" s="75"/>
      <c r="FXL305" s="75"/>
      <c r="FXM305" s="75"/>
      <c r="FXN305" s="75"/>
      <c r="FXO305" s="75"/>
      <c r="FXP305" s="75"/>
      <c r="FXQ305" s="75"/>
      <c r="FXR305" s="75"/>
      <c r="FXS305" s="75"/>
      <c r="FXT305" s="75"/>
      <c r="FXU305" s="75"/>
      <c r="FXV305" s="75"/>
      <c r="FXW305" s="75"/>
      <c r="FXX305" s="75"/>
      <c r="FXY305" s="75"/>
      <c r="FXZ305" s="75"/>
      <c r="FYA305" s="75"/>
      <c r="FYB305" s="75"/>
      <c r="FYC305" s="75"/>
      <c r="FYD305" s="75"/>
      <c r="FYE305" s="75"/>
      <c r="FYF305" s="75"/>
      <c r="FYG305" s="75"/>
      <c r="FYH305" s="75"/>
      <c r="FYI305" s="75"/>
      <c r="FYJ305" s="75"/>
      <c r="FYK305" s="75"/>
      <c r="FYL305" s="75"/>
      <c r="FYM305" s="75"/>
      <c r="FYN305" s="75"/>
      <c r="FYO305" s="75"/>
      <c r="FYP305" s="75"/>
      <c r="FYQ305" s="75"/>
      <c r="FYR305" s="75"/>
      <c r="FYS305" s="75"/>
      <c r="FYT305" s="75"/>
      <c r="FYU305" s="75"/>
      <c r="FYV305" s="75"/>
      <c r="FYW305" s="75"/>
      <c r="FYX305" s="75"/>
      <c r="FYY305" s="75"/>
      <c r="FYZ305" s="75"/>
      <c r="FZA305" s="75"/>
      <c r="FZB305" s="75"/>
      <c r="FZC305" s="75"/>
      <c r="FZD305" s="75"/>
      <c r="FZE305" s="75"/>
      <c r="FZF305" s="75"/>
      <c r="FZG305" s="75"/>
      <c r="FZH305" s="75"/>
      <c r="FZI305" s="75"/>
      <c r="FZJ305" s="75"/>
      <c r="FZK305" s="75"/>
      <c r="FZL305" s="75"/>
      <c r="FZM305" s="75"/>
      <c r="FZN305" s="75"/>
      <c r="FZO305" s="75"/>
      <c r="FZP305" s="75"/>
      <c r="FZQ305" s="75"/>
      <c r="FZR305" s="75"/>
      <c r="FZS305" s="75"/>
      <c r="FZT305" s="75"/>
      <c r="FZU305" s="75"/>
      <c r="FZV305" s="75"/>
      <c r="FZW305" s="75"/>
      <c r="FZX305" s="75"/>
      <c r="FZY305" s="75"/>
      <c r="FZZ305" s="75"/>
      <c r="GAA305" s="75"/>
      <c r="GAB305" s="75"/>
      <c r="GAC305" s="75"/>
      <c r="GAD305" s="75"/>
      <c r="GAE305" s="75"/>
      <c r="GAF305" s="75"/>
      <c r="GAG305" s="75"/>
      <c r="GAH305" s="75"/>
      <c r="GAI305" s="75"/>
      <c r="GAJ305" s="75"/>
      <c r="GAK305" s="75"/>
      <c r="GAL305" s="75"/>
      <c r="GAM305" s="75"/>
      <c r="GAN305" s="75"/>
      <c r="GAO305" s="75"/>
      <c r="GAP305" s="75"/>
      <c r="GAQ305" s="75"/>
      <c r="GAR305" s="75"/>
      <c r="GAS305" s="75"/>
      <c r="GAT305" s="75"/>
      <c r="GAU305" s="75"/>
      <c r="GAV305" s="75"/>
      <c r="GAW305" s="75"/>
      <c r="GAX305" s="75"/>
      <c r="GAY305" s="75"/>
      <c r="GAZ305" s="75"/>
      <c r="GBA305" s="75"/>
      <c r="GBB305" s="75"/>
      <c r="GBC305" s="75"/>
      <c r="GBD305" s="75"/>
      <c r="GBE305" s="75"/>
      <c r="GBF305" s="75"/>
      <c r="GBG305" s="75"/>
      <c r="GBH305" s="75"/>
      <c r="GBI305" s="75"/>
      <c r="GBJ305" s="75"/>
      <c r="GBK305" s="75"/>
      <c r="GBL305" s="75"/>
      <c r="GBM305" s="75"/>
      <c r="GBN305" s="75"/>
      <c r="GBO305" s="75"/>
      <c r="GBP305" s="75"/>
      <c r="GBQ305" s="75"/>
      <c r="GBR305" s="75"/>
      <c r="GBS305" s="75"/>
      <c r="GBT305" s="75"/>
      <c r="GBU305" s="75"/>
      <c r="GBV305" s="75"/>
      <c r="GBW305" s="75"/>
      <c r="GBX305" s="75"/>
      <c r="GBY305" s="75"/>
      <c r="GBZ305" s="75"/>
      <c r="GCA305" s="75"/>
      <c r="GCB305" s="75"/>
      <c r="GCC305" s="75"/>
      <c r="GCD305" s="75"/>
      <c r="GCE305" s="75"/>
      <c r="GCF305" s="75"/>
      <c r="GCG305" s="75"/>
      <c r="GCH305" s="75"/>
      <c r="GCI305" s="75"/>
      <c r="GCJ305" s="75"/>
      <c r="GCK305" s="75"/>
      <c r="GCL305" s="75"/>
      <c r="GCM305" s="75"/>
      <c r="GCN305" s="75"/>
      <c r="GCO305" s="75"/>
      <c r="GCP305" s="75"/>
      <c r="GCQ305" s="75"/>
      <c r="GCR305" s="75"/>
      <c r="GCS305" s="75"/>
      <c r="GCT305" s="75"/>
      <c r="GCU305" s="75"/>
      <c r="GCV305" s="75"/>
      <c r="GCW305" s="75"/>
      <c r="GCX305" s="75"/>
      <c r="GCY305" s="75"/>
      <c r="GCZ305" s="75"/>
      <c r="GDA305" s="75"/>
      <c r="GDB305" s="75"/>
      <c r="GDC305" s="75"/>
      <c r="GDD305" s="75"/>
      <c r="GDE305" s="75"/>
      <c r="GDF305" s="75"/>
      <c r="GDG305" s="75"/>
      <c r="GDH305" s="75"/>
      <c r="GDI305" s="75"/>
      <c r="GDJ305" s="75"/>
      <c r="GDK305" s="75"/>
      <c r="GDL305" s="75"/>
      <c r="GDM305" s="75"/>
      <c r="GDN305" s="75"/>
      <c r="GDO305" s="75"/>
      <c r="GDP305" s="75"/>
      <c r="GDQ305" s="75"/>
      <c r="GDR305" s="75"/>
      <c r="GDS305" s="75"/>
      <c r="GDT305" s="75"/>
      <c r="GDU305" s="75"/>
      <c r="GDV305" s="75"/>
      <c r="GDW305" s="75"/>
      <c r="GDX305" s="75"/>
      <c r="GDY305" s="75"/>
      <c r="GDZ305" s="75"/>
      <c r="GEA305" s="75"/>
      <c r="GEB305" s="75"/>
      <c r="GEC305" s="75"/>
      <c r="GED305" s="75"/>
      <c r="GEE305" s="75"/>
      <c r="GEF305" s="75"/>
      <c r="GEG305" s="75"/>
      <c r="GEH305" s="75"/>
      <c r="GEI305" s="75"/>
      <c r="GEJ305" s="75"/>
      <c r="GEK305" s="75"/>
      <c r="GEL305" s="75"/>
      <c r="GEM305" s="75"/>
      <c r="GEN305" s="75"/>
      <c r="GEO305" s="75"/>
      <c r="GEP305" s="75"/>
      <c r="GEQ305" s="75"/>
      <c r="GER305" s="75"/>
      <c r="GES305" s="75"/>
      <c r="GET305" s="75"/>
      <c r="GEU305" s="75"/>
      <c r="GEV305" s="75"/>
      <c r="GEW305" s="75"/>
      <c r="GEX305" s="75"/>
      <c r="GEY305" s="75"/>
      <c r="GEZ305" s="75"/>
      <c r="GFA305" s="75"/>
      <c r="GFB305" s="75"/>
      <c r="GFC305" s="75"/>
      <c r="GFD305" s="75"/>
      <c r="GFE305" s="75"/>
      <c r="GFF305" s="75"/>
      <c r="GFG305" s="75"/>
      <c r="GFH305" s="75"/>
      <c r="GFI305" s="75"/>
      <c r="GFJ305" s="75"/>
      <c r="GFK305" s="75"/>
      <c r="GFL305" s="75"/>
      <c r="GFM305" s="75"/>
      <c r="GFN305" s="75"/>
      <c r="GFO305" s="75"/>
      <c r="GFP305" s="75"/>
      <c r="GFQ305" s="75"/>
      <c r="GFR305" s="75"/>
      <c r="GFS305" s="75"/>
      <c r="GFT305" s="75"/>
      <c r="GFU305" s="75"/>
      <c r="GFV305" s="75"/>
      <c r="GFW305" s="75"/>
      <c r="GFX305" s="75"/>
      <c r="GFY305" s="75"/>
      <c r="GFZ305" s="75"/>
      <c r="GGA305" s="75"/>
      <c r="GGB305" s="75"/>
      <c r="GGC305" s="75"/>
      <c r="GGD305" s="75"/>
      <c r="GGE305" s="75"/>
      <c r="GGF305" s="75"/>
      <c r="GGG305" s="75"/>
      <c r="GGH305" s="75"/>
      <c r="GGI305" s="75"/>
      <c r="GGJ305" s="75"/>
      <c r="GGK305" s="75"/>
      <c r="GGL305" s="75"/>
      <c r="GGM305" s="75"/>
      <c r="GGN305" s="75"/>
      <c r="GGO305" s="75"/>
      <c r="GGP305" s="75"/>
      <c r="GGQ305" s="75"/>
      <c r="GGR305" s="75"/>
      <c r="GGS305" s="75"/>
      <c r="GGT305" s="75"/>
      <c r="GGU305" s="75"/>
      <c r="GGV305" s="75"/>
      <c r="GGW305" s="75"/>
      <c r="GGX305" s="75"/>
      <c r="GGY305" s="75"/>
      <c r="GGZ305" s="75"/>
      <c r="GHA305" s="75"/>
      <c r="GHB305" s="75"/>
      <c r="GHC305" s="75"/>
      <c r="GHD305" s="75"/>
      <c r="GHE305" s="75"/>
      <c r="GHF305" s="75"/>
      <c r="GHG305" s="75"/>
      <c r="GHH305" s="75"/>
      <c r="GHI305" s="75"/>
      <c r="GHJ305" s="75"/>
      <c r="GHK305" s="75"/>
      <c r="GHL305" s="75"/>
      <c r="GHM305" s="75"/>
      <c r="GHN305" s="75"/>
      <c r="GHO305" s="75"/>
      <c r="GHP305" s="75"/>
      <c r="GHQ305" s="75"/>
      <c r="GHR305" s="75"/>
      <c r="GHS305" s="75"/>
      <c r="GHT305" s="75"/>
      <c r="GHU305" s="75"/>
      <c r="GHV305" s="75"/>
      <c r="GHW305" s="75"/>
      <c r="GHX305" s="75"/>
      <c r="GHY305" s="75"/>
      <c r="GHZ305" s="75"/>
      <c r="GIA305" s="75"/>
      <c r="GIB305" s="75"/>
      <c r="GIC305" s="75"/>
      <c r="GID305" s="75"/>
      <c r="GIE305" s="75"/>
      <c r="GIF305" s="75"/>
      <c r="GIG305" s="75"/>
      <c r="GIH305" s="75"/>
      <c r="GII305" s="75"/>
      <c r="GIJ305" s="75"/>
      <c r="GIK305" s="75"/>
      <c r="GIL305" s="75"/>
      <c r="GIM305" s="75"/>
      <c r="GIN305" s="75"/>
      <c r="GIO305" s="75"/>
      <c r="GIP305" s="75"/>
      <c r="GIQ305" s="75"/>
      <c r="GIR305" s="75"/>
      <c r="GIS305" s="75"/>
      <c r="GIT305" s="75"/>
      <c r="GIU305" s="75"/>
      <c r="GIV305" s="75"/>
      <c r="GIW305" s="75"/>
      <c r="GIX305" s="75"/>
      <c r="GIY305" s="75"/>
      <c r="GIZ305" s="75"/>
      <c r="GJA305" s="75"/>
      <c r="GJB305" s="75"/>
      <c r="GJC305" s="75"/>
      <c r="GJD305" s="75"/>
      <c r="GJE305" s="75"/>
      <c r="GJF305" s="75"/>
      <c r="GJG305" s="75"/>
      <c r="GJH305" s="75"/>
      <c r="GJI305" s="75"/>
      <c r="GJJ305" s="75"/>
      <c r="GJK305" s="75"/>
      <c r="GJL305" s="75"/>
      <c r="GJM305" s="75"/>
      <c r="GJN305" s="75"/>
      <c r="GJO305" s="75"/>
      <c r="GJP305" s="75"/>
      <c r="GJQ305" s="75"/>
      <c r="GJR305" s="75"/>
      <c r="GJS305" s="75"/>
      <c r="GJT305" s="75"/>
      <c r="GJU305" s="75"/>
      <c r="GJV305" s="75"/>
      <c r="GJW305" s="75"/>
      <c r="GJX305" s="75"/>
      <c r="GJY305" s="75"/>
      <c r="GJZ305" s="75"/>
      <c r="GKA305" s="75"/>
      <c r="GKB305" s="75"/>
      <c r="GKC305" s="75"/>
      <c r="GKD305" s="75"/>
      <c r="GKE305" s="75"/>
      <c r="GKF305" s="75"/>
      <c r="GKG305" s="75"/>
      <c r="GKH305" s="75"/>
      <c r="GKI305" s="75"/>
      <c r="GKJ305" s="75"/>
      <c r="GKK305" s="75"/>
      <c r="GKL305" s="75"/>
      <c r="GKM305" s="75"/>
      <c r="GKN305" s="75"/>
      <c r="GKO305" s="75"/>
      <c r="GKP305" s="75"/>
      <c r="GKQ305" s="75"/>
      <c r="GKR305" s="75"/>
      <c r="GKS305" s="75"/>
      <c r="GKT305" s="75"/>
      <c r="GKU305" s="75"/>
      <c r="GKV305" s="75"/>
      <c r="GKW305" s="75"/>
      <c r="GKX305" s="75"/>
      <c r="GKY305" s="75"/>
      <c r="GKZ305" s="75"/>
      <c r="GLA305" s="75"/>
      <c r="GLB305" s="75"/>
      <c r="GLC305" s="75"/>
      <c r="GLD305" s="75"/>
      <c r="GLE305" s="75"/>
      <c r="GLF305" s="75"/>
      <c r="GLG305" s="75"/>
      <c r="GLH305" s="75"/>
      <c r="GLI305" s="75"/>
      <c r="GLJ305" s="75"/>
      <c r="GLK305" s="75"/>
      <c r="GLL305" s="75"/>
      <c r="GLM305" s="75"/>
      <c r="GLN305" s="75"/>
      <c r="GLO305" s="75"/>
      <c r="GLP305" s="75"/>
      <c r="GLQ305" s="75"/>
      <c r="GLR305" s="75"/>
      <c r="GLS305" s="75"/>
      <c r="GLT305" s="75"/>
      <c r="GLU305" s="75"/>
      <c r="GLV305" s="75"/>
      <c r="GLW305" s="75"/>
      <c r="GLX305" s="75"/>
      <c r="GLY305" s="75"/>
      <c r="GLZ305" s="75"/>
      <c r="GMA305" s="75"/>
      <c r="GMB305" s="75"/>
      <c r="GMC305" s="75"/>
      <c r="GMD305" s="75"/>
      <c r="GME305" s="75"/>
      <c r="GMF305" s="75"/>
      <c r="GMG305" s="75"/>
      <c r="GMH305" s="75"/>
      <c r="GMI305" s="75"/>
      <c r="GMJ305" s="75"/>
      <c r="GMK305" s="75"/>
      <c r="GML305" s="75"/>
      <c r="GMM305" s="75"/>
      <c r="GMN305" s="75"/>
      <c r="GMO305" s="75"/>
      <c r="GMP305" s="75"/>
      <c r="GMQ305" s="75"/>
      <c r="GMR305" s="75"/>
      <c r="GMS305" s="75"/>
      <c r="GMT305" s="75"/>
      <c r="GMU305" s="75"/>
      <c r="GMV305" s="75"/>
      <c r="GMW305" s="75"/>
      <c r="GMX305" s="75"/>
      <c r="GMY305" s="75"/>
      <c r="GMZ305" s="75"/>
      <c r="GNA305" s="75"/>
      <c r="GNB305" s="75"/>
      <c r="GNC305" s="75"/>
      <c r="GND305" s="75"/>
      <c r="GNE305" s="75"/>
      <c r="GNF305" s="75"/>
      <c r="GNG305" s="75"/>
      <c r="GNH305" s="75"/>
      <c r="GNI305" s="75"/>
      <c r="GNJ305" s="75"/>
      <c r="GNK305" s="75"/>
      <c r="GNL305" s="75"/>
      <c r="GNM305" s="75"/>
      <c r="GNN305" s="75"/>
      <c r="GNO305" s="75"/>
      <c r="GNP305" s="75"/>
      <c r="GNQ305" s="75"/>
      <c r="GNR305" s="75"/>
      <c r="GNS305" s="75"/>
      <c r="GNT305" s="75"/>
      <c r="GNU305" s="75"/>
      <c r="GNV305" s="75"/>
      <c r="GNW305" s="75"/>
      <c r="GNX305" s="75"/>
      <c r="GNY305" s="75"/>
      <c r="GNZ305" s="75"/>
      <c r="GOA305" s="75"/>
      <c r="GOB305" s="75"/>
      <c r="GOC305" s="75"/>
      <c r="GOD305" s="75"/>
      <c r="GOE305" s="75"/>
      <c r="GOF305" s="75"/>
      <c r="GOG305" s="75"/>
      <c r="GOH305" s="75"/>
      <c r="GOI305" s="75"/>
      <c r="GOJ305" s="75"/>
      <c r="GOK305" s="75"/>
      <c r="GOL305" s="75"/>
      <c r="GOM305" s="75"/>
      <c r="GON305" s="75"/>
      <c r="GOO305" s="75"/>
      <c r="GOP305" s="75"/>
      <c r="GOQ305" s="75"/>
      <c r="GOR305" s="75"/>
      <c r="GOS305" s="75"/>
      <c r="GOT305" s="75"/>
      <c r="GOU305" s="75"/>
      <c r="GOV305" s="75"/>
      <c r="GOW305" s="75"/>
      <c r="GOX305" s="75"/>
      <c r="GOY305" s="75"/>
      <c r="GOZ305" s="75"/>
      <c r="GPA305" s="75"/>
      <c r="GPB305" s="75"/>
      <c r="GPC305" s="75"/>
      <c r="GPD305" s="75"/>
      <c r="GPE305" s="75"/>
      <c r="GPF305" s="75"/>
      <c r="GPG305" s="75"/>
      <c r="GPH305" s="75"/>
      <c r="GPI305" s="75"/>
      <c r="GPJ305" s="75"/>
      <c r="GPK305" s="75"/>
      <c r="GPL305" s="75"/>
      <c r="GPM305" s="75"/>
      <c r="GPN305" s="75"/>
      <c r="GPO305" s="75"/>
      <c r="GPP305" s="75"/>
      <c r="GPQ305" s="75"/>
      <c r="GPR305" s="75"/>
      <c r="GPS305" s="75"/>
      <c r="GPT305" s="75"/>
      <c r="GPU305" s="75"/>
      <c r="GPV305" s="75"/>
      <c r="GPW305" s="75"/>
      <c r="GPX305" s="75"/>
      <c r="GPY305" s="75"/>
      <c r="GPZ305" s="75"/>
      <c r="GQA305" s="75"/>
      <c r="GQB305" s="75"/>
      <c r="GQC305" s="75"/>
      <c r="GQD305" s="75"/>
      <c r="GQE305" s="75"/>
      <c r="GQF305" s="75"/>
      <c r="GQG305" s="75"/>
      <c r="GQH305" s="75"/>
      <c r="GQI305" s="75"/>
      <c r="GQJ305" s="75"/>
      <c r="GQK305" s="75"/>
      <c r="GQL305" s="75"/>
      <c r="GQM305" s="75"/>
      <c r="GQN305" s="75"/>
      <c r="GQO305" s="75"/>
      <c r="GQP305" s="75"/>
      <c r="GQQ305" s="75"/>
      <c r="GQR305" s="75"/>
      <c r="GQS305" s="75"/>
      <c r="GQT305" s="75"/>
      <c r="GQU305" s="75"/>
      <c r="GQV305" s="75"/>
      <c r="GQW305" s="75"/>
      <c r="GQX305" s="75"/>
      <c r="GQY305" s="75"/>
      <c r="GQZ305" s="75"/>
      <c r="GRA305" s="75"/>
      <c r="GRB305" s="75"/>
      <c r="GRC305" s="75"/>
      <c r="GRD305" s="75"/>
      <c r="GRE305" s="75"/>
      <c r="GRF305" s="75"/>
      <c r="GRG305" s="75"/>
      <c r="GRH305" s="75"/>
      <c r="GRI305" s="75"/>
      <c r="GRJ305" s="75"/>
      <c r="GRK305" s="75"/>
      <c r="GRL305" s="75"/>
      <c r="GRM305" s="75"/>
      <c r="GRN305" s="75"/>
      <c r="GRO305" s="75"/>
      <c r="GRP305" s="75"/>
      <c r="GRQ305" s="75"/>
      <c r="GRR305" s="75"/>
      <c r="GRS305" s="75"/>
      <c r="GRT305" s="75"/>
      <c r="GRU305" s="75"/>
      <c r="GRV305" s="75"/>
      <c r="GRW305" s="75"/>
      <c r="GRX305" s="75"/>
      <c r="GRY305" s="75"/>
      <c r="GRZ305" s="75"/>
      <c r="GSA305" s="75"/>
      <c r="GSB305" s="75"/>
      <c r="GSC305" s="75"/>
      <c r="GSD305" s="75"/>
      <c r="GSE305" s="75"/>
      <c r="GSF305" s="75"/>
      <c r="GSG305" s="75"/>
      <c r="GSH305" s="75"/>
      <c r="GSI305" s="75"/>
      <c r="GSJ305" s="75"/>
      <c r="GSK305" s="75"/>
      <c r="GSL305" s="75"/>
      <c r="GSM305" s="75"/>
      <c r="GSN305" s="75"/>
      <c r="GSO305" s="75"/>
      <c r="GSP305" s="75"/>
      <c r="GSQ305" s="75"/>
      <c r="GSR305" s="75"/>
      <c r="GSS305" s="75"/>
      <c r="GST305" s="75"/>
      <c r="GSU305" s="75"/>
      <c r="GSV305" s="75"/>
      <c r="GSW305" s="75"/>
      <c r="GSX305" s="75"/>
      <c r="GSY305" s="75"/>
      <c r="GSZ305" s="75"/>
      <c r="GTA305" s="75"/>
      <c r="GTB305" s="75"/>
      <c r="GTC305" s="75"/>
      <c r="GTD305" s="75"/>
      <c r="GTE305" s="75"/>
      <c r="GTF305" s="75"/>
      <c r="GTG305" s="75"/>
      <c r="GTH305" s="75"/>
      <c r="GTI305" s="75"/>
      <c r="GTJ305" s="75"/>
      <c r="GTK305" s="75"/>
      <c r="GTL305" s="75"/>
      <c r="GTM305" s="75"/>
      <c r="GTN305" s="75"/>
      <c r="GTO305" s="75"/>
      <c r="GTP305" s="75"/>
      <c r="GTQ305" s="75"/>
      <c r="GTR305" s="75"/>
      <c r="GTS305" s="75"/>
      <c r="GTT305" s="75"/>
      <c r="GTU305" s="75"/>
      <c r="GTV305" s="75"/>
      <c r="GTW305" s="75"/>
      <c r="GTX305" s="75"/>
      <c r="GTY305" s="75"/>
      <c r="GTZ305" s="75"/>
      <c r="GUA305" s="75"/>
      <c r="GUB305" s="75"/>
      <c r="GUC305" s="75"/>
      <c r="GUD305" s="75"/>
      <c r="GUE305" s="75"/>
      <c r="GUF305" s="75"/>
      <c r="GUG305" s="75"/>
      <c r="GUH305" s="75"/>
      <c r="GUI305" s="75"/>
      <c r="GUJ305" s="75"/>
      <c r="GUK305" s="75"/>
      <c r="GUL305" s="75"/>
      <c r="GUM305" s="75"/>
      <c r="GUN305" s="75"/>
      <c r="GUO305" s="75"/>
      <c r="GUP305" s="75"/>
      <c r="GUQ305" s="75"/>
      <c r="GUR305" s="75"/>
      <c r="GUS305" s="75"/>
      <c r="GUT305" s="75"/>
      <c r="GUU305" s="75"/>
      <c r="GUV305" s="75"/>
      <c r="GUW305" s="75"/>
      <c r="GUX305" s="75"/>
      <c r="GUY305" s="75"/>
      <c r="GUZ305" s="75"/>
      <c r="GVA305" s="75"/>
      <c r="GVB305" s="75"/>
      <c r="GVC305" s="75"/>
      <c r="GVD305" s="75"/>
      <c r="GVE305" s="75"/>
      <c r="GVF305" s="75"/>
      <c r="GVG305" s="75"/>
      <c r="GVH305" s="75"/>
      <c r="GVI305" s="75"/>
      <c r="GVJ305" s="75"/>
      <c r="GVK305" s="75"/>
      <c r="GVL305" s="75"/>
      <c r="GVM305" s="75"/>
      <c r="GVN305" s="75"/>
      <c r="GVO305" s="75"/>
      <c r="GVP305" s="75"/>
      <c r="GVQ305" s="75"/>
      <c r="GVR305" s="75"/>
      <c r="GVS305" s="75"/>
      <c r="GVT305" s="75"/>
      <c r="GVU305" s="75"/>
      <c r="GVV305" s="75"/>
      <c r="GVW305" s="75"/>
      <c r="GVX305" s="75"/>
      <c r="GVY305" s="75"/>
      <c r="GVZ305" s="75"/>
      <c r="GWA305" s="75"/>
      <c r="GWB305" s="75"/>
      <c r="GWC305" s="75"/>
      <c r="GWD305" s="75"/>
      <c r="GWE305" s="75"/>
      <c r="GWF305" s="75"/>
      <c r="GWG305" s="75"/>
      <c r="GWH305" s="75"/>
      <c r="GWI305" s="75"/>
      <c r="GWJ305" s="75"/>
      <c r="GWK305" s="75"/>
      <c r="GWL305" s="75"/>
      <c r="GWM305" s="75"/>
      <c r="GWN305" s="75"/>
      <c r="GWO305" s="75"/>
      <c r="GWP305" s="75"/>
      <c r="GWQ305" s="75"/>
      <c r="GWR305" s="75"/>
      <c r="GWS305" s="75"/>
      <c r="GWT305" s="75"/>
      <c r="GWU305" s="75"/>
      <c r="GWV305" s="75"/>
      <c r="GWW305" s="75"/>
      <c r="GWX305" s="75"/>
      <c r="GWY305" s="75"/>
      <c r="GWZ305" s="75"/>
      <c r="GXA305" s="75"/>
      <c r="GXB305" s="75"/>
      <c r="GXC305" s="75"/>
      <c r="GXD305" s="75"/>
      <c r="GXE305" s="75"/>
      <c r="GXF305" s="75"/>
      <c r="GXG305" s="75"/>
      <c r="GXH305" s="75"/>
      <c r="GXI305" s="75"/>
      <c r="GXJ305" s="75"/>
      <c r="GXK305" s="75"/>
      <c r="GXL305" s="75"/>
      <c r="GXM305" s="75"/>
      <c r="GXN305" s="75"/>
      <c r="GXO305" s="75"/>
      <c r="GXP305" s="75"/>
      <c r="GXQ305" s="75"/>
      <c r="GXR305" s="75"/>
      <c r="GXS305" s="75"/>
      <c r="GXT305" s="75"/>
      <c r="GXU305" s="75"/>
      <c r="GXV305" s="75"/>
      <c r="GXW305" s="75"/>
      <c r="GXX305" s="75"/>
      <c r="GXY305" s="75"/>
      <c r="GXZ305" s="75"/>
      <c r="GYA305" s="75"/>
      <c r="GYB305" s="75"/>
      <c r="GYC305" s="75"/>
      <c r="GYD305" s="75"/>
      <c r="GYE305" s="75"/>
      <c r="GYF305" s="75"/>
      <c r="GYG305" s="75"/>
      <c r="GYH305" s="75"/>
      <c r="GYI305" s="75"/>
      <c r="GYJ305" s="75"/>
      <c r="GYK305" s="75"/>
      <c r="GYL305" s="75"/>
      <c r="GYM305" s="75"/>
      <c r="GYN305" s="75"/>
      <c r="GYO305" s="75"/>
      <c r="GYP305" s="75"/>
      <c r="GYQ305" s="75"/>
      <c r="GYR305" s="75"/>
      <c r="GYS305" s="75"/>
      <c r="GYT305" s="75"/>
      <c r="GYU305" s="75"/>
      <c r="GYV305" s="75"/>
      <c r="GYW305" s="75"/>
      <c r="GYX305" s="75"/>
      <c r="GYY305" s="75"/>
      <c r="GYZ305" s="75"/>
      <c r="GZA305" s="75"/>
      <c r="GZB305" s="75"/>
      <c r="GZC305" s="75"/>
      <c r="GZD305" s="75"/>
      <c r="GZE305" s="75"/>
      <c r="GZF305" s="75"/>
      <c r="GZG305" s="75"/>
      <c r="GZH305" s="75"/>
      <c r="GZI305" s="75"/>
      <c r="GZJ305" s="75"/>
      <c r="GZK305" s="75"/>
      <c r="GZL305" s="75"/>
      <c r="GZM305" s="75"/>
      <c r="GZN305" s="75"/>
      <c r="GZO305" s="75"/>
      <c r="GZP305" s="75"/>
      <c r="GZQ305" s="75"/>
      <c r="GZR305" s="75"/>
      <c r="GZS305" s="75"/>
      <c r="GZT305" s="75"/>
      <c r="GZU305" s="75"/>
      <c r="GZV305" s="75"/>
      <c r="GZW305" s="75"/>
      <c r="GZX305" s="75"/>
      <c r="GZY305" s="75"/>
      <c r="GZZ305" s="75"/>
      <c r="HAA305" s="75"/>
      <c r="HAB305" s="75"/>
      <c r="HAC305" s="75"/>
      <c r="HAD305" s="75"/>
      <c r="HAE305" s="75"/>
      <c r="HAF305" s="75"/>
      <c r="HAG305" s="75"/>
      <c r="HAH305" s="75"/>
      <c r="HAI305" s="75"/>
      <c r="HAJ305" s="75"/>
      <c r="HAK305" s="75"/>
      <c r="HAL305" s="75"/>
      <c r="HAM305" s="75"/>
      <c r="HAN305" s="75"/>
      <c r="HAO305" s="75"/>
      <c r="HAP305" s="75"/>
      <c r="HAQ305" s="75"/>
      <c r="HAR305" s="75"/>
      <c r="HAS305" s="75"/>
      <c r="HAT305" s="75"/>
      <c r="HAU305" s="75"/>
      <c r="HAV305" s="75"/>
      <c r="HAW305" s="75"/>
      <c r="HAX305" s="75"/>
      <c r="HAY305" s="75"/>
      <c r="HAZ305" s="75"/>
      <c r="HBA305" s="75"/>
      <c r="HBB305" s="75"/>
      <c r="HBC305" s="75"/>
      <c r="HBD305" s="75"/>
      <c r="HBE305" s="75"/>
      <c r="HBF305" s="75"/>
      <c r="HBG305" s="75"/>
      <c r="HBH305" s="75"/>
      <c r="HBI305" s="75"/>
      <c r="HBJ305" s="75"/>
      <c r="HBK305" s="75"/>
      <c r="HBL305" s="75"/>
      <c r="HBM305" s="75"/>
      <c r="HBN305" s="75"/>
      <c r="HBO305" s="75"/>
      <c r="HBP305" s="75"/>
      <c r="HBQ305" s="75"/>
      <c r="HBR305" s="75"/>
      <c r="HBS305" s="75"/>
      <c r="HBT305" s="75"/>
      <c r="HBU305" s="75"/>
      <c r="HBV305" s="75"/>
      <c r="HBW305" s="75"/>
      <c r="HBX305" s="75"/>
      <c r="HBY305" s="75"/>
      <c r="HBZ305" s="75"/>
      <c r="HCA305" s="75"/>
      <c r="HCB305" s="75"/>
      <c r="HCC305" s="75"/>
      <c r="HCD305" s="75"/>
      <c r="HCE305" s="75"/>
      <c r="HCF305" s="75"/>
      <c r="HCG305" s="75"/>
      <c r="HCH305" s="75"/>
      <c r="HCI305" s="75"/>
      <c r="HCJ305" s="75"/>
      <c r="HCK305" s="75"/>
      <c r="HCL305" s="75"/>
      <c r="HCM305" s="75"/>
      <c r="HCN305" s="75"/>
      <c r="HCO305" s="75"/>
      <c r="HCP305" s="75"/>
      <c r="HCQ305" s="75"/>
      <c r="HCR305" s="75"/>
      <c r="HCS305" s="75"/>
      <c r="HCT305" s="75"/>
      <c r="HCU305" s="75"/>
      <c r="HCV305" s="75"/>
      <c r="HCW305" s="75"/>
      <c r="HCX305" s="75"/>
      <c r="HCY305" s="75"/>
      <c r="HCZ305" s="75"/>
      <c r="HDA305" s="75"/>
      <c r="HDB305" s="75"/>
      <c r="HDC305" s="75"/>
      <c r="HDD305" s="75"/>
      <c r="HDE305" s="75"/>
      <c r="HDF305" s="75"/>
      <c r="HDG305" s="75"/>
      <c r="HDH305" s="75"/>
      <c r="HDI305" s="75"/>
      <c r="HDJ305" s="75"/>
      <c r="HDK305" s="75"/>
      <c r="HDL305" s="75"/>
      <c r="HDM305" s="75"/>
      <c r="HDN305" s="75"/>
      <c r="HDO305" s="75"/>
      <c r="HDP305" s="75"/>
      <c r="HDQ305" s="75"/>
      <c r="HDR305" s="75"/>
      <c r="HDS305" s="75"/>
      <c r="HDT305" s="75"/>
      <c r="HDU305" s="75"/>
      <c r="HDV305" s="75"/>
      <c r="HDW305" s="75"/>
      <c r="HDX305" s="75"/>
      <c r="HDY305" s="75"/>
      <c r="HDZ305" s="75"/>
      <c r="HEA305" s="75"/>
      <c r="HEB305" s="75"/>
      <c r="HEC305" s="75"/>
      <c r="HED305" s="75"/>
      <c r="HEE305" s="75"/>
      <c r="HEF305" s="75"/>
      <c r="HEG305" s="75"/>
      <c r="HEH305" s="75"/>
      <c r="HEI305" s="75"/>
      <c r="HEJ305" s="75"/>
      <c r="HEK305" s="75"/>
      <c r="HEL305" s="75"/>
      <c r="HEM305" s="75"/>
      <c r="HEN305" s="75"/>
      <c r="HEO305" s="75"/>
      <c r="HEP305" s="75"/>
      <c r="HEQ305" s="75"/>
      <c r="HER305" s="75"/>
      <c r="HES305" s="75"/>
      <c r="HET305" s="75"/>
      <c r="HEU305" s="75"/>
      <c r="HEV305" s="75"/>
      <c r="HEW305" s="75"/>
      <c r="HEX305" s="75"/>
      <c r="HEY305" s="75"/>
      <c r="HEZ305" s="75"/>
      <c r="HFA305" s="75"/>
      <c r="HFB305" s="75"/>
      <c r="HFC305" s="75"/>
      <c r="HFD305" s="75"/>
      <c r="HFE305" s="75"/>
      <c r="HFF305" s="75"/>
      <c r="HFG305" s="75"/>
      <c r="HFH305" s="75"/>
      <c r="HFI305" s="75"/>
      <c r="HFJ305" s="75"/>
      <c r="HFK305" s="75"/>
      <c r="HFL305" s="75"/>
      <c r="HFM305" s="75"/>
      <c r="HFN305" s="75"/>
      <c r="HFO305" s="75"/>
      <c r="HFP305" s="75"/>
      <c r="HFQ305" s="75"/>
      <c r="HFR305" s="75"/>
      <c r="HFS305" s="75"/>
      <c r="HFT305" s="75"/>
      <c r="HFU305" s="75"/>
      <c r="HFV305" s="75"/>
      <c r="HFW305" s="75"/>
      <c r="HFX305" s="75"/>
      <c r="HFY305" s="75"/>
      <c r="HFZ305" s="75"/>
      <c r="HGA305" s="75"/>
      <c r="HGB305" s="75"/>
      <c r="HGC305" s="75"/>
      <c r="HGD305" s="75"/>
      <c r="HGE305" s="75"/>
      <c r="HGF305" s="75"/>
      <c r="HGG305" s="75"/>
      <c r="HGH305" s="75"/>
      <c r="HGI305" s="75"/>
      <c r="HGJ305" s="75"/>
      <c r="HGK305" s="75"/>
      <c r="HGL305" s="75"/>
      <c r="HGM305" s="75"/>
      <c r="HGN305" s="75"/>
      <c r="HGO305" s="75"/>
      <c r="HGP305" s="75"/>
      <c r="HGQ305" s="75"/>
      <c r="HGR305" s="75"/>
      <c r="HGS305" s="75"/>
      <c r="HGT305" s="75"/>
      <c r="HGU305" s="75"/>
      <c r="HGV305" s="75"/>
      <c r="HGW305" s="75"/>
      <c r="HGX305" s="75"/>
      <c r="HGY305" s="75"/>
      <c r="HGZ305" s="75"/>
      <c r="HHA305" s="75"/>
      <c r="HHB305" s="75"/>
      <c r="HHC305" s="75"/>
      <c r="HHD305" s="75"/>
      <c r="HHE305" s="75"/>
      <c r="HHF305" s="75"/>
      <c r="HHG305" s="75"/>
      <c r="HHH305" s="75"/>
      <c r="HHI305" s="75"/>
      <c r="HHJ305" s="75"/>
      <c r="HHK305" s="75"/>
      <c r="HHL305" s="75"/>
      <c r="HHM305" s="75"/>
      <c r="HHN305" s="75"/>
      <c r="HHO305" s="75"/>
      <c r="HHP305" s="75"/>
      <c r="HHQ305" s="75"/>
      <c r="HHR305" s="75"/>
      <c r="HHS305" s="75"/>
      <c r="HHT305" s="75"/>
      <c r="HHU305" s="75"/>
      <c r="HHV305" s="75"/>
      <c r="HHW305" s="75"/>
      <c r="HHX305" s="75"/>
      <c r="HHY305" s="75"/>
      <c r="HHZ305" s="75"/>
      <c r="HIA305" s="75"/>
      <c r="HIB305" s="75"/>
      <c r="HIC305" s="75"/>
      <c r="HID305" s="75"/>
      <c r="HIE305" s="75"/>
      <c r="HIF305" s="75"/>
      <c r="HIG305" s="75"/>
      <c r="HIH305" s="75"/>
      <c r="HII305" s="75"/>
      <c r="HIJ305" s="75"/>
      <c r="HIK305" s="75"/>
      <c r="HIL305" s="75"/>
      <c r="HIM305" s="75"/>
      <c r="HIN305" s="75"/>
      <c r="HIO305" s="75"/>
      <c r="HIP305" s="75"/>
      <c r="HIQ305" s="75"/>
      <c r="HIR305" s="75"/>
      <c r="HIS305" s="75"/>
      <c r="HIT305" s="75"/>
      <c r="HIU305" s="75"/>
      <c r="HIV305" s="75"/>
      <c r="HIW305" s="75"/>
      <c r="HIX305" s="75"/>
      <c r="HIY305" s="75"/>
      <c r="HIZ305" s="75"/>
      <c r="HJA305" s="75"/>
      <c r="HJB305" s="75"/>
      <c r="HJC305" s="75"/>
      <c r="HJD305" s="75"/>
      <c r="HJE305" s="75"/>
      <c r="HJF305" s="75"/>
      <c r="HJG305" s="75"/>
      <c r="HJH305" s="75"/>
      <c r="HJI305" s="75"/>
      <c r="HJJ305" s="75"/>
      <c r="HJK305" s="75"/>
      <c r="HJL305" s="75"/>
      <c r="HJM305" s="75"/>
      <c r="HJN305" s="75"/>
      <c r="HJO305" s="75"/>
      <c r="HJP305" s="75"/>
      <c r="HJQ305" s="75"/>
      <c r="HJR305" s="75"/>
      <c r="HJS305" s="75"/>
      <c r="HJT305" s="75"/>
      <c r="HJU305" s="75"/>
      <c r="HJV305" s="75"/>
      <c r="HJW305" s="75"/>
      <c r="HJX305" s="75"/>
      <c r="HJY305" s="75"/>
      <c r="HJZ305" s="75"/>
      <c r="HKA305" s="75"/>
      <c r="HKB305" s="75"/>
      <c r="HKC305" s="75"/>
      <c r="HKD305" s="75"/>
      <c r="HKE305" s="75"/>
      <c r="HKF305" s="75"/>
      <c r="HKG305" s="75"/>
      <c r="HKH305" s="75"/>
      <c r="HKI305" s="75"/>
      <c r="HKJ305" s="75"/>
      <c r="HKK305" s="75"/>
      <c r="HKL305" s="75"/>
      <c r="HKM305" s="75"/>
      <c r="HKN305" s="75"/>
      <c r="HKO305" s="75"/>
      <c r="HKP305" s="75"/>
      <c r="HKQ305" s="75"/>
      <c r="HKR305" s="75"/>
      <c r="HKS305" s="75"/>
      <c r="HKT305" s="75"/>
      <c r="HKU305" s="75"/>
      <c r="HKV305" s="75"/>
      <c r="HKW305" s="75"/>
      <c r="HKX305" s="75"/>
      <c r="HKY305" s="75"/>
      <c r="HKZ305" s="75"/>
      <c r="HLA305" s="75"/>
      <c r="HLB305" s="75"/>
      <c r="HLC305" s="75"/>
      <c r="HLD305" s="75"/>
      <c r="HLE305" s="75"/>
      <c r="HLF305" s="75"/>
      <c r="HLG305" s="75"/>
      <c r="HLH305" s="75"/>
      <c r="HLI305" s="75"/>
      <c r="HLJ305" s="75"/>
      <c r="HLK305" s="75"/>
      <c r="HLL305" s="75"/>
      <c r="HLM305" s="75"/>
      <c r="HLN305" s="75"/>
      <c r="HLO305" s="75"/>
      <c r="HLP305" s="75"/>
      <c r="HLQ305" s="75"/>
      <c r="HLR305" s="75"/>
      <c r="HLS305" s="75"/>
      <c r="HLT305" s="75"/>
      <c r="HLU305" s="75"/>
      <c r="HLV305" s="75"/>
      <c r="HLW305" s="75"/>
      <c r="HLX305" s="75"/>
      <c r="HLY305" s="75"/>
      <c r="HLZ305" s="75"/>
      <c r="HMA305" s="75"/>
      <c r="HMB305" s="75"/>
      <c r="HMC305" s="75"/>
      <c r="HMD305" s="75"/>
      <c r="HME305" s="75"/>
      <c r="HMF305" s="75"/>
      <c r="HMG305" s="75"/>
      <c r="HMH305" s="75"/>
      <c r="HMI305" s="75"/>
      <c r="HMJ305" s="75"/>
      <c r="HMK305" s="75"/>
      <c r="HML305" s="75"/>
      <c r="HMM305" s="75"/>
      <c r="HMN305" s="75"/>
      <c r="HMO305" s="75"/>
      <c r="HMP305" s="75"/>
      <c r="HMQ305" s="75"/>
      <c r="HMR305" s="75"/>
      <c r="HMS305" s="75"/>
      <c r="HMT305" s="75"/>
      <c r="HMU305" s="75"/>
      <c r="HMV305" s="75"/>
      <c r="HMW305" s="75"/>
      <c r="HMX305" s="75"/>
      <c r="HMY305" s="75"/>
      <c r="HMZ305" s="75"/>
      <c r="HNA305" s="75"/>
      <c r="HNB305" s="75"/>
      <c r="HNC305" s="75"/>
      <c r="HND305" s="75"/>
      <c r="HNE305" s="75"/>
      <c r="HNF305" s="75"/>
      <c r="HNG305" s="75"/>
      <c r="HNH305" s="75"/>
      <c r="HNI305" s="75"/>
      <c r="HNJ305" s="75"/>
      <c r="HNK305" s="75"/>
      <c r="HNL305" s="75"/>
      <c r="HNM305" s="75"/>
      <c r="HNN305" s="75"/>
      <c r="HNO305" s="75"/>
      <c r="HNP305" s="75"/>
      <c r="HNQ305" s="75"/>
      <c r="HNR305" s="75"/>
      <c r="HNS305" s="75"/>
      <c r="HNT305" s="75"/>
      <c r="HNU305" s="75"/>
      <c r="HNV305" s="75"/>
      <c r="HNW305" s="75"/>
      <c r="HNX305" s="75"/>
      <c r="HNY305" s="75"/>
      <c r="HNZ305" s="75"/>
      <c r="HOA305" s="75"/>
      <c r="HOB305" s="75"/>
      <c r="HOC305" s="75"/>
      <c r="HOD305" s="75"/>
      <c r="HOE305" s="75"/>
      <c r="HOF305" s="75"/>
      <c r="HOG305" s="75"/>
      <c r="HOH305" s="75"/>
      <c r="HOI305" s="75"/>
      <c r="HOJ305" s="75"/>
      <c r="HOK305" s="75"/>
      <c r="HOL305" s="75"/>
      <c r="HOM305" s="75"/>
      <c r="HON305" s="75"/>
      <c r="HOO305" s="75"/>
      <c r="HOP305" s="75"/>
      <c r="HOQ305" s="75"/>
      <c r="HOR305" s="75"/>
      <c r="HOS305" s="75"/>
      <c r="HOT305" s="75"/>
      <c r="HOU305" s="75"/>
      <c r="HOV305" s="75"/>
      <c r="HOW305" s="75"/>
      <c r="HOX305" s="75"/>
      <c r="HOY305" s="75"/>
      <c r="HOZ305" s="75"/>
      <c r="HPA305" s="75"/>
      <c r="HPB305" s="75"/>
      <c r="HPC305" s="75"/>
      <c r="HPD305" s="75"/>
      <c r="HPE305" s="75"/>
      <c r="HPF305" s="75"/>
      <c r="HPG305" s="75"/>
      <c r="HPH305" s="75"/>
      <c r="HPI305" s="75"/>
      <c r="HPJ305" s="75"/>
      <c r="HPK305" s="75"/>
      <c r="HPL305" s="75"/>
      <c r="HPM305" s="75"/>
      <c r="HPN305" s="75"/>
      <c r="HPO305" s="75"/>
      <c r="HPP305" s="75"/>
      <c r="HPQ305" s="75"/>
      <c r="HPR305" s="75"/>
      <c r="HPS305" s="75"/>
      <c r="HPT305" s="75"/>
      <c r="HPU305" s="75"/>
      <c r="HPV305" s="75"/>
      <c r="HPW305" s="75"/>
      <c r="HPX305" s="75"/>
      <c r="HPY305" s="75"/>
      <c r="HPZ305" s="75"/>
      <c r="HQA305" s="75"/>
      <c r="HQB305" s="75"/>
      <c r="HQC305" s="75"/>
      <c r="HQD305" s="75"/>
      <c r="HQE305" s="75"/>
      <c r="HQF305" s="75"/>
      <c r="HQG305" s="75"/>
      <c r="HQH305" s="75"/>
      <c r="HQI305" s="75"/>
      <c r="HQJ305" s="75"/>
      <c r="HQK305" s="75"/>
      <c r="HQL305" s="75"/>
      <c r="HQM305" s="75"/>
      <c r="HQN305" s="75"/>
      <c r="HQO305" s="75"/>
      <c r="HQP305" s="75"/>
      <c r="HQQ305" s="75"/>
      <c r="HQR305" s="75"/>
      <c r="HQS305" s="75"/>
      <c r="HQT305" s="75"/>
      <c r="HQU305" s="75"/>
      <c r="HQV305" s="75"/>
      <c r="HQW305" s="75"/>
      <c r="HQX305" s="75"/>
      <c r="HQY305" s="75"/>
      <c r="HQZ305" s="75"/>
      <c r="HRA305" s="75"/>
      <c r="HRB305" s="75"/>
      <c r="HRC305" s="75"/>
      <c r="HRD305" s="75"/>
      <c r="HRE305" s="75"/>
      <c r="HRF305" s="75"/>
      <c r="HRG305" s="75"/>
      <c r="HRH305" s="75"/>
      <c r="HRI305" s="75"/>
      <c r="HRJ305" s="75"/>
      <c r="HRK305" s="75"/>
      <c r="HRL305" s="75"/>
      <c r="HRM305" s="75"/>
      <c r="HRN305" s="75"/>
      <c r="HRO305" s="75"/>
      <c r="HRP305" s="75"/>
      <c r="HRQ305" s="75"/>
      <c r="HRR305" s="75"/>
      <c r="HRS305" s="75"/>
      <c r="HRT305" s="75"/>
      <c r="HRU305" s="75"/>
      <c r="HRV305" s="75"/>
      <c r="HRW305" s="75"/>
      <c r="HRX305" s="75"/>
      <c r="HRY305" s="75"/>
      <c r="HRZ305" s="75"/>
      <c r="HSA305" s="75"/>
      <c r="HSB305" s="75"/>
      <c r="HSC305" s="75"/>
      <c r="HSD305" s="75"/>
      <c r="HSE305" s="75"/>
      <c r="HSF305" s="75"/>
      <c r="HSG305" s="75"/>
      <c r="HSH305" s="75"/>
      <c r="HSI305" s="75"/>
      <c r="HSJ305" s="75"/>
      <c r="HSK305" s="75"/>
      <c r="HSL305" s="75"/>
      <c r="HSM305" s="75"/>
      <c r="HSN305" s="75"/>
      <c r="HSO305" s="75"/>
      <c r="HSP305" s="75"/>
      <c r="HSQ305" s="75"/>
      <c r="HSR305" s="75"/>
      <c r="HSS305" s="75"/>
      <c r="HST305" s="75"/>
      <c r="HSU305" s="75"/>
      <c r="HSV305" s="75"/>
      <c r="HSW305" s="75"/>
      <c r="HSX305" s="75"/>
      <c r="HSY305" s="75"/>
      <c r="HSZ305" s="75"/>
      <c r="HTA305" s="75"/>
      <c r="HTB305" s="75"/>
      <c r="HTC305" s="75"/>
      <c r="HTD305" s="75"/>
      <c r="HTE305" s="75"/>
      <c r="HTF305" s="75"/>
      <c r="HTG305" s="75"/>
      <c r="HTH305" s="75"/>
      <c r="HTI305" s="75"/>
      <c r="HTJ305" s="75"/>
      <c r="HTK305" s="75"/>
      <c r="HTL305" s="75"/>
      <c r="HTM305" s="75"/>
      <c r="HTN305" s="75"/>
      <c r="HTO305" s="75"/>
      <c r="HTP305" s="75"/>
      <c r="HTQ305" s="75"/>
      <c r="HTR305" s="75"/>
      <c r="HTS305" s="75"/>
      <c r="HTT305" s="75"/>
      <c r="HTU305" s="75"/>
      <c r="HTV305" s="75"/>
      <c r="HTW305" s="75"/>
      <c r="HTX305" s="75"/>
      <c r="HTY305" s="75"/>
      <c r="HTZ305" s="75"/>
      <c r="HUA305" s="75"/>
      <c r="HUB305" s="75"/>
      <c r="HUC305" s="75"/>
      <c r="HUD305" s="75"/>
      <c r="HUE305" s="75"/>
      <c r="HUF305" s="75"/>
      <c r="HUG305" s="75"/>
      <c r="HUH305" s="75"/>
      <c r="HUI305" s="75"/>
      <c r="HUJ305" s="75"/>
      <c r="HUK305" s="75"/>
      <c r="HUL305" s="75"/>
      <c r="HUM305" s="75"/>
      <c r="HUN305" s="75"/>
      <c r="HUO305" s="75"/>
      <c r="HUP305" s="75"/>
      <c r="HUQ305" s="75"/>
      <c r="HUR305" s="75"/>
      <c r="HUS305" s="75"/>
      <c r="HUT305" s="75"/>
      <c r="HUU305" s="75"/>
      <c r="HUV305" s="75"/>
      <c r="HUW305" s="75"/>
      <c r="HUX305" s="75"/>
      <c r="HUY305" s="75"/>
      <c r="HUZ305" s="75"/>
      <c r="HVA305" s="75"/>
      <c r="HVB305" s="75"/>
      <c r="HVC305" s="75"/>
      <c r="HVD305" s="75"/>
      <c r="HVE305" s="75"/>
      <c r="HVF305" s="75"/>
      <c r="HVG305" s="75"/>
      <c r="HVH305" s="75"/>
      <c r="HVI305" s="75"/>
      <c r="HVJ305" s="75"/>
      <c r="HVK305" s="75"/>
      <c r="HVL305" s="75"/>
      <c r="HVM305" s="75"/>
      <c r="HVN305" s="75"/>
      <c r="HVO305" s="75"/>
      <c r="HVP305" s="75"/>
      <c r="HVQ305" s="75"/>
      <c r="HVR305" s="75"/>
      <c r="HVS305" s="75"/>
      <c r="HVT305" s="75"/>
      <c r="HVU305" s="75"/>
      <c r="HVV305" s="75"/>
      <c r="HVW305" s="75"/>
      <c r="HVX305" s="75"/>
      <c r="HVY305" s="75"/>
      <c r="HVZ305" s="75"/>
      <c r="HWA305" s="75"/>
      <c r="HWB305" s="75"/>
      <c r="HWC305" s="75"/>
      <c r="HWD305" s="75"/>
      <c r="HWE305" s="75"/>
      <c r="HWF305" s="75"/>
      <c r="HWG305" s="75"/>
      <c r="HWH305" s="75"/>
      <c r="HWI305" s="75"/>
      <c r="HWJ305" s="75"/>
      <c r="HWK305" s="75"/>
      <c r="HWL305" s="75"/>
      <c r="HWM305" s="75"/>
      <c r="HWN305" s="75"/>
      <c r="HWO305" s="75"/>
      <c r="HWP305" s="75"/>
      <c r="HWQ305" s="75"/>
      <c r="HWR305" s="75"/>
      <c r="HWS305" s="75"/>
      <c r="HWT305" s="75"/>
      <c r="HWU305" s="75"/>
      <c r="HWV305" s="75"/>
      <c r="HWW305" s="75"/>
      <c r="HWX305" s="75"/>
      <c r="HWY305" s="75"/>
      <c r="HWZ305" s="75"/>
      <c r="HXA305" s="75"/>
      <c r="HXB305" s="75"/>
      <c r="HXC305" s="75"/>
      <c r="HXD305" s="75"/>
      <c r="HXE305" s="75"/>
      <c r="HXF305" s="75"/>
      <c r="HXG305" s="75"/>
      <c r="HXH305" s="75"/>
      <c r="HXI305" s="75"/>
      <c r="HXJ305" s="75"/>
      <c r="HXK305" s="75"/>
      <c r="HXL305" s="75"/>
      <c r="HXM305" s="75"/>
      <c r="HXN305" s="75"/>
      <c r="HXO305" s="75"/>
      <c r="HXP305" s="75"/>
      <c r="HXQ305" s="75"/>
      <c r="HXR305" s="75"/>
      <c r="HXS305" s="75"/>
      <c r="HXT305" s="75"/>
      <c r="HXU305" s="75"/>
      <c r="HXV305" s="75"/>
      <c r="HXW305" s="75"/>
      <c r="HXX305" s="75"/>
      <c r="HXY305" s="75"/>
      <c r="HXZ305" s="75"/>
      <c r="HYA305" s="75"/>
      <c r="HYB305" s="75"/>
      <c r="HYC305" s="75"/>
      <c r="HYD305" s="75"/>
      <c r="HYE305" s="75"/>
      <c r="HYF305" s="75"/>
      <c r="HYG305" s="75"/>
      <c r="HYH305" s="75"/>
      <c r="HYI305" s="75"/>
      <c r="HYJ305" s="75"/>
      <c r="HYK305" s="75"/>
      <c r="HYL305" s="75"/>
      <c r="HYM305" s="75"/>
      <c r="HYN305" s="75"/>
      <c r="HYO305" s="75"/>
      <c r="HYP305" s="75"/>
      <c r="HYQ305" s="75"/>
      <c r="HYR305" s="75"/>
      <c r="HYS305" s="75"/>
      <c r="HYT305" s="75"/>
      <c r="HYU305" s="75"/>
      <c r="HYV305" s="75"/>
      <c r="HYW305" s="75"/>
      <c r="HYX305" s="75"/>
      <c r="HYY305" s="75"/>
      <c r="HYZ305" s="75"/>
      <c r="HZA305" s="75"/>
      <c r="HZB305" s="75"/>
      <c r="HZC305" s="75"/>
      <c r="HZD305" s="75"/>
      <c r="HZE305" s="75"/>
      <c r="HZF305" s="75"/>
      <c r="HZG305" s="75"/>
      <c r="HZH305" s="75"/>
      <c r="HZI305" s="75"/>
      <c r="HZJ305" s="75"/>
      <c r="HZK305" s="75"/>
      <c r="HZL305" s="75"/>
      <c r="HZM305" s="75"/>
      <c r="HZN305" s="75"/>
      <c r="HZO305" s="75"/>
      <c r="HZP305" s="75"/>
      <c r="HZQ305" s="75"/>
      <c r="HZR305" s="75"/>
      <c r="HZS305" s="75"/>
      <c r="HZT305" s="75"/>
      <c r="HZU305" s="75"/>
      <c r="HZV305" s="75"/>
      <c r="HZW305" s="75"/>
      <c r="HZX305" s="75"/>
      <c r="HZY305" s="75"/>
      <c r="HZZ305" s="75"/>
      <c r="IAA305" s="75"/>
      <c r="IAB305" s="75"/>
      <c r="IAC305" s="75"/>
      <c r="IAD305" s="75"/>
      <c r="IAE305" s="75"/>
      <c r="IAF305" s="75"/>
      <c r="IAG305" s="75"/>
      <c r="IAH305" s="75"/>
      <c r="IAI305" s="75"/>
      <c r="IAJ305" s="75"/>
      <c r="IAK305" s="75"/>
      <c r="IAL305" s="75"/>
      <c r="IAM305" s="75"/>
      <c r="IAN305" s="75"/>
      <c r="IAO305" s="75"/>
      <c r="IAP305" s="75"/>
      <c r="IAQ305" s="75"/>
      <c r="IAR305" s="75"/>
      <c r="IAS305" s="75"/>
      <c r="IAT305" s="75"/>
      <c r="IAU305" s="75"/>
      <c r="IAV305" s="75"/>
      <c r="IAW305" s="75"/>
      <c r="IAX305" s="75"/>
      <c r="IAY305" s="75"/>
      <c r="IAZ305" s="75"/>
      <c r="IBA305" s="75"/>
      <c r="IBB305" s="75"/>
      <c r="IBC305" s="75"/>
      <c r="IBD305" s="75"/>
      <c r="IBE305" s="75"/>
      <c r="IBF305" s="75"/>
      <c r="IBG305" s="75"/>
      <c r="IBH305" s="75"/>
      <c r="IBI305" s="75"/>
      <c r="IBJ305" s="75"/>
      <c r="IBK305" s="75"/>
      <c r="IBL305" s="75"/>
      <c r="IBM305" s="75"/>
      <c r="IBN305" s="75"/>
      <c r="IBO305" s="75"/>
      <c r="IBP305" s="75"/>
      <c r="IBQ305" s="75"/>
      <c r="IBR305" s="75"/>
      <c r="IBS305" s="75"/>
      <c r="IBT305" s="75"/>
      <c r="IBU305" s="75"/>
      <c r="IBV305" s="75"/>
      <c r="IBW305" s="75"/>
      <c r="IBX305" s="75"/>
      <c r="IBY305" s="75"/>
      <c r="IBZ305" s="75"/>
      <c r="ICA305" s="75"/>
      <c r="ICB305" s="75"/>
      <c r="ICC305" s="75"/>
      <c r="ICD305" s="75"/>
      <c r="ICE305" s="75"/>
      <c r="ICF305" s="75"/>
      <c r="ICG305" s="75"/>
      <c r="ICH305" s="75"/>
      <c r="ICI305" s="75"/>
      <c r="ICJ305" s="75"/>
      <c r="ICK305" s="75"/>
      <c r="ICL305" s="75"/>
      <c r="ICM305" s="75"/>
      <c r="ICN305" s="75"/>
      <c r="ICO305" s="75"/>
      <c r="ICP305" s="75"/>
      <c r="ICQ305" s="75"/>
      <c r="ICR305" s="75"/>
      <c r="ICS305" s="75"/>
      <c r="ICT305" s="75"/>
      <c r="ICU305" s="75"/>
      <c r="ICV305" s="75"/>
      <c r="ICW305" s="75"/>
      <c r="ICX305" s="75"/>
      <c r="ICY305" s="75"/>
      <c r="ICZ305" s="75"/>
      <c r="IDA305" s="75"/>
      <c r="IDB305" s="75"/>
      <c r="IDC305" s="75"/>
      <c r="IDD305" s="75"/>
      <c r="IDE305" s="75"/>
      <c r="IDF305" s="75"/>
      <c r="IDG305" s="75"/>
      <c r="IDH305" s="75"/>
      <c r="IDI305" s="75"/>
      <c r="IDJ305" s="75"/>
      <c r="IDK305" s="75"/>
      <c r="IDL305" s="75"/>
      <c r="IDM305" s="75"/>
      <c r="IDN305" s="75"/>
      <c r="IDO305" s="75"/>
      <c r="IDP305" s="75"/>
      <c r="IDQ305" s="75"/>
      <c r="IDR305" s="75"/>
      <c r="IDS305" s="75"/>
      <c r="IDT305" s="75"/>
      <c r="IDU305" s="75"/>
      <c r="IDV305" s="75"/>
      <c r="IDW305" s="75"/>
      <c r="IDX305" s="75"/>
      <c r="IDY305" s="75"/>
      <c r="IDZ305" s="75"/>
      <c r="IEA305" s="75"/>
      <c r="IEB305" s="75"/>
      <c r="IEC305" s="75"/>
      <c r="IED305" s="75"/>
      <c r="IEE305" s="75"/>
      <c r="IEF305" s="75"/>
      <c r="IEG305" s="75"/>
      <c r="IEH305" s="75"/>
      <c r="IEI305" s="75"/>
      <c r="IEJ305" s="75"/>
      <c r="IEK305" s="75"/>
      <c r="IEL305" s="75"/>
      <c r="IEM305" s="75"/>
      <c r="IEN305" s="75"/>
      <c r="IEO305" s="75"/>
      <c r="IEP305" s="75"/>
      <c r="IEQ305" s="75"/>
      <c r="IER305" s="75"/>
      <c r="IES305" s="75"/>
      <c r="IET305" s="75"/>
      <c r="IEU305" s="75"/>
      <c r="IEV305" s="75"/>
      <c r="IEW305" s="75"/>
      <c r="IEX305" s="75"/>
      <c r="IEY305" s="75"/>
      <c r="IEZ305" s="75"/>
      <c r="IFA305" s="75"/>
      <c r="IFB305" s="75"/>
      <c r="IFC305" s="75"/>
      <c r="IFD305" s="75"/>
      <c r="IFE305" s="75"/>
      <c r="IFF305" s="75"/>
      <c r="IFG305" s="75"/>
      <c r="IFH305" s="75"/>
      <c r="IFI305" s="75"/>
      <c r="IFJ305" s="75"/>
      <c r="IFK305" s="75"/>
      <c r="IFL305" s="75"/>
      <c r="IFM305" s="75"/>
      <c r="IFN305" s="75"/>
      <c r="IFO305" s="75"/>
      <c r="IFP305" s="75"/>
      <c r="IFQ305" s="75"/>
      <c r="IFR305" s="75"/>
      <c r="IFS305" s="75"/>
      <c r="IFT305" s="75"/>
      <c r="IFU305" s="75"/>
      <c r="IFV305" s="75"/>
      <c r="IFW305" s="75"/>
      <c r="IFX305" s="75"/>
      <c r="IFY305" s="75"/>
      <c r="IFZ305" s="75"/>
      <c r="IGA305" s="75"/>
      <c r="IGB305" s="75"/>
      <c r="IGC305" s="75"/>
      <c r="IGD305" s="75"/>
      <c r="IGE305" s="75"/>
      <c r="IGF305" s="75"/>
      <c r="IGG305" s="75"/>
      <c r="IGH305" s="75"/>
      <c r="IGI305" s="75"/>
      <c r="IGJ305" s="75"/>
      <c r="IGK305" s="75"/>
      <c r="IGL305" s="75"/>
      <c r="IGM305" s="75"/>
      <c r="IGN305" s="75"/>
      <c r="IGO305" s="75"/>
      <c r="IGP305" s="75"/>
      <c r="IGQ305" s="75"/>
      <c r="IGR305" s="75"/>
      <c r="IGS305" s="75"/>
      <c r="IGT305" s="75"/>
      <c r="IGU305" s="75"/>
      <c r="IGV305" s="75"/>
      <c r="IGW305" s="75"/>
      <c r="IGX305" s="75"/>
      <c r="IGY305" s="75"/>
      <c r="IGZ305" s="75"/>
      <c r="IHA305" s="75"/>
      <c r="IHB305" s="75"/>
      <c r="IHC305" s="75"/>
      <c r="IHD305" s="75"/>
      <c r="IHE305" s="75"/>
      <c r="IHF305" s="75"/>
      <c r="IHG305" s="75"/>
      <c r="IHH305" s="75"/>
      <c r="IHI305" s="75"/>
      <c r="IHJ305" s="75"/>
      <c r="IHK305" s="75"/>
      <c r="IHL305" s="75"/>
      <c r="IHM305" s="75"/>
      <c r="IHN305" s="75"/>
      <c r="IHO305" s="75"/>
      <c r="IHP305" s="75"/>
      <c r="IHQ305" s="75"/>
      <c r="IHR305" s="75"/>
      <c r="IHS305" s="75"/>
      <c r="IHT305" s="75"/>
      <c r="IHU305" s="75"/>
      <c r="IHV305" s="75"/>
      <c r="IHW305" s="75"/>
      <c r="IHX305" s="75"/>
      <c r="IHY305" s="75"/>
      <c r="IHZ305" s="75"/>
      <c r="IIA305" s="75"/>
      <c r="IIB305" s="75"/>
      <c r="IIC305" s="75"/>
      <c r="IID305" s="75"/>
      <c r="IIE305" s="75"/>
      <c r="IIF305" s="75"/>
      <c r="IIG305" s="75"/>
      <c r="IIH305" s="75"/>
      <c r="III305" s="75"/>
      <c r="IIJ305" s="75"/>
      <c r="IIK305" s="75"/>
      <c r="IIL305" s="75"/>
      <c r="IIM305" s="75"/>
      <c r="IIN305" s="75"/>
      <c r="IIO305" s="75"/>
      <c r="IIP305" s="75"/>
      <c r="IIQ305" s="75"/>
      <c r="IIR305" s="75"/>
      <c r="IIS305" s="75"/>
      <c r="IIT305" s="75"/>
      <c r="IIU305" s="75"/>
      <c r="IIV305" s="75"/>
      <c r="IIW305" s="75"/>
      <c r="IIX305" s="75"/>
      <c r="IIY305" s="75"/>
      <c r="IIZ305" s="75"/>
      <c r="IJA305" s="75"/>
      <c r="IJB305" s="75"/>
      <c r="IJC305" s="75"/>
      <c r="IJD305" s="75"/>
      <c r="IJE305" s="75"/>
      <c r="IJF305" s="75"/>
      <c r="IJG305" s="75"/>
      <c r="IJH305" s="75"/>
      <c r="IJI305" s="75"/>
      <c r="IJJ305" s="75"/>
      <c r="IJK305" s="75"/>
      <c r="IJL305" s="75"/>
      <c r="IJM305" s="75"/>
      <c r="IJN305" s="75"/>
      <c r="IJO305" s="75"/>
      <c r="IJP305" s="75"/>
      <c r="IJQ305" s="75"/>
      <c r="IJR305" s="75"/>
      <c r="IJS305" s="75"/>
      <c r="IJT305" s="75"/>
      <c r="IJU305" s="75"/>
      <c r="IJV305" s="75"/>
      <c r="IJW305" s="75"/>
      <c r="IJX305" s="75"/>
      <c r="IJY305" s="75"/>
      <c r="IJZ305" s="75"/>
      <c r="IKA305" s="75"/>
      <c r="IKB305" s="75"/>
      <c r="IKC305" s="75"/>
      <c r="IKD305" s="75"/>
      <c r="IKE305" s="75"/>
      <c r="IKF305" s="75"/>
      <c r="IKG305" s="75"/>
      <c r="IKH305" s="75"/>
      <c r="IKI305" s="75"/>
      <c r="IKJ305" s="75"/>
      <c r="IKK305" s="75"/>
      <c r="IKL305" s="75"/>
      <c r="IKM305" s="75"/>
      <c r="IKN305" s="75"/>
      <c r="IKO305" s="75"/>
      <c r="IKP305" s="75"/>
      <c r="IKQ305" s="75"/>
      <c r="IKR305" s="75"/>
      <c r="IKS305" s="75"/>
      <c r="IKT305" s="75"/>
      <c r="IKU305" s="75"/>
      <c r="IKV305" s="75"/>
      <c r="IKW305" s="75"/>
      <c r="IKX305" s="75"/>
      <c r="IKY305" s="75"/>
      <c r="IKZ305" s="75"/>
      <c r="ILA305" s="75"/>
      <c r="ILB305" s="75"/>
      <c r="ILC305" s="75"/>
      <c r="ILD305" s="75"/>
      <c r="ILE305" s="75"/>
      <c r="ILF305" s="75"/>
      <c r="ILG305" s="75"/>
      <c r="ILH305" s="75"/>
      <c r="ILI305" s="75"/>
      <c r="ILJ305" s="75"/>
      <c r="ILK305" s="75"/>
      <c r="ILL305" s="75"/>
      <c r="ILM305" s="75"/>
      <c r="ILN305" s="75"/>
      <c r="ILO305" s="75"/>
      <c r="ILP305" s="75"/>
      <c r="ILQ305" s="75"/>
      <c r="ILR305" s="75"/>
      <c r="ILS305" s="75"/>
      <c r="ILT305" s="75"/>
      <c r="ILU305" s="75"/>
      <c r="ILV305" s="75"/>
      <c r="ILW305" s="75"/>
      <c r="ILX305" s="75"/>
      <c r="ILY305" s="75"/>
      <c r="ILZ305" s="75"/>
      <c r="IMA305" s="75"/>
      <c r="IMB305" s="75"/>
      <c r="IMC305" s="75"/>
      <c r="IMD305" s="75"/>
      <c r="IME305" s="75"/>
      <c r="IMF305" s="75"/>
      <c r="IMG305" s="75"/>
      <c r="IMH305" s="75"/>
      <c r="IMI305" s="75"/>
      <c r="IMJ305" s="75"/>
      <c r="IMK305" s="75"/>
      <c r="IML305" s="75"/>
      <c r="IMM305" s="75"/>
      <c r="IMN305" s="75"/>
      <c r="IMO305" s="75"/>
      <c r="IMP305" s="75"/>
      <c r="IMQ305" s="75"/>
      <c r="IMR305" s="75"/>
      <c r="IMS305" s="75"/>
      <c r="IMT305" s="75"/>
      <c r="IMU305" s="75"/>
      <c r="IMV305" s="75"/>
      <c r="IMW305" s="75"/>
      <c r="IMX305" s="75"/>
      <c r="IMY305" s="75"/>
      <c r="IMZ305" s="75"/>
      <c r="INA305" s="75"/>
      <c r="INB305" s="75"/>
      <c r="INC305" s="75"/>
      <c r="IND305" s="75"/>
      <c r="INE305" s="75"/>
      <c r="INF305" s="75"/>
      <c r="ING305" s="75"/>
      <c r="INH305" s="75"/>
      <c r="INI305" s="75"/>
      <c r="INJ305" s="75"/>
      <c r="INK305" s="75"/>
      <c r="INL305" s="75"/>
      <c r="INM305" s="75"/>
      <c r="INN305" s="75"/>
      <c r="INO305" s="75"/>
      <c r="INP305" s="75"/>
      <c r="INQ305" s="75"/>
      <c r="INR305" s="75"/>
      <c r="INS305" s="75"/>
      <c r="INT305" s="75"/>
      <c r="INU305" s="75"/>
      <c r="INV305" s="75"/>
      <c r="INW305" s="75"/>
      <c r="INX305" s="75"/>
      <c r="INY305" s="75"/>
      <c r="INZ305" s="75"/>
      <c r="IOA305" s="75"/>
      <c r="IOB305" s="75"/>
      <c r="IOC305" s="75"/>
      <c r="IOD305" s="75"/>
      <c r="IOE305" s="75"/>
      <c r="IOF305" s="75"/>
      <c r="IOG305" s="75"/>
      <c r="IOH305" s="75"/>
      <c r="IOI305" s="75"/>
      <c r="IOJ305" s="75"/>
      <c r="IOK305" s="75"/>
      <c r="IOL305" s="75"/>
      <c r="IOM305" s="75"/>
      <c r="ION305" s="75"/>
      <c r="IOO305" s="75"/>
      <c r="IOP305" s="75"/>
      <c r="IOQ305" s="75"/>
      <c r="IOR305" s="75"/>
      <c r="IOS305" s="75"/>
      <c r="IOT305" s="75"/>
      <c r="IOU305" s="75"/>
      <c r="IOV305" s="75"/>
      <c r="IOW305" s="75"/>
      <c r="IOX305" s="75"/>
      <c r="IOY305" s="75"/>
      <c r="IOZ305" s="75"/>
      <c r="IPA305" s="75"/>
      <c r="IPB305" s="75"/>
      <c r="IPC305" s="75"/>
      <c r="IPD305" s="75"/>
      <c r="IPE305" s="75"/>
      <c r="IPF305" s="75"/>
      <c r="IPG305" s="75"/>
      <c r="IPH305" s="75"/>
      <c r="IPI305" s="75"/>
      <c r="IPJ305" s="75"/>
      <c r="IPK305" s="75"/>
      <c r="IPL305" s="75"/>
      <c r="IPM305" s="75"/>
      <c r="IPN305" s="75"/>
      <c r="IPO305" s="75"/>
      <c r="IPP305" s="75"/>
      <c r="IPQ305" s="75"/>
      <c r="IPR305" s="75"/>
      <c r="IPS305" s="75"/>
      <c r="IPT305" s="75"/>
      <c r="IPU305" s="75"/>
      <c r="IPV305" s="75"/>
      <c r="IPW305" s="75"/>
      <c r="IPX305" s="75"/>
      <c r="IPY305" s="75"/>
      <c r="IPZ305" s="75"/>
      <c r="IQA305" s="75"/>
      <c r="IQB305" s="75"/>
      <c r="IQC305" s="75"/>
      <c r="IQD305" s="75"/>
      <c r="IQE305" s="75"/>
      <c r="IQF305" s="75"/>
      <c r="IQG305" s="75"/>
      <c r="IQH305" s="75"/>
      <c r="IQI305" s="75"/>
      <c r="IQJ305" s="75"/>
      <c r="IQK305" s="75"/>
      <c r="IQL305" s="75"/>
      <c r="IQM305" s="75"/>
      <c r="IQN305" s="75"/>
      <c r="IQO305" s="75"/>
      <c r="IQP305" s="75"/>
      <c r="IQQ305" s="75"/>
      <c r="IQR305" s="75"/>
      <c r="IQS305" s="75"/>
      <c r="IQT305" s="75"/>
      <c r="IQU305" s="75"/>
      <c r="IQV305" s="75"/>
      <c r="IQW305" s="75"/>
      <c r="IQX305" s="75"/>
      <c r="IQY305" s="75"/>
      <c r="IQZ305" s="75"/>
      <c r="IRA305" s="75"/>
      <c r="IRB305" s="75"/>
      <c r="IRC305" s="75"/>
      <c r="IRD305" s="75"/>
      <c r="IRE305" s="75"/>
      <c r="IRF305" s="75"/>
      <c r="IRG305" s="75"/>
      <c r="IRH305" s="75"/>
      <c r="IRI305" s="75"/>
      <c r="IRJ305" s="75"/>
      <c r="IRK305" s="75"/>
      <c r="IRL305" s="75"/>
      <c r="IRM305" s="75"/>
      <c r="IRN305" s="75"/>
      <c r="IRO305" s="75"/>
      <c r="IRP305" s="75"/>
      <c r="IRQ305" s="75"/>
      <c r="IRR305" s="75"/>
      <c r="IRS305" s="75"/>
      <c r="IRT305" s="75"/>
      <c r="IRU305" s="75"/>
      <c r="IRV305" s="75"/>
      <c r="IRW305" s="75"/>
      <c r="IRX305" s="75"/>
      <c r="IRY305" s="75"/>
      <c r="IRZ305" s="75"/>
      <c r="ISA305" s="75"/>
      <c r="ISB305" s="75"/>
      <c r="ISC305" s="75"/>
      <c r="ISD305" s="75"/>
      <c r="ISE305" s="75"/>
      <c r="ISF305" s="75"/>
      <c r="ISG305" s="75"/>
      <c r="ISH305" s="75"/>
      <c r="ISI305" s="75"/>
      <c r="ISJ305" s="75"/>
      <c r="ISK305" s="75"/>
      <c r="ISL305" s="75"/>
      <c r="ISM305" s="75"/>
      <c r="ISN305" s="75"/>
      <c r="ISO305" s="75"/>
      <c r="ISP305" s="75"/>
      <c r="ISQ305" s="75"/>
      <c r="ISR305" s="75"/>
      <c r="ISS305" s="75"/>
      <c r="IST305" s="75"/>
      <c r="ISU305" s="75"/>
      <c r="ISV305" s="75"/>
      <c r="ISW305" s="75"/>
      <c r="ISX305" s="75"/>
      <c r="ISY305" s="75"/>
      <c r="ISZ305" s="75"/>
      <c r="ITA305" s="75"/>
      <c r="ITB305" s="75"/>
      <c r="ITC305" s="75"/>
      <c r="ITD305" s="75"/>
      <c r="ITE305" s="75"/>
      <c r="ITF305" s="75"/>
      <c r="ITG305" s="75"/>
      <c r="ITH305" s="75"/>
      <c r="ITI305" s="75"/>
      <c r="ITJ305" s="75"/>
      <c r="ITK305" s="75"/>
      <c r="ITL305" s="75"/>
      <c r="ITM305" s="75"/>
      <c r="ITN305" s="75"/>
      <c r="ITO305" s="75"/>
      <c r="ITP305" s="75"/>
      <c r="ITQ305" s="75"/>
      <c r="ITR305" s="75"/>
      <c r="ITS305" s="75"/>
      <c r="ITT305" s="75"/>
      <c r="ITU305" s="75"/>
      <c r="ITV305" s="75"/>
      <c r="ITW305" s="75"/>
      <c r="ITX305" s="75"/>
      <c r="ITY305" s="75"/>
      <c r="ITZ305" s="75"/>
      <c r="IUA305" s="75"/>
      <c r="IUB305" s="75"/>
      <c r="IUC305" s="75"/>
      <c r="IUD305" s="75"/>
      <c r="IUE305" s="75"/>
      <c r="IUF305" s="75"/>
      <c r="IUG305" s="75"/>
      <c r="IUH305" s="75"/>
      <c r="IUI305" s="75"/>
      <c r="IUJ305" s="75"/>
      <c r="IUK305" s="75"/>
      <c r="IUL305" s="75"/>
      <c r="IUM305" s="75"/>
      <c r="IUN305" s="75"/>
      <c r="IUO305" s="75"/>
      <c r="IUP305" s="75"/>
      <c r="IUQ305" s="75"/>
      <c r="IUR305" s="75"/>
      <c r="IUS305" s="75"/>
      <c r="IUT305" s="75"/>
      <c r="IUU305" s="75"/>
      <c r="IUV305" s="75"/>
      <c r="IUW305" s="75"/>
      <c r="IUX305" s="75"/>
      <c r="IUY305" s="75"/>
      <c r="IUZ305" s="75"/>
      <c r="IVA305" s="75"/>
      <c r="IVB305" s="75"/>
      <c r="IVC305" s="75"/>
      <c r="IVD305" s="75"/>
      <c r="IVE305" s="75"/>
      <c r="IVF305" s="75"/>
      <c r="IVG305" s="75"/>
      <c r="IVH305" s="75"/>
      <c r="IVI305" s="75"/>
      <c r="IVJ305" s="75"/>
      <c r="IVK305" s="75"/>
      <c r="IVL305" s="75"/>
      <c r="IVM305" s="75"/>
      <c r="IVN305" s="75"/>
      <c r="IVO305" s="75"/>
      <c r="IVP305" s="75"/>
      <c r="IVQ305" s="75"/>
      <c r="IVR305" s="75"/>
      <c r="IVS305" s="75"/>
      <c r="IVT305" s="75"/>
      <c r="IVU305" s="75"/>
      <c r="IVV305" s="75"/>
      <c r="IVW305" s="75"/>
      <c r="IVX305" s="75"/>
      <c r="IVY305" s="75"/>
      <c r="IVZ305" s="75"/>
      <c r="IWA305" s="75"/>
      <c r="IWB305" s="75"/>
      <c r="IWC305" s="75"/>
      <c r="IWD305" s="75"/>
      <c r="IWE305" s="75"/>
      <c r="IWF305" s="75"/>
      <c r="IWG305" s="75"/>
      <c r="IWH305" s="75"/>
      <c r="IWI305" s="75"/>
      <c r="IWJ305" s="75"/>
      <c r="IWK305" s="75"/>
      <c r="IWL305" s="75"/>
      <c r="IWM305" s="75"/>
      <c r="IWN305" s="75"/>
      <c r="IWO305" s="75"/>
      <c r="IWP305" s="75"/>
      <c r="IWQ305" s="75"/>
      <c r="IWR305" s="75"/>
      <c r="IWS305" s="75"/>
      <c r="IWT305" s="75"/>
      <c r="IWU305" s="75"/>
      <c r="IWV305" s="75"/>
      <c r="IWW305" s="75"/>
      <c r="IWX305" s="75"/>
      <c r="IWY305" s="75"/>
      <c r="IWZ305" s="75"/>
      <c r="IXA305" s="75"/>
      <c r="IXB305" s="75"/>
      <c r="IXC305" s="75"/>
      <c r="IXD305" s="75"/>
      <c r="IXE305" s="75"/>
      <c r="IXF305" s="75"/>
      <c r="IXG305" s="75"/>
      <c r="IXH305" s="75"/>
      <c r="IXI305" s="75"/>
      <c r="IXJ305" s="75"/>
      <c r="IXK305" s="75"/>
      <c r="IXL305" s="75"/>
      <c r="IXM305" s="75"/>
      <c r="IXN305" s="75"/>
      <c r="IXO305" s="75"/>
      <c r="IXP305" s="75"/>
      <c r="IXQ305" s="75"/>
      <c r="IXR305" s="75"/>
      <c r="IXS305" s="75"/>
      <c r="IXT305" s="75"/>
      <c r="IXU305" s="75"/>
      <c r="IXV305" s="75"/>
      <c r="IXW305" s="75"/>
      <c r="IXX305" s="75"/>
      <c r="IXY305" s="75"/>
      <c r="IXZ305" s="75"/>
      <c r="IYA305" s="75"/>
      <c r="IYB305" s="75"/>
      <c r="IYC305" s="75"/>
      <c r="IYD305" s="75"/>
      <c r="IYE305" s="75"/>
      <c r="IYF305" s="75"/>
      <c r="IYG305" s="75"/>
      <c r="IYH305" s="75"/>
      <c r="IYI305" s="75"/>
      <c r="IYJ305" s="75"/>
      <c r="IYK305" s="75"/>
      <c r="IYL305" s="75"/>
      <c r="IYM305" s="75"/>
      <c r="IYN305" s="75"/>
      <c r="IYO305" s="75"/>
      <c r="IYP305" s="75"/>
      <c r="IYQ305" s="75"/>
      <c r="IYR305" s="75"/>
      <c r="IYS305" s="75"/>
      <c r="IYT305" s="75"/>
      <c r="IYU305" s="75"/>
      <c r="IYV305" s="75"/>
      <c r="IYW305" s="75"/>
      <c r="IYX305" s="75"/>
      <c r="IYY305" s="75"/>
      <c r="IYZ305" s="75"/>
      <c r="IZA305" s="75"/>
      <c r="IZB305" s="75"/>
      <c r="IZC305" s="75"/>
      <c r="IZD305" s="75"/>
      <c r="IZE305" s="75"/>
      <c r="IZF305" s="75"/>
      <c r="IZG305" s="75"/>
      <c r="IZH305" s="75"/>
      <c r="IZI305" s="75"/>
      <c r="IZJ305" s="75"/>
      <c r="IZK305" s="75"/>
      <c r="IZL305" s="75"/>
      <c r="IZM305" s="75"/>
      <c r="IZN305" s="75"/>
      <c r="IZO305" s="75"/>
      <c r="IZP305" s="75"/>
      <c r="IZQ305" s="75"/>
      <c r="IZR305" s="75"/>
      <c r="IZS305" s="75"/>
      <c r="IZT305" s="75"/>
      <c r="IZU305" s="75"/>
      <c r="IZV305" s="75"/>
      <c r="IZW305" s="75"/>
      <c r="IZX305" s="75"/>
      <c r="IZY305" s="75"/>
      <c r="IZZ305" s="75"/>
      <c r="JAA305" s="75"/>
      <c r="JAB305" s="75"/>
      <c r="JAC305" s="75"/>
      <c r="JAD305" s="75"/>
      <c r="JAE305" s="75"/>
      <c r="JAF305" s="75"/>
      <c r="JAG305" s="75"/>
      <c r="JAH305" s="75"/>
      <c r="JAI305" s="75"/>
      <c r="JAJ305" s="75"/>
      <c r="JAK305" s="75"/>
      <c r="JAL305" s="75"/>
      <c r="JAM305" s="75"/>
      <c r="JAN305" s="75"/>
      <c r="JAO305" s="75"/>
      <c r="JAP305" s="75"/>
      <c r="JAQ305" s="75"/>
      <c r="JAR305" s="75"/>
      <c r="JAS305" s="75"/>
      <c r="JAT305" s="75"/>
      <c r="JAU305" s="75"/>
      <c r="JAV305" s="75"/>
      <c r="JAW305" s="75"/>
      <c r="JAX305" s="75"/>
      <c r="JAY305" s="75"/>
      <c r="JAZ305" s="75"/>
      <c r="JBA305" s="75"/>
      <c r="JBB305" s="75"/>
      <c r="JBC305" s="75"/>
      <c r="JBD305" s="75"/>
      <c r="JBE305" s="75"/>
      <c r="JBF305" s="75"/>
      <c r="JBG305" s="75"/>
      <c r="JBH305" s="75"/>
      <c r="JBI305" s="75"/>
      <c r="JBJ305" s="75"/>
      <c r="JBK305" s="75"/>
      <c r="JBL305" s="75"/>
      <c r="JBM305" s="75"/>
      <c r="JBN305" s="75"/>
      <c r="JBO305" s="75"/>
      <c r="JBP305" s="75"/>
      <c r="JBQ305" s="75"/>
      <c r="JBR305" s="75"/>
      <c r="JBS305" s="75"/>
      <c r="JBT305" s="75"/>
      <c r="JBU305" s="75"/>
      <c r="JBV305" s="75"/>
      <c r="JBW305" s="75"/>
      <c r="JBX305" s="75"/>
      <c r="JBY305" s="75"/>
      <c r="JBZ305" s="75"/>
      <c r="JCA305" s="75"/>
      <c r="JCB305" s="75"/>
      <c r="JCC305" s="75"/>
      <c r="JCD305" s="75"/>
      <c r="JCE305" s="75"/>
      <c r="JCF305" s="75"/>
      <c r="JCG305" s="75"/>
      <c r="JCH305" s="75"/>
      <c r="JCI305" s="75"/>
      <c r="JCJ305" s="75"/>
      <c r="JCK305" s="75"/>
      <c r="JCL305" s="75"/>
      <c r="JCM305" s="75"/>
      <c r="JCN305" s="75"/>
      <c r="JCO305" s="75"/>
      <c r="JCP305" s="75"/>
      <c r="JCQ305" s="75"/>
      <c r="JCR305" s="75"/>
      <c r="JCS305" s="75"/>
      <c r="JCT305" s="75"/>
      <c r="JCU305" s="75"/>
      <c r="JCV305" s="75"/>
      <c r="JCW305" s="75"/>
      <c r="JCX305" s="75"/>
      <c r="JCY305" s="75"/>
      <c r="JCZ305" s="75"/>
      <c r="JDA305" s="75"/>
      <c r="JDB305" s="75"/>
      <c r="JDC305" s="75"/>
      <c r="JDD305" s="75"/>
      <c r="JDE305" s="75"/>
      <c r="JDF305" s="75"/>
      <c r="JDG305" s="75"/>
      <c r="JDH305" s="75"/>
      <c r="JDI305" s="75"/>
      <c r="JDJ305" s="75"/>
      <c r="JDK305" s="75"/>
      <c r="JDL305" s="75"/>
      <c r="JDM305" s="75"/>
      <c r="JDN305" s="75"/>
      <c r="JDO305" s="75"/>
      <c r="JDP305" s="75"/>
      <c r="JDQ305" s="75"/>
      <c r="JDR305" s="75"/>
      <c r="JDS305" s="75"/>
      <c r="JDT305" s="75"/>
      <c r="JDU305" s="75"/>
      <c r="JDV305" s="75"/>
      <c r="JDW305" s="75"/>
      <c r="JDX305" s="75"/>
      <c r="JDY305" s="75"/>
      <c r="JDZ305" s="75"/>
      <c r="JEA305" s="75"/>
      <c r="JEB305" s="75"/>
      <c r="JEC305" s="75"/>
      <c r="JED305" s="75"/>
      <c r="JEE305" s="75"/>
      <c r="JEF305" s="75"/>
      <c r="JEG305" s="75"/>
      <c r="JEH305" s="75"/>
      <c r="JEI305" s="75"/>
      <c r="JEJ305" s="75"/>
      <c r="JEK305" s="75"/>
      <c r="JEL305" s="75"/>
      <c r="JEM305" s="75"/>
      <c r="JEN305" s="75"/>
      <c r="JEO305" s="75"/>
      <c r="JEP305" s="75"/>
      <c r="JEQ305" s="75"/>
      <c r="JER305" s="75"/>
      <c r="JES305" s="75"/>
      <c r="JET305" s="75"/>
      <c r="JEU305" s="75"/>
      <c r="JEV305" s="75"/>
      <c r="JEW305" s="75"/>
      <c r="JEX305" s="75"/>
      <c r="JEY305" s="75"/>
      <c r="JEZ305" s="75"/>
      <c r="JFA305" s="75"/>
      <c r="JFB305" s="75"/>
      <c r="JFC305" s="75"/>
      <c r="JFD305" s="75"/>
      <c r="JFE305" s="75"/>
      <c r="JFF305" s="75"/>
      <c r="JFG305" s="75"/>
      <c r="JFH305" s="75"/>
      <c r="JFI305" s="75"/>
      <c r="JFJ305" s="75"/>
      <c r="JFK305" s="75"/>
      <c r="JFL305" s="75"/>
      <c r="JFM305" s="75"/>
      <c r="JFN305" s="75"/>
      <c r="JFO305" s="75"/>
      <c r="JFP305" s="75"/>
      <c r="JFQ305" s="75"/>
      <c r="JFR305" s="75"/>
      <c r="JFS305" s="75"/>
      <c r="JFT305" s="75"/>
      <c r="JFU305" s="75"/>
      <c r="JFV305" s="75"/>
      <c r="JFW305" s="75"/>
      <c r="JFX305" s="75"/>
      <c r="JFY305" s="75"/>
      <c r="JFZ305" s="75"/>
      <c r="JGA305" s="75"/>
      <c r="JGB305" s="75"/>
      <c r="JGC305" s="75"/>
      <c r="JGD305" s="75"/>
      <c r="JGE305" s="75"/>
      <c r="JGF305" s="75"/>
      <c r="JGG305" s="75"/>
      <c r="JGH305" s="75"/>
      <c r="JGI305" s="75"/>
      <c r="JGJ305" s="75"/>
      <c r="JGK305" s="75"/>
      <c r="JGL305" s="75"/>
      <c r="JGM305" s="75"/>
      <c r="JGN305" s="75"/>
      <c r="JGO305" s="75"/>
      <c r="JGP305" s="75"/>
      <c r="JGQ305" s="75"/>
      <c r="JGR305" s="75"/>
      <c r="JGS305" s="75"/>
      <c r="JGT305" s="75"/>
      <c r="JGU305" s="75"/>
      <c r="JGV305" s="75"/>
      <c r="JGW305" s="75"/>
      <c r="JGX305" s="75"/>
      <c r="JGY305" s="75"/>
      <c r="JGZ305" s="75"/>
      <c r="JHA305" s="75"/>
      <c r="JHB305" s="75"/>
      <c r="JHC305" s="75"/>
      <c r="JHD305" s="75"/>
      <c r="JHE305" s="75"/>
      <c r="JHF305" s="75"/>
      <c r="JHG305" s="75"/>
      <c r="JHH305" s="75"/>
      <c r="JHI305" s="75"/>
      <c r="JHJ305" s="75"/>
      <c r="JHK305" s="75"/>
      <c r="JHL305" s="75"/>
      <c r="JHM305" s="75"/>
      <c r="JHN305" s="75"/>
      <c r="JHO305" s="75"/>
      <c r="JHP305" s="75"/>
      <c r="JHQ305" s="75"/>
      <c r="JHR305" s="75"/>
      <c r="JHS305" s="75"/>
      <c r="JHT305" s="75"/>
      <c r="JHU305" s="75"/>
      <c r="JHV305" s="75"/>
      <c r="JHW305" s="75"/>
      <c r="JHX305" s="75"/>
      <c r="JHY305" s="75"/>
      <c r="JHZ305" s="75"/>
      <c r="JIA305" s="75"/>
      <c r="JIB305" s="75"/>
      <c r="JIC305" s="75"/>
      <c r="JID305" s="75"/>
      <c r="JIE305" s="75"/>
      <c r="JIF305" s="75"/>
      <c r="JIG305" s="75"/>
      <c r="JIH305" s="75"/>
      <c r="JII305" s="75"/>
      <c r="JIJ305" s="75"/>
      <c r="JIK305" s="75"/>
      <c r="JIL305" s="75"/>
      <c r="JIM305" s="75"/>
      <c r="JIN305" s="75"/>
      <c r="JIO305" s="75"/>
      <c r="JIP305" s="75"/>
      <c r="JIQ305" s="75"/>
      <c r="JIR305" s="75"/>
      <c r="JIS305" s="75"/>
      <c r="JIT305" s="75"/>
      <c r="JIU305" s="75"/>
      <c r="JIV305" s="75"/>
      <c r="JIW305" s="75"/>
      <c r="JIX305" s="75"/>
      <c r="JIY305" s="75"/>
      <c r="JIZ305" s="75"/>
      <c r="JJA305" s="75"/>
      <c r="JJB305" s="75"/>
      <c r="JJC305" s="75"/>
      <c r="JJD305" s="75"/>
      <c r="JJE305" s="75"/>
      <c r="JJF305" s="75"/>
      <c r="JJG305" s="75"/>
      <c r="JJH305" s="75"/>
      <c r="JJI305" s="75"/>
      <c r="JJJ305" s="75"/>
      <c r="JJK305" s="75"/>
      <c r="JJL305" s="75"/>
      <c r="JJM305" s="75"/>
      <c r="JJN305" s="75"/>
      <c r="JJO305" s="75"/>
      <c r="JJP305" s="75"/>
      <c r="JJQ305" s="75"/>
      <c r="JJR305" s="75"/>
      <c r="JJS305" s="75"/>
      <c r="JJT305" s="75"/>
      <c r="JJU305" s="75"/>
      <c r="JJV305" s="75"/>
      <c r="JJW305" s="75"/>
      <c r="JJX305" s="75"/>
      <c r="JJY305" s="75"/>
      <c r="JJZ305" s="75"/>
      <c r="JKA305" s="75"/>
      <c r="JKB305" s="75"/>
      <c r="JKC305" s="75"/>
      <c r="JKD305" s="75"/>
      <c r="JKE305" s="75"/>
      <c r="JKF305" s="75"/>
      <c r="JKG305" s="75"/>
      <c r="JKH305" s="75"/>
      <c r="JKI305" s="75"/>
      <c r="JKJ305" s="75"/>
      <c r="JKK305" s="75"/>
      <c r="JKL305" s="75"/>
      <c r="JKM305" s="75"/>
      <c r="JKN305" s="75"/>
      <c r="JKO305" s="75"/>
      <c r="JKP305" s="75"/>
      <c r="JKQ305" s="75"/>
      <c r="JKR305" s="75"/>
      <c r="JKS305" s="75"/>
      <c r="JKT305" s="75"/>
      <c r="JKU305" s="75"/>
      <c r="JKV305" s="75"/>
      <c r="JKW305" s="75"/>
      <c r="JKX305" s="75"/>
      <c r="JKY305" s="75"/>
      <c r="JKZ305" s="75"/>
      <c r="JLA305" s="75"/>
      <c r="JLB305" s="75"/>
      <c r="JLC305" s="75"/>
      <c r="JLD305" s="75"/>
      <c r="JLE305" s="75"/>
      <c r="JLF305" s="75"/>
      <c r="JLG305" s="75"/>
      <c r="JLH305" s="75"/>
      <c r="JLI305" s="75"/>
      <c r="JLJ305" s="75"/>
      <c r="JLK305" s="75"/>
      <c r="JLL305" s="75"/>
      <c r="JLM305" s="75"/>
      <c r="JLN305" s="75"/>
      <c r="JLO305" s="75"/>
      <c r="JLP305" s="75"/>
      <c r="JLQ305" s="75"/>
      <c r="JLR305" s="75"/>
      <c r="JLS305" s="75"/>
      <c r="JLT305" s="75"/>
      <c r="JLU305" s="75"/>
      <c r="JLV305" s="75"/>
      <c r="JLW305" s="75"/>
      <c r="JLX305" s="75"/>
      <c r="JLY305" s="75"/>
      <c r="JLZ305" s="75"/>
      <c r="JMA305" s="75"/>
      <c r="JMB305" s="75"/>
      <c r="JMC305" s="75"/>
      <c r="JMD305" s="75"/>
      <c r="JME305" s="75"/>
      <c r="JMF305" s="75"/>
      <c r="JMG305" s="75"/>
      <c r="JMH305" s="75"/>
      <c r="JMI305" s="75"/>
      <c r="JMJ305" s="75"/>
      <c r="JMK305" s="75"/>
      <c r="JML305" s="75"/>
      <c r="JMM305" s="75"/>
      <c r="JMN305" s="75"/>
      <c r="JMO305" s="75"/>
      <c r="JMP305" s="75"/>
      <c r="JMQ305" s="75"/>
      <c r="JMR305" s="75"/>
      <c r="JMS305" s="75"/>
      <c r="JMT305" s="75"/>
      <c r="JMU305" s="75"/>
      <c r="JMV305" s="75"/>
      <c r="JMW305" s="75"/>
      <c r="JMX305" s="75"/>
      <c r="JMY305" s="75"/>
      <c r="JMZ305" s="75"/>
      <c r="JNA305" s="75"/>
      <c r="JNB305" s="75"/>
      <c r="JNC305" s="75"/>
      <c r="JND305" s="75"/>
      <c r="JNE305" s="75"/>
      <c r="JNF305" s="75"/>
      <c r="JNG305" s="75"/>
      <c r="JNH305" s="75"/>
      <c r="JNI305" s="75"/>
      <c r="JNJ305" s="75"/>
      <c r="JNK305" s="75"/>
      <c r="JNL305" s="75"/>
      <c r="JNM305" s="75"/>
      <c r="JNN305" s="75"/>
      <c r="JNO305" s="75"/>
      <c r="JNP305" s="75"/>
      <c r="JNQ305" s="75"/>
      <c r="JNR305" s="75"/>
      <c r="JNS305" s="75"/>
      <c r="JNT305" s="75"/>
      <c r="JNU305" s="75"/>
      <c r="JNV305" s="75"/>
      <c r="JNW305" s="75"/>
      <c r="JNX305" s="75"/>
      <c r="JNY305" s="75"/>
      <c r="JNZ305" s="75"/>
      <c r="JOA305" s="75"/>
      <c r="JOB305" s="75"/>
      <c r="JOC305" s="75"/>
      <c r="JOD305" s="75"/>
      <c r="JOE305" s="75"/>
      <c r="JOF305" s="75"/>
      <c r="JOG305" s="75"/>
      <c r="JOH305" s="75"/>
      <c r="JOI305" s="75"/>
      <c r="JOJ305" s="75"/>
      <c r="JOK305" s="75"/>
      <c r="JOL305" s="75"/>
      <c r="JOM305" s="75"/>
      <c r="JON305" s="75"/>
      <c r="JOO305" s="75"/>
      <c r="JOP305" s="75"/>
      <c r="JOQ305" s="75"/>
      <c r="JOR305" s="75"/>
      <c r="JOS305" s="75"/>
      <c r="JOT305" s="75"/>
      <c r="JOU305" s="75"/>
      <c r="JOV305" s="75"/>
      <c r="JOW305" s="75"/>
      <c r="JOX305" s="75"/>
      <c r="JOY305" s="75"/>
      <c r="JOZ305" s="75"/>
      <c r="JPA305" s="75"/>
      <c r="JPB305" s="75"/>
      <c r="JPC305" s="75"/>
      <c r="JPD305" s="75"/>
      <c r="JPE305" s="75"/>
      <c r="JPF305" s="75"/>
      <c r="JPG305" s="75"/>
      <c r="JPH305" s="75"/>
      <c r="JPI305" s="75"/>
      <c r="JPJ305" s="75"/>
      <c r="JPK305" s="75"/>
      <c r="JPL305" s="75"/>
      <c r="JPM305" s="75"/>
      <c r="JPN305" s="75"/>
      <c r="JPO305" s="75"/>
      <c r="JPP305" s="75"/>
      <c r="JPQ305" s="75"/>
      <c r="JPR305" s="75"/>
      <c r="JPS305" s="75"/>
      <c r="JPT305" s="75"/>
      <c r="JPU305" s="75"/>
      <c r="JPV305" s="75"/>
      <c r="JPW305" s="75"/>
      <c r="JPX305" s="75"/>
      <c r="JPY305" s="75"/>
      <c r="JPZ305" s="75"/>
      <c r="JQA305" s="75"/>
      <c r="JQB305" s="75"/>
      <c r="JQC305" s="75"/>
      <c r="JQD305" s="75"/>
      <c r="JQE305" s="75"/>
      <c r="JQF305" s="75"/>
      <c r="JQG305" s="75"/>
      <c r="JQH305" s="75"/>
      <c r="JQI305" s="75"/>
      <c r="JQJ305" s="75"/>
      <c r="JQK305" s="75"/>
      <c r="JQL305" s="75"/>
      <c r="JQM305" s="75"/>
      <c r="JQN305" s="75"/>
      <c r="JQO305" s="75"/>
      <c r="JQP305" s="75"/>
      <c r="JQQ305" s="75"/>
      <c r="JQR305" s="75"/>
      <c r="JQS305" s="75"/>
      <c r="JQT305" s="75"/>
      <c r="JQU305" s="75"/>
      <c r="JQV305" s="75"/>
      <c r="JQW305" s="75"/>
      <c r="JQX305" s="75"/>
      <c r="JQY305" s="75"/>
      <c r="JQZ305" s="75"/>
      <c r="JRA305" s="75"/>
      <c r="JRB305" s="75"/>
      <c r="JRC305" s="75"/>
      <c r="JRD305" s="75"/>
      <c r="JRE305" s="75"/>
      <c r="JRF305" s="75"/>
      <c r="JRG305" s="75"/>
      <c r="JRH305" s="75"/>
      <c r="JRI305" s="75"/>
      <c r="JRJ305" s="75"/>
      <c r="JRK305" s="75"/>
      <c r="JRL305" s="75"/>
      <c r="JRM305" s="75"/>
      <c r="JRN305" s="75"/>
      <c r="JRO305" s="75"/>
      <c r="JRP305" s="75"/>
      <c r="JRQ305" s="75"/>
      <c r="JRR305" s="75"/>
      <c r="JRS305" s="75"/>
      <c r="JRT305" s="75"/>
      <c r="JRU305" s="75"/>
      <c r="JRV305" s="75"/>
      <c r="JRW305" s="75"/>
      <c r="JRX305" s="75"/>
      <c r="JRY305" s="75"/>
      <c r="JRZ305" s="75"/>
      <c r="JSA305" s="75"/>
      <c r="JSB305" s="75"/>
      <c r="JSC305" s="75"/>
      <c r="JSD305" s="75"/>
      <c r="JSE305" s="75"/>
      <c r="JSF305" s="75"/>
      <c r="JSG305" s="75"/>
      <c r="JSH305" s="75"/>
      <c r="JSI305" s="75"/>
      <c r="JSJ305" s="75"/>
      <c r="JSK305" s="75"/>
      <c r="JSL305" s="75"/>
      <c r="JSM305" s="75"/>
      <c r="JSN305" s="75"/>
      <c r="JSO305" s="75"/>
      <c r="JSP305" s="75"/>
      <c r="JSQ305" s="75"/>
      <c r="JSR305" s="75"/>
      <c r="JSS305" s="75"/>
      <c r="JST305" s="75"/>
      <c r="JSU305" s="75"/>
      <c r="JSV305" s="75"/>
      <c r="JSW305" s="75"/>
      <c r="JSX305" s="75"/>
      <c r="JSY305" s="75"/>
      <c r="JSZ305" s="75"/>
      <c r="JTA305" s="75"/>
      <c r="JTB305" s="75"/>
      <c r="JTC305" s="75"/>
      <c r="JTD305" s="75"/>
      <c r="JTE305" s="75"/>
      <c r="JTF305" s="75"/>
      <c r="JTG305" s="75"/>
      <c r="JTH305" s="75"/>
      <c r="JTI305" s="75"/>
      <c r="JTJ305" s="75"/>
      <c r="JTK305" s="75"/>
      <c r="JTL305" s="75"/>
      <c r="JTM305" s="75"/>
      <c r="JTN305" s="75"/>
      <c r="JTO305" s="75"/>
      <c r="JTP305" s="75"/>
      <c r="JTQ305" s="75"/>
      <c r="JTR305" s="75"/>
      <c r="JTS305" s="75"/>
      <c r="JTT305" s="75"/>
      <c r="JTU305" s="75"/>
      <c r="JTV305" s="75"/>
      <c r="JTW305" s="75"/>
      <c r="JTX305" s="75"/>
      <c r="JTY305" s="75"/>
      <c r="JTZ305" s="75"/>
      <c r="JUA305" s="75"/>
      <c r="JUB305" s="75"/>
      <c r="JUC305" s="75"/>
      <c r="JUD305" s="75"/>
      <c r="JUE305" s="75"/>
      <c r="JUF305" s="75"/>
      <c r="JUG305" s="75"/>
      <c r="JUH305" s="75"/>
      <c r="JUI305" s="75"/>
      <c r="JUJ305" s="75"/>
      <c r="JUK305" s="75"/>
      <c r="JUL305" s="75"/>
      <c r="JUM305" s="75"/>
      <c r="JUN305" s="75"/>
      <c r="JUO305" s="75"/>
      <c r="JUP305" s="75"/>
      <c r="JUQ305" s="75"/>
      <c r="JUR305" s="75"/>
      <c r="JUS305" s="75"/>
      <c r="JUT305" s="75"/>
      <c r="JUU305" s="75"/>
      <c r="JUV305" s="75"/>
      <c r="JUW305" s="75"/>
      <c r="JUX305" s="75"/>
      <c r="JUY305" s="75"/>
      <c r="JUZ305" s="75"/>
      <c r="JVA305" s="75"/>
      <c r="JVB305" s="75"/>
      <c r="JVC305" s="75"/>
      <c r="JVD305" s="75"/>
      <c r="JVE305" s="75"/>
      <c r="JVF305" s="75"/>
      <c r="JVG305" s="75"/>
      <c r="JVH305" s="75"/>
      <c r="JVI305" s="75"/>
      <c r="JVJ305" s="75"/>
      <c r="JVK305" s="75"/>
      <c r="JVL305" s="75"/>
      <c r="JVM305" s="75"/>
      <c r="JVN305" s="75"/>
      <c r="JVO305" s="75"/>
      <c r="JVP305" s="75"/>
      <c r="JVQ305" s="75"/>
      <c r="JVR305" s="75"/>
      <c r="JVS305" s="75"/>
      <c r="JVT305" s="75"/>
      <c r="JVU305" s="75"/>
      <c r="JVV305" s="75"/>
      <c r="JVW305" s="75"/>
      <c r="JVX305" s="75"/>
      <c r="JVY305" s="75"/>
      <c r="JVZ305" s="75"/>
      <c r="JWA305" s="75"/>
      <c r="JWB305" s="75"/>
      <c r="JWC305" s="75"/>
      <c r="JWD305" s="75"/>
      <c r="JWE305" s="75"/>
      <c r="JWF305" s="75"/>
      <c r="JWG305" s="75"/>
      <c r="JWH305" s="75"/>
      <c r="JWI305" s="75"/>
      <c r="JWJ305" s="75"/>
      <c r="JWK305" s="75"/>
      <c r="JWL305" s="75"/>
      <c r="JWM305" s="75"/>
      <c r="JWN305" s="75"/>
      <c r="JWO305" s="75"/>
      <c r="JWP305" s="75"/>
      <c r="JWQ305" s="75"/>
      <c r="JWR305" s="75"/>
      <c r="JWS305" s="75"/>
      <c r="JWT305" s="75"/>
      <c r="JWU305" s="75"/>
      <c r="JWV305" s="75"/>
      <c r="JWW305" s="75"/>
      <c r="JWX305" s="75"/>
      <c r="JWY305" s="75"/>
      <c r="JWZ305" s="75"/>
      <c r="JXA305" s="75"/>
      <c r="JXB305" s="75"/>
      <c r="JXC305" s="75"/>
      <c r="JXD305" s="75"/>
      <c r="JXE305" s="75"/>
      <c r="JXF305" s="75"/>
      <c r="JXG305" s="75"/>
      <c r="JXH305" s="75"/>
      <c r="JXI305" s="75"/>
      <c r="JXJ305" s="75"/>
      <c r="JXK305" s="75"/>
      <c r="JXL305" s="75"/>
      <c r="JXM305" s="75"/>
      <c r="JXN305" s="75"/>
      <c r="JXO305" s="75"/>
      <c r="JXP305" s="75"/>
      <c r="JXQ305" s="75"/>
      <c r="JXR305" s="75"/>
      <c r="JXS305" s="75"/>
      <c r="JXT305" s="75"/>
      <c r="JXU305" s="75"/>
      <c r="JXV305" s="75"/>
      <c r="JXW305" s="75"/>
      <c r="JXX305" s="75"/>
      <c r="JXY305" s="75"/>
      <c r="JXZ305" s="75"/>
      <c r="JYA305" s="75"/>
      <c r="JYB305" s="75"/>
      <c r="JYC305" s="75"/>
      <c r="JYD305" s="75"/>
      <c r="JYE305" s="75"/>
      <c r="JYF305" s="75"/>
      <c r="JYG305" s="75"/>
      <c r="JYH305" s="75"/>
      <c r="JYI305" s="75"/>
      <c r="JYJ305" s="75"/>
      <c r="JYK305" s="75"/>
      <c r="JYL305" s="75"/>
      <c r="JYM305" s="75"/>
      <c r="JYN305" s="75"/>
      <c r="JYO305" s="75"/>
      <c r="JYP305" s="75"/>
      <c r="JYQ305" s="75"/>
      <c r="JYR305" s="75"/>
      <c r="JYS305" s="75"/>
      <c r="JYT305" s="75"/>
      <c r="JYU305" s="75"/>
      <c r="JYV305" s="75"/>
      <c r="JYW305" s="75"/>
      <c r="JYX305" s="75"/>
      <c r="JYY305" s="75"/>
      <c r="JYZ305" s="75"/>
      <c r="JZA305" s="75"/>
      <c r="JZB305" s="75"/>
      <c r="JZC305" s="75"/>
      <c r="JZD305" s="75"/>
      <c r="JZE305" s="75"/>
      <c r="JZF305" s="75"/>
      <c r="JZG305" s="75"/>
      <c r="JZH305" s="75"/>
      <c r="JZI305" s="75"/>
      <c r="JZJ305" s="75"/>
      <c r="JZK305" s="75"/>
      <c r="JZL305" s="75"/>
      <c r="JZM305" s="75"/>
      <c r="JZN305" s="75"/>
      <c r="JZO305" s="75"/>
      <c r="JZP305" s="75"/>
      <c r="JZQ305" s="75"/>
      <c r="JZR305" s="75"/>
      <c r="JZS305" s="75"/>
      <c r="JZT305" s="75"/>
      <c r="JZU305" s="75"/>
      <c r="JZV305" s="75"/>
      <c r="JZW305" s="75"/>
      <c r="JZX305" s="75"/>
      <c r="JZY305" s="75"/>
      <c r="JZZ305" s="75"/>
      <c r="KAA305" s="75"/>
      <c r="KAB305" s="75"/>
      <c r="KAC305" s="75"/>
      <c r="KAD305" s="75"/>
      <c r="KAE305" s="75"/>
      <c r="KAF305" s="75"/>
      <c r="KAG305" s="75"/>
      <c r="KAH305" s="75"/>
      <c r="KAI305" s="75"/>
      <c r="KAJ305" s="75"/>
      <c r="KAK305" s="75"/>
      <c r="KAL305" s="75"/>
      <c r="KAM305" s="75"/>
      <c r="KAN305" s="75"/>
      <c r="KAO305" s="75"/>
      <c r="KAP305" s="75"/>
      <c r="KAQ305" s="75"/>
      <c r="KAR305" s="75"/>
      <c r="KAS305" s="75"/>
      <c r="KAT305" s="75"/>
      <c r="KAU305" s="75"/>
      <c r="KAV305" s="75"/>
      <c r="KAW305" s="75"/>
      <c r="KAX305" s="75"/>
      <c r="KAY305" s="75"/>
      <c r="KAZ305" s="75"/>
      <c r="KBA305" s="75"/>
      <c r="KBB305" s="75"/>
      <c r="KBC305" s="75"/>
      <c r="KBD305" s="75"/>
      <c r="KBE305" s="75"/>
      <c r="KBF305" s="75"/>
      <c r="KBG305" s="75"/>
      <c r="KBH305" s="75"/>
      <c r="KBI305" s="75"/>
      <c r="KBJ305" s="75"/>
      <c r="KBK305" s="75"/>
      <c r="KBL305" s="75"/>
      <c r="KBM305" s="75"/>
      <c r="KBN305" s="75"/>
      <c r="KBO305" s="75"/>
      <c r="KBP305" s="75"/>
      <c r="KBQ305" s="75"/>
      <c r="KBR305" s="75"/>
      <c r="KBS305" s="75"/>
      <c r="KBT305" s="75"/>
      <c r="KBU305" s="75"/>
      <c r="KBV305" s="75"/>
      <c r="KBW305" s="75"/>
      <c r="KBX305" s="75"/>
      <c r="KBY305" s="75"/>
      <c r="KBZ305" s="75"/>
      <c r="KCA305" s="75"/>
      <c r="KCB305" s="75"/>
      <c r="KCC305" s="75"/>
      <c r="KCD305" s="75"/>
      <c r="KCE305" s="75"/>
      <c r="KCF305" s="75"/>
      <c r="KCG305" s="75"/>
      <c r="KCH305" s="75"/>
      <c r="KCI305" s="75"/>
      <c r="KCJ305" s="75"/>
      <c r="KCK305" s="75"/>
      <c r="KCL305" s="75"/>
      <c r="KCM305" s="75"/>
      <c r="KCN305" s="75"/>
      <c r="KCO305" s="75"/>
      <c r="KCP305" s="75"/>
      <c r="KCQ305" s="75"/>
      <c r="KCR305" s="75"/>
      <c r="KCS305" s="75"/>
      <c r="KCT305" s="75"/>
      <c r="KCU305" s="75"/>
      <c r="KCV305" s="75"/>
      <c r="KCW305" s="75"/>
      <c r="KCX305" s="75"/>
      <c r="KCY305" s="75"/>
      <c r="KCZ305" s="75"/>
      <c r="KDA305" s="75"/>
      <c r="KDB305" s="75"/>
      <c r="KDC305" s="75"/>
      <c r="KDD305" s="75"/>
      <c r="KDE305" s="75"/>
      <c r="KDF305" s="75"/>
      <c r="KDG305" s="75"/>
      <c r="KDH305" s="75"/>
      <c r="KDI305" s="75"/>
      <c r="KDJ305" s="75"/>
      <c r="KDK305" s="75"/>
      <c r="KDL305" s="75"/>
      <c r="KDM305" s="75"/>
      <c r="KDN305" s="75"/>
      <c r="KDO305" s="75"/>
      <c r="KDP305" s="75"/>
      <c r="KDQ305" s="75"/>
      <c r="KDR305" s="75"/>
      <c r="KDS305" s="75"/>
      <c r="KDT305" s="75"/>
      <c r="KDU305" s="75"/>
      <c r="KDV305" s="75"/>
      <c r="KDW305" s="75"/>
      <c r="KDX305" s="75"/>
      <c r="KDY305" s="75"/>
      <c r="KDZ305" s="75"/>
      <c r="KEA305" s="75"/>
      <c r="KEB305" s="75"/>
      <c r="KEC305" s="75"/>
      <c r="KED305" s="75"/>
      <c r="KEE305" s="75"/>
      <c r="KEF305" s="75"/>
      <c r="KEG305" s="75"/>
      <c r="KEH305" s="75"/>
      <c r="KEI305" s="75"/>
      <c r="KEJ305" s="75"/>
      <c r="KEK305" s="75"/>
      <c r="KEL305" s="75"/>
      <c r="KEM305" s="75"/>
      <c r="KEN305" s="75"/>
      <c r="KEO305" s="75"/>
      <c r="KEP305" s="75"/>
      <c r="KEQ305" s="75"/>
      <c r="KER305" s="75"/>
      <c r="KES305" s="75"/>
      <c r="KET305" s="75"/>
      <c r="KEU305" s="75"/>
      <c r="KEV305" s="75"/>
      <c r="KEW305" s="75"/>
      <c r="KEX305" s="75"/>
      <c r="KEY305" s="75"/>
      <c r="KEZ305" s="75"/>
      <c r="KFA305" s="75"/>
      <c r="KFB305" s="75"/>
      <c r="KFC305" s="75"/>
      <c r="KFD305" s="75"/>
      <c r="KFE305" s="75"/>
      <c r="KFF305" s="75"/>
      <c r="KFG305" s="75"/>
      <c r="KFH305" s="75"/>
      <c r="KFI305" s="75"/>
      <c r="KFJ305" s="75"/>
      <c r="KFK305" s="75"/>
      <c r="KFL305" s="75"/>
      <c r="KFM305" s="75"/>
      <c r="KFN305" s="75"/>
      <c r="KFO305" s="75"/>
      <c r="KFP305" s="75"/>
      <c r="KFQ305" s="75"/>
      <c r="KFR305" s="75"/>
      <c r="KFS305" s="75"/>
      <c r="KFT305" s="75"/>
      <c r="KFU305" s="75"/>
      <c r="KFV305" s="75"/>
      <c r="KFW305" s="75"/>
      <c r="KFX305" s="75"/>
      <c r="KFY305" s="75"/>
      <c r="KFZ305" s="75"/>
      <c r="KGA305" s="75"/>
      <c r="KGB305" s="75"/>
      <c r="KGC305" s="75"/>
      <c r="KGD305" s="75"/>
      <c r="KGE305" s="75"/>
      <c r="KGF305" s="75"/>
      <c r="KGG305" s="75"/>
      <c r="KGH305" s="75"/>
      <c r="KGI305" s="75"/>
      <c r="KGJ305" s="75"/>
      <c r="KGK305" s="75"/>
      <c r="KGL305" s="75"/>
      <c r="KGM305" s="75"/>
      <c r="KGN305" s="75"/>
      <c r="KGO305" s="75"/>
      <c r="KGP305" s="75"/>
      <c r="KGQ305" s="75"/>
      <c r="KGR305" s="75"/>
      <c r="KGS305" s="75"/>
      <c r="KGT305" s="75"/>
      <c r="KGU305" s="75"/>
      <c r="KGV305" s="75"/>
      <c r="KGW305" s="75"/>
      <c r="KGX305" s="75"/>
      <c r="KGY305" s="75"/>
      <c r="KGZ305" s="75"/>
      <c r="KHA305" s="75"/>
      <c r="KHB305" s="75"/>
      <c r="KHC305" s="75"/>
      <c r="KHD305" s="75"/>
      <c r="KHE305" s="75"/>
      <c r="KHF305" s="75"/>
      <c r="KHG305" s="75"/>
      <c r="KHH305" s="75"/>
      <c r="KHI305" s="75"/>
      <c r="KHJ305" s="75"/>
      <c r="KHK305" s="75"/>
      <c r="KHL305" s="75"/>
      <c r="KHM305" s="75"/>
      <c r="KHN305" s="75"/>
      <c r="KHO305" s="75"/>
      <c r="KHP305" s="75"/>
      <c r="KHQ305" s="75"/>
      <c r="KHR305" s="75"/>
      <c r="KHS305" s="75"/>
      <c r="KHT305" s="75"/>
      <c r="KHU305" s="75"/>
      <c r="KHV305" s="75"/>
      <c r="KHW305" s="75"/>
      <c r="KHX305" s="75"/>
      <c r="KHY305" s="75"/>
      <c r="KHZ305" s="75"/>
      <c r="KIA305" s="75"/>
      <c r="KIB305" s="75"/>
      <c r="KIC305" s="75"/>
      <c r="KID305" s="75"/>
      <c r="KIE305" s="75"/>
      <c r="KIF305" s="75"/>
      <c r="KIG305" s="75"/>
      <c r="KIH305" s="75"/>
      <c r="KII305" s="75"/>
      <c r="KIJ305" s="75"/>
      <c r="KIK305" s="75"/>
      <c r="KIL305" s="75"/>
      <c r="KIM305" s="75"/>
      <c r="KIN305" s="75"/>
      <c r="KIO305" s="75"/>
      <c r="KIP305" s="75"/>
      <c r="KIQ305" s="75"/>
      <c r="KIR305" s="75"/>
      <c r="KIS305" s="75"/>
      <c r="KIT305" s="75"/>
      <c r="KIU305" s="75"/>
      <c r="KIV305" s="75"/>
      <c r="KIW305" s="75"/>
      <c r="KIX305" s="75"/>
      <c r="KIY305" s="75"/>
      <c r="KIZ305" s="75"/>
      <c r="KJA305" s="75"/>
      <c r="KJB305" s="75"/>
      <c r="KJC305" s="75"/>
      <c r="KJD305" s="75"/>
      <c r="KJE305" s="75"/>
      <c r="KJF305" s="75"/>
      <c r="KJG305" s="75"/>
      <c r="KJH305" s="75"/>
      <c r="KJI305" s="75"/>
      <c r="KJJ305" s="75"/>
      <c r="KJK305" s="75"/>
      <c r="KJL305" s="75"/>
      <c r="KJM305" s="75"/>
      <c r="KJN305" s="75"/>
      <c r="KJO305" s="75"/>
      <c r="KJP305" s="75"/>
      <c r="KJQ305" s="75"/>
      <c r="KJR305" s="75"/>
      <c r="KJS305" s="75"/>
      <c r="KJT305" s="75"/>
      <c r="KJU305" s="75"/>
      <c r="KJV305" s="75"/>
      <c r="KJW305" s="75"/>
      <c r="KJX305" s="75"/>
      <c r="KJY305" s="75"/>
      <c r="KJZ305" s="75"/>
      <c r="KKA305" s="75"/>
      <c r="KKB305" s="75"/>
      <c r="KKC305" s="75"/>
      <c r="KKD305" s="75"/>
      <c r="KKE305" s="75"/>
      <c r="KKF305" s="75"/>
      <c r="KKG305" s="75"/>
      <c r="KKH305" s="75"/>
      <c r="KKI305" s="75"/>
      <c r="KKJ305" s="75"/>
      <c r="KKK305" s="75"/>
      <c r="KKL305" s="75"/>
      <c r="KKM305" s="75"/>
      <c r="KKN305" s="75"/>
      <c r="KKO305" s="75"/>
      <c r="KKP305" s="75"/>
      <c r="KKQ305" s="75"/>
      <c r="KKR305" s="75"/>
      <c r="KKS305" s="75"/>
      <c r="KKT305" s="75"/>
      <c r="KKU305" s="75"/>
      <c r="KKV305" s="75"/>
      <c r="KKW305" s="75"/>
      <c r="KKX305" s="75"/>
      <c r="KKY305" s="75"/>
      <c r="KKZ305" s="75"/>
      <c r="KLA305" s="75"/>
      <c r="KLB305" s="75"/>
      <c r="KLC305" s="75"/>
      <c r="KLD305" s="75"/>
      <c r="KLE305" s="75"/>
      <c r="KLF305" s="75"/>
      <c r="KLG305" s="75"/>
      <c r="KLH305" s="75"/>
      <c r="KLI305" s="75"/>
      <c r="KLJ305" s="75"/>
      <c r="KLK305" s="75"/>
      <c r="KLL305" s="75"/>
      <c r="KLM305" s="75"/>
      <c r="KLN305" s="75"/>
      <c r="KLO305" s="75"/>
      <c r="KLP305" s="75"/>
      <c r="KLQ305" s="75"/>
      <c r="KLR305" s="75"/>
      <c r="KLS305" s="75"/>
      <c r="KLT305" s="75"/>
      <c r="KLU305" s="75"/>
      <c r="KLV305" s="75"/>
      <c r="KLW305" s="75"/>
      <c r="KLX305" s="75"/>
      <c r="KLY305" s="75"/>
      <c r="KLZ305" s="75"/>
      <c r="KMA305" s="75"/>
      <c r="KMB305" s="75"/>
      <c r="KMC305" s="75"/>
      <c r="KMD305" s="75"/>
      <c r="KME305" s="75"/>
      <c r="KMF305" s="75"/>
      <c r="KMG305" s="75"/>
      <c r="KMH305" s="75"/>
      <c r="KMI305" s="75"/>
      <c r="KMJ305" s="75"/>
      <c r="KMK305" s="75"/>
      <c r="KML305" s="75"/>
      <c r="KMM305" s="75"/>
      <c r="KMN305" s="75"/>
      <c r="KMO305" s="75"/>
      <c r="KMP305" s="75"/>
      <c r="KMQ305" s="75"/>
      <c r="KMR305" s="75"/>
      <c r="KMS305" s="75"/>
      <c r="KMT305" s="75"/>
      <c r="KMU305" s="75"/>
      <c r="KMV305" s="75"/>
      <c r="KMW305" s="75"/>
      <c r="KMX305" s="75"/>
      <c r="KMY305" s="75"/>
      <c r="KMZ305" s="75"/>
      <c r="KNA305" s="75"/>
      <c r="KNB305" s="75"/>
      <c r="KNC305" s="75"/>
      <c r="KND305" s="75"/>
      <c r="KNE305" s="75"/>
      <c r="KNF305" s="75"/>
      <c r="KNG305" s="75"/>
      <c r="KNH305" s="75"/>
      <c r="KNI305" s="75"/>
      <c r="KNJ305" s="75"/>
      <c r="KNK305" s="75"/>
      <c r="KNL305" s="75"/>
      <c r="KNM305" s="75"/>
      <c r="KNN305" s="75"/>
      <c r="KNO305" s="75"/>
      <c r="KNP305" s="75"/>
      <c r="KNQ305" s="75"/>
      <c r="KNR305" s="75"/>
      <c r="KNS305" s="75"/>
      <c r="KNT305" s="75"/>
      <c r="KNU305" s="75"/>
      <c r="KNV305" s="75"/>
      <c r="KNW305" s="75"/>
      <c r="KNX305" s="75"/>
      <c r="KNY305" s="75"/>
      <c r="KNZ305" s="75"/>
      <c r="KOA305" s="75"/>
      <c r="KOB305" s="75"/>
      <c r="KOC305" s="75"/>
      <c r="KOD305" s="75"/>
      <c r="KOE305" s="75"/>
      <c r="KOF305" s="75"/>
      <c r="KOG305" s="75"/>
      <c r="KOH305" s="75"/>
      <c r="KOI305" s="75"/>
      <c r="KOJ305" s="75"/>
      <c r="KOK305" s="75"/>
      <c r="KOL305" s="75"/>
      <c r="KOM305" s="75"/>
      <c r="KON305" s="75"/>
      <c r="KOO305" s="75"/>
      <c r="KOP305" s="75"/>
      <c r="KOQ305" s="75"/>
      <c r="KOR305" s="75"/>
      <c r="KOS305" s="75"/>
      <c r="KOT305" s="75"/>
      <c r="KOU305" s="75"/>
      <c r="KOV305" s="75"/>
      <c r="KOW305" s="75"/>
      <c r="KOX305" s="75"/>
      <c r="KOY305" s="75"/>
      <c r="KOZ305" s="75"/>
      <c r="KPA305" s="75"/>
      <c r="KPB305" s="75"/>
      <c r="KPC305" s="75"/>
      <c r="KPD305" s="75"/>
      <c r="KPE305" s="75"/>
      <c r="KPF305" s="75"/>
      <c r="KPG305" s="75"/>
      <c r="KPH305" s="75"/>
      <c r="KPI305" s="75"/>
      <c r="KPJ305" s="75"/>
      <c r="KPK305" s="75"/>
      <c r="KPL305" s="75"/>
      <c r="KPM305" s="75"/>
      <c r="KPN305" s="75"/>
      <c r="KPO305" s="75"/>
      <c r="KPP305" s="75"/>
      <c r="KPQ305" s="75"/>
      <c r="KPR305" s="75"/>
      <c r="KPS305" s="75"/>
      <c r="KPT305" s="75"/>
      <c r="KPU305" s="75"/>
      <c r="KPV305" s="75"/>
      <c r="KPW305" s="75"/>
      <c r="KPX305" s="75"/>
      <c r="KPY305" s="75"/>
      <c r="KPZ305" s="75"/>
      <c r="KQA305" s="75"/>
      <c r="KQB305" s="75"/>
      <c r="KQC305" s="75"/>
      <c r="KQD305" s="75"/>
      <c r="KQE305" s="75"/>
      <c r="KQF305" s="75"/>
      <c r="KQG305" s="75"/>
      <c r="KQH305" s="75"/>
      <c r="KQI305" s="75"/>
      <c r="KQJ305" s="75"/>
      <c r="KQK305" s="75"/>
      <c r="KQL305" s="75"/>
      <c r="KQM305" s="75"/>
      <c r="KQN305" s="75"/>
      <c r="KQO305" s="75"/>
      <c r="KQP305" s="75"/>
      <c r="KQQ305" s="75"/>
      <c r="KQR305" s="75"/>
      <c r="KQS305" s="75"/>
      <c r="KQT305" s="75"/>
      <c r="KQU305" s="75"/>
      <c r="KQV305" s="75"/>
      <c r="KQW305" s="75"/>
      <c r="KQX305" s="75"/>
      <c r="KQY305" s="75"/>
      <c r="KQZ305" s="75"/>
      <c r="KRA305" s="75"/>
      <c r="KRB305" s="75"/>
      <c r="KRC305" s="75"/>
      <c r="KRD305" s="75"/>
      <c r="KRE305" s="75"/>
      <c r="KRF305" s="75"/>
      <c r="KRG305" s="75"/>
      <c r="KRH305" s="75"/>
      <c r="KRI305" s="75"/>
      <c r="KRJ305" s="75"/>
      <c r="KRK305" s="75"/>
      <c r="KRL305" s="75"/>
      <c r="KRM305" s="75"/>
      <c r="KRN305" s="75"/>
      <c r="KRO305" s="75"/>
      <c r="KRP305" s="75"/>
      <c r="KRQ305" s="75"/>
      <c r="KRR305" s="75"/>
      <c r="KRS305" s="75"/>
      <c r="KRT305" s="75"/>
      <c r="KRU305" s="75"/>
      <c r="KRV305" s="75"/>
      <c r="KRW305" s="75"/>
      <c r="KRX305" s="75"/>
      <c r="KRY305" s="75"/>
      <c r="KRZ305" s="75"/>
      <c r="KSA305" s="75"/>
      <c r="KSB305" s="75"/>
      <c r="KSC305" s="75"/>
      <c r="KSD305" s="75"/>
      <c r="KSE305" s="75"/>
      <c r="KSF305" s="75"/>
      <c r="KSG305" s="75"/>
      <c r="KSH305" s="75"/>
      <c r="KSI305" s="75"/>
      <c r="KSJ305" s="75"/>
      <c r="KSK305" s="75"/>
      <c r="KSL305" s="75"/>
      <c r="KSM305" s="75"/>
      <c r="KSN305" s="75"/>
      <c r="KSO305" s="75"/>
      <c r="KSP305" s="75"/>
      <c r="KSQ305" s="75"/>
      <c r="KSR305" s="75"/>
      <c r="KSS305" s="75"/>
      <c r="KST305" s="75"/>
      <c r="KSU305" s="75"/>
      <c r="KSV305" s="75"/>
      <c r="KSW305" s="75"/>
      <c r="KSX305" s="75"/>
      <c r="KSY305" s="75"/>
      <c r="KSZ305" s="75"/>
      <c r="KTA305" s="75"/>
      <c r="KTB305" s="75"/>
      <c r="KTC305" s="75"/>
      <c r="KTD305" s="75"/>
      <c r="KTE305" s="75"/>
      <c r="KTF305" s="75"/>
      <c r="KTG305" s="75"/>
      <c r="KTH305" s="75"/>
      <c r="KTI305" s="75"/>
      <c r="KTJ305" s="75"/>
      <c r="KTK305" s="75"/>
      <c r="KTL305" s="75"/>
      <c r="KTM305" s="75"/>
      <c r="KTN305" s="75"/>
      <c r="KTO305" s="75"/>
      <c r="KTP305" s="75"/>
      <c r="KTQ305" s="75"/>
      <c r="KTR305" s="75"/>
      <c r="KTS305" s="75"/>
      <c r="KTT305" s="75"/>
      <c r="KTU305" s="75"/>
      <c r="KTV305" s="75"/>
      <c r="KTW305" s="75"/>
      <c r="KTX305" s="75"/>
      <c r="KTY305" s="75"/>
      <c r="KTZ305" s="75"/>
      <c r="KUA305" s="75"/>
      <c r="KUB305" s="75"/>
      <c r="KUC305" s="75"/>
      <c r="KUD305" s="75"/>
      <c r="KUE305" s="75"/>
      <c r="KUF305" s="75"/>
      <c r="KUG305" s="75"/>
      <c r="KUH305" s="75"/>
      <c r="KUI305" s="75"/>
      <c r="KUJ305" s="75"/>
      <c r="KUK305" s="75"/>
      <c r="KUL305" s="75"/>
      <c r="KUM305" s="75"/>
      <c r="KUN305" s="75"/>
      <c r="KUO305" s="75"/>
      <c r="KUP305" s="75"/>
      <c r="KUQ305" s="75"/>
      <c r="KUR305" s="75"/>
      <c r="KUS305" s="75"/>
      <c r="KUT305" s="75"/>
      <c r="KUU305" s="75"/>
      <c r="KUV305" s="75"/>
      <c r="KUW305" s="75"/>
      <c r="KUX305" s="75"/>
      <c r="KUY305" s="75"/>
      <c r="KUZ305" s="75"/>
      <c r="KVA305" s="75"/>
      <c r="KVB305" s="75"/>
      <c r="KVC305" s="75"/>
      <c r="KVD305" s="75"/>
      <c r="KVE305" s="75"/>
      <c r="KVF305" s="75"/>
      <c r="KVG305" s="75"/>
      <c r="KVH305" s="75"/>
      <c r="KVI305" s="75"/>
      <c r="KVJ305" s="75"/>
      <c r="KVK305" s="75"/>
      <c r="KVL305" s="75"/>
      <c r="KVM305" s="75"/>
      <c r="KVN305" s="75"/>
      <c r="KVO305" s="75"/>
      <c r="KVP305" s="75"/>
      <c r="KVQ305" s="75"/>
      <c r="KVR305" s="75"/>
      <c r="KVS305" s="75"/>
      <c r="KVT305" s="75"/>
      <c r="KVU305" s="75"/>
      <c r="KVV305" s="75"/>
      <c r="KVW305" s="75"/>
      <c r="KVX305" s="75"/>
      <c r="KVY305" s="75"/>
      <c r="KVZ305" s="75"/>
      <c r="KWA305" s="75"/>
      <c r="KWB305" s="75"/>
      <c r="KWC305" s="75"/>
      <c r="KWD305" s="75"/>
      <c r="KWE305" s="75"/>
      <c r="KWF305" s="75"/>
      <c r="KWG305" s="75"/>
      <c r="KWH305" s="75"/>
      <c r="KWI305" s="75"/>
      <c r="KWJ305" s="75"/>
      <c r="KWK305" s="75"/>
      <c r="KWL305" s="75"/>
      <c r="KWM305" s="75"/>
      <c r="KWN305" s="75"/>
      <c r="KWO305" s="75"/>
      <c r="KWP305" s="75"/>
      <c r="KWQ305" s="75"/>
      <c r="KWR305" s="75"/>
      <c r="KWS305" s="75"/>
      <c r="KWT305" s="75"/>
      <c r="KWU305" s="75"/>
      <c r="KWV305" s="75"/>
      <c r="KWW305" s="75"/>
      <c r="KWX305" s="75"/>
      <c r="KWY305" s="75"/>
      <c r="KWZ305" s="75"/>
      <c r="KXA305" s="75"/>
      <c r="KXB305" s="75"/>
      <c r="KXC305" s="75"/>
      <c r="KXD305" s="75"/>
      <c r="KXE305" s="75"/>
      <c r="KXF305" s="75"/>
      <c r="KXG305" s="75"/>
      <c r="KXH305" s="75"/>
      <c r="KXI305" s="75"/>
      <c r="KXJ305" s="75"/>
      <c r="KXK305" s="75"/>
      <c r="KXL305" s="75"/>
      <c r="KXM305" s="75"/>
      <c r="KXN305" s="75"/>
      <c r="KXO305" s="75"/>
      <c r="KXP305" s="75"/>
      <c r="KXQ305" s="75"/>
      <c r="KXR305" s="75"/>
      <c r="KXS305" s="75"/>
      <c r="KXT305" s="75"/>
      <c r="KXU305" s="75"/>
      <c r="KXV305" s="75"/>
      <c r="KXW305" s="75"/>
      <c r="KXX305" s="75"/>
      <c r="KXY305" s="75"/>
      <c r="KXZ305" s="75"/>
      <c r="KYA305" s="75"/>
      <c r="KYB305" s="75"/>
      <c r="KYC305" s="75"/>
      <c r="KYD305" s="75"/>
      <c r="KYE305" s="75"/>
      <c r="KYF305" s="75"/>
      <c r="KYG305" s="75"/>
      <c r="KYH305" s="75"/>
      <c r="KYI305" s="75"/>
      <c r="KYJ305" s="75"/>
      <c r="KYK305" s="75"/>
      <c r="KYL305" s="75"/>
      <c r="KYM305" s="75"/>
      <c r="KYN305" s="75"/>
      <c r="KYO305" s="75"/>
      <c r="KYP305" s="75"/>
      <c r="KYQ305" s="75"/>
      <c r="KYR305" s="75"/>
      <c r="KYS305" s="75"/>
      <c r="KYT305" s="75"/>
      <c r="KYU305" s="75"/>
      <c r="KYV305" s="75"/>
      <c r="KYW305" s="75"/>
      <c r="KYX305" s="75"/>
      <c r="KYY305" s="75"/>
      <c r="KYZ305" s="75"/>
      <c r="KZA305" s="75"/>
      <c r="KZB305" s="75"/>
      <c r="KZC305" s="75"/>
      <c r="KZD305" s="75"/>
      <c r="KZE305" s="75"/>
      <c r="KZF305" s="75"/>
      <c r="KZG305" s="75"/>
      <c r="KZH305" s="75"/>
      <c r="KZI305" s="75"/>
      <c r="KZJ305" s="75"/>
      <c r="KZK305" s="75"/>
      <c r="KZL305" s="75"/>
      <c r="KZM305" s="75"/>
      <c r="KZN305" s="75"/>
      <c r="KZO305" s="75"/>
      <c r="KZP305" s="75"/>
      <c r="KZQ305" s="75"/>
      <c r="KZR305" s="75"/>
      <c r="KZS305" s="75"/>
      <c r="KZT305" s="75"/>
      <c r="KZU305" s="75"/>
      <c r="KZV305" s="75"/>
      <c r="KZW305" s="75"/>
      <c r="KZX305" s="75"/>
      <c r="KZY305" s="75"/>
      <c r="KZZ305" s="75"/>
      <c r="LAA305" s="75"/>
      <c r="LAB305" s="75"/>
      <c r="LAC305" s="75"/>
      <c r="LAD305" s="75"/>
      <c r="LAE305" s="75"/>
      <c r="LAF305" s="75"/>
      <c r="LAG305" s="75"/>
      <c r="LAH305" s="75"/>
      <c r="LAI305" s="75"/>
      <c r="LAJ305" s="75"/>
      <c r="LAK305" s="75"/>
      <c r="LAL305" s="75"/>
      <c r="LAM305" s="75"/>
      <c r="LAN305" s="75"/>
      <c r="LAO305" s="75"/>
      <c r="LAP305" s="75"/>
      <c r="LAQ305" s="75"/>
      <c r="LAR305" s="75"/>
      <c r="LAS305" s="75"/>
      <c r="LAT305" s="75"/>
      <c r="LAU305" s="75"/>
      <c r="LAV305" s="75"/>
      <c r="LAW305" s="75"/>
      <c r="LAX305" s="75"/>
      <c r="LAY305" s="75"/>
      <c r="LAZ305" s="75"/>
      <c r="LBA305" s="75"/>
      <c r="LBB305" s="75"/>
      <c r="LBC305" s="75"/>
      <c r="LBD305" s="75"/>
      <c r="LBE305" s="75"/>
      <c r="LBF305" s="75"/>
      <c r="LBG305" s="75"/>
      <c r="LBH305" s="75"/>
      <c r="LBI305" s="75"/>
      <c r="LBJ305" s="75"/>
      <c r="LBK305" s="75"/>
      <c r="LBL305" s="75"/>
      <c r="LBM305" s="75"/>
      <c r="LBN305" s="75"/>
      <c r="LBO305" s="75"/>
      <c r="LBP305" s="75"/>
      <c r="LBQ305" s="75"/>
      <c r="LBR305" s="75"/>
      <c r="LBS305" s="75"/>
      <c r="LBT305" s="75"/>
      <c r="LBU305" s="75"/>
      <c r="LBV305" s="75"/>
      <c r="LBW305" s="75"/>
      <c r="LBX305" s="75"/>
      <c r="LBY305" s="75"/>
      <c r="LBZ305" s="75"/>
      <c r="LCA305" s="75"/>
      <c r="LCB305" s="75"/>
      <c r="LCC305" s="75"/>
      <c r="LCD305" s="75"/>
      <c r="LCE305" s="75"/>
      <c r="LCF305" s="75"/>
      <c r="LCG305" s="75"/>
      <c r="LCH305" s="75"/>
      <c r="LCI305" s="75"/>
      <c r="LCJ305" s="75"/>
      <c r="LCK305" s="75"/>
      <c r="LCL305" s="75"/>
      <c r="LCM305" s="75"/>
      <c r="LCN305" s="75"/>
      <c r="LCO305" s="75"/>
      <c r="LCP305" s="75"/>
      <c r="LCQ305" s="75"/>
      <c r="LCR305" s="75"/>
      <c r="LCS305" s="75"/>
      <c r="LCT305" s="75"/>
      <c r="LCU305" s="75"/>
      <c r="LCV305" s="75"/>
      <c r="LCW305" s="75"/>
      <c r="LCX305" s="75"/>
      <c r="LCY305" s="75"/>
      <c r="LCZ305" s="75"/>
      <c r="LDA305" s="75"/>
      <c r="LDB305" s="75"/>
      <c r="LDC305" s="75"/>
      <c r="LDD305" s="75"/>
      <c r="LDE305" s="75"/>
      <c r="LDF305" s="75"/>
      <c r="LDG305" s="75"/>
      <c r="LDH305" s="75"/>
      <c r="LDI305" s="75"/>
      <c r="LDJ305" s="75"/>
      <c r="LDK305" s="75"/>
      <c r="LDL305" s="75"/>
      <c r="LDM305" s="75"/>
      <c r="LDN305" s="75"/>
      <c r="LDO305" s="75"/>
      <c r="LDP305" s="75"/>
      <c r="LDQ305" s="75"/>
      <c r="LDR305" s="75"/>
      <c r="LDS305" s="75"/>
      <c r="LDT305" s="75"/>
      <c r="LDU305" s="75"/>
      <c r="LDV305" s="75"/>
      <c r="LDW305" s="75"/>
      <c r="LDX305" s="75"/>
      <c r="LDY305" s="75"/>
      <c r="LDZ305" s="75"/>
      <c r="LEA305" s="75"/>
      <c r="LEB305" s="75"/>
      <c r="LEC305" s="75"/>
      <c r="LED305" s="75"/>
      <c r="LEE305" s="75"/>
      <c r="LEF305" s="75"/>
      <c r="LEG305" s="75"/>
      <c r="LEH305" s="75"/>
      <c r="LEI305" s="75"/>
      <c r="LEJ305" s="75"/>
      <c r="LEK305" s="75"/>
      <c r="LEL305" s="75"/>
      <c r="LEM305" s="75"/>
      <c r="LEN305" s="75"/>
      <c r="LEO305" s="75"/>
      <c r="LEP305" s="75"/>
      <c r="LEQ305" s="75"/>
      <c r="LER305" s="75"/>
      <c r="LES305" s="75"/>
      <c r="LET305" s="75"/>
      <c r="LEU305" s="75"/>
      <c r="LEV305" s="75"/>
      <c r="LEW305" s="75"/>
      <c r="LEX305" s="75"/>
      <c r="LEY305" s="75"/>
      <c r="LEZ305" s="75"/>
      <c r="LFA305" s="75"/>
      <c r="LFB305" s="75"/>
      <c r="LFC305" s="75"/>
      <c r="LFD305" s="75"/>
      <c r="LFE305" s="75"/>
      <c r="LFF305" s="75"/>
      <c r="LFG305" s="75"/>
      <c r="LFH305" s="75"/>
      <c r="LFI305" s="75"/>
      <c r="LFJ305" s="75"/>
      <c r="LFK305" s="75"/>
      <c r="LFL305" s="75"/>
      <c r="LFM305" s="75"/>
      <c r="LFN305" s="75"/>
      <c r="LFO305" s="75"/>
      <c r="LFP305" s="75"/>
      <c r="LFQ305" s="75"/>
      <c r="LFR305" s="75"/>
      <c r="LFS305" s="75"/>
      <c r="LFT305" s="75"/>
      <c r="LFU305" s="75"/>
      <c r="LFV305" s="75"/>
      <c r="LFW305" s="75"/>
      <c r="LFX305" s="75"/>
      <c r="LFY305" s="75"/>
      <c r="LFZ305" s="75"/>
      <c r="LGA305" s="75"/>
      <c r="LGB305" s="75"/>
      <c r="LGC305" s="75"/>
      <c r="LGD305" s="75"/>
      <c r="LGE305" s="75"/>
      <c r="LGF305" s="75"/>
      <c r="LGG305" s="75"/>
      <c r="LGH305" s="75"/>
      <c r="LGI305" s="75"/>
      <c r="LGJ305" s="75"/>
      <c r="LGK305" s="75"/>
      <c r="LGL305" s="75"/>
      <c r="LGM305" s="75"/>
      <c r="LGN305" s="75"/>
      <c r="LGO305" s="75"/>
      <c r="LGP305" s="75"/>
      <c r="LGQ305" s="75"/>
      <c r="LGR305" s="75"/>
      <c r="LGS305" s="75"/>
      <c r="LGT305" s="75"/>
      <c r="LGU305" s="75"/>
      <c r="LGV305" s="75"/>
      <c r="LGW305" s="75"/>
      <c r="LGX305" s="75"/>
      <c r="LGY305" s="75"/>
      <c r="LGZ305" s="75"/>
      <c r="LHA305" s="75"/>
      <c r="LHB305" s="75"/>
      <c r="LHC305" s="75"/>
      <c r="LHD305" s="75"/>
      <c r="LHE305" s="75"/>
      <c r="LHF305" s="75"/>
      <c r="LHG305" s="75"/>
      <c r="LHH305" s="75"/>
      <c r="LHI305" s="75"/>
      <c r="LHJ305" s="75"/>
      <c r="LHK305" s="75"/>
      <c r="LHL305" s="75"/>
      <c r="LHM305" s="75"/>
      <c r="LHN305" s="75"/>
      <c r="LHO305" s="75"/>
      <c r="LHP305" s="75"/>
      <c r="LHQ305" s="75"/>
      <c r="LHR305" s="75"/>
      <c r="LHS305" s="75"/>
      <c r="LHT305" s="75"/>
      <c r="LHU305" s="75"/>
      <c r="LHV305" s="75"/>
      <c r="LHW305" s="75"/>
      <c r="LHX305" s="75"/>
      <c r="LHY305" s="75"/>
      <c r="LHZ305" s="75"/>
      <c r="LIA305" s="75"/>
      <c r="LIB305" s="75"/>
      <c r="LIC305" s="75"/>
      <c r="LID305" s="75"/>
      <c r="LIE305" s="75"/>
      <c r="LIF305" s="75"/>
      <c r="LIG305" s="75"/>
      <c r="LIH305" s="75"/>
      <c r="LII305" s="75"/>
      <c r="LIJ305" s="75"/>
      <c r="LIK305" s="75"/>
      <c r="LIL305" s="75"/>
      <c r="LIM305" s="75"/>
      <c r="LIN305" s="75"/>
      <c r="LIO305" s="75"/>
      <c r="LIP305" s="75"/>
      <c r="LIQ305" s="75"/>
      <c r="LIR305" s="75"/>
      <c r="LIS305" s="75"/>
      <c r="LIT305" s="75"/>
      <c r="LIU305" s="75"/>
      <c r="LIV305" s="75"/>
      <c r="LIW305" s="75"/>
      <c r="LIX305" s="75"/>
      <c r="LIY305" s="75"/>
      <c r="LIZ305" s="75"/>
      <c r="LJA305" s="75"/>
      <c r="LJB305" s="75"/>
      <c r="LJC305" s="75"/>
      <c r="LJD305" s="75"/>
      <c r="LJE305" s="75"/>
      <c r="LJF305" s="75"/>
      <c r="LJG305" s="75"/>
      <c r="LJH305" s="75"/>
      <c r="LJI305" s="75"/>
      <c r="LJJ305" s="75"/>
      <c r="LJK305" s="75"/>
      <c r="LJL305" s="75"/>
      <c r="LJM305" s="75"/>
      <c r="LJN305" s="75"/>
      <c r="LJO305" s="75"/>
      <c r="LJP305" s="75"/>
      <c r="LJQ305" s="75"/>
      <c r="LJR305" s="75"/>
      <c r="LJS305" s="75"/>
      <c r="LJT305" s="75"/>
      <c r="LJU305" s="75"/>
      <c r="LJV305" s="75"/>
      <c r="LJW305" s="75"/>
      <c r="LJX305" s="75"/>
      <c r="LJY305" s="75"/>
      <c r="LJZ305" s="75"/>
      <c r="LKA305" s="75"/>
      <c r="LKB305" s="75"/>
      <c r="LKC305" s="75"/>
      <c r="LKD305" s="75"/>
      <c r="LKE305" s="75"/>
      <c r="LKF305" s="75"/>
      <c r="LKG305" s="75"/>
      <c r="LKH305" s="75"/>
      <c r="LKI305" s="75"/>
      <c r="LKJ305" s="75"/>
      <c r="LKK305" s="75"/>
      <c r="LKL305" s="75"/>
      <c r="LKM305" s="75"/>
      <c r="LKN305" s="75"/>
      <c r="LKO305" s="75"/>
      <c r="LKP305" s="75"/>
      <c r="LKQ305" s="75"/>
      <c r="LKR305" s="75"/>
      <c r="LKS305" s="75"/>
      <c r="LKT305" s="75"/>
      <c r="LKU305" s="75"/>
      <c r="LKV305" s="75"/>
      <c r="LKW305" s="75"/>
      <c r="LKX305" s="75"/>
      <c r="LKY305" s="75"/>
      <c r="LKZ305" s="75"/>
      <c r="LLA305" s="75"/>
      <c r="LLB305" s="75"/>
      <c r="LLC305" s="75"/>
      <c r="LLD305" s="75"/>
      <c r="LLE305" s="75"/>
      <c r="LLF305" s="75"/>
      <c r="LLG305" s="75"/>
      <c r="LLH305" s="75"/>
      <c r="LLI305" s="75"/>
      <c r="LLJ305" s="75"/>
      <c r="LLK305" s="75"/>
      <c r="LLL305" s="75"/>
      <c r="LLM305" s="75"/>
      <c r="LLN305" s="75"/>
      <c r="LLO305" s="75"/>
      <c r="LLP305" s="75"/>
      <c r="LLQ305" s="75"/>
      <c r="LLR305" s="75"/>
      <c r="LLS305" s="75"/>
      <c r="LLT305" s="75"/>
      <c r="LLU305" s="75"/>
      <c r="LLV305" s="75"/>
      <c r="LLW305" s="75"/>
      <c r="LLX305" s="75"/>
      <c r="LLY305" s="75"/>
      <c r="LLZ305" s="75"/>
      <c r="LMA305" s="75"/>
      <c r="LMB305" s="75"/>
      <c r="LMC305" s="75"/>
      <c r="LMD305" s="75"/>
      <c r="LME305" s="75"/>
      <c r="LMF305" s="75"/>
      <c r="LMG305" s="75"/>
      <c r="LMH305" s="75"/>
      <c r="LMI305" s="75"/>
      <c r="LMJ305" s="75"/>
      <c r="LMK305" s="75"/>
      <c r="LML305" s="75"/>
      <c r="LMM305" s="75"/>
      <c r="LMN305" s="75"/>
      <c r="LMO305" s="75"/>
      <c r="LMP305" s="75"/>
      <c r="LMQ305" s="75"/>
      <c r="LMR305" s="75"/>
      <c r="LMS305" s="75"/>
      <c r="LMT305" s="75"/>
      <c r="LMU305" s="75"/>
      <c r="LMV305" s="75"/>
      <c r="LMW305" s="75"/>
      <c r="LMX305" s="75"/>
      <c r="LMY305" s="75"/>
      <c r="LMZ305" s="75"/>
      <c r="LNA305" s="75"/>
      <c r="LNB305" s="75"/>
      <c r="LNC305" s="75"/>
      <c r="LND305" s="75"/>
      <c r="LNE305" s="75"/>
      <c r="LNF305" s="75"/>
      <c r="LNG305" s="75"/>
      <c r="LNH305" s="75"/>
      <c r="LNI305" s="75"/>
      <c r="LNJ305" s="75"/>
      <c r="LNK305" s="75"/>
      <c r="LNL305" s="75"/>
      <c r="LNM305" s="75"/>
      <c r="LNN305" s="75"/>
      <c r="LNO305" s="75"/>
      <c r="LNP305" s="75"/>
      <c r="LNQ305" s="75"/>
      <c r="LNR305" s="75"/>
      <c r="LNS305" s="75"/>
      <c r="LNT305" s="75"/>
      <c r="LNU305" s="75"/>
      <c r="LNV305" s="75"/>
      <c r="LNW305" s="75"/>
      <c r="LNX305" s="75"/>
      <c r="LNY305" s="75"/>
      <c r="LNZ305" s="75"/>
      <c r="LOA305" s="75"/>
      <c r="LOB305" s="75"/>
      <c r="LOC305" s="75"/>
      <c r="LOD305" s="75"/>
      <c r="LOE305" s="75"/>
      <c r="LOF305" s="75"/>
      <c r="LOG305" s="75"/>
      <c r="LOH305" s="75"/>
      <c r="LOI305" s="75"/>
      <c r="LOJ305" s="75"/>
      <c r="LOK305" s="75"/>
      <c r="LOL305" s="75"/>
      <c r="LOM305" s="75"/>
      <c r="LON305" s="75"/>
      <c r="LOO305" s="75"/>
      <c r="LOP305" s="75"/>
      <c r="LOQ305" s="75"/>
      <c r="LOR305" s="75"/>
      <c r="LOS305" s="75"/>
      <c r="LOT305" s="75"/>
      <c r="LOU305" s="75"/>
      <c r="LOV305" s="75"/>
      <c r="LOW305" s="75"/>
      <c r="LOX305" s="75"/>
      <c r="LOY305" s="75"/>
      <c r="LOZ305" s="75"/>
      <c r="LPA305" s="75"/>
      <c r="LPB305" s="75"/>
      <c r="LPC305" s="75"/>
      <c r="LPD305" s="75"/>
      <c r="LPE305" s="75"/>
      <c r="LPF305" s="75"/>
      <c r="LPG305" s="75"/>
      <c r="LPH305" s="75"/>
      <c r="LPI305" s="75"/>
      <c r="LPJ305" s="75"/>
      <c r="LPK305" s="75"/>
      <c r="LPL305" s="75"/>
      <c r="LPM305" s="75"/>
      <c r="LPN305" s="75"/>
      <c r="LPO305" s="75"/>
      <c r="LPP305" s="75"/>
      <c r="LPQ305" s="75"/>
      <c r="LPR305" s="75"/>
      <c r="LPS305" s="75"/>
      <c r="LPT305" s="75"/>
      <c r="LPU305" s="75"/>
      <c r="LPV305" s="75"/>
      <c r="LPW305" s="75"/>
      <c r="LPX305" s="75"/>
      <c r="LPY305" s="75"/>
      <c r="LPZ305" s="75"/>
      <c r="LQA305" s="75"/>
      <c r="LQB305" s="75"/>
      <c r="LQC305" s="75"/>
      <c r="LQD305" s="75"/>
      <c r="LQE305" s="75"/>
      <c r="LQF305" s="75"/>
      <c r="LQG305" s="75"/>
      <c r="LQH305" s="75"/>
      <c r="LQI305" s="75"/>
      <c r="LQJ305" s="75"/>
      <c r="LQK305" s="75"/>
      <c r="LQL305" s="75"/>
      <c r="LQM305" s="75"/>
      <c r="LQN305" s="75"/>
      <c r="LQO305" s="75"/>
      <c r="LQP305" s="75"/>
      <c r="LQQ305" s="75"/>
      <c r="LQR305" s="75"/>
      <c r="LQS305" s="75"/>
      <c r="LQT305" s="75"/>
      <c r="LQU305" s="75"/>
      <c r="LQV305" s="75"/>
      <c r="LQW305" s="75"/>
      <c r="LQX305" s="75"/>
      <c r="LQY305" s="75"/>
      <c r="LQZ305" s="75"/>
      <c r="LRA305" s="75"/>
      <c r="LRB305" s="75"/>
      <c r="LRC305" s="75"/>
      <c r="LRD305" s="75"/>
      <c r="LRE305" s="75"/>
      <c r="LRF305" s="75"/>
      <c r="LRG305" s="75"/>
      <c r="LRH305" s="75"/>
      <c r="LRI305" s="75"/>
      <c r="LRJ305" s="75"/>
      <c r="LRK305" s="75"/>
      <c r="LRL305" s="75"/>
      <c r="LRM305" s="75"/>
      <c r="LRN305" s="75"/>
      <c r="LRO305" s="75"/>
      <c r="LRP305" s="75"/>
      <c r="LRQ305" s="75"/>
      <c r="LRR305" s="75"/>
      <c r="LRS305" s="75"/>
      <c r="LRT305" s="75"/>
      <c r="LRU305" s="75"/>
      <c r="LRV305" s="75"/>
      <c r="LRW305" s="75"/>
      <c r="LRX305" s="75"/>
      <c r="LRY305" s="75"/>
      <c r="LRZ305" s="75"/>
      <c r="LSA305" s="75"/>
      <c r="LSB305" s="75"/>
      <c r="LSC305" s="75"/>
      <c r="LSD305" s="75"/>
      <c r="LSE305" s="75"/>
      <c r="LSF305" s="75"/>
      <c r="LSG305" s="75"/>
      <c r="LSH305" s="75"/>
      <c r="LSI305" s="75"/>
      <c r="LSJ305" s="75"/>
      <c r="LSK305" s="75"/>
      <c r="LSL305" s="75"/>
      <c r="LSM305" s="75"/>
      <c r="LSN305" s="75"/>
      <c r="LSO305" s="75"/>
      <c r="LSP305" s="75"/>
      <c r="LSQ305" s="75"/>
      <c r="LSR305" s="75"/>
      <c r="LSS305" s="75"/>
      <c r="LST305" s="75"/>
      <c r="LSU305" s="75"/>
      <c r="LSV305" s="75"/>
      <c r="LSW305" s="75"/>
      <c r="LSX305" s="75"/>
      <c r="LSY305" s="75"/>
      <c r="LSZ305" s="75"/>
      <c r="LTA305" s="75"/>
      <c r="LTB305" s="75"/>
      <c r="LTC305" s="75"/>
      <c r="LTD305" s="75"/>
      <c r="LTE305" s="75"/>
      <c r="LTF305" s="75"/>
      <c r="LTG305" s="75"/>
      <c r="LTH305" s="75"/>
      <c r="LTI305" s="75"/>
      <c r="LTJ305" s="75"/>
      <c r="LTK305" s="75"/>
      <c r="LTL305" s="75"/>
      <c r="LTM305" s="75"/>
      <c r="LTN305" s="75"/>
      <c r="LTO305" s="75"/>
      <c r="LTP305" s="75"/>
      <c r="LTQ305" s="75"/>
      <c r="LTR305" s="75"/>
      <c r="LTS305" s="75"/>
      <c r="LTT305" s="75"/>
      <c r="LTU305" s="75"/>
      <c r="LTV305" s="75"/>
      <c r="LTW305" s="75"/>
      <c r="LTX305" s="75"/>
      <c r="LTY305" s="75"/>
      <c r="LTZ305" s="75"/>
      <c r="LUA305" s="75"/>
      <c r="LUB305" s="75"/>
      <c r="LUC305" s="75"/>
      <c r="LUD305" s="75"/>
      <c r="LUE305" s="75"/>
      <c r="LUF305" s="75"/>
      <c r="LUG305" s="75"/>
      <c r="LUH305" s="75"/>
      <c r="LUI305" s="75"/>
      <c r="LUJ305" s="75"/>
      <c r="LUK305" s="75"/>
      <c r="LUL305" s="75"/>
      <c r="LUM305" s="75"/>
      <c r="LUN305" s="75"/>
      <c r="LUO305" s="75"/>
      <c r="LUP305" s="75"/>
      <c r="LUQ305" s="75"/>
      <c r="LUR305" s="75"/>
      <c r="LUS305" s="75"/>
      <c r="LUT305" s="75"/>
      <c r="LUU305" s="75"/>
      <c r="LUV305" s="75"/>
      <c r="LUW305" s="75"/>
      <c r="LUX305" s="75"/>
      <c r="LUY305" s="75"/>
      <c r="LUZ305" s="75"/>
      <c r="LVA305" s="75"/>
      <c r="LVB305" s="75"/>
      <c r="LVC305" s="75"/>
      <c r="LVD305" s="75"/>
      <c r="LVE305" s="75"/>
      <c r="LVF305" s="75"/>
      <c r="LVG305" s="75"/>
      <c r="LVH305" s="75"/>
      <c r="LVI305" s="75"/>
      <c r="LVJ305" s="75"/>
      <c r="LVK305" s="75"/>
      <c r="LVL305" s="75"/>
      <c r="LVM305" s="75"/>
      <c r="LVN305" s="75"/>
      <c r="LVO305" s="75"/>
      <c r="LVP305" s="75"/>
      <c r="LVQ305" s="75"/>
      <c r="LVR305" s="75"/>
      <c r="LVS305" s="75"/>
      <c r="LVT305" s="75"/>
      <c r="LVU305" s="75"/>
      <c r="LVV305" s="75"/>
      <c r="LVW305" s="75"/>
      <c r="LVX305" s="75"/>
      <c r="LVY305" s="75"/>
      <c r="LVZ305" s="75"/>
      <c r="LWA305" s="75"/>
      <c r="LWB305" s="75"/>
      <c r="LWC305" s="75"/>
      <c r="LWD305" s="75"/>
      <c r="LWE305" s="75"/>
      <c r="LWF305" s="75"/>
      <c r="LWG305" s="75"/>
      <c r="LWH305" s="75"/>
      <c r="LWI305" s="75"/>
      <c r="LWJ305" s="75"/>
      <c r="LWK305" s="75"/>
      <c r="LWL305" s="75"/>
      <c r="LWM305" s="75"/>
      <c r="LWN305" s="75"/>
      <c r="LWO305" s="75"/>
      <c r="LWP305" s="75"/>
      <c r="LWQ305" s="75"/>
      <c r="LWR305" s="75"/>
      <c r="LWS305" s="75"/>
      <c r="LWT305" s="75"/>
      <c r="LWU305" s="75"/>
      <c r="LWV305" s="75"/>
      <c r="LWW305" s="75"/>
      <c r="LWX305" s="75"/>
      <c r="LWY305" s="75"/>
      <c r="LWZ305" s="75"/>
      <c r="LXA305" s="75"/>
      <c r="LXB305" s="75"/>
      <c r="LXC305" s="75"/>
      <c r="LXD305" s="75"/>
      <c r="LXE305" s="75"/>
      <c r="LXF305" s="75"/>
      <c r="LXG305" s="75"/>
      <c r="LXH305" s="75"/>
      <c r="LXI305" s="75"/>
      <c r="LXJ305" s="75"/>
      <c r="LXK305" s="75"/>
      <c r="LXL305" s="75"/>
      <c r="LXM305" s="75"/>
      <c r="LXN305" s="75"/>
      <c r="LXO305" s="75"/>
      <c r="LXP305" s="75"/>
      <c r="LXQ305" s="75"/>
      <c r="LXR305" s="75"/>
      <c r="LXS305" s="75"/>
      <c r="LXT305" s="75"/>
      <c r="LXU305" s="75"/>
      <c r="LXV305" s="75"/>
      <c r="LXW305" s="75"/>
      <c r="LXX305" s="75"/>
      <c r="LXY305" s="75"/>
      <c r="LXZ305" s="75"/>
      <c r="LYA305" s="75"/>
      <c r="LYB305" s="75"/>
      <c r="LYC305" s="75"/>
      <c r="LYD305" s="75"/>
      <c r="LYE305" s="75"/>
      <c r="LYF305" s="75"/>
      <c r="LYG305" s="75"/>
      <c r="LYH305" s="75"/>
      <c r="LYI305" s="75"/>
      <c r="LYJ305" s="75"/>
      <c r="LYK305" s="75"/>
      <c r="LYL305" s="75"/>
      <c r="LYM305" s="75"/>
      <c r="LYN305" s="75"/>
      <c r="LYO305" s="75"/>
      <c r="LYP305" s="75"/>
      <c r="LYQ305" s="75"/>
      <c r="LYR305" s="75"/>
      <c r="LYS305" s="75"/>
      <c r="LYT305" s="75"/>
      <c r="LYU305" s="75"/>
      <c r="LYV305" s="75"/>
      <c r="LYW305" s="75"/>
      <c r="LYX305" s="75"/>
      <c r="LYY305" s="75"/>
      <c r="LYZ305" s="75"/>
      <c r="LZA305" s="75"/>
      <c r="LZB305" s="75"/>
      <c r="LZC305" s="75"/>
      <c r="LZD305" s="75"/>
      <c r="LZE305" s="75"/>
      <c r="LZF305" s="75"/>
      <c r="LZG305" s="75"/>
      <c r="LZH305" s="75"/>
      <c r="LZI305" s="75"/>
      <c r="LZJ305" s="75"/>
      <c r="LZK305" s="75"/>
      <c r="LZL305" s="75"/>
      <c r="LZM305" s="75"/>
      <c r="LZN305" s="75"/>
      <c r="LZO305" s="75"/>
      <c r="LZP305" s="75"/>
      <c r="LZQ305" s="75"/>
      <c r="LZR305" s="75"/>
      <c r="LZS305" s="75"/>
      <c r="LZT305" s="75"/>
      <c r="LZU305" s="75"/>
      <c r="LZV305" s="75"/>
      <c r="LZW305" s="75"/>
      <c r="LZX305" s="75"/>
      <c r="LZY305" s="75"/>
      <c r="LZZ305" s="75"/>
      <c r="MAA305" s="75"/>
      <c r="MAB305" s="75"/>
      <c r="MAC305" s="75"/>
      <c r="MAD305" s="75"/>
      <c r="MAE305" s="75"/>
      <c r="MAF305" s="75"/>
      <c r="MAG305" s="75"/>
      <c r="MAH305" s="75"/>
      <c r="MAI305" s="75"/>
      <c r="MAJ305" s="75"/>
      <c r="MAK305" s="75"/>
      <c r="MAL305" s="75"/>
      <c r="MAM305" s="75"/>
      <c r="MAN305" s="75"/>
      <c r="MAO305" s="75"/>
      <c r="MAP305" s="75"/>
      <c r="MAQ305" s="75"/>
      <c r="MAR305" s="75"/>
      <c r="MAS305" s="75"/>
      <c r="MAT305" s="75"/>
      <c r="MAU305" s="75"/>
      <c r="MAV305" s="75"/>
      <c r="MAW305" s="75"/>
      <c r="MAX305" s="75"/>
      <c r="MAY305" s="75"/>
      <c r="MAZ305" s="75"/>
      <c r="MBA305" s="75"/>
      <c r="MBB305" s="75"/>
      <c r="MBC305" s="75"/>
      <c r="MBD305" s="75"/>
      <c r="MBE305" s="75"/>
      <c r="MBF305" s="75"/>
      <c r="MBG305" s="75"/>
      <c r="MBH305" s="75"/>
      <c r="MBI305" s="75"/>
      <c r="MBJ305" s="75"/>
      <c r="MBK305" s="75"/>
      <c r="MBL305" s="75"/>
      <c r="MBM305" s="75"/>
      <c r="MBN305" s="75"/>
      <c r="MBO305" s="75"/>
      <c r="MBP305" s="75"/>
      <c r="MBQ305" s="75"/>
      <c r="MBR305" s="75"/>
      <c r="MBS305" s="75"/>
      <c r="MBT305" s="75"/>
      <c r="MBU305" s="75"/>
      <c r="MBV305" s="75"/>
      <c r="MBW305" s="75"/>
      <c r="MBX305" s="75"/>
      <c r="MBY305" s="75"/>
      <c r="MBZ305" s="75"/>
      <c r="MCA305" s="75"/>
      <c r="MCB305" s="75"/>
      <c r="MCC305" s="75"/>
      <c r="MCD305" s="75"/>
      <c r="MCE305" s="75"/>
      <c r="MCF305" s="75"/>
      <c r="MCG305" s="75"/>
      <c r="MCH305" s="75"/>
      <c r="MCI305" s="75"/>
      <c r="MCJ305" s="75"/>
      <c r="MCK305" s="75"/>
      <c r="MCL305" s="75"/>
      <c r="MCM305" s="75"/>
      <c r="MCN305" s="75"/>
      <c r="MCO305" s="75"/>
      <c r="MCP305" s="75"/>
      <c r="MCQ305" s="75"/>
      <c r="MCR305" s="75"/>
      <c r="MCS305" s="75"/>
      <c r="MCT305" s="75"/>
      <c r="MCU305" s="75"/>
      <c r="MCV305" s="75"/>
      <c r="MCW305" s="75"/>
      <c r="MCX305" s="75"/>
      <c r="MCY305" s="75"/>
      <c r="MCZ305" s="75"/>
      <c r="MDA305" s="75"/>
      <c r="MDB305" s="75"/>
      <c r="MDC305" s="75"/>
      <c r="MDD305" s="75"/>
      <c r="MDE305" s="75"/>
      <c r="MDF305" s="75"/>
      <c r="MDG305" s="75"/>
      <c r="MDH305" s="75"/>
      <c r="MDI305" s="75"/>
      <c r="MDJ305" s="75"/>
      <c r="MDK305" s="75"/>
      <c r="MDL305" s="75"/>
      <c r="MDM305" s="75"/>
      <c r="MDN305" s="75"/>
      <c r="MDO305" s="75"/>
      <c r="MDP305" s="75"/>
      <c r="MDQ305" s="75"/>
      <c r="MDR305" s="75"/>
      <c r="MDS305" s="75"/>
      <c r="MDT305" s="75"/>
      <c r="MDU305" s="75"/>
      <c r="MDV305" s="75"/>
      <c r="MDW305" s="75"/>
      <c r="MDX305" s="75"/>
      <c r="MDY305" s="75"/>
      <c r="MDZ305" s="75"/>
      <c r="MEA305" s="75"/>
      <c r="MEB305" s="75"/>
      <c r="MEC305" s="75"/>
      <c r="MED305" s="75"/>
      <c r="MEE305" s="75"/>
      <c r="MEF305" s="75"/>
      <c r="MEG305" s="75"/>
      <c r="MEH305" s="75"/>
      <c r="MEI305" s="75"/>
      <c r="MEJ305" s="75"/>
      <c r="MEK305" s="75"/>
      <c r="MEL305" s="75"/>
      <c r="MEM305" s="75"/>
      <c r="MEN305" s="75"/>
      <c r="MEO305" s="75"/>
      <c r="MEP305" s="75"/>
      <c r="MEQ305" s="75"/>
      <c r="MER305" s="75"/>
      <c r="MES305" s="75"/>
      <c r="MET305" s="75"/>
      <c r="MEU305" s="75"/>
      <c r="MEV305" s="75"/>
      <c r="MEW305" s="75"/>
      <c r="MEX305" s="75"/>
      <c r="MEY305" s="75"/>
      <c r="MEZ305" s="75"/>
      <c r="MFA305" s="75"/>
      <c r="MFB305" s="75"/>
      <c r="MFC305" s="75"/>
      <c r="MFD305" s="75"/>
      <c r="MFE305" s="75"/>
      <c r="MFF305" s="75"/>
      <c r="MFG305" s="75"/>
      <c r="MFH305" s="75"/>
      <c r="MFI305" s="75"/>
      <c r="MFJ305" s="75"/>
      <c r="MFK305" s="75"/>
      <c r="MFL305" s="75"/>
      <c r="MFM305" s="75"/>
      <c r="MFN305" s="75"/>
      <c r="MFO305" s="75"/>
      <c r="MFP305" s="75"/>
      <c r="MFQ305" s="75"/>
      <c r="MFR305" s="75"/>
      <c r="MFS305" s="75"/>
      <c r="MFT305" s="75"/>
      <c r="MFU305" s="75"/>
      <c r="MFV305" s="75"/>
      <c r="MFW305" s="75"/>
      <c r="MFX305" s="75"/>
      <c r="MFY305" s="75"/>
      <c r="MFZ305" s="75"/>
      <c r="MGA305" s="75"/>
      <c r="MGB305" s="75"/>
      <c r="MGC305" s="75"/>
      <c r="MGD305" s="75"/>
      <c r="MGE305" s="75"/>
      <c r="MGF305" s="75"/>
      <c r="MGG305" s="75"/>
      <c r="MGH305" s="75"/>
      <c r="MGI305" s="75"/>
      <c r="MGJ305" s="75"/>
      <c r="MGK305" s="75"/>
      <c r="MGL305" s="75"/>
      <c r="MGM305" s="75"/>
      <c r="MGN305" s="75"/>
      <c r="MGO305" s="75"/>
      <c r="MGP305" s="75"/>
      <c r="MGQ305" s="75"/>
      <c r="MGR305" s="75"/>
      <c r="MGS305" s="75"/>
      <c r="MGT305" s="75"/>
      <c r="MGU305" s="75"/>
      <c r="MGV305" s="75"/>
      <c r="MGW305" s="75"/>
      <c r="MGX305" s="75"/>
      <c r="MGY305" s="75"/>
      <c r="MGZ305" s="75"/>
      <c r="MHA305" s="75"/>
      <c r="MHB305" s="75"/>
      <c r="MHC305" s="75"/>
      <c r="MHD305" s="75"/>
      <c r="MHE305" s="75"/>
      <c r="MHF305" s="75"/>
      <c r="MHG305" s="75"/>
      <c r="MHH305" s="75"/>
      <c r="MHI305" s="75"/>
      <c r="MHJ305" s="75"/>
      <c r="MHK305" s="75"/>
      <c r="MHL305" s="75"/>
      <c r="MHM305" s="75"/>
      <c r="MHN305" s="75"/>
      <c r="MHO305" s="75"/>
      <c r="MHP305" s="75"/>
      <c r="MHQ305" s="75"/>
      <c r="MHR305" s="75"/>
      <c r="MHS305" s="75"/>
      <c r="MHT305" s="75"/>
      <c r="MHU305" s="75"/>
      <c r="MHV305" s="75"/>
      <c r="MHW305" s="75"/>
      <c r="MHX305" s="75"/>
      <c r="MHY305" s="75"/>
      <c r="MHZ305" s="75"/>
      <c r="MIA305" s="75"/>
      <c r="MIB305" s="75"/>
      <c r="MIC305" s="75"/>
      <c r="MID305" s="75"/>
      <c r="MIE305" s="75"/>
      <c r="MIF305" s="75"/>
      <c r="MIG305" s="75"/>
      <c r="MIH305" s="75"/>
      <c r="MII305" s="75"/>
      <c r="MIJ305" s="75"/>
      <c r="MIK305" s="75"/>
      <c r="MIL305" s="75"/>
      <c r="MIM305" s="75"/>
      <c r="MIN305" s="75"/>
      <c r="MIO305" s="75"/>
      <c r="MIP305" s="75"/>
      <c r="MIQ305" s="75"/>
      <c r="MIR305" s="75"/>
      <c r="MIS305" s="75"/>
      <c r="MIT305" s="75"/>
      <c r="MIU305" s="75"/>
      <c r="MIV305" s="75"/>
      <c r="MIW305" s="75"/>
      <c r="MIX305" s="75"/>
      <c r="MIY305" s="75"/>
      <c r="MIZ305" s="75"/>
      <c r="MJA305" s="75"/>
      <c r="MJB305" s="75"/>
      <c r="MJC305" s="75"/>
      <c r="MJD305" s="75"/>
      <c r="MJE305" s="75"/>
      <c r="MJF305" s="75"/>
      <c r="MJG305" s="75"/>
      <c r="MJH305" s="75"/>
      <c r="MJI305" s="75"/>
      <c r="MJJ305" s="75"/>
      <c r="MJK305" s="75"/>
      <c r="MJL305" s="75"/>
      <c r="MJM305" s="75"/>
      <c r="MJN305" s="75"/>
      <c r="MJO305" s="75"/>
      <c r="MJP305" s="75"/>
      <c r="MJQ305" s="75"/>
      <c r="MJR305" s="75"/>
      <c r="MJS305" s="75"/>
      <c r="MJT305" s="75"/>
      <c r="MJU305" s="75"/>
      <c r="MJV305" s="75"/>
      <c r="MJW305" s="75"/>
      <c r="MJX305" s="75"/>
      <c r="MJY305" s="75"/>
      <c r="MJZ305" s="75"/>
      <c r="MKA305" s="75"/>
      <c r="MKB305" s="75"/>
      <c r="MKC305" s="75"/>
      <c r="MKD305" s="75"/>
      <c r="MKE305" s="75"/>
      <c r="MKF305" s="75"/>
      <c r="MKG305" s="75"/>
      <c r="MKH305" s="75"/>
      <c r="MKI305" s="75"/>
      <c r="MKJ305" s="75"/>
      <c r="MKK305" s="75"/>
      <c r="MKL305" s="75"/>
      <c r="MKM305" s="75"/>
      <c r="MKN305" s="75"/>
      <c r="MKO305" s="75"/>
      <c r="MKP305" s="75"/>
      <c r="MKQ305" s="75"/>
      <c r="MKR305" s="75"/>
      <c r="MKS305" s="75"/>
      <c r="MKT305" s="75"/>
      <c r="MKU305" s="75"/>
      <c r="MKV305" s="75"/>
      <c r="MKW305" s="75"/>
      <c r="MKX305" s="75"/>
      <c r="MKY305" s="75"/>
      <c r="MKZ305" s="75"/>
      <c r="MLA305" s="75"/>
      <c r="MLB305" s="75"/>
      <c r="MLC305" s="75"/>
      <c r="MLD305" s="75"/>
      <c r="MLE305" s="75"/>
      <c r="MLF305" s="75"/>
      <c r="MLG305" s="75"/>
      <c r="MLH305" s="75"/>
      <c r="MLI305" s="75"/>
      <c r="MLJ305" s="75"/>
      <c r="MLK305" s="75"/>
      <c r="MLL305" s="75"/>
      <c r="MLM305" s="75"/>
      <c r="MLN305" s="75"/>
      <c r="MLO305" s="75"/>
      <c r="MLP305" s="75"/>
      <c r="MLQ305" s="75"/>
      <c r="MLR305" s="75"/>
      <c r="MLS305" s="75"/>
      <c r="MLT305" s="75"/>
      <c r="MLU305" s="75"/>
      <c r="MLV305" s="75"/>
      <c r="MLW305" s="75"/>
      <c r="MLX305" s="75"/>
      <c r="MLY305" s="75"/>
      <c r="MLZ305" s="75"/>
      <c r="MMA305" s="75"/>
      <c r="MMB305" s="75"/>
      <c r="MMC305" s="75"/>
      <c r="MMD305" s="75"/>
      <c r="MME305" s="75"/>
      <c r="MMF305" s="75"/>
      <c r="MMG305" s="75"/>
      <c r="MMH305" s="75"/>
      <c r="MMI305" s="75"/>
      <c r="MMJ305" s="75"/>
      <c r="MMK305" s="75"/>
      <c r="MML305" s="75"/>
      <c r="MMM305" s="75"/>
      <c r="MMN305" s="75"/>
      <c r="MMO305" s="75"/>
      <c r="MMP305" s="75"/>
      <c r="MMQ305" s="75"/>
      <c r="MMR305" s="75"/>
      <c r="MMS305" s="75"/>
      <c r="MMT305" s="75"/>
      <c r="MMU305" s="75"/>
      <c r="MMV305" s="75"/>
      <c r="MMW305" s="75"/>
      <c r="MMX305" s="75"/>
      <c r="MMY305" s="75"/>
      <c r="MMZ305" s="75"/>
      <c r="MNA305" s="75"/>
      <c r="MNB305" s="75"/>
      <c r="MNC305" s="75"/>
      <c r="MND305" s="75"/>
      <c r="MNE305" s="75"/>
      <c r="MNF305" s="75"/>
      <c r="MNG305" s="75"/>
      <c r="MNH305" s="75"/>
      <c r="MNI305" s="75"/>
      <c r="MNJ305" s="75"/>
      <c r="MNK305" s="75"/>
      <c r="MNL305" s="75"/>
      <c r="MNM305" s="75"/>
      <c r="MNN305" s="75"/>
      <c r="MNO305" s="75"/>
      <c r="MNP305" s="75"/>
      <c r="MNQ305" s="75"/>
      <c r="MNR305" s="75"/>
      <c r="MNS305" s="75"/>
      <c r="MNT305" s="75"/>
      <c r="MNU305" s="75"/>
      <c r="MNV305" s="75"/>
      <c r="MNW305" s="75"/>
      <c r="MNX305" s="75"/>
      <c r="MNY305" s="75"/>
      <c r="MNZ305" s="75"/>
      <c r="MOA305" s="75"/>
      <c r="MOB305" s="75"/>
      <c r="MOC305" s="75"/>
      <c r="MOD305" s="75"/>
      <c r="MOE305" s="75"/>
      <c r="MOF305" s="75"/>
      <c r="MOG305" s="75"/>
      <c r="MOH305" s="75"/>
      <c r="MOI305" s="75"/>
      <c r="MOJ305" s="75"/>
      <c r="MOK305" s="75"/>
      <c r="MOL305" s="75"/>
      <c r="MOM305" s="75"/>
      <c r="MON305" s="75"/>
      <c r="MOO305" s="75"/>
      <c r="MOP305" s="75"/>
      <c r="MOQ305" s="75"/>
      <c r="MOR305" s="75"/>
      <c r="MOS305" s="75"/>
      <c r="MOT305" s="75"/>
      <c r="MOU305" s="75"/>
      <c r="MOV305" s="75"/>
      <c r="MOW305" s="75"/>
      <c r="MOX305" s="75"/>
      <c r="MOY305" s="75"/>
      <c r="MOZ305" s="75"/>
      <c r="MPA305" s="75"/>
      <c r="MPB305" s="75"/>
      <c r="MPC305" s="75"/>
      <c r="MPD305" s="75"/>
      <c r="MPE305" s="75"/>
      <c r="MPF305" s="75"/>
      <c r="MPG305" s="75"/>
      <c r="MPH305" s="75"/>
      <c r="MPI305" s="75"/>
      <c r="MPJ305" s="75"/>
      <c r="MPK305" s="75"/>
      <c r="MPL305" s="75"/>
      <c r="MPM305" s="75"/>
      <c r="MPN305" s="75"/>
      <c r="MPO305" s="75"/>
      <c r="MPP305" s="75"/>
      <c r="MPQ305" s="75"/>
      <c r="MPR305" s="75"/>
      <c r="MPS305" s="75"/>
      <c r="MPT305" s="75"/>
      <c r="MPU305" s="75"/>
      <c r="MPV305" s="75"/>
      <c r="MPW305" s="75"/>
      <c r="MPX305" s="75"/>
      <c r="MPY305" s="75"/>
      <c r="MPZ305" s="75"/>
      <c r="MQA305" s="75"/>
      <c r="MQB305" s="75"/>
      <c r="MQC305" s="75"/>
      <c r="MQD305" s="75"/>
      <c r="MQE305" s="75"/>
      <c r="MQF305" s="75"/>
      <c r="MQG305" s="75"/>
      <c r="MQH305" s="75"/>
      <c r="MQI305" s="75"/>
      <c r="MQJ305" s="75"/>
      <c r="MQK305" s="75"/>
      <c r="MQL305" s="75"/>
      <c r="MQM305" s="75"/>
      <c r="MQN305" s="75"/>
      <c r="MQO305" s="75"/>
      <c r="MQP305" s="75"/>
      <c r="MQQ305" s="75"/>
      <c r="MQR305" s="75"/>
      <c r="MQS305" s="75"/>
      <c r="MQT305" s="75"/>
      <c r="MQU305" s="75"/>
      <c r="MQV305" s="75"/>
      <c r="MQW305" s="75"/>
      <c r="MQX305" s="75"/>
      <c r="MQY305" s="75"/>
      <c r="MQZ305" s="75"/>
      <c r="MRA305" s="75"/>
      <c r="MRB305" s="75"/>
      <c r="MRC305" s="75"/>
      <c r="MRD305" s="75"/>
      <c r="MRE305" s="75"/>
      <c r="MRF305" s="75"/>
      <c r="MRG305" s="75"/>
      <c r="MRH305" s="75"/>
      <c r="MRI305" s="75"/>
      <c r="MRJ305" s="75"/>
      <c r="MRK305" s="75"/>
      <c r="MRL305" s="75"/>
      <c r="MRM305" s="75"/>
      <c r="MRN305" s="75"/>
      <c r="MRO305" s="75"/>
      <c r="MRP305" s="75"/>
      <c r="MRQ305" s="75"/>
      <c r="MRR305" s="75"/>
      <c r="MRS305" s="75"/>
      <c r="MRT305" s="75"/>
      <c r="MRU305" s="75"/>
      <c r="MRV305" s="75"/>
      <c r="MRW305" s="75"/>
      <c r="MRX305" s="75"/>
      <c r="MRY305" s="75"/>
      <c r="MRZ305" s="75"/>
      <c r="MSA305" s="75"/>
      <c r="MSB305" s="75"/>
      <c r="MSC305" s="75"/>
      <c r="MSD305" s="75"/>
      <c r="MSE305" s="75"/>
      <c r="MSF305" s="75"/>
      <c r="MSG305" s="75"/>
      <c r="MSH305" s="75"/>
      <c r="MSI305" s="75"/>
      <c r="MSJ305" s="75"/>
      <c r="MSK305" s="75"/>
      <c r="MSL305" s="75"/>
      <c r="MSM305" s="75"/>
      <c r="MSN305" s="75"/>
      <c r="MSO305" s="75"/>
      <c r="MSP305" s="75"/>
      <c r="MSQ305" s="75"/>
      <c r="MSR305" s="75"/>
      <c r="MSS305" s="75"/>
      <c r="MST305" s="75"/>
      <c r="MSU305" s="75"/>
      <c r="MSV305" s="75"/>
      <c r="MSW305" s="75"/>
      <c r="MSX305" s="75"/>
      <c r="MSY305" s="75"/>
      <c r="MSZ305" s="75"/>
      <c r="MTA305" s="75"/>
      <c r="MTB305" s="75"/>
      <c r="MTC305" s="75"/>
      <c r="MTD305" s="75"/>
      <c r="MTE305" s="75"/>
      <c r="MTF305" s="75"/>
      <c r="MTG305" s="75"/>
      <c r="MTH305" s="75"/>
      <c r="MTI305" s="75"/>
      <c r="MTJ305" s="75"/>
      <c r="MTK305" s="75"/>
      <c r="MTL305" s="75"/>
      <c r="MTM305" s="75"/>
      <c r="MTN305" s="75"/>
      <c r="MTO305" s="75"/>
      <c r="MTP305" s="75"/>
      <c r="MTQ305" s="75"/>
      <c r="MTR305" s="75"/>
      <c r="MTS305" s="75"/>
      <c r="MTT305" s="75"/>
      <c r="MTU305" s="75"/>
      <c r="MTV305" s="75"/>
      <c r="MTW305" s="75"/>
      <c r="MTX305" s="75"/>
      <c r="MTY305" s="75"/>
      <c r="MTZ305" s="75"/>
      <c r="MUA305" s="75"/>
      <c r="MUB305" s="75"/>
      <c r="MUC305" s="75"/>
      <c r="MUD305" s="75"/>
      <c r="MUE305" s="75"/>
      <c r="MUF305" s="75"/>
      <c r="MUG305" s="75"/>
      <c r="MUH305" s="75"/>
      <c r="MUI305" s="75"/>
      <c r="MUJ305" s="75"/>
      <c r="MUK305" s="75"/>
      <c r="MUL305" s="75"/>
      <c r="MUM305" s="75"/>
      <c r="MUN305" s="75"/>
      <c r="MUO305" s="75"/>
      <c r="MUP305" s="75"/>
      <c r="MUQ305" s="75"/>
      <c r="MUR305" s="75"/>
      <c r="MUS305" s="75"/>
      <c r="MUT305" s="75"/>
      <c r="MUU305" s="75"/>
      <c r="MUV305" s="75"/>
      <c r="MUW305" s="75"/>
      <c r="MUX305" s="75"/>
      <c r="MUY305" s="75"/>
      <c r="MUZ305" s="75"/>
      <c r="MVA305" s="75"/>
      <c r="MVB305" s="75"/>
      <c r="MVC305" s="75"/>
      <c r="MVD305" s="75"/>
      <c r="MVE305" s="75"/>
      <c r="MVF305" s="75"/>
      <c r="MVG305" s="75"/>
      <c r="MVH305" s="75"/>
      <c r="MVI305" s="75"/>
      <c r="MVJ305" s="75"/>
      <c r="MVK305" s="75"/>
      <c r="MVL305" s="75"/>
      <c r="MVM305" s="75"/>
      <c r="MVN305" s="75"/>
      <c r="MVO305" s="75"/>
      <c r="MVP305" s="75"/>
      <c r="MVQ305" s="75"/>
      <c r="MVR305" s="75"/>
      <c r="MVS305" s="75"/>
      <c r="MVT305" s="75"/>
      <c r="MVU305" s="75"/>
      <c r="MVV305" s="75"/>
      <c r="MVW305" s="75"/>
      <c r="MVX305" s="75"/>
      <c r="MVY305" s="75"/>
      <c r="MVZ305" s="75"/>
      <c r="MWA305" s="75"/>
      <c r="MWB305" s="75"/>
      <c r="MWC305" s="75"/>
      <c r="MWD305" s="75"/>
      <c r="MWE305" s="75"/>
      <c r="MWF305" s="75"/>
      <c r="MWG305" s="75"/>
      <c r="MWH305" s="75"/>
      <c r="MWI305" s="75"/>
      <c r="MWJ305" s="75"/>
      <c r="MWK305" s="75"/>
      <c r="MWL305" s="75"/>
      <c r="MWM305" s="75"/>
      <c r="MWN305" s="75"/>
      <c r="MWO305" s="75"/>
      <c r="MWP305" s="75"/>
      <c r="MWQ305" s="75"/>
      <c r="MWR305" s="75"/>
      <c r="MWS305" s="75"/>
      <c r="MWT305" s="75"/>
      <c r="MWU305" s="75"/>
      <c r="MWV305" s="75"/>
      <c r="MWW305" s="75"/>
      <c r="MWX305" s="75"/>
      <c r="MWY305" s="75"/>
      <c r="MWZ305" s="75"/>
      <c r="MXA305" s="75"/>
      <c r="MXB305" s="75"/>
      <c r="MXC305" s="75"/>
      <c r="MXD305" s="75"/>
      <c r="MXE305" s="75"/>
      <c r="MXF305" s="75"/>
      <c r="MXG305" s="75"/>
      <c r="MXH305" s="75"/>
      <c r="MXI305" s="75"/>
      <c r="MXJ305" s="75"/>
      <c r="MXK305" s="75"/>
      <c r="MXL305" s="75"/>
      <c r="MXM305" s="75"/>
      <c r="MXN305" s="75"/>
      <c r="MXO305" s="75"/>
      <c r="MXP305" s="75"/>
      <c r="MXQ305" s="75"/>
      <c r="MXR305" s="75"/>
      <c r="MXS305" s="75"/>
      <c r="MXT305" s="75"/>
      <c r="MXU305" s="75"/>
      <c r="MXV305" s="75"/>
      <c r="MXW305" s="75"/>
      <c r="MXX305" s="75"/>
      <c r="MXY305" s="75"/>
      <c r="MXZ305" s="75"/>
      <c r="MYA305" s="75"/>
      <c r="MYB305" s="75"/>
      <c r="MYC305" s="75"/>
      <c r="MYD305" s="75"/>
      <c r="MYE305" s="75"/>
      <c r="MYF305" s="75"/>
      <c r="MYG305" s="75"/>
      <c r="MYH305" s="75"/>
      <c r="MYI305" s="75"/>
      <c r="MYJ305" s="75"/>
      <c r="MYK305" s="75"/>
      <c r="MYL305" s="75"/>
      <c r="MYM305" s="75"/>
      <c r="MYN305" s="75"/>
      <c r="MYO305" s="75"/>
      <c r="MYP305" s="75"/>
      <c r="MYQ305" s="75"/>
      <c r="MYR305" s="75"/>
      <c r="MYS305" s="75"/>
      <c r="MYT305" s="75"/>
      <c r="MYU305" s="75"/>
      <c r="MYV305" s="75"/>
      <c r="MYW305" s="75"/>
      <c r="MYX305" s="75"/>
      <c r="MYY305" s="75"/>
      <c r="MYZ305" s="75"/>
      <c r="MZA305" s="75"/>
      <c r="MZB305" s="75"/>
      <c r="MZC305" s="75"/>
      <c r="MZD305" s="75"/>
      <c r="MZE305" s="75"/>
      <c r="MZF305" s="75"/>
      <c r="MZG305" s="75"/>
      <c r="MZH305" s="75"/>
      <c r="MZI305" s="75"/>
      <c r="MZJ305" s="75"/>
      <c r="MZK305" s="75"/>
      <c r="MZL305" s="75"/>
      <c r="MZM305" s="75"/>
      <c r="MZN305" s="75"/>
      <c r="MZO305" s="75"/>
      <c r="MZP305" s="75"/>
      <c r="MZQ305" s="75"/>
      <c r="MZR305" s="75"/>
      <c r="MZS305" s="75"/>
      <c r="MZT305" s="75"/>
      <c r="MZU305" s="75"/>
      <c r="MZV305" s="75"/>
      <c r="MZW305" s="75"/>
      <c r="MZX305" s="75"/>
      <c r="MZY305" s="75"/>
      <c r="MZZ305" s="75"/>
      <c r="NAA305" s="75"/>
      <c r="NAB305" s="75"/>
      <c r="NAC305" s="75"/>
      <c r="NAD305" s="75"/>
      <c r="NAE305" s="75"/>
      <c r="NAF305" s="75"/>
      <c r="NAG305" s="75"/>
      <c r="NAH305" s="75"/>
      <c r="NAI305" s="75"/>
      <c r="NAJ305" s="75"/>
      <c r="NAK305" s="75"/>
      <c r="NAL305" s="75"/>
      <c r="NAM305" s="75"/>
      <c r="NAN305" s="75"/>
      <c r="NAO305" s="75"/>
      <c r="NAP305" s="75"/>
      <c r="NAQ305" s="75"/>
      <c r="NAR305" s="75"/>
      <c r="NAS305" s="75"/>
      <c r="NAT305" s="75"/>
      <c r="NAU305" s="75"/>
      <c r="NAV305" s="75"/>
      <c r="NAW305" s="75"/>
      <c r="NAX305" s="75"/>
      <c r="NAY305" s="75"/>
      <c r="NAZ305" s="75"/>
      <c r="NBA305" s="75"/>
      <c r="NBB305" s="75"/>
      <c r="NBC305" s="75"/>
      <c r="NBD305" s="75"/>
      <c r="NBE305" s="75"/>
      <c r="NBF305" s="75"/>
      <c r="NBG305" s="75"/>
      <c r="NBH305" s="75"/>
      <c r="NBI305" s="75"/>
      <c r="NBJ305" s="75"/>
      <c r="NBK305" s="75"/>
      <c r="NBL305" s="75"/>
      <c r="NBM305" s="75"/>
      <c r="NBN305" s="75"/>
      <c r="NBO305" s="75"/>
      <c r="NBP305" s="75"/>
      <c r="NBQ305" s="75"/>
      <c r="NBR305" s="75"/>
      <c r="NBS305" s="75"/>
      <c r="NBT305" s="75"/>
      <c r="NBU305" s="75"/>
      <c r="NBV305" s="75"/>
      <c r="NBW305" s="75"/>
      <c r="NBX305" s="75"/>
      <c r="NBY305" s="75"/>
      <c r="NBZ305" s="75"/>
      <c r="NCA305" s="75"/>
      <c r="NCB305" s="75"/>
      <c r="NCC305" s="75"/>
      <c r="NCD305" s="75"/>
      <c r="NCE305" s="75"/>
      <c r="NCF305" s="75"/>
      <c r="NCG305" s="75"/>
      <c r="NCH305" s="75"/>
      <c r="NCI305" s="75"/>
      <c r="NCJ305" s="75"/>
      <c r="NCK305" s="75"/>
      <c r="NCL305" s="75"/>
      <c r="NCM305" s="75"/>
      <c r="NCN305" s="75"/>
      <c r="NCO305" s="75"/>
      <c r="NCP305" s="75"/>
      <c r="NCQ305" s="75"/>
      <c r="NCR305" s="75"/>
      <c r="NCS305" s="75"/>
      <c r="NCT305" s="75"/>
      <c r="NCU305" s="75"/>
      <c r="NCV305" s="75"/>
      <c r="NCW305" s="75"/>
      <c r="NCX305" s="75"/>
      <c r="NCY305" s="75"/>
      <c r="NCZ305" s="75"/>
      <c r="NDA305" s="75"/>
      <c r="NDB305" s="75"/>
      <c r="NDC305" s="75"/>
      <c r="NDD305" s="75"/>
      <c r="NDE305" s="75"/>
      <c r="NDF305" s="75"/>
      <c r="NDG305" s="75"/>
      <c r="NDH305" s="75"/>
      <c r="NDI305" s="75"/>
      <c r="NDJ305" s="75"/>
      <c r="NDK305" s="75"/>
      <c r="NDL305" s="75"/>
      <c r="NDM305" s="75"/>
      <c r="NDN305" s="75"/>
      <c r="NDO305" s="75"/>
      <c r="NDP305" s="75"/>
      <c r="NDQ305" s="75"/>
      <c r="NDR305" s="75"/>
      <c r="NDS305" s="75"/>
      <c r="NDT305" s="75"/>
      <c r="NDU305" s="75"/>
      <c r="NDV305" s="75"/>
      <c r="NDW305" s="75"/>
      <c r="NDX305" s="75"/>
      <c r="NDY305" s="75"/>
      <c r="NDZ305" s="75"/>
      <c r="NEA305" s="75"/>
      <c r="NEB305" s="75"/>
      <c r="NEC305" s="75"/>
      <c r="NED305" s="75"/>
      <c r="NEE305" s="75"/>
      <c r="NEF305" s="75"/>
      <c r="NEG305" s="75"/>
      <c r="NEH305" s="75"/>
      <c r="NEI305" s="75"/>
      <c r="NEJ305" s="75"/>
      <c r="NEK305" s="75"/>
      <c r="NEL305" s="75"/>
      <c r="NEM305" s="75"/>
      <c r="NEN305" s="75"/>
      <c r="NEO305" s="75"/>
      <c r="NEP305" s="75"/>
      <c r="NEQ305" s="75"/>
      <c r="NER305" s="75"/>
      <c r="NES305" s="75"/>
      <c r="NET305" s="75"/>
      <c r="NEU305" s="75"/>
      <c r="NEV305" s="75"/>
      <c r="NEW305" s="75"/>
      <c r="NEX305" s="75"/>
      <c r="NEY305" s="75"/>
      <c r="NEZ305" s="75"/>
      <c r="NFA305" s="75"/>
      <c r="NFB305" s="75"/>
      <c r="NFC305" s="75"/>
      <c r="NFD305" s="75"/>
      <c r="NFE305" s="75"/>
      <c r="NFF305" s="75"/>
      <c r="NFG305" s="75"/>
      <c r="NFH305" s="75"/>
      <c r="NFI305" s="75"/>
      <c r="NFJ305" s="75"/>
      <c r="NFK305" s="75"/>
      <c r="NFL305" s="75"/>
      <c r="NFM305" s="75"/>
      <c r="NFN305" s="75"/>
      <c r="NFO305" s="75"/>
      <c r="NFP305" s="75"/>
      <c r="NFQ305" s="75"/>
      <c r="NFR305" s="75"/>
      <c r="NFS305" s="75"/>
      <c r="NFT305" s="75"/>
      <c r="NFU305" s="75"/>
      <c r="NFV305" s="75"/>
      <c r="NFW305" s="75"/>
      <c r="NFX305" s="75"/>
      <c r="NFY305" s="75"/>
      <c r="NFZ305" s="75"/>
      <c r="NGA305" s="75"/>
      <c r="NGB305" s="75"/>
      <c r="NGC305" s="75"/>
      <c r="NGD305" s="75"/>
      <c r="NGE305" s="75"/>
      <c r="NGF305" s="75"/>
      <c r="NGG305" s="75"/>
      <c r="NGH305" s="75"/>
      <c r="NGI305" s="75"/>
      <c r="NGJ305" s="75"/>
      <c r="NGK305" s="75"/>
      <c r="NGL305" s="75"/>
      <c r="NGM305" s="75"/>
      <c r="NGN305" s="75"/>
      <c r="NGO305" s="75"/>
      <c r="NGP305" s="75"/>
      <c r="NGQ305" s="75"/>
      <c r="NGR305" s="75"/>
      <c r="NGS305" s="75"/>
      <c r="NGT305" s="75"/>
      <c r="NGU305" s="75"/>
      <c r="NGV305" s="75"/>
      <c r="NGW305" s="75"/>
      <c r="NGX305" s="75"/>
      <c r="NGY305" s="75"/>
      <c r="NGZ305" s="75"/>
      <c r="NHA305" s="75"/>
      <c r="NHB305" s="75"/>
      <c r="NHC305" s="75"/>
      <c r="NHD305" s="75"/>
      <c r="NHE305" s="75"/>
      <c r="NHF305" s="75"/>
      <c r="NHG305" s="75"/>
      <c r="NHH305" s="75"/>
      <c r="NHI305" s="75"/>
      <c r="NHJ305" s="75"/>
      <c r="NHK305" s="75"/>
      <c r="NHL305" s="75"/>
      <c r="NHM305" s="75"/>
      <c r="NHN305" s="75"/>
      <c r="NHO305" s="75"/>
      <c r="NHP305" s="75"/>
      <c r="NHQ305" s="75"/>
      <c r="NHR305" s="75"/>
      <c r="NHS305" s="75"/>
      <c r="NHT305" s="75"/>
      <c r="NHU305" s="75"/>
      <c r="NHV305" s="75"/>
      <c r="NHW305" s="75"/>
      <c r="NHX305" s="75"/>
      <c r="NHY305" s="75"/>
      <c r="NHZ305" s="75"/>
      <c r="NIA305" s="75"/>
      <c r="NIB305" s="75"/>
      <c r="NIC305" s="75"/>
      <c r="NID305" s="75"/>
      <c r="NIE305" s="75"/>
      <c r="NIF305" s="75"/>
      <c r="NIG305" s="75"/>
      <c r="NIH305" s="75"/>
      <c r="NII305" s="75"/>
      <c r="NIJ305" s="75"/>
      <c r="NIK305" s="75"/>
      <c r="NIL305" s="75"/>
      <c r="NIM305" s="75"/>
      <c r="NIN305" s="75"/>
      <c r="NIO305" s="75"/>
      <c r="NIP305" s="75"/>
      <c r="NIQ305" s="75"/>
      <c r="NIR305" s="75"/>
      <c r="NIS305" s="75"/>
      <c r="NIT305" s="75"/>
      <c r="NIU305" s="75"/>
      <c r="NIV305" s="75"/>
      <c r="NIW305" s="75"/>
      <c r="NIX305" s="75"/>
      <c r="NIY305" s="75"/>
      <c r="NIZ305" s="75"/>
      <c r="NJA305" s="75"/>
      <c r="NJB305" s="75"/>
      <c r="NJC305" s="75"/>
      <c r="NJD305" s="75"/>
      <c r="NJE305" s="75"/>
      <c r="NJF305" s="75"/>
      <c r="NJG305" s="75"/>
      <c r="NJH305" s="75"/>
      <c r="NJI305" s="75"/>
      <c r="NJJ305" s="75"/>
      <c r="NJK305" s="75"/>
      <c r="NJL305" s="75"/>
      <c r="NJM305" s="75"/>
      <c r="NJN305" s="75"/>
      <c r="NJO305" s="75"/>
      <c r="NJP305" s="75"/>
      <c r="NJQ305" s="75"/>
      <c r="NJR305" s="75"/>
      <c r="NJS305" s="75"/>
      <c r="NJT305" s="75"/>
      <c r="NJU305" s="75"/>
      <c r="NJV305" s="75"/>
      <c r="NJW305" s="75"/>
      <c r="NJX305" s="75"/>
      <c r="NJY305" s="75"/>
      <c r="NJZ305" s="75"/>
      <c r="NKA305" s="75"/>
      <c r="NKB305" s="75"/>
      <c r="NKC305" s="75"/>
      <c r="NKD305" s="75"/>
      <c r="NKE305" s="75"/>
      <c r="NKF305" s="75"/>
      <c r="NKG305" s="75"/>
      <c r="NKH305" s="75"/>
      <c r="NKI305" s="75"/>
      <c r="NKJ305" s="75"/>
      <c r="NKK305" s="75"/>
      <c r="NKL305" s="75"/>
      <c r="NKM305" s="75"/>
      <c r="NKN305" s="75"/>
      <c r="NKO305" s="75"/>
      <c r="NKP305" s="75"/>
      <c r="NKQ305" s="75"/>
      <c r="NKR305" s="75"/>
      <c r="NKS305" s="75"/>
      <c r="NKT305" s="75"/>
      <c r="NKU305" s="75"/>
      <c r="NKV305" s="75"/>
      <c r="NKW305" s="75"/>
      <c r="NKX305" s="75"/>
      <c r="NKY305" s="75"/>
      <c r="NKZ305" s="75"/>
      <c r="NLA305" s="75"/>
      <c r="NLB305" s="75"/>
      <c r="NLC305" s="75"/>
      <c r="NLD305" s="75"/>
      <c r="NLE305" s="75"/>
      <c r="NLF305" s="75"/>
      <c r="NLG305" s="75"/>
      <c r="NLH305" s="75"/>
      <c r="NLI305" s="75"/>
      <c r="NLJ305" s="75"/>
      <c r="NLK305" s="75"/>
      <c r="NLL305" s="75"/>
      <c r="NLM305" s="75"/>
      <c r="NLN305" s="75"/>
      <c r="NLO305" s="75"/>
      <c r="NLP305" s="75"/>
      <c r="NLQ305" s="75"/>
      <c r="NLR305" s="75"/>
      <c r="NLS305" s="75"/>
      <c r="NLT305" s="75"/>
      <c r="NLU305" s="75"/>
      <c r="NLV305" s="75"/>
      <c r="NLW305" s="75"/>
      <c r="NLX305" s="75"/>
      <c r="NLY305" s="75"/>
      <c r="NLZ305" s="75"/>
      <c r="NMA305" s="75"/>
      <c r="NMB305" s="75"/>
      <c r="NMC305" s="75"/>
      <c r="NMD305" s="75"/>
      <c r="NME305" s="75"/>
      <c r="NMF305" s="75"/>
      <c r="NMG305" s="75"/>
      <c r="NMH305" s="75"/>
      <c r="NMI305" s="75"/>
      <c r="NMJ305" s="75"/>
      <c r="NMK305" s="75"/>
      <c r="NML305" s="75"/>
      <c r="NMM305" s="75"/>
      <c r="NMN305" s="75"/>
      <c r="NMO305" s="75"/>
      <c r="NMP305" s="75"/>
      <c r="NMQ305" s="75"/>
      <c r="NMR305" s="75"/>
      <c r="NMS305" s="75"/>
      <c r="NMT305" s="75"/>
      <c r="NMU305" s="75"/>
      <c r="NMV305" s="75"/>
      <c r="NMW305" s="75"/>
      <c r="NMX305" s="75"/>
      <c r="NMY305" s="75"/>
      <c r="NMZ305" s="75"/>
      <c r="NNA305" s="75"/>
      <c r="NNB305" s="75"/>
      <c r="NNC305" s="75"/>
      <c r="NND305" s="75"/>
      <c r="NNE305" s="75"/>
      <c r="NNF305" s="75"/>
      <c r="NNG305" s="75"/>
      <c r="NNH305" s="75"/>
      <c r="NNI305" s="75"/>
      <c r="NNJ305" s="75"/>
      <c r="NNK305" s="75"/>
      <c r="NNL305" s="75"/>
      <c r="NNM305" s="75"/>
      <c r="NNN305" s="75"/>
      <c r="NNO305" s="75"/>
      <c r="NNP305" s="75"/>
      <c r="NNQ305" s="75"/>
      <c r="NNR305" s="75"/>
      <c r="NNS305" s="75"/>
      <c r="NNT305" s="75"/>
      <c r="NNU305" s="75"/>
      <c r="NNV305" s="75"/>
      <c r="NNW305" s="75"/>
      <c r="NNX305" s="75"/>
      <c r="NNY305" s="75"/>
      <c r="NNZ305" s="75"/>
      <c r="NOA305" s="75"/>
      <c r="NOB305" s="75"/>
      <c r="NOC305" s="75"/>
      <c r="NOD305" s="75"/>
      <c r="NOE305" s="75"/>
      <c r="NOF305" s="75"/>
      <c r="NOG305" s="75"/>
      <c r="NOH305" s="75"/>
      <c r="NOI305" s="75"/>
      <c r="NOJ305" s="75"/>
      <c r="NOK305" s="75"/>
      <c r="NOL305" s="75"/>
      <c r="NOM305" s="75"/>
      <c r="NON305" s="75"/>
      <c r="NOO305" s="75"/>
      <c r="NOP305" s="75"/>
      <c r="NOQ305" s="75"/>
      <c r="NOR305" s="75"/>
      <c r="NOS305" s="75"/>
      <c r="NOT305" s="75"/>
      <c r="NOU305" s="75"/>
      <c r="NOV305" s="75"/>
      <c r="NOW305" s="75"/>
      <c r="NOX305" s="75"/>
      <c r="NOY305" s="75"/>
      <c r="NOZ305" s="75"/>
      <c r="NPA305" s="75"/>
      <c r="NPB305" s="75"/>
      <c r="NPC305" s="75"/>
      <c r="NPD305" s="75"/>
      <c r="NPE305" s="75"/>
      <c r="NPF305" s="75"/>
      <c r="NPG305" s="75"/>
      <c r="NPH305" s="75"/>
      <c r="NPI305" s="75"/>
      <c r="NPJ305" s="75"/>
      <c r="NPK305" s="75"/>
      <c r="NPL305" s="75"/>
      <c r="NPM305" s="75"/>
      <c r="NPN305" s="75"/>
      <c r="NPO305" s="75"/>
      <c r="NPP305" s="75"/>
      <c r="NPQ305" s="75"/>
      <c r="NPR305" s="75"/>
      <c r="NPS305" s="75"/>
      <c r="NPT305" s="75"/>
      <c r="NPU305" s="75"/>
      <c r="NPV305" s="75"/>
      <c r="NPW305" s="75"/>
      <c r="NPX305" s="75"/>
      <c r="NPY305" s="75"/>
      <c r="NPZ305" s="75"/>
      <c r="NQA305" s="75"/>
      <c r="NQB305" s="75"/>
      <c r="NQC305" s="75"/>
      <c r="NQD305" s="75"/>
      <c r="NQE305" s="75"/>
      <c r="NQF305" s="75"/>
      <c r="NQG305" s="75"/>
      <c r="NQH305" s="75"/>
      <c r="NQI305" s="75"/>
      <c r="NQJ305" s="75"/>
      <c r="NQK305" s="75"/>
      <c r="NQL305" s="75"/>
      <c r="NQM305" s="75"/>
      <c r="NQN305" s="75"/>
      <c r="NQO305" s="75"/>
      <c r="NQP305" s="75"/>
      <c r="NQQ305" s="75"/>
      <c r="NQR305" s="75"/>
      <c r="NQS305" s="75"/>
      <c r="NQT305" s="75"/>
      <c r="NQU305" s="75"/>
      <c r="NQV305" s="75"/>
      <c r="NQW305" s="75"/>
      <c r="NQX305" s="75"/>
      <c r="NQY305" s="75"/>
      <c r="NQZ305" s="75"/>
      <c r="NRA305" s="75"/>
      <c r="NRB305" s="75"/>
      <c r="NRC305" s="75"/>
      <c r="NRD305" s="75"/>
      <c r="NRE305" s="75"/>
      <c r="NRF305" s="75"/>
      <c r="NRG305" s="75"/>
      <c r="NRH305" s="75"/>
      <c r="NRI305" s="75"/>
      <c r="NRJ305" s="75"/>
      <c r="NRK305" s="75"/>
      <c r="NRL305" s="75"/>
      <c r="NRM305" s="75"/>
      <c r="NRN305" s="75"/>
      <c r="NRO305" s="75"/>
      <c r="NRP305" s="75"/>
      <c r="NRQ305" s="75"/>
      <c r="NRR305" s="75"/>
      <c r="NRS305" s="75"/>
      <c r="NRT305" s="75"/>
      <c r="NRU305" s="75"/>
      <c r="NRV305" s="75"/>
      <c r="NRW305" s="75"/>
      <c r="NRX305" s="75"/>
      <c r="NRY305" s="75"/>
      <c r="NRZ305" s="75"/>
      <c r="NSA305" s="75"/>
      <c r="NSB305" s="75"/>
      <c r="NSC305" s="75"/>
      <c r="NSD305" s="75"/>
      <c r="NSE305" s="75"/>
      <c r="NSF305" s="75"/>
      <c r="NSG305" s="75"/>
      <c r="NSH305" s="75"/>
      <c r="NSI305" s="75"/>
      <c r="NSJ305" s="75"/>
      <c r="NSK305" s="75"/>
      <c r="NSL305" s="75"/>
      <c r="NSM305" s="75"/>
      <c r="NSN305" s="75"/>
      <c r="NSO305" s="75"/>
      <c r="NSP305" s="75"/>
      <c r="NSQ305" s="75"/>
      <c r="NSR305" s="75"/>
      <c r="NSS305" s="75"/>
      <c r="NST305" s="75"/>
      <c r="NSU305" s="75"/>
      <c r="NSV305" s="75"/>
      <c r="NSW305" s="75"/>
      <c r="NSX305" s="75"/>
      <c r="NSY305" s="75"/>
      <c r="NSZ305" s="75"/>
      <c r="NTA305" s="75"/>
      <c r="NTB305" s="75"/>
      <c r="NTC305" s="75"/>
      <c r="NTD305" s="75"/>
      <c r="NTE305" s="75"/>
      <c r="NTF305" s="75"/>
      <c r="NTG305" s="75"/>
      <c r="NTH305" s="75"/>
      <c r="NTI305" s="75"/>
      <c r="NTJ305" s="75"/>
      <c r="NTK305" s="75"/>
      <c r="NTL305" s="75"/>
      <c r="NTM305" s="75"/>
      <c r="NTN305" s="75"/>
      <c r="NTO305" s="75"/>
      <c r="NTP305" s="75"/>
      <c r="NTQ305" s="75"/>
      <c r="NTR305" s="75"/>
      <c r="NTS305" s="75"/>
      <c r="NTT305" s="75"/>
      <c r="NTU305" s="75"/>
      <c r="NTV305" s="75"/>
      <c r="NTW305" s="75"/>
      <c r="NTX305" s="75"/>
      <c r="NTY305" s="75"/>
      <c r="NTZ305" s="75"/>
      <c r="NUA305" s="75"/>
      <c r="NUB305" s="75"/>
      <c r="NUC305" s="75"/>
      <c r="NUD305" s="75"/>
      <c r="NUE305" s="75"/>
      <c r="NUF305" s="75"/>
      <c r="NUG305" s="75"/>
      <c r="NUH305" s="75"/>
      <c r="NUI305" s="75"/>
      <c r="NUJ305" s="75"/>
      <c r="NUK305" s="75"/>
      <c r="NUL305" s="75"/>
      <c r="NUM305" s="75"/>
      <c r="NUN305" s="75"/>
      <c r="NUO305" s="75"/>
      <c r="NUP305" s="75"/>
      <c r="NUQ305" s="75"/>
      <c r="NUR305" s="75"/>
      <c r="NUS305" s="75"/>
      <c r="NUT305" s="75"/>
      <c r="NUU305" s="75"/>
      <c r="NUV305" s="75"/>
      <c r="NUW305" s="75"/>
      <c r="NUX305" s="75"/>
      <c r="NUY305" s="75"/>
      <c r="NUZ305" s="75"/>
      <c r="NVA305" s="75"/>
      <c r="NVB305" s="75"/>
      <c r="NVC305" s="75"/>
      <c r="NVD305" s="75"/>
      <c r="NVE305" s="75"/>
      <c r="NVF305" s="75"/>
      <c r="NVG305" s="75"/>
      <c r="NVH305" s="75"/>
      <c r="NVI305" s="75"/>
      <c r="NVJ305" s="75"/>
      <c r="NVK305" s="75"/>
      <c r="NVL305" s="75"/>
      <c r="NVM305" s="75"/>
      <c r="NVN305" s="75"/>
      <c r="NVO305" s="75"/>
      <c r="NVP305" s="75"/>
      <c r="NVQ305" s="75"/>
      <c r="NVR305" s="75"/>
      <c r="NVS305" s="75"/>
      <c r="NVT305" s="75"/>
      <c r="NVU305" s="75"/>
      <c r="NVV305" s="75"/>
      <c r="NVW305" s="75"/>
      <c r="NVX305" s="75"/>
      <c r="NVY305" s="75"/>
      <c r="NVZ305" s="75"/>
      <c r="NWA305" s="75"/>
      <c r="NWB305" s="75"/>
      <c r="NWC305" s="75"/>
      <c r="NWD305" s="75"/>
      <c r="NWE305" s="75"/>
      <c r="NWF305" s="75"/>
      <c r="NWG305" s="75"/>
      <c r="NWH305" s="75"/>
      <c r="NWI305" s="75"/>
      <c r="NWJ305" s="75"/>
      <c r="NWK305" s="75"/>
      <c r="NWL305" s="75"/>
      <c r="NWM305" s="75"/>
      <c r="NWN305" s="75"/>
      <c r="NWO305" s="75"/>
      <c r="NWP305" s="75"/>
      <c r="NWQ305" s="75"/>
      <c r="NWR305" s="75"/>
      <c r="NWS305" s="75"/>
      <c r="NWT305" s="75"/>
      <c r="NWU305" s="75"/>
      <c r="NWV305" s="75"/>
      <c r="NWW305" s="75"/>
      <c r="NWX305" s="75"/>
      <c r="NWY305" s="75"/>
      <c r="NWZ305" s="75"/>
      <c r="NXA305" s="75"/>
      <c r="NXB305" s="75"/>
      <c r="NXC305" s="75"/>
      <c r="NXD305" s="75"/>
      <c r="NXE305" s="75"/>
      <c r="NXF305" s="75"/>
      <c r="NXG305" s="75"/>
      <c r="NXH305" s="75"/>
      <c r="NXI305" s="75"/>
      <c r="NXJ305" s="75"/>
      <c r="NXK305" s="75"/>
      <c r="NXL305" s="75"/>
      <c r="NXM305" s="75"/>
      <c r="NXN305" s="75"/>
      <c r="NXO305" s="75"/>
      <c r="NXP305" s="75"/>
      <c r="NXQ305" s="75"/>
      <c r="NXR305" s="75"/>
      <c r="NXS305" s="75"/>
      <c r="NXT305" s="75"/>
      <c r="NXU305" s="75"/>
      <c r="NXV305" s="75"/>
      <c r="NXW305" s="75"/>
      <c r="NXX305" s="75"/>
      <c r="NXY305" s="75"/>
      <c r="NXZ305" s="75"/>
      <c r="NYA305" s="75"/>
      <c r="NYB305" s="75"/>
      <c r="NYC305" s="75"/>
      <c r="NYD305" s="75"/>
      <c r="NYE305" s="75"/>
      <c r="NYF305" s="75"/>
      <c r="NYG305" s="75"/>
      <c r="NYH305" s="75"/>
      <c r="NYI305" s="75"/>
      <c r="NYJ305" s="75"/>
      <c r="NYK305" s="75"/>
      <c r="NYL305" s="75"/>
      <c r="NYM305" s="75"/>
      <c r="NYN305" s="75"/>
      <c r="NYO305" s="75"/>
      <c r="NYP305" s="75"/>
      <c r="NYQ305" s="75"/>
      <c r="NYR305" s="75"/>
      <c r="NYS305" s="75"/>
      <c r="NYT305" s="75"/>
      <c r="NYU305" s="75"/>
      <c r="NYV305" s="75"/>
      <c r="NYW305" s="75"/>
      <c r="NYX305" s="75"/>
      <c r="NYY305" s="75"/>
      <c r="NYZ305" s="75"/>
      <c r="NZA305" s="75"/>
      <c r="NZB305" s="75"/>
      <c r="NZC305" s="75"/>
      <c r="NZD305" s="75"/>
      <c r="NZE305" s="75"/>
      <c r="NZF305" s="75"/>
      <c r="NZG305" s="75"/>
      <c r="NZH305" s="75"/>
      <c r="NZI305" s="75"/>
      <c r="NZJ305" s="75"/>
      <c r="NZK305" s="75"/>
      <c r="NZL305" s="75"/>
      <c r="NZM305" s="75"/>
      <c r="NZN305" s="75"/>
      <c r="NZO305" s="75"/>
      <c r="NZP305" s="75"/>
      <c r="NZQ305" s="75"/>
      <c r="NZR305" s="75"/>
      <c r="NZS305" s="75"/>
      <c r="NZT305" s="75"/>
      <c r="NZU305" s="75"/>
      <c r="NZV305" s="75"/>
      <c r="NZW305" s="75"/>
      <c r="NZX305" s="75"/>
      <c r="NZY305" s="75"/>
      <c r="NZZ305" s="75"/>
      <c r="OAA305" s="75"/>
      <c r="OAB305" s="75"/>
      <c r="OAC305" s="75"/>
      <c r="OAD305" s="75"/>
      <c r="OAE305" s="75"/>
      <c r="OAF305" s="75"/>
      <c r="OAG305" s="75"/>
      <c r="OAH305" s="75"/>
      <c r="OAI305" s="75"/>
      <c r="OAJ305" s="75"/>
      <c r="OAK305" s="75"/>
      <c r="OAL305" s="75"/>
      <c r="OAM305" s="75"/>
      <c r="OAN305" s="75"/>
      <c r="OAO305" s="75"/>
      <c r="OAP305" s="75"/>
      <c r="OAQ305" s="75"/>
      <c r="OAR305" s="75"/>
      <c r="OAS305" s="75"/>
      <c r="OAT305" s="75"/>
      <c r="OAU305" s="75"/>
      <c r="OAV305" s="75"/>
      <c r="OAW305" s="75"/>
      <c r="OAX305" s="75"/>
      <c r="OAY305" s="75"/>
      <c r="OAZ305" s="75"/>
      <c r="OBA305" s="75"/>
      <c r="OBB305" s="75"/>
      <c r="OBC305" s="75"/>
      <c r="OBD305" s="75"/>
      <c r="OBE305" s="75"/>
      <c r="OBF305" s="75"/>
      <c r="OBG305" s="75"/>
      <c r="OBH305" s="75"/>
      <c r="OBI305" s="75"/>
      <c r="OBJ305" s="75"/>
      <c r="OBK305" s="75"/>
      <c r="OBL305" s="75"/>
      <c r="OBM305" s="75"/>
      <c r="OBN305" s="75"/>
      <c r="OBO305" s="75"/>
      <c r="OBP305" s="75"/>
      <c r="OBQ305" s="75"/>
      <c r="OBR305" s="75"/>
      <c r="OBS305" s="75"/>
      <c r="OBT305" s="75"/>
      <c r="OBU305" s="75"/>
      <c r="OBV305" s="75"/>
      <c r="OBW305" s="75"/>
      <c r="OBX305" s="75"/>
      <c r="OBY305" s="75"/>
      <c r="OBZ305" s="75"/>
      <c r="OCA305" s="75"/>
      <c r="OCB305" s="75"/>
      <c r="OCC305" s="75"/>
      <c r="OCD305" s="75"/>
      <c r="OCE305" s="75"/>
      <c r="OCF305" s="75"/>
      <c r="OCG305" s="75"/>
      <c r="OCH305" s="75"/>
      <c r="OCI305" s="75"/>
      <c r="OCJ305" s="75"/>
      <c r="OCK305" s="75"/>
      <c r="OCL305" s="75"/>
      <c r="OCM305" s="75"/>
      <c r="OCN305" s="75"/>
      <c r="OCO305" s="75"/>
      <c r="OCP305" s="75"/>
      <c r="OCQ305" s="75"/>
      <c r="OCR305" s="75"/>
      <c r="OCS305" s="75"/>
      <c r="OCT305" s="75"/>
      <c r="OCU305" s="75"/>
      <c r="OCV305" s="75"/>
      <c r="OCW305" s="75"/>
      <c r="OCX305" s="75"/>
      <c r="OCY305" s="75"/>
      <c r="OCZ305" s="75"/>
      <c r="ODA305" s="75"/>
      <c r="ODB305" s="75"/>
      <c r="ODC305" s="75"/>
      <c r="ODD305" s="75"/>
      <c r="ODE305" s="75"/>
      <c r="ODF305" s="75"/>
      <c r="ODG305" s="75"/>
      <c r="ODH305" s="75"/>
      <c r="ODI305" s="75"/>
      <c r="ODJ305" s="75"/>
      <c r="ODK305" s="75"/>
      <c r="ODL305" s="75"/>
      <c r="ODM305" s="75"/>
      <c r="ODN305" s="75"/>
      <c r="ODO305" s="75"/>
      <c r="ODP305" s="75"/>
      <c r="ODQ305" s="75"/>
      <c r="ODR305" s="75"/>
      <c r="ODS305" s="75"/>
      <c r="ODT305" s="75"/>
      <c r="ODU305" s="75"/>
      <c r="ODV305" s="75"/>
      <c r="ODW305" s="75"/>
      <c r="ODX305" s="75"/>
      <c r="ODY305" s="75"/>
      <c r="ODZ305" s="75"/>
      <c r="OEA305" s="75"/>
      <c r="OEB305" s="75"/>
      <c r="OEC305" s="75"/>
      <c r="OED305" s="75"/>
      <c r="OEE305" s="75"/>
      <c r="OEF305" s="75"/>
      <c r="OEG305" s="75"/>
      <c r="OEH305" s="75"/>
      <c r="OEI305" s="75"/>
      <c r="OEJ305" s="75"/>
      <c r="OEK305" s="75"/>
      <c r="OEL305" s="75"/>
      <c r="OEM305" s="75"/>
      <c r="OEN305" s="75"/>
      <c r="OEO305" s="75"/>
      <c r="OEP305" s="75"/>
      <c r="OEQ305" s="75"/>
      <c r="OER305" s="75"/>
      <c r="OES305" s="75"/>
      <c r="OET305" s="75"/>
      <c r="OEU305" s="75"/>
      <c r="OEV305" s="75"/>
      <c r="OEW305" s="75"/>
      <c r="OEX305" s="75"/>
      <c r="OEY305" s="75"/>
      <c r="OEZ305" s="75"/>
      <c r="OFA305" s="75"/>
      <c r="OFB305" s="75"/>
      <c r="OFC305" s="75"/>
      <c r="OFD305" s="75"/>
      <c r="OFE305" s="75"/>
      <c r="OFF305" s="75"/>
      <c r="OFG305" s="75"/>
      <c r="OFH305" s="75"/>
      <c r="OFI305" s="75"/>
      <c r="OFJ305" s="75"/>
      <c r="OFK305" s="75"/>
      <c r="OFL305" s="75"/>
      <c r="OFM305" s="75"/>
      <c r="OFN305" s="75"/>
      <c r="OFO305" s="75"/>
      <c r="OFP305" s="75"/>
      <c r="OFQ305" s="75"/>
      <c r="OFR305" s="75"/>
      <c r="OFS305" s="75"/>
      <c r="OFT305" s="75"/>
      <c r="OFU305" s="75"/>
      <c r="OFV305" s="75"/>
      <c r="OFW305" s="75"/>
      <c r="OFX305" s="75"/>
      <c r="OFY305" s="75"/>
      <c r="OFZ305" s="75"/>
      <c r="OGA305" s="75"/>
      <c r="OGB305" s="75"/>
      <c r="OGC305" s="75"/>
      <c r="OGD305" s="75"/>
      <c r="OGE305" s="75"/>
      <c r="OGF305" s="75"/>
      <c r="OGG305" s="75"/>
      <c r="OGH305" s="75"/>
      <c r="OGI305" s="75"/>
      <c r="OGJ305" s="75"/>
      <c r="OGK305" s="75"/>
      <c r="OGL305" s="75"/>
      <c r="OGM305" s="75"/>
      <c r="OGN305" s="75"/>
      <c r="OGO305" s="75"/>
      <c r="OGP305" s="75"/>
      <c r="OGQ305" s="75"/>
      <c r="OGR305" s="75"/>
      <c r="OGS305" s="75"/>
      <c r="OGT305" s="75"/>
      <c r="OGU305" s="75"/>
      <c r="OGV305" s="75"/>
      <c r="OGW305" s="75"/>
      <c r="OGX305" s="75"/>
      <c r="OGY305" s="75"/>
      <c r="OGZ305" s="75"/>
      <c r="OHA305" s="75"/>
      <c r="OHB305" s="75"/>
      <c r="OHC305" s="75"/>
      <c r="OHD305" s="75"/>
      <c r="OHE305" s="75"/>
      <c r="OHF305" s="75"/>
      <c r="OHG305" s="75"/>
      <c r="OHH305" s="75"/>
      <c r="OHI305" s="75"/>
      <c r="OHJ305" s="75"/>
      <c r="OHK305" s="75"/>
      <c r="OHL305" s="75"/>
      <c r="OHM305" s="75"/>
      <c r="OHN305" s="75"/>
      <c r="OHO305" s="75"/>
      <c r="OHP305" s="75"/>
      <c r="OHQ305" s="75"/>
      <c r="OHR305" s="75"/>
      <c r="OHS305" s="75"/>
      <c r="OHT305" s="75"/>
      <c r="OHU305" s="75"/>
      <c r="OHV305" s="75"/>
      <c r="OHW305" s="75"/>
      <c r="OHX305" s="75"/>
      <c r="OHY305" s="75"/>
      <c r="OHZ305" s="75"/>
      <c r="OIA305" s="75"/>
      <c r="OIB305" s="75"/>
      <c r="OIC305" s="75"/>
      <c r="OID305" s="75"/>
      <c r="OIE305" s="75"/>
      <c r="OIF305" s="75"/>
      <c r="OIG305" s="75"/>
      <c r="OIH305" s="75"/>
      <c r="OII305" s="75"/>
      <c r="OIJ305" s="75"/>
      <c r="OIK305" s="75"/>
      <c r="OIL305" s="75"/>
      <c r="OIM305" s="75"/>
      <c r="OIN305" s="75"/>
      <c r="OIO305" s="75"/>
      <c r="OIP305" s="75"/>
      <c r="OIQ305" s="75"/>
      <c r="OIR305" s="75"/>
      <c r="OIS305" s="75"/>
      <c r="OIT305" s="75"/>
      <c r="OIU305" s="75"/>
      <c r="OIV305" s="75"/>
      <c r="OIW305" s="75"/>
      <c r="OIX305" s="75"/>
      <c r="OIY305" s="75"/>
      <c r="OIZ305" s="75"/>
      <c r="OJA305" s="75"/>
      <c r="OJB305" s="75"/>
      <c r="OJC305" s="75"/>
      <c r="OJD305" s="75"/>
      <c r="OJE305" s="75"/>
      <c r="OJF305" s="75"/>
      <c r="OJG305" s="75"/>
      <c r="OJH305" s="75"/>
      <c r="OJI305" s="75"/>
      <c r="OJJ305" s="75"/>
      <c r="OJK305" s="75"/>
      <c r="OJL305" s="75"/>
      <c r="OJM305" s="75"/>
      <c r="OJN305" s="75"/>
      <c r="OJO305" s="75"/>
      <c r="OJP305" s="75"/>
      <c r="OJQ305" s="75"/>
      <c r="OJR305" s="75"/>
      <c r="OJS305" s="75"/>
      <c r="OJT305" s="75"/>
      <c r="OJU305" s="75"/>
      <c r="OJV305" s="75"/>
      <c r="OJW305" s="75"/>
      <c r="OJX305" s="75"/>
      <c r="OJY305" s="75"/>
      <c r="OJZ305" s="75"/>
      <c r="OKA305" s="75"/>
      <c r="OKB305" s="75"/>
      <c r="OKC305" s="75"/>
      <c r="OKD305" s="75"/>
      <c r="OKE305" s="75"/>
      <c r="OKF305" s="75"/>
      <c r="OKG305" s="75"/>
      <c r="OKH305" s="75"/>
      <c r="OKI305" s="75"/>
      <c r="OKJ305" s="75"/>
      <c r="OKK305" s="75"/>
      <c r="OKL305" s="75"/>
      <c r="OKM305" s="75"/>
      <c r="OKN305" s="75"/>
      <c r="OKO305" s="75"/>
      <c r="OKP305" s="75"/>
      <c r="OKQ305" s="75"/>
      <c r="OKR305" s="75"/>
      <c r="OKS305" s="75"/>
      <c r="OKT305" s="75"/>
      <c r="OKU305" s="75"/>
      <c r="OKV305" s="75"/>
      <c r="OKW305" s="75"/>
      <c r="OKX305" s="75"/>
      <c r="OKY305" s="75"/>
      <c r="OKZ305" s="75"/>
      <c r="OLA305" s="75"/>
      <c r="OLB305" s="75"/>
      <c r="OLC305" s="75"/>
      <c r="OLD305" s="75"/>
      <c r="OLE305" s="75"/>
      <c r="OLF305" s="75"/>
      <c r="OLG305" s="75"/>
      <c r="OLH305" s="75"/>
      <c r="OLI305" s="75"/>
      <c r="OLJ305" s="75"/>
      <c r="OLK305" s="75"/>
      <c r="OLL305" s="75"/>
      <c r="OLM305" s="75"/>
      <c r="OLN305" s="75"/>
      <c r="OLO305" s="75"/>
      <c r="OLP305" s="75"/>
      <c r="OLQ305" s="75"/>
      <c r="OLR305" s="75"/>
      <c r="OLS305" s="75"/>
      <c r="OLT305" s="75"/>
      <c r="OLU305" s="75"/>
      <c r="OLV305" s="75"/>
      <c r="OLW305" s="75"/>
      <c r="OLX305" s="75"/>
      <c r="OLY305" s="75"/>
      <c r="OLZ305" s="75"/>
      <c r="OMA305" s="75"/>
      <c r="OMB305" s="75"/>
      <c r="OMC305" s="75"/>
      <c r="OMD305" s="75"/>
      <c r="OME305" s="75"/>
      <c r="OMF305" s="75"/>
      <c r="OMG305" s="75"/>
      <c r="OMH305" s="75"/>
      <c r="OMI305" s="75"/>
      <c r="OMJ305" s="75"/>
      <c r="OMK305" s="75"/>
      <c r="OML305" s="75"/>
      <c r="OMM305" s="75"/>
      <c r="OMN305" s="75"/>
      <c r="OMO305" s="75"/>
      <c r="OMP305" s="75"/>
      <c r="OMQ305" s="75"/>
      <c r="OMR305" s="75"/>
      <c r="OMS305" s="75"/>
      <c r="OMT305" s="75"/>
      <c r="OMU305" s="75"/>
      <c r="OMV305" s="75"/>
      <c r="OMW305" s="75"/>
      <c r="OMX305" s="75"/>
      <c r="OMY305" s="75"/>
      <c r="OMZ305" s="75"/>
      <c r="ONA305" s="75"/>
      <c r="ONB305" s="75"/>
      <c r="ONC305" s="75"/>
      <c r="OND305" s="75"/>
      <c r="ONE305" s="75"/>
      <c r="ONF305" s="75"/>
      <c r="ONG305" s="75"/>
      <c r="ONH305" s="75"/>
      <c r="ONI305" s="75"/>
      <c r="ONJ305" s="75"/>
      <c r="ONK305" s="75"/>
      <c r="ONL305" s="75"/>
      <c r="ONM305" s="75"/>
      <c r="ONN305" s="75"/>
      <c r="ONO305" s="75"/>
      <c r="ONP305" s="75"/>
      <c r="ONQ305" s="75"/>
      <c r="ONR305" s="75"/>
      <c r="ONS305" s="75"/>
      <c r="ONT305" s="75"/>
      <c r="ONU305" s="75"/>
      <c r="ONV305" s="75"/>
      <c r="ONW305" s="75"/>
      <c r="ONX305" s="75"/>
      <c r="ONY305" s="75"/>
      <c r="ONZ305" s="75"/>
      <c r="OOA305" s="75"/>
      <c r="OOB305" s="75"/>
      <c r="OOC305" s="75"/>
      <c r="OOD305" s="75"/>
      <c r="OOE305" s="75"/>
      <c r="OOF305" s="75"/>
      <c r="OOG305" s="75"/>
      <c r="OOH305" s="75"/>
      <c r="OOI305" s="75"/>
      <c r="OOJ305" s="75"/>
      <c r="OOK305" s="75"/>
      <c r="OOL305" s="75"/>
      <c r="OOM305" s="75"/>
      <c r="OON305" s="75"/>
      <c r="OOO305" s="75"/>
      <c r="OOP305" s="75"/>
      <c r="OOQ305" s="75"/>
      <c r="OOR305" s="75"/>
      <c r="OOS305" s="75"/>
      <c r="OOT305" s="75"/>
      <c r="OOU305" s="75"/>
      <c r="OOV305" s="75"/>
      <c r="OOW305" s="75"/>
      <c r="OOX305" s="75"/>
      <c r="OOY305" s="75"/>
      <c r="OOZ305" s="75"/>
      <c r="OPA305" s="75"/>
      <c r="OPB305" s="75"/>
      <c r="OPC305" s="75"/>
      <c r="OPD305" s="75"/>
      <c r="OPE305" s="75"/>
      <c r="OPF305" s="75"/>
      <c r="OPG305" s="75"/>
      <c r="OPH305" s="75"/>
      <c r="OPI305" s="75"/>
      <c r="OPJ305" s="75"/>
      <c r="OPK305" s="75"/>
      <c r="OPL305" s="75"/>
      <c r="OPM305" s="75"/>
      <c r="OPN305" s="75"/>
      <c r="OPO305" s="75"/>
      <c r="OPP305" s="75"/>
      <c r="OPQ305" s="75"/>
      <c r="OPR305" s="75"/>
      <c r="OPS305" s="75"/>
      <c r="OPT305" s="75"/>
      <c r="OPU305" s="75"/>
      <c r="OPV305" s="75"/>
      <c r="OPW305" s="75"/>
      <c r="OPX305" s="75"/>
      <c r="OPY305" s="75"/>
      <c r="OPZ305" s="75"/>
      <c r="OQA305" s="75"/>
      <c r="OQB305" s="75"/>
      <c r="OQC305" s="75"/>
      <c r="OQD305" s="75"/>
      <c r="OQE305" s="75"/>
      <c r="OQF305" s="75"/>
      <c r="OQG305" s="75"/>
      <c r="OQH305" s="75"/>
      <c r="OQI305" s="75"/>
      <c r="OQJ305" s="75"/>
      <c r="OQK305" s="75"/>
      <c r="OQL305" s="75"/>
      <c r="OQM305" s="75"/>
      <c r="OQN305" s="75"/>
      <c r="OQO305" s="75"/>
      <c r="OQP305" s="75"/>
      <c r="OQQ305" s="75"/>
      <c r="OQR305" s="75"/>
      <c r="OQS305" s="75"/>
      <c r="OQT305" s="75"/>
      <c r="OQU305" s="75"/>
      <c r="OQV305" s="75"/>
      <c r="OQW305" s="75"/>
      <c r="OQX305" s="75"/>
      <c r="OQY305" s="75"/>
      <c r="OQZ305" s="75"/>
      <c r="ORA305" s="75"/>
      <c r="ORB305" s="75"/>
      <c r="ORC305" s="75"/>
      <c r="ORD305" s="75"/>
      <c r="ORE305" s="75"/>
      <c r="ORF305" s="75"/>
      <c r="ORG305" s="75"/>
      <c r="ORH305" s="75"/>
      <c r="ORI305" s="75"/>
      <c r="ORJ305" s="75"/>
      <c r="ORK305" s="75"/>
      <c r="ORL305" s="75"/>
      <c r="ORM305" s="75"/>
      <c r="ORN305" s="75"/>
      <c r="ORO305" s="75"/>
      <c r="ORP305" s="75"/>
      <c r="ORQ305" s="75"/>
      <c r="ORR305" s="75"/>
      <c r="ORS305" s="75"/>
      <c r="ORT305" s="75"/>
      <c r="ORU305" s="75"/>
      <c r="ORV305" s="75"/>
      <c r="ORW305" s="75"/>
      <c r="ORX305" s="75"/>
      <c r="ORY305" s="75"/>
      <c r="ORZ305" s="75"/>
      <c r="OSA305" s="75"/>
      <c r="OSB305" s="75"/>
      <c r="OSC305" s="75"/>
      <c r="OSD305" s="75"/>
      <c r="OSE305" s="75"/>
      <c r="OSF305" s="75"/>
      <c r="OSG305" s="75"/>
      <c r="OSH305" s="75"/>
      <c r="OSI305" s="75"/>
      <c r="OSJ305" s="75"/>
      <c r="OSK305" s="75"/>
      <c r="OSL305" s="75"/>
      <c r="OSM305" s="75"/>
      <c r="OSN305" s="75"/>
      <c r="OSO305" s="75"/>
      <c r="OSP305" s="75"/>
      <c r="OSQ305" s="75"/>
      <c r="OSR305" s="75"/>
      <c r="OSS305" s="75"/>
      <c r="OST305" s="75"/>
      <c r="OSU305" s="75"/>
      <c r="OSV305" s="75"/>
      <c r="OSW305" s="75"/>
      <c r="OSX305" s="75"/>
      <c r="OSY305" s="75"/>
      <c r="OSZ305" s="75"/>
      <c r="OTA305" s="75"/>
      <c r="OTB305" s="75"/>
      <c r="OTC305" s="75"/>
      <c r="OTD305" s="75"/>
      <c r="OTE305" s="75"/>
      <c r="OTF305" s="75"/>
      <c r="OTG305" s="75"/>
      <c r="OTH305" s="75"/>
      <c r="OTI305" s="75"/>
      <c r="OTJ305" s="75"/>
      <c r="OTK305" s="75"/>
      <c r="OTL305" s="75"/>
      <c r="OTM305" s="75"/>
      <c r="OTN305" s="75"/>
      <c r="OTO305" s="75"/>
      <c r="OTP305" s="75"/>
      <c r="OTQ305" s="75"/>
      <c r="OTR305" s="75"/>
      <c r="OTS305" s="75"/>
      <c r="OTT305" s="75"/>
      <c r="OTU305" s="75"/>
      <c r="OTV305" s="75"/>
      <c r="OTW305" s="75"/>
      <c r="OTX305" s="75"/>
      <c r="OTY305" s="75"/>
      <c r="OTZ305" s="75"/>
      <c r="OUA305" s="75"/>
      <c r="OUB305" s="75"/>
      <c r="OUC305" s="75"/>
      <c r="OUD305" s="75"/>
      <c r="OUE305" s="75"/>
      <c r="OUF305" s="75"/>
      <c r="OUG305" s="75"/>
      <c r="OUH305" s="75"/>
      <c r="OUI305" s="75"/>
      <c r="OUJ305" s="75"/>
      <c r="OUK305" s="75"/>
      <c r="OUL305" s="75"/>
      <c r="OUM305" s="75"/>
      <c r="OUN305" s="75"/>
      <c r="OUO305" s="75"/>
      <c r="OUP305" s="75"/>
      <c r="OUQ305" s="75"/>
      <c r="OUR305" s="75"/>
      <c r="OUS305" s="75"/>
      <c r="OUT305" s="75"/>
      <c r="OUU305" s="75"/>
      <c r="OUV305" s="75"/>
      <c r="OUW305" s="75"/>
      <c r="OUX305" s="75"/>
      <c r="OUY305" s="75"/>
      <c r="OUZ305" s="75"/>
      <c r="OVA305" s="75"/>
      <c r="OVB305" s="75"/>
      <c r="OVC305" s="75"/>
      <c r="OVD305" s="75"/>
      <c r="OVE305" s="75"/>
      <c r="OVF305" s="75"/>
      <c r="OVG305" s="75"/>
      <c r="OVH305" s="75"/>
      <c r="OVI305" s="75"/>
      <c r="OVJ305" s="75"/>
      <c r="OVK305" s="75"/>
      <c r="OVL305" s="75"/>
      <c r="OVM305" s="75"/>
      <c r="OVN305" s="75"/>
      <c r="OVO305" s="75"/>
      <c r="OVP305" s="75"/>
      <c r="OVQ305" s="75"/>
      <c r="OVR305" s="75"/>
      <c r="OVS305" s="75"/>
      <c r="OVT305" s="75"/>
      <c r="OVU305" s="75"/>
      <c r="OVV305" s="75"/>
      <c r="OVW305" s="75"/>
      <c r="OVX305" s="75"/>
      <c r="OVY305" s="75"/>
      <c r="OVZ305" s="75"/>
      <c r="OWA305" s="75"/>
      <c r="OWB305" s="75"/>
      <c r="OWC305" s="75"/>
      <c r="OWD305" s="75"/>
      <c r="OWE305" s="75"/>
      <c r="OWF305" s="75"/>
      <c r="OWG305" s="75"/>
      <c r="OWH305" s="75"/>
      <c r="OWI305" s="75"/>
      <c r="OWJ305" s="75"/>
      <c r="OWK305" s="75"/>
      <c r="OWL305" s="75"/>
      <c r="OWM305" s="75"/>
      <c r="OWN305" s="75"/>
      <c r="OWO305" s="75"/>
      <c r="OWP305" s="75"/>
      <c r="OWQ305" s="75"/>
      <c r="OWR305" s="75"/>
      <c r="OWS305" s="75"/>
      <c r="OWT305" s="75"/>
      <c r="OWU305" s="75"/>
      <c r="OWV305" s="75"/>
      <c r="OWW305" s="75"/>
      <c r="OWX305" s="75"/>
      <c r="OWY305" s="75"/>
      <c r="OWZ305" s="75"/>
      <c r="OXA305" s="75"/>
      <c r="OXB305" s="75"/>
      <c r="OXC305" s="75"/>
      <c r="OXD305" s="75"/>
      <c r="OXE305" s="75"/>
      <c r="OXF305" s="75"/>
      <c r="OXG305" s="75"/>
      <c r="OXH305" s="75"/>
      <c r="OXI305" s="75"/>
      <c r="OXJ305" s="75"/>
      <c r="OXK305" s="75"/>
      <c r="OXL305" s="75"/>
      <c r="OXM305" s="75"/>
      <c r="OXN305" s="75"/>
      <c r="OXO305" s="75"/>
      <c r="OXP305" s="75"/>
      <c r="OXQ305" s="75"/>
      <c r="OXR305" s="75"/>
      <c r="OXS305" s="75"/>
      <c r="OXT305" s="75"/>
      <c r="OXU305" s="75"/>
      <c r="OXV305" s="75"/>
      <c r="OXW305" s="75"/>
      <c r="OXX305" s="75"/>
      <c r="OXY305" s="75"/>
      <c r="OXZ305" s="75"/>
      <c r="OYA305" s="75"/>
      <c r="OYB305" s="75"/>
      <c r="OYC305" s="75"/>
      <c r="OYD305" s="75"/>
      <c r="OYE305" s="75"/>
      <c r="OYF305" s="75"/>
      <c r="OYG305" s="75"/>
      <c r="OYH305" s="75"/>
      <c r="OYI305" s="75"/>
      <c r="OYJ305" s="75"/>
      <c r="OYK305" s="75"/>
      <c r="OYL305" s="75"/>
      <c r="OYM305" s="75"/>
      <c r="OYN305" s="75"/>
      <c r="OYO305" s="75"/>
      <c r="OYP305" s="75"/>
      <c r="OYQ305" s="75"/>
      <c r="OYR305" s="75"/>
      <c r="OYS305" s="75"/>
      <c r="OYT305" s="75"/>
      <c r="OYU305" s="75"/>
      <c r="OYV305" s="75"/>
      <c r="OYW305" s="75"/>
      <c r="OYX305" s="75"/>
      <c r="OYY305" s="75"/>
      <c r="OYZ305" s="75"/>
      <c r="OZA305" s="75"/>
      <c r="OZB305" s="75"/>
      <c r="OZC305" s="75"/>
      <c r="OZD305" s="75"/>
      <c r="OZE305" s="75"/>
      <c r="OZF305" s="75"/>
      <c r="OZG305" s="75"/>
      <c r="OZH305" s="75"/>
      <c r="OZI305" s="75"/>
      <c r="OZJ305" s="75"/>
      <c r="OZK305" s="75"/>
      <c r="OZL305" s="75"/>
      <c r="OZM305" s="75"/>
      <c r="OZN305" s="75"/>
      <c r="OZO305" s="75"/>
      <c r="OZP305" s="75"/>
      <c r="OZQ305" s="75"/>
      <c r="OZR305" s="75"/>
      <c r="OZS305" s="75"/>
      <c r="OZT305" s="75"/>
      <c r="OZU305" s="75"/>
      <c r="OZV305" s="75"/>
      <c r="OZW305" s="75"/>
      <c r="OZX305" s="75"/>
      <c r="OZY305" s="75"/>
      <c r="OZZ305" s="75"/>
      <c r="PAA305" s="75"/>
      <c r="PAB305" s="75"/>
      <c r="PAC305" s="75"/>
      <c r="PAD305" s="75"/>
      <c r="PAE305" s="75"/>
      <c r="PAF305" s="75"/>
      <c r="PAG305" s="75"/>
      <c r="PAH305" s="75"/>
      <c r="PAI305" s="75"/>
      <c r="PAJ305" s="75"/>
      <c r="PAK305" s="75"/>
      <c r="PAL305" s="75"/>
      <c r="PAM305" s="75"/>
      <c r="PAN305" s="75"/>
      <c r="PAO305" s="75"/>
      <c r="PAP305" s="75"/>
      <c r="PAQ305" s="75"/>
      <c r="PAR305" s="75"/>
      <c r="PAS305" s="75"/>
      <c r="PAT305" s="75"/>
      <c r="PAU305" s="75"/>
      <c r="PAV305" s="75"/>
      <c r="PAW305" s="75"/>
      <c r="PAX305" s="75"/>
      <c r="PAY305" s="75"/>
      <c r="PAZ305" s="75"/>
      <c r="PBA305" s="75"/>
      <c r="PBB305" s="75"/>
      <c r="PBC305" s="75"/>
      <c r="PBD305" s="75"/>
      <c r="PBE305" s="75"/>
      <c r="PBF305" s="75"/>
      <c r="PBG305" s="75"/>
      <c r="PBH305" s="75"/>
      <c r="PBI305" s="75"/>
      <c r="PBJ305" s="75"/>
      <c r="PBK305" s="75"/>
      <c r="PBL305" s="75"/>
      <c r="PBM305" s="75"/>
      <c r="PBN305" s="75"/>
      <c r="PBO305" s="75"/>
      <c r="PBP305" s="75"/>
      <c r="PBQ305" s="75"/>
      <c r="PBR305" s="75"/>
      <c r="PBS305" s="75"/>
      <c r="PBT305" s="75"/>
      <c r="PBU305" s="75"/>
      <c r="PBV305" s="75"/>
      <c r="PBW305" s="75"/>
      <c r="PBX305" s="75"/>
      <c r="PBY305" s="75"/>
      <c r="PBZ305" s="75"/>
      <c r="PCA305" s="75"/>
      <c r="PCB305" s="75"/>
      <c r="PCC305" s="75"/>
      <c r="PCD305" s="75"/>
      <c r="PCE305" s="75"/>
      <c r="PCF305" s="75"/>
      <c r="PCG305" s="75"/>
      <c r="PCH305" s="75"/>
      <c r="PCI305" s="75"/>
      <c r="PCJ305" s="75"/>
      <c r="PCK305" s="75"/>
      <c r="PCL305" s="75"/>
      <c r="PCM305" s="75"/>
      <c r="PCN305" s="75"/>
      <c r="PCO305" s="75"/>
      <c r="PCP305" s="75"/>
      <c r="PCQ305" s="75"/>
      <c r="PCR305" s="75"/>
      <c r="PCS305" s="75"/>
      <c r="PCT305" s="75"/>
      <c r="PCU305" s="75"/>
      <c r="PCV305" s="75"/>
      <c r="PCW305" s="75"/>
      <c r="PCX305" s="75"/>
      <c r="PCY305" s="75"/>
      <c r="PCZ305" s="75"/>
      <c r="PDA305" s="75"/>
      <c r="PDB305" s="75"/>
      <c r="PDC305" s="75"/>
      <c r="PDD305" s="75"/>
      <c r="PDE305" s="75"/>
      <c r="PDF305" s="75"/>
      <c r="PDG305" s="75"/>
      <c r="PDH305" s="75"/>
      <c r="PDI305" s="75"/>
      <c r="PDJ305" s="75"/>
      <c r="PDK305" s="75"/>
      <c r="PDL305" s="75"/>
      <c r="PDM305" s="75"/>
      <c r="PDN305" s="75"/>
      <c r="PDO305" s="75"/>
      <c r="PDP305" s="75"/>
      <c r="PDQ305" s="75"/>
      <c r="PDR305" s="75"/>
      <c r="PDS305" s="75"/>
      <c r="PDT305" s="75"/>
      <c r="PDU305" s="75"/>
      <c r="PDV305" s="75"/>
      <c r="PDW305" s="75"/>
      <c r="PDX305" s="75"/>
      <c r="PDY305" s="75"/>
      <c r="PDZ305" s="75"/>
      <c r="PEA305" s="75"/>
      <c r="PEB305" s="75"/>
      <c r="PEC305" s="75"/>
      <c r="PED305" s="75"/>
      <c r="PEE305" s="75"/>
      <c r="PEF305" s="75"/>
      <c r="PEG305" s="75"/>
      <c r="PEH305" s="75"/>
      <c r="PEI305" s="75"/>
      <c r="PEJ305" s="75"/>
      <c r="PEK305" s="75"/>
      <c r="PEL305" s="75"/>
      <c r="PEM305" s="75"/>
      <c r="PEN305" s="75"/>
      <c r="PEO305" s="75"/>
      <c r="PEP305" s="75"/>
      <c r="PEQ305" s="75"/>
      <c r="PER305" s="75"/>
      <c r="PES305" s="75"/>
      <c r="PET305" s="75"/>
      <c r="PEU305" s="75"/>
      <c r="PEV305" s="75"/>
      <c r="PEW305" s="75"/>
      <c r="PEX305" s="75"/>
      <c r="PEY305" s="75"/>
      <c r="PEZ305" s="75"/>
      <c r="PFA305" s="75"/>
      <c r="PFB305" s="75"/>
      <c r="PFC305" s="75"/>
      <c r="PFD305" s="75"/>
      <c r="PFE305" s="75"/>
      <c r="PFF305" s="75"/>
      <c r="PFG305" s="75"/>
      <c r="PFH305" s="75"/>
      <c r="PFI305" s="75"/>
      <c r="PFJ305" s="75"/>
      <c r="PFK305" s="75"/>
      <c r="PFL305" s="75"/>
      <c r="PFM305" s="75"/>
      <c r="PFN305" s="75"/>
      <c r="PFO305" s="75"/>
      <c r="PFP305" s="75"/>
      <c r="PFQ305" s="75"/>
      <c r="PFR305" s="75"/>
      <c r="PFS305" s="75"/>
      <c r="PFT305" s="75"/>
      <c r="PFU305" s="75"/>
      <c r="PFV305" s="75"/>
      <c r="PFW305" s="75"/>
      <c r="PFX305" s="75"/>
      <c r="PFY305" s="75"/>
      <c r="PFZ305" s="75"/>
      <c r="PGA305" s="75"/>
      <c r="PGB305" s="75"/>
      <c r="PGC305" s="75"/>
      <c r="PGD305" s="75"/>
      <c r="PGE305" s="75"/>
      <c r="PGF305" s="75"/>
      <c r="PGG305" s="75"/>
      <c r="PGH305" s="75"/>
      <c r="PGI305" s="75"/>
      <c r="PGJ305" s="75"/>
      <c r="PGK305" s="75"/>
      <c r="PGL305" s="75"/>
      <c r="PGM305" s="75"/>
      <c r="PGN305" s="75"/>
      <c r="PGO305" s="75"/>
      <c r="PGP305" s="75"/>
      <c r="PGQ305" s="75"/>
      <c r="PGR305" s="75"/>
      <c r="PGS305" s="75"/>
      <c r="PGT305" s="75"/>
      <c r="PGU305" s="75"/>
      <c r="PGV305" s="75"/>
      <c r="PGW305" s="75"/>
      <c r="PGX305" s="75"/>
      <c r="PGY305" s="75"/>
      <c r="PGZ305" s="75"/>
      <c r="PHA305" s="75"/>
      <c r="PHB305" s="75"/>
      <c r="PHC305" s="75"/>
      <c r="PHD305" s="75"/>
      <c r="PHE305" s="75"/>
      <c r="PHF305" s="75"/>
      <c r="PHG305" s="75"/>
      <c r="PHH305" s="75"/>
      <c r="PHI305" s="75"/>
      <c r="PHJ305" s="75"/>
      <c r="PHK305" s="75"/>
      <c r="PHL305" s="75"/>
      <c r="PHM305" s="75"/>
      <c r="PHN305" s="75"/>
      <c r="PHO305" s="75"/>
      <c r="PHP305" s="75"/>
      <c r="PHQ305" s="75"/>
      <c r="PHR305" s="75"/>
      <c r="PHS305" s="75"/>
      <c r="PHT305" s="75"/>
      <c r="PHU305" s="75"/>
      <c r="PHV305" s="75"/>
      <c r="PHW305" s="75"/>
      <c r="PHX305" s="75"/>
      <c r="PHY305" s="75"/>
      <c r="PHZ305" s="75"/>
      <c r="PIA305" s="75"/>
      <c r="PIB305" s="75"/>
      <c r="PIC305" s="75"/>
      <c r="PID305" s="75"/>
      <c r="PIE305" s="75"/>
      <c r="PIF305" s="75"/>
      <c r="PIG305" s="75"/>
      <c r="PIH305" s="75"/>
      <c r="PII305" s="75"/>
      <c r="PIJ305" s="75"/>
      <c r="PIK305" s="75"/>
      <c r="PIL305" s="75"/>
      <c r="PIM305" s="75"/>
      <c r="PIN305" s="75"/>
      <c r="PIO305" s="75"/>
      <c r="PIP305" s="75"/>
      <c r="PIQ305" s="75"/>
      <c r="PIR305" s="75"/>
      <c r="PIS305" s="75"/>
      <c r="PIT305" s="75"/>
      <c r="PIU305" s="75"/>
      <c r="PIV305" s="75"/>
      <c r="PIW305" s="75"/>
      <c r="PIX305" s="75"/>
      <c r="PIY305" s="75"/>
      <c r="PIZ305" s="75"/>
      <c r="PJA305" s="75"/>
      <c r="PJB305" s="75"/>
      <c r="PJC305" s="75"/>
      <c r="PJD305" s="75"/>
      <c r="PJE305" s="75"/>
      <c r="PJF305" s="75"/>
      <c r="PJG305" s="75"/>
      <c r="PJH305" s="75"/>
      <c r="PJI305" s="75"/>
      <c r="PJJ305" s="75"/>
      <c r="PJK305" s="75"/>
      <c r="PJL305" s="75"/>
      <c r="PJM305" s="75"/>
      <c r="PJN305" s="75"/>
      <c r="PJO305" s="75"/>
      <c r="PJP305" s="75"/>
      <c r="PJQ305" s="75"/>
      <c r="PJR305" s="75"/>
      <c r="PJS305" s="75"/>
      <c r="PJT305" s="75"/>
      <c r="PJU305" s="75"/>
      <c r="PJV305" s="75"/>
      <c r="PJW305" s="75"/>
      <c r="PJX305" s="75"/>
      <c r="PJY305" s="75"/>
      <c r="PJZ305" s="75"/>
      <c r="PKA305" s="75"/>
      <c r="PKB305" s="75"/>
      <c r="PKC305" s="75"/>
      <c r="PKD305" s="75"/>
      <c r="PKE305" s="75"/>
      <c r="PKF305" s="75"/>
      <c r="PKG305" s="75"/>
      <c r="PKH305" s="75"/>
      <c r="PKI305" s="75"/>
      <c r="PKJ305" s="75"/>
      <c r="PKK305" s="75"/>
      <c r="PKL305" s="75"/>
      <c r="PKM305" s="75"/>
      <c r="PKN305" s="75"/>
      <c r="PKO305" s="75"/>
      <c r="PKP305" s="75"/>
      <c r="PKQ305" s="75"/>
      <c r="PKR305" s="75"/>
      <c r="PKS305" s="75"/>
      <c r="PKT305" s="75"/>
      <c r="PKU305" s="75"/>
      <c r="PKV305" s="75"/>
      <c r="PKW305" s="75"/>
      <c r="PKX305" s="75"/>
      <c r="PKY305" s="75"/>
      <c r="PKZ305" s="75"/>
      <c r="PLA305" s="75"/>
      <c r="PLB305" s="75"/>
      <c r="PLC305" s="75"/>
      <c r="PLD305" s="75"/>
      <c r="PLE305" s="75"/>
      <c r="PLF305" s="75"/>
      <c r="PLG305" s="75"/>
      <c r="PLH305" s="75"/>
      <c r="PLI305" s="75"/>
      <c r="PLJ305" s="75"/>
      <c r="PLK305" s="75"/>
      <c r="PLL305" s="75"/>
      <c r="PLM305" s="75"/>
      <c r="PLN305" s="75"/>
      <c r="PLO305" s="75"/>
      <c r="PLP305" s="75"/>
      <c r="PLQ305" s="75"/>
      <c r="PLR305" s="75"/>
      <c r="PLS305" s="75"/>
      <c r="PLT305" s="75"/>
      <c r="PLU305" s="75"/>
      <c r="PLV305" s="75"/>
      <c r="PLW305" s="75"/>
      <c r="PLX305" s="75"/>
      <c r="PLY305" s="75"/>
      <c r="PLZ305" s="75"/>
      <c r="PMA305" s="75"/>
      <c r="PMB305" s="75"/>
      <c r="PMC305" s="75"/>
      <c r="PMD305" s="75"/>
      <c r="PME305" s="75"/>
      <c r="PMF305" s="75"/>
      <c r="PMG305" s="75"/>
      <c r="PMH305" s="75"/>
      <c r="PMI305" s="75"/>
      <c r="PMJ305" s="75"/>
      <c r="PMK305" s="75"/>
      <c r="PML305" s="75"/>
      <c r="PMM305" s="75"/>
      <c r="PMN305" s="75"/>
      <c r="PMO305" s="75"/>
      <c r="PMP305" s="75"/>
      <c r="PMQ305" s="75"/>
      <c r="PMR305" s="75"/>
      <c r="PMS305" s="75"/>
      <c r="PMT305" s="75"/>
      <c r="PMU305" s="75"/>
      <c r="PMV305" s="75"/>
      <c r="PMW305" s="75"/>
      <c r="PMX305" s="75"/>
      <c r="PMY305" s="75"/>
      <c r="PMZ305" s="75"/>
      <c r="PNA305" s="75"/>
      <c r="PNB305" s="75"/>
      <c r="PNC305" s="75"/>
      <c r="PND305" s="75"/>
      <c r="PNE305" s="75"/>
      <c r="PNF305" s="75"/>
      <c r="PNG305" s="75"/>
      <c r="PNH305" s="75"/>
      <c r="PNI305" s="75"/>
      <c r="PNJ305" s="75"/>
      <c r="PNK305" s="75"/>
      <c r="PNL305" s="75"/>
      <c r="PNM305" s="75"/>
      <c r="PNN305" s="75"/>
      <c r="PNO305" s="75"/>
      <c r="PNP305" s="75"/>
      <c r="PNQ305" s="75"/>
      <c r="PNR305" s="75"/>
      <c r="PNS305" s="75"/>
      <c r="PNT305" s="75"/>
      <c r="PNU305" s="75"/>
      <c r="PNV305" s="75"/>
      <c r="PNW305" s="75"/>
      <c r="PNX305" s="75"/>
      <c r="PNY305" s="75"/>
      <c r="PNZ305" s="75"/>
      <c r="POA305" s="75"/>
      <c r="POB305" s="75"/>
      <c r="POC305" s="75"/>
      <c r="POD305" s="75"/>
      <c r="POE305" s="75"/>
      <c r="POF305" s="75"/>
      <c r="POG305" s="75"/>
      <c r="POH305" s="75"/>
      <c r="POI305" s="75"/>
      <c r="POJ305" s="75"/>
      <c r="POK305" s="75"/>
      <c r="POL305" s="75"/>
      <c r="POM305" s="75"/>
      <c r="PON305" s="75"/>
      <c r="POO305" s="75"/>
      <c r="POP305" s="75"/>
      <c r="POQ305" s="75"/>
      <c r="POR305" s="75"/>
      <c r="POS305" s="75"/>
      <c r="POT305" s="75"/>
      <c r="POU305" s="75"/>
      <c r="POV305" s="75"/>
      <c r="POW305" s="75"/>
      <c r="POX305" s="75"/>
      <c r="POY305" s="75"/>
      <c r="POZ305" s="75"/>
      <c r="PPA305" s="75"/>
      <c r="PPB305" s="75"/>
      <c r="PPC305" s="75"/>
      <c r="PPD305" s="75"/>
      <c r="PPE305" s="75"/>
      <c r="PPF305" s="75"/>
      <c r="PPG305" s="75"/>
      <c r="PPH305" s="75"/>
      <c r="PPI305" s="75"/>
      <c r="PPJ305" s="75"/>
      <c r="PPK305" s="75"/>
      <c r="PPL305" s="75"/>
      <c r="PPM305" s="75"/>
      <c r="PPN305" s="75"/>
      <c r="PPO305" s="75"/>
      <c r="PPP305" s="75"/>
      <c r="PPQ305" s="75"/>
      <c r="PPR305" s="75"/>
      <c r="PPS305" s="75"/>
      <c r="PPT305" s="75"/>
      <c r="PPU305" s="75"/>
      <c r="PPV305" s="75"/>
      <c r="PPW305" s="75"/>
      <c r="PPX305" s="75"/>
      <c r="PPY305" s="75"/>
      <c r="PPZ305" s="75"/>
      <c r="PQA305" s="75"/>
      <c r="PQB305" s="75"/>
      <c r="PQC305" s="75"/>
      <c r="PQD305" s="75"/>
      <c r="PQE305" s="75"/>
      <c r="PQF305" s="75"/>
      <c r="PQG305" s="75"/>
      <c r="PQH305" s="75"/>
      <c r="PQI305" s="75"/>
      <c r="PQJ305" s="75"/>
      <c r="PQK305" s="75"/>
      <c r="PQL305" s="75"/>
      <c r="PQM305" s="75"/>
      <c r="PQN305" s="75"/>
      <c r="PQO305" s="75"/>
      <c r="PQP305" s="75"/>
      <c r="PQQ305" s="75"/>
      <c r="PQR305" s="75"/>
      <c r="PQS305" s="75"/>
      <c r="PQT305" s="75"/>
      <c r="PQU305" s="75"/>
      <c r="PQV305" s="75"/>
      <c r="PQW305" s="75"/>
      <c r="PQX305" s="75"/>
      <c r="PQY305" s="75"/>
      <c r="PQZ305" s="75"/>
      <c r="PRA305" s="75"/>
      <c r="PRB305" s="75"/>
      <c r="PRC305" s="75"/>
      <c r="PRD305" s="75"/>
      <c r="PRE305" s="75"/>
      <c r="PRF305" s="75"/>
      <c r="PRG305" s="75"/>
      <c r="PRH305" s="75"/>
      <c r="PRI305" s="75"/>
      <c r="PRJ305" s="75"/>
      <c r="PRK305" s="75"/>
      <c r="PRL305" s="75"/>
      <c r="PRM305" s="75"/>
      <c r="PRN305" s="75"/>
      <c r="PRO305" s="75"/>
      <c r="PRP305" s="75"/>
      <c r="PRQ305" s="75"/>
      <c r="PRR305" s="75"/>
      <c r="PRS305" s="75"/>
      <c r="PRT305" s="75"/>
      <c r="PRU305" s="75"/>
      <c r="PRV305" s="75"/>
      <c r="PRW305" s="75"/>
      <c r="PRX305" s="75"/>
      <c r="PRY305" s="75"/>
      <c r="PRZ305" s="75"/>
      <c r="PSA305" s="75"/>
      <c r="PSB305" s="75"/>
      <c r="PSC305" s="75"/>
      <c r="PSD305" s="75"/>
      <c r="PSE305" s="75"/>
      <c r="PSF305" s="75"/>
      <c r="PSG305" s="75"/>
      <c r="PSH305" s="75"/>
      <c r="PSI305" s="75"/>
      <c r="PSJ305" s="75"/>
      <c r="PSK305" s="75"/>
      <c r="PSL305" s="75"/>
      <c r="PSM305" s="75"/>
      <c r="PSN305" s="75"/>
      <c r="PSO305" s="75"/>
      <c r="PSP305" s="75"/>
      <c r="PSQ305" s="75"/>
      <c r="PSR305" s="75"/>
      <c r="PSS305" s="75"/>
      <c r="PST305" s="75"/>
      <c r="PSU305" s="75"/>
      <c r="PSV305" s="75"/>
      <c r="PSW305" s="75"/>
      <c r="PSX305" s="75"/>
      <c r="PSY305" s="75"/>
      <c r="PSZ305" s="75"/>
      <c r="PTA305" s="75"/>
      <c r="PTB305" s="75"/>
      <c r="PTC305" s="75"/>
      <c r="PTD305" s="75"/>
      <c r="PTE305" s="75"/>
      <c r="PTF305" s="75"/>
      <c r="PTG305" s="75"/>
      <c r="PTH305" s="75"/>
      <c r="PTI305" s="75"/>
      <c r="PTJ305" s="75"/>
      <c r="PTK305" s="75"/>
      <c r="PTL305" s="75"/>
      <c r="PTM305" s="75"/>
      <c r="PTN305" s="75"/>
      <c r="PTO305" s="75"/>
      <c r="PTP305" s="75"/>
      <c r="PTQ305" s="75"/>
      <c r="PTR305" s="75"/>
      <c r="PTS305" s="75"/>
      <c r="PTT305" s="75"/>
      <c r="PTU305" s="75"/>
      <c r="PTV305" s="75"/>
      <c r="PTW305" s="75"/>
      <c r="PTX305" s="75"/>
      <c r="PTY305" s="75"/>
      <c r="PTZ305" s="75"/>
      <c r="PUA305" s="75"/>
      <c r="PUB305" s="75"/>
      <c r="PUC305" s="75"/>
      <c r="PUD305" s="75"/>
      <c r="PUE305" s="75"/>
      <c r="PUF305" s="75"/>
      <c r="PUG305" s="75"/>
      <c r="PUH305" s="75"/>
      <c r="PUI305" s="75"/>
      <c r="PUJ305" s="75"/>
      <c r="PUK305" s="75"/>
      <c r="PUL305" s="75"/>
      <c r="PUM305" s="75"/>
      <c r="PUN305" s="75"/>
      <c r="PUO305" s="75"/>
      <c r="PUP305" s="75"/>
      <c r="PUQ305" s="75"/>
      <c r="PUR305" s="75"/>
      <c r="PUS305" s="75"/>
      <c r="PUT305" s="75"/>
      <c r="PUU305" s="75"/>
      <c r="PUV305" s="75"/>
      <c r="PUW305" s="75"/>
      <c r="PUX305" s="75"/>
      <c r="PUY305" s="75"/>
      <c r="PUZ305" s="75"/>
      <c r="PVA305" s="75"/>
      <c r="PVB305" s="75"/>
      <c r="PVC305" s="75"/>
      <c r="PVD305" s="75"/>
      <c r="PVE305" s="75"/>
      <c r="PVF305" s="75"/>
      <c r="PVG305" s="75"/>
      <c r="PVH305" s="75"/>
      <c r="PVI305" s="75"/>
      <c r="PVJ305" s="75"/>
      <c r="PVK305" s="75"/>
      <c r="PVL305" s="75"/>
      <c r="PVM305" s="75"/>
      <c r="PVN305" s="75"/>
      <c r="PVO305" s="75"/>
      <c r="PVP305" s="75"/>
      <c r="PVQ305" s="75"/>
      <c r="PVR305" s="75"/>
      <c r="PVS305" s="75"/>
      <c r="PVT305" s="75"/>
      <c r="PVU305" s="75"/>
      <c r="PVV305" s="75"/>
      <c r="PVW305" s="75"/>
      <c r="PVX305" s="75"/>
      <c r="PVY305" s="75"/>
      <c r="PVZ305" s="75"/>
      <c r="PWA305" s="75"/>
      <c r="PWB305" s="75"/>
      <c r="PWC305" s="75"/>
      <c r="PWD305" s="75"/>
      <c r="PWE305" s="75"/>
      <c r="PWF305" s="75"/>
      <c r="PWG305" s="75"/>
      <c r="PWH305" s="75"/>
      <c r="PWI305" s="75"/>
      <c r="PWJ305" s="75"/>
      <c r="PWK305" s="75"/>
      <c r="PWL305" s="75"/>
      <c r="PWM305" s="75"/>
      <c r="PWN305" s="75"/>
      <c r="PWO305" s="75"/>
      <c r="PWP305" s="75"/>
      <c r="PWQ305" s="75"/>
      <c r="PWR305" s="75"/>
      <c r="PWS305" s="75"/>
      <c r="PWT305" s="75"/>
      <c r="PWU305" s="75"/>
      <c r="PWV305" s="75"/>
      <c r="PWW305" s="75"/>
      <c r="PWX305" s="75"/>
      <c r="PWY305" s="75"/>
      <c r="PWZ305" s="75"/>
      <c r="PXA305" s="75"/>
      <c r="PXB305" s="75"/>
      <c r="PXC305" s="75"/>
      <c r="PXD305" s="75"/>
      <c r="PXE305" s="75"/>
      <c r="PXF305" s="75"/>
      <c r="PXG305" s="75"/>
      <c r="PXH305" s="75"/>
      <c r="PXI305" s="75"/>
      <c r="PXJ305" s="75"/>
      <c r="PXK305" s="75"/>
      <c r="PXL305" s="75"/>
      <c r="PXM305" s="75"/>
      <c r="PXN305" s="75"/>
      <c r="PXO305" s="75"/>
      <c r="PXP305" s="75"/>
      <c r="PXQ305" s="75"/>
      <c r="PXR305" s="75"/>
      <c r="PXS305" s="75"/>
      <c r="PXT305" s="75"/>
      <c r="PXU305" s="75"/>
      <c r="PXV305" s="75"/>
      <c r="PXW305" s="75"/>
      <c r="PXX305" s="75"/>
      <c r="PXY305" s="75"/>
      <c r="PXZ305" s="75"/>
      <c r="PYA305" s="75"/>
      <c r="PYB305" s="75"/>
      <c r="PYC305" s="75"/>
      <c r="PYD305" s="75"/>
      <c r="PYE305" s="75"/>
      <c r="PYF305" s="75"/>
      <c r="PYG305" s="75"/>
      <c r="PYH305" s="75"/>
      <c r="PYI305" s="75"/>
      <c r="PYJ305" s="75"/>
      <c r="PYK305" s="75"/>
      <c r="PYL305" s="75"/>
      <c r="PYM305" s="75"/>
      <c r="PYN305" s="75"/>
      <c r="PYO305" s="75"/>
      <c r="PYP305" s="75"/>
      <c r="PYQ305" s="75"/>
      <c r="PYR305" s="75"/>
      <c r="PYS305" s="75"/>
      <c r="PYT305" s="75"/>
      <c r="PYU305" s="75"/>
      <c r="PYV305" s="75"/>
      <c r="PYW305" s="75"/>
      <c r="PYX305" s="75"/>
      <c r="PYY305" s="75"/>
      <c r="PYZ305" s="75"/>
      <c r="PZA305" s="75"/>
      <c r="PZB305" s="75"/>
      <c r="PZC305" s="75"/>
      <c r="PZD305" s="75"/>
      <c r="PZE305" s="75"/>
      <c r="PZF305" s="75"/>
      <c r="PZG305" s="75"/>
      <c r="PZH305" s="75"/>
      <c r="PZI305" s="75"/>
      <c r="PZJ305" s="75"/>
      <c r="PZK305" s="75"/>
      <c r="PZL305" s="75"/>
      <c r="PZM305" s="75"/>
      <c r="PZN305" s="75"/>
      <c r="PZO305" s="75"/>
      <c r="PZP305" s="75"/>
      <c r="PZQ305" s="75"/>
      <c r="PZR305" s="75"/>
      <c r="PZS305" s="75"/>
      <c r="PZT305" s="75"/>
      <c r="PZU305" s="75"/>
      <c r="PZV305" s="75"/>
      <c r="PZW305" s="75"/>
      <c r="PZX305" s="75"/>
      <c r="PZY305" s="75"/>
      <c r="PZZ305" s="75"/>
      <c r="QAA305" s="75"/>
      <c r="QAB305" s="75"/>
      <c r="QAC305" s="75"/>
      <c r="QAD305" s="75"/>
      <c r="QAE305" s="75"/>
      <c r="QAF305" s="75"/>
      <c r="QAG305" s="75"/>
      <c r="QAH305" s="75"/>
      <c r="QAI305" s="75"/>
      <c r="QAJ305" s="75"/>
      <c r="QAK305" s="75"/>
      <c r="QAL305" s="75"/>
      <c r="QAM305" s="75"/>
      <c r="QAN305" s="75"/>
      <c r="QAO305" s="75"/>
      <c r="QAP305" s="75"/>
      <c r="QAQ305" s="75"/>
      <c r="QAR305" s="75"/>
      <c r="QAS305" s="75"/>
      <c r="QAT305" s="75"/>
      <c r="QAU305" s="75"/>
      <c r="QAV305" s="75"/>
      <c r="QAW305" s="75"/>
      <c r="QAX305" s="75"/>
      <c r="QAY305" s="75"/>
      <c r="QAZ305" s="75"/>
      <c r="QBA305" s="75"/>
      <c r="QBB305" s="75"/>
      <c r="QBC305" s="75"/>
      <c r="QBD305" s="75"/>
      <c r="QBE305" s="75"/>
      <c r="QBF305" s="75"/>
      <c r="QBG305" s="75"/>
      <c r="QBH305" s="75"/>
      <c r="QBI305" s="75"/>
      <c r="QBJ305" s="75"/>
      <c r="QBK305" s="75"/>
      <c r="QBL305" s="75"/>
      <c r="QBM305" s="75"/>
      <c r="QBN305" s="75"/>
      <c r="QBO305" s="75"/>
      <c r="QBP305" s="75"/>
      <c r="QBQ305" s="75"/>
      <c r="QBR305" s="75"/>
      <c r="QBS305" s="75"/>
      <c r="QBT305" s="75"/>
      <c r="QBU305" s="75"/>
      <c r="QBV305" s="75"/>
      <c r="QBW305" s="75"/>
      <c r="QBX305" s="75"/>
      <c r="QBY305" s="75"/>
      <c r="QBZ305" s="75"/>
      <c r="QCA305" s="75"/>
      <c r="QCB305" s="75"/>
      <c r="QCC305" s="75"/>
      <c r="QCD305" s="75"/>
      <c r="QCE305" s="75"/>
      <c r="QCF305" s="75"/>
      <c r="QCG305" s="75"/>
      <c r="QCH305" s="75"/>
      <c r="QCI305" s="75"/>
      <c r="QCJ305" s="75"/>
      <c r="QCK305" s="75"/>
      <c r="QCL305" s="75"/>
      <c r="QCM305" s="75"/>
      <c r="QCN305" s="75"/>
      <c r="QCO305" s="75"/>
      <c r="QCP305" s="75"/>
      <c r="QCQ305" s="75"/>
      <c r="QCR305" s="75"/>
      <c r="QCS305" s="75"/>
      <c r="QCT305" s="75"/>
      <c r="QCU305" s="75"/>
      <c r="QCV305" s="75"/>
      <c r="QCW305" s="75"/>
      <c r="QCX305" s="75"/>
      <c r="QCY305" s="75"/>
      <c r="QCZ305" s="75"/>
      <c r="QDA305" s="75"/>
      <c r="QDB305" s="75"/>
      <c r="QDC305" s="75"/>
      <c r="QDD305" s="75"/>
      <c r="QDE305" s="75"/>
      <c r="QDF305" s="75"/>
      <c r="QDG305" s="75"/>
      <c r="QDH305" s="75"/>
      <c r="QDI305" s="75"/>
      <c r="QDJ305" s="75"/>
      <c r="QDK305" s="75"/>
      <c r="QDL305" s="75"/>
      <c r="QDM305" s="75"/>
      <c r="QDN305" s="75"/>
      <c r="QDO305" s="75"/>
      <c r="QDP305" s="75"/>
      <c r="QDQ305" s="75"/>
      <c r="QDR305" s="75"/>
      <c r="QDS305" s="75"/>
      <c r="QDT305" s="75"/>
      <c r="QDU305" s="75"/>
      <c r="QDV305" s="75"/>
      <c r="QDW305" s="75"/>
      <c r="QDX305" s="75"/>
      <c r="QDY305" s="75"/>
      <c r="QDZ305" s="75"/>
      <c r="QEA305" s="75"/>
      <c r="QEB305" s="75"/>
      <c r="QEC305" s="75"/>
      <c r="QED305" s="75"/>
      <c r="QEE305" s="75"/>
      <c r="QEF305" s="75"/>
      <c r="QEG305" s="75"/>
      <c r="QEH305" s="75"/>
      <c r="QEI305" s="75"/>
      <c r="QEJ305" s="75"/>
      <c r="QEK305" s="75"/>
      <c r="QEL305" s="75"/>
      <c r="QEM305" s="75"/>
      <c r="QEN305" s="75"/>
      <c r="QEO305" s="75"/>
      <c r="QEP305" s="75"/>
      <c r="QEQ305" s="75"/>
      <c r="QER305" s="75"/>
      <c r="QES305" s="75"/>
      <c r="QET305" s="75"/>
      <c r="QEU305" s="75"/>
      <c r="QEV305" s="75"/>
      <c r="QEW305" s="75"/>
      <c r="QEX305" s="75"/>
      <c r="QEY305" s="75"/>
      <c r="QEZ305" s="75"/>
      <c r="QFA305" s="75"/>
      <c r="QFB305" s="75"/>
      <c r="QFC305" s="75"/>
      <c r="QFD305" s="75"/>
      <c r="QFE305" s="75"/>
      <c r="QFF305" s="75"/>
      <c r="QFG305" s="75"/>
      <c r="QFH305" s="75"/>
      <c r="QFI305" s="75"/>
      <c r="QFJ305" s="75"/>
      <c r="QFK305" s="75"/>
      <c r="QFL305" s="75"/>
      <c r="QFM305" s="75"/>
      <c r="QFN305" s="75"/>
      <c r="QFO305" s="75"/>
      <c r="QFP305" s="75"/>
      <c r="QFQ305" s="75"/>
      <c r="QFR305" s="75"/>
      <c r="QFS305" s="75"/>
      <c r="QFT305" s="75"/>
      <c r="QFU305" s="75"/>
      <c r="QFV305" s="75"/>
      <c r="QFW305" s="75"/>
      <c r="QFX305" s="75"/>
      <c r="QFY305" s="75"/>
      <c r="QFZ305" s="75"/>
      <c r="QGA305" s="75"/>
      <c r="QGB305" s="75"/>
      <c r="QGC305" s="75"/>
      <c r="QGD305" s="75"/>
      <c r="QGE305" s="75"/>
      <c r="QGF305" s="75"/>
      <c r="QGG305" s="75"/>
      <c r="QGH305" s="75"/>
      <c r="QGI305" s="75"/>
      <c r="QGJ305" s="75"/>
      <c r="QGK305" s="75"/>
      <c r="QGL305" s="75"/>
      <c r="QGM305" s="75"/>
      <c r="QGN305" s="75"/>
      <c r="QGO305" s="75"/>
      <c r="QGP305" s="75"/>
      <c r="QGQ305" s="75"/>
      <c r="QGR305" s="75"/>
      <c r="QGS305" s="75"/>
      <c r="QGT305" s="75"/>
      <c r="QGU305" s="75"/>
      <c r="QGV305" s="75"/>
      <c r="QGW305" s="75"/>
      <c r="QGX305" s="75"/>
      <c r="QGY305" s="75"/>
      <c r="QGZ305" s="75"/>
      <c r="QHA305" s="75"/>
      <c r="QHB305" s="75"/>
      <c r="QHC305" s="75"/>
      <c r="QHD305" s="75"/>
      <c r="QHE305" s="75"/>
      <c r="QHF305" s="75"/>
      <c r="QHG305" s="75"/>
      <c r="QHH305" s="75"/>
      <c r="QHI305" s="75"/>
      <c r="QHJ305" s="75"/>
      <c r="QHK305" s="75"/>
      <c r="QHL305" s="75"/>
      <c r="QHM305" s="75"/>
      <c r="QHN305" s="75"/>
      <c r="QHO305" s="75"/>
      <c r="QHP305" s="75"/>
      <c r="QHQ305" s="75"/>
      <c r="QHR305" s="75"/>
      <c r="QHS305" s="75"/>
      <c r="QHT305" s="75"/>
      <c r="QHU305" s="75"/>
      <c r="QHV305" s="75"/>
      <c r="QHW305" s="75"/>
      <c r="QHX305" s="75"/>
      <c r="QHY305" s="75"/>
      <c r="QHZ305" s="75"/>
      <c r="QIA305" s="75"/>
      <c r="QIB305" s="75"/>
      <c r="QIC305" s="75"/>
      <c r="QID305" s="75"/>
      <c r="QIE305" s="75"/>
      <c r="QIF305" s="75"/>
      <c r="QIG305" s="75"/>
      <c r="QIH305" s="75"/>
      <c r="QII305" s="75"/>
      <c r="QIJ305" s="75"/>
      <c r="QIK305" s="75"/>
      <c r="QIL305" s="75"/>
      <c r="QIM305" s="75"/>
      <c r="QIN305" s="75"/>
      <c r="QIO305" s="75"/>
      <c r="QIP305" s="75"/>
      <c r="QIQ305" s="75"/>
      <c r="QIR305" s="75"/>
      <c r="QIS305" s="75"/>
      <c r="QIT305" s="75"/>
      <c r="QIU305" s="75"/>
      <c r="QIV305" s="75"/>
      <c r="QIW305" s="75"/>
      <c r="QIX305" s="75"/>
      <c r="QIY305" s="75"/>
      <c r="QIZ305" s="75"/>
      <c r="QJA305" s="75"/>
      <c r="QJB305" s="75"/>
      <c r="QJC305" s="75"/>
      <c r="QJD305" s="75"/>
      <c r="QJE305" s="75"/>
      <c r="QJF305" s="75"/>
      <c r="QJG305" s="75"/>
      <c r="QJH305" s="75"/>
      <c r="QJI305" s="75"/>
      <c r="QJJ305" s="75"/>
      <c r="QJK305" s="75"/>
      <c r="QJL305" s="75"/>
      <c r="QJM305" s="75"/>
      <c r="QJN305" s="75"/>
      <c r="QJO305" s="75"/>
      <c r="QJP305" s="75"/>
      <c r="QJQ305" s="75"/>
      <c r="QJR305" s="75"/>
      <c r="QJS305" s="75"/>
      <c r="QJT305" s="75"/>
      <c r="QJU305" s="75"/>
      <c r="QJV305" s="75"/>
      <c r="QJW305" s="75"/>
      <c r="QJX305" s="75"/>
      <c r="QJY305" s="75"/>
      <c r="QJZ305" s="75"/>
      <c r="QKA305" s="75"/>
      <c r="QKB305" s="75"/>
      <c r="QKC305" s="75"/>
      <c r="QKD305" s="75"/>
      <c r="QKE305" s="75"/>
      <c r="QKF305" s="75"/>
      <c r="QKG305" s="75"/>
      <c r="QKH305" s="75"/>
      <c r="QKI305" s="75"/>
      <c r="QKJ305" s="75"/>
      <c r="QKK305" s="75"/>
      <c r="QKL305" s="75"/>
      <c r="QKM305" s="75"/>
      <c r="QKN305" s="75"/>
      <c r="QKO305" s="75"/>
      <c r="QKP305" s="75"/>
      <c r="QKQ305" s="75"/>
      <c r="QKR305" s="75"/>
      <c r="QKS305" s="75"/>
      <c r="QKT305" s="75"/>
      <c r="QKU305" s="75"/>
      <c r="QKV305" s="75"/>
      <c r="QKW305" s="75"/>
      <c r="QKX305" s="75"/>
      <c r="QKY305" s="75"/>
      <c r="QKZ305" s="75"/>
      <c r="QLA305" s="75"/>
      <c r="QLB305" s="75"/>
      <c r="QLC305" s="75"/>
      <c r="QLD305" s="75"/>
      <c r="QLE305" s="75"/>
      <c r="QLF305" s="75"/>
      <c r="QLG305" s="75"/>
      <c r="QLH305" s="75"/>
      <c r="QLI305" s="75"/>
      <c r="QLJ305" s="75"/>
      <c r="QLK305" s="75"/>
      <c r="QLL305" s="75"/>
      <c r="QLM305" s="75"/>
      <c r="QLN305" s="75"/>
      <c r="QLO305" s="75"/>
      <c r="QLP305" s="75"/>
      <c r="QLQ305" s="75"/>
      <c r="QLR305" s="75"/>
      <c r="QLS305" s="75"/>
      <c r="QLT305" s="75"/>
      <c r="QLU305" s="75"/>
      <c r="QLV305" s="75"/>
      <c r="QLW305" s="75"/>
      <c r="QLX305" s="75"/>
      <c r="QLY305" s="75"/>
      <c r="QLZ305" s="75"/>
      <c r="QMA305" s="75"/>
      <c r="QMB305" s="75"/>
      <c r="QMC305" s="75"/>
      <c r="QMD305" s="75"/>
      <c r="QME305" s="75"/>
      <c r="QMF305" s="75"/>
      <c r="QMG305" s="75"/>
      <c r="QMH305" s="75"/>
      <c r="QMI305" s="75"/>
      <c r="QMJ305" s="75"/>
      <c r="QMK305" s="75"/>
      <c r="QML305" s="75"/>
      <c r="QMM305" s="75"/>
      <c r="QMN305" s="75"/>
      <c r="QMO305" s="75"/>
      <c r="QMP305" s="75"/>
      <c r="QMQ305" s="75"/>
      <c r="QMR305" s="75"/>
      <c r="QMS305" s="75"/>
      <c r="QMT305" s="75"/>
      <c r="QMU305" s="75"/>
      <c r="QMV305" s="75"/>
      <c r="QMW305" s="75"/>
      <c r="QMX305" s="75"/>
      <c r="QMY305" s="75"/>
      <c r="QMZ305" s="75"/>
      <c r="QNA305" s="75"/>
      <c r="QNB305" s="75"/>
      <c r="QNC305" s="75"/>
      <c r="QND305" s="75"/>
      <c r="QNE305" s="75"/>
      <c r="QNF305" s="75"/>
      <c r="QNG305" s="75"/>
      <c r="QNH305" s="75"/>
      <c r="QNI305" s="75"/>
      <c r="QNJ305" s="75"/>
      <c r="QNK305" s="75"/>
      <c r="QNL305" s="75"/>
      <c r="QNM305" s="75"/>
      <c r="QNN305" s="75"/>
      <c r="QNO305" s="75"/>
      <c r="QNP305" s="75"/>
      <c r="QNQ305" s="75"/>
      <c r="QNR305" s="75"/>
      <c r="QNS305" s="75"/>
      <c r="QNT305" s="75"/>
      <c r="QNU305" s="75"/>
      <c r="QNV305" s="75"/>
      <c r="QNW305" s="75"/>
      <c r="QNX305" s="75"/>
      <c r="QNY305" s="75"/>
      <c r="QNZ305" s="75"/>
      <c r="QOA305" s="75"/>
      <c r="QOB305" s="75"/>
      <c r="QOC305" s="75"/>
      <c r="QOD305" s="75"/>
      <c r="QOE305" s="75"/>
      <c r="QOF305" s="75"/>
      <c r="QOG305" s="75"/>
      <c r="QOH305" s="75"/>
      <c r="QOI305" s="75"/>
      <c r="QOJ305" s="75"/>
      <c r="QOK305" s="75"/>
      <c r="QOL305" s="75"/>
      <c r="QOM305" s="75"/>
      <c r="QON305" s="75"/>
      <c r="QOO305" s="75"/>
      <c r="QOP305" s="75"/>
      <c r="QOQ305" s="75"/>
      <c r="QOR305" s="75"/>
      <c r="QOS305" s="75"/>
      <c r="QOT305" s="75"/>
      <c r="QOU305" s="75"/>
      <c r="QOV305" s="75"/>
      <c r="QOW305" s="75"/>
      <c r="QOX305" s="75"/>
      <c r="QOY305" s="75"/>
      <c r="QOZ305" s="75"/>
      <c r="QPA305" s="75"/>
      <c r="QPB305" s="75"/>
      <c r="QPC305" s="75"/>
      <c r="QPD305" s="75"/>
      <c r="QPE305" s="75"/>
      <c r="QPF305" s="75"/>
      <c r="QPG305" s="75"/>
      <c r="QPH305" s="75"/>
      <c r="QPI305" s="75"/>
      <c r="QPJ305" s="75"/>
      <c r="QPK305" s="75"/>
      <c r="QPL305" s="75"/>
      <c r="QPM305" s="75"/>
      <c r="QPN305" s="75"/>
      <c r="QPO305" s="75"/>
      <c r="QPP305" s="75"/>
      <c r="QPQ305" s="75"/>
      <c r="QPR305" s="75"/>
      <c r="QPS305" s="75"/>
      <c r="QPT305" s="75"/>
      <c r="QPU305" s="75"/>
      <c r="QPV305" s="75"/>
      <c r="QPW305" s="75"/>
      <c r="QPX305" s="75"/>
      <c r="QPY305" s="75"/>
      <c r="QPZ305" s="75"/>
      <c r="QQA305" s="75"/>
      <c r="QQB305" s="75"/>
      <c r="QQC305" s="75"/>
      <c r="QQD305" s="75"/>
      <c r="QQE305" s="75"/>
      <c r="QQF305" s="75"/>
      <c r="QQG305" s="75"/>
      <c r="QQH305" s="75"/>
      <c r="QQI305" s="75"/>
      <c r="QQJ305" s="75"/>
      <c r="QQK305" s="75"/>
      <c r="QQL305" s="75"/>
      <c r="QQM305" s="75"/>
      <c r="QQN305" s="75"/>
      <c r="QQO305" s="75"/>
      <c r="QQP305" s="75"/>
      <c r="QQQ305" s="75"/>
      <c r="QQR305" s="75"/>
      <c r="QQS305" s="75"/>
      <c r="QQT305" s="75"/>
      <c r="QQU305" s="75"/>
      <c r="QQV305" s="75"/>
      <c r="QQW305" s="75"/>
      <c r="QQX305" s="75"/>
      <c r="QQY305" s="75"/>
      <c r="QQZ305" s="75"/>
      <c r="QRA305" s="75"/>
      <c r="QRB305" s="75"/>
      <c r="QRC305" s="75"/>
      <c r="QRD305" s="75"/>
      <c r="QRE305" s="75"/>
      <c r="QRF305" s="75"/>
      <c r="QRG305" s="75"/>
      <c r="QRH305" s="75"/>
      <c r="QRI305" s="75"/>
      <c r="QRJ305" s="75"/>
      <c r="QRK305" s="75"/>
      <c r="QRL305" s="75"/>
      <c r="QRM305" s="75"/>
      <c r="QRN305" s="75"/>
      <c r="QRO305" s="75"/>
      <c r="QRP305" s="75"/>
      <c r="QRQ305" s="75"/>
      <c r="QRR305" s="75"/>
      <c r="QRS305" s="75"/>
      <c r="QRT305" s="75"/>
      <c r="QRU305" s="75"/>
      <c r="QRV305" s="75"/>
      <c r="QRW305" s="75"/>
      <c r="QRX305" s="75"/>
      <c r="QRY305" s="75"/>
      <c r="QRZ305" s="75"/>
      <c r="QSA305" s="75"/>
      <c r="QSB305" s="75"/>
      <c r="QSC305" s="75"/>
      <c r="QSD305" s="75"/>
      <c r="QSE305" s="75"/>
      <c r="QSF305" s="75"/>
      <c r="QSG305" s="75"/>
      <c r="QSH305" s="75"/>
      <c r="QSI305" s="75"/>
      <c r="QSJ305" s="75"/>
      <c r="QSK305" s="75"/>
      <c r="QSL305" s="75"/>
      <c r="QSM305" s="75"/>
      <c r="QSN305" s="75"/>
      <c r="QSO305" s="75"/>
      <c r="QSP305" s="75"/>
      <c r="QSQ305" s="75"/>
      <c r="QSR305" s="75"/>
      <c r="QSS305" s="75"/>
      <c r="QST305" s="75"/>
      <c r="QSU305" s="75"/>
      <c r="QSV305" s="75"/>
      <c r="QSW305" s="75"/>
      <c r="QSX305" s="75"/>
      <c r="QSY305" s="75"/>
      <c r="QSZ305" s="75"/>
      <c r="QTA305" s="75"/>
      <c r="QTB305" s="75"/>
      <c r="QTC305" s="75"/>
      <c r="QTD305" s="75"/>
      <c r="QTE305" s="75"/>
      <c r="QTF305" s="75"/>
      <c r="QTG305" s="75"/>
      <c r="QTH305" s="75"/>
      <c r="QTI305" s="75"/>
      <c r="QTJ305" s="75"/>
      <c r="QTK305" s="75"/>
      <c r="QTL305" s="75"/>
      <c r="QTM305" s="75"/>
      <c r="QTN305" s="75"/>
      <c r="QTO305" s="75"/>
      <c r="QTP305" s="75"/>
      <c r="QTQ305" s="75"/>
      <c r="QTR305" s="75"/>
      <c r="QTS305" s="75"/>
      <c r="QTT305" s="75"/>
      <c r="QTU305" s="75"/>
      <c r="QTV305" s="75"/>
      <c r="QTW305" s="75"/>
      <c r="QTX305" s="75"/>
      <c r="QTY305" s="75"/>
      <c r="QTZ305" s="75"/>
      <c r="QUA305" s="75"/>
      <c r="QUB305" s="75"/>
      <c r="QUC305" s="75"/>
      <c r="QUD305" s="75"/>
      <c r="QUE305" s="75"/>
      <c r="QUF305" s="75"/>
      <c r="QUG305" s="75"/>
      <c r="QUH305" s="75"/>
      <c r="QUI305" s="75"/>
      <c r="QUJ305" s="75"/>
      <c r="QUK305" s="75"/>
      <c r="QUL305" s="75"/>
      <c r="QUM305" s="75"/>
      <c r="QUN305" s="75"/>
      <c r="QUO305" s="75"/>
      <c r="QUP305" s="75"/>
      <c r="QUQ305" s="75"/>
      <c r="QUR305" s="75"/>
      <c r="QUS305" s="75"/>
      <c r="QUT305" s="75"/>
      <c r="QUU305" s="75"/>
      <c r="QUV305" s="75"/>
      <c r="QUW305" s="75"/>
      <c r="QUX305" s="75"/>
      <c r="QUY305" s="75"/>
      <c r="QUZ305" s="75"/>
      <c r="QVA305" s="75"/>
      <c r="QVB305" s="75"/>
      <c r="QVC305" s="75"/>
      <c r="QVD305" s="75"/>
      <c r="QVE305" s="75"/>
      <c r="QVF305" s="75"/>
      <c r="QVG305" s="75"/>
      <c r="QVH305" s="75"/>
      <c r="QVI305" s="75"/>
      <c r="QVJ305" s="75"/>
      <c r="QVK305" s="75"/>
      <c r="QVL305" s="75"/>
      <c r="QVM305" s="75"/>
      <c r="QVN305" s="75"/>
      <c r="QVO305" s="75"/>
      <c r="QVP305" s="75"/>
      <c r="QVQ305" s="75"/>
      <c r="QVR305" s="75"/>
      <c r="QVS305" s="75"/>
      <c r="QVT305" s="75"/>
      <c r="QVU305" s="75"/>
      <c r="QVV305" s="75"/>
      <c r="QVW305" s="75"/>
      <c r="QVX305" s="75"/>
      <c r="QVY305" s="75"/>
      <c r="QVZ305" s="75"/>
      <c r="QWA305" s="75"/>
      <c r="QWB305" s="75"/>
      <c r="QWC305" s="75"/>
      <c r="QWD305" s="75"/>
      <c r="QWE305" s="75"/>
      <c r="QWF305" s="75"/>
      <c r="QWG305" s="75"/>
      <c r="QWH305" s="75"/>
      <c r="QWI305" s="75"/>
      <c r="QWJ305" s="75"/>
      <c r="QWK305" s="75"/>
      <c r="QWL305" s="75"/>
      <c r="QWM305" s="75"/>
      <c r="QWN305" s="75"/>
      <c r="QWO305" s="75"/>
      <c r="QWP305" s="75"/>
      <c r="QWQ305" s="75"/>
      <c r="QWR305" s="75"/>
      <c r="QWS305" s="75"/>
      <c r="QWT305" s="75"/>
      <c r="QWU305" s="75"/>
      <c r="QWV305" s="75"/>
      <c r="QWW305" s="75"/>
      <c r="QWX305" s="75"/>
      <c r="QWY305" s="75"/>
      <c r="QWZ305" s="75"/>
      <c r="QXA305" s="75"/>
      <c r="QXB305" s="75"/>
      <c r="QXC305" s="75"/>
      <c r="QXD305" s="75"/>
      <c r="QXE305" s="75"/>
      <c r="QXF305" s="75"/>
      <c r="QXG305" s="75"/>
      <c r="QXH305" s="75"/>
      <c r="QXI305" s="75"/>
      <c r="QXJ305" s="75"/>
      <c r="QXK305" s="75"/>
      <c r="QXL305" s="75"/>
      <c r="QXM305" s="75"/>
      <c r="QXN305" s="75"/>
      <c r="QXO305" s="75"/>
      <c r="QXP305" s="75"/>
      <c r="QXQ305" s="75"/>
      <c r="QXR305" s="75"/>
      <c r="QXS305" s="75"/>
      <c r="QXT305" s="75"/>
      <c r="QXU305" s="75"/>
      <c r="QXV305" s="75"/>
      <c r="QXW305" s="75"/>
      <c r="QXX305" s="75"/>
      <c r="QXY305" s="75"/>
      <c r="QXZ305" s="75"/>
      <c r="QYA305" s="75"/>
      <c r="QYB305" s="75"/>
      <c r="QYC305" s="75"/>
      <c r="QYD305" s="75"/>
      <c r="QYE305" s="75"/>
      <c r="QYF305" s="75"/>
      <c r="QYG305" s="75"/>
      <c r="QYH305" s="75"/>
      <c r="QYI305" s="75"/>
      <c r="QYJ305" s="75"/>
      <c r="QYK305" s="75"/>
      <c r="QYL305" s="75"/>
      <c r="QYM305" s="75"/>
      <c r="QYN305" s="75"/>
      <c r="QYO305" s="75"/>
      <c r="QYP305" s="75"/>
      <c r="QYQ305" s="75"/>
      <c r="QYR305" s="75"/>
      <c r="QYS305" s="75"/>
      <c r="QYT305" s="75"/>
      <c r="QYU305" s="75"/>
      <c r="QYV305" s="75"/>
      <c r="QYW305" s="75"/>
      <c r="QYX305" s="75"/>
      <c r="QYY305" s="75"/>
      <c r="QYZ305" s="75"/>
      <c r="QZA305" s="75"/>
      <c r="QZB305" s="75"/>
      <c r="QZC305" s="75"/>
      <c r="QZD305" s="75"/>
      <c r="QZE305" s="75"/>
      <c r="QZF305" s="75"/>
      <c r="QZG305" s="75"/>
      <c r="QZH305" s="75"/>
      <c r="QZI305" s="75"/>
      <c r="QZJ305" s="75"/>
      <c r="QZK305" s="75"/>
      <c r="QZL305" s="75"/>
      <c r="QZM305" s="75"/>
      <c r="QZN305" s="75"/>
      <c r="QZO305" s="75"/>
      <c r="QZP305" s="75"/>
      <c r="QZQ305" s="75"/>
      <c r="QZR305" s="75"/>
      <c r="QZS305" s="75"/>
      <c r="QZT305" s="75"/>
      <c r="QZU305" s="75"/>
      <c r="QZV305" s="75"/>
      <c r="QZW305" s="75"/>
      <c r="QZX305" s="75"/>
      <c r="QZY305" s="75"/>
      <c r="QZZ305" s="75"/>
      <c r="RAA305" s="75"/>
      <c r="RAB305" s="75"/>
      <c r="RAC305" s="75"/>
      <c r="RAD305" s="75"/>
      <c r="RAE305" s="75"/>
      <c r="RAF305" s="75"/>
      <c r="RAG305" s="75"/>
      <c r="RAH305" s="75"/>
      <c r="RAI305" s="75"/>
      <c r="RAJ305" s="75"/>
      <c r="RAK305" s="75"/>
      <c r="RAL305" s="75"/>
      <c r="RAM305" s="75"/>
      <c r="RAN305" s="75"/>
      <c r="RAO305" s="75"/>
      <c r="RAP305" s="75"/>
      <c r="RAQ305" s="75"/>
      <c r="RAR305" s="75"/>
      <c r="RAS305" s="75"/>
      <c r="RAT305" s="75"/>
      <c r="RAU305" s="75"/>
      <c r="RAV305" s="75"/>
      <c r="RAW305" s="75"/>
      <c r="RAX305" s="75"/>
      <c r="RAY305" s="75"/>
      <c r="RAZ305" s="75"/>
      <c r="RBA305" s="75"/>
      <c r="RBB305" s="75"/>
      <c r="RBC305" s="75"/>
      <c r="RBD305" s="75"/>
      <c r="RBE305" s="75"/>
      <c r="RBF305" s="75"/>
      <c r="RBG305" s="75"/>
      <c r="RBH305" s="75"/>
      <c r="RBI305" s="75"/>
      <c r="RBJ305" s="75"/>
      <c r="RBK305" s="75"/>
      <c r="RBL305" s="75"/>
      <c r="RBM305" s="75"/>
      <c r="RBN305" s="75"/>
      <c r="RBO305" s="75"/>
      <c r="RBP305" s="75"/>
      <c r="RBQ305" s="75"/>
      <c r="RBR305" s="75"/>
      <c r="RBS305" s="75"/>
      <c r="RBT305" s="75"/>
      <c r="RBU305" s="75"/>
      <c r="RBV305" s="75"/>
      <c r="RBW305" s="75"/>
      <c r="RBX305" s="75"/>
      <c r="RBY305" s="75"/>
      <c r="RBZ305" s="75"/>
      <c r="RCA305" s="75"/>
      <c r="RCB305" s="75"/>
      <c r="RCC305" s="75"/>
      <c r="RCD305" s="75"/>
      <c r="RCE305" s="75"/>
      <c r="RCF305" s="75"/>
      <c r="RCG305" s="75"/>
      <c r="RCH305" s="75"/>
      <c r="RCI305" s="75"/>
      <c r="RCJ305" s="75"/>
      <c r="RCK305" s="75"/>
      <c r="RCL305" s="75"/>
      <c r="RCM305" s="75"/>
      <c r="RCN305" s="75"/>
      <c r="RCO305" s="75"/>
      <c r="RCP305" s="75"/>
      <c r="RCQ305" s="75"/>
      <c r="RCR305" s="75"/>
      <c r="RCS305" s="75"/>
      <c r="RCT305" s="75"/>
      <c r="RCU305" s="75"/>
      <c r="RCV305" s="75"/>
      <c r="RCW305" s="75"/>
      <c r="RCX305" s="75"/>
      <c r="RCY305" s="75"/>
      <c r="RCZ305" s="75"/>
      <c r="RDA305" s="75"/>
      <c r="RDB305" s="75"/>
      <c r="RDC305" s="75"/>
      <c r="RDD305" s="75"/>
      <c r="RDE305" s="75"/>
      <c r="RDF305" s="75"/>
      <c r="RDG305" s="75"/>
      <c r="RDH305" s="75"/>
      <c r="RDI305" s="75"/>
      <c r="RDJ305" s="75"/>
      <c r="RDK305" s="75"/>
      <c r="RDL305" s="75"/>
      <c r="RDM305" s="75"/>
      <c r="RDN305" s="75"/>
      <c r="RDO305" s="75"/>
      <c r="RDP305" s="75"/>
      <c r="RDQ305" s="75"/>
      <c r="RDR305" s="75"/>
      <c r="RDS305" s="75"/>
      <c r="RDT305" s="75"/>
      <c r="RDU305" s="75"/>
      <c r="RDV305" s="75"/>
      <c r="RDW305" s="75"/>
      <c r="RDX305" s="75"/>
      <c r="RDY305" s="75"/>
      <c r="RDZ305" s="75"/>
      <c r="REA305" s="75"/>
      <c r="REB305" s="75"/>
      <c r="REC305" s="75"/>
      <c r="RED305" s="75"/>
      <c r="REE305" s="75"/>
      <c r="REF305" s="75"/>
      <c r="REG305" s="75"/>
      <c r="REH305" s="75"/>
      <c r="REI305" s="75"/>
      <c r="REJ305" s="75"/>
      <c r="REK305" s="75"/>
      <c r="REL305" s="75"/>
      <c r="REM305" s="75"/>
      <c r="REN305" s="75"/>
      <c r="REO305" s="75"/>
      <c r="REP305" s="75"/>
      <c r="REQ305" s="75"/>
      <c r="RER305" s="75"/>
      <c r="RES305" s="75"/>
      <c r="RET305" s="75"/>
      <c r="REU305" s="75"/>
      <c r="REV305" s="75"/>
      <c r="REW305" s="75"/>
      <c r="REX305" s="75"/>
      <c r="REY305" s="75"/>
      <c r="REZ305" s="75"/>
      <c r="RFA305" s="75"/>
      <c r="RFB305" s="75"/>
      <c r="RFC305" s="75"/>
      <c r="RFD305" s="75"/>
      <c r="RFE305" s="75"/>
      <c r="RFF305" s="75"/>
      <c r="RFG305" s="75"/>
      <c r="RFH305" s="75"/>
      <c r="RFI305" s="75"/>
      <c r="RFJ305" s="75"/>
      <c r="RFK305" s="75"/>
      <c r="RFL305" s="75"/>
      <c r="RFM305" s="75"/>
      <c r="RFN305" s="75"/>
      <c r="RFO305" s="75"/>
      <c r="RFP305" s="75"/>
      <c r="RFQ305" s="75"/>
      <c r="RFR305" s="75"/>
      <c r="RFS305" s="75"/>
      <c r="RFT305" s="75"/>
      <c r="RFU305" s="75"/>
      <c r="RFV305" s="75"/>
      <c r="RFW305" s="75"/>
      <c r="RFX305" s="75"/>
      <c r="RFY305" s="75"/>
      <c r="RFZ305" s="75"/>
      <c r="RGA305" s="75"/>
      <c r="RGB305" s="75"/>
      <c r="RGC305" s="75"/>
      <c r="RGD305" s="75"/>
      <c r="RGE305" s="75"/>
      <c r="RGF305" s="75"/>
      <c r="RGG305" s="75"/>
      <c r="RGH305" s="75"/>
      <c r="RGI305" s="75"/>
      <c r="RGJ305" s="75"/>
      <c r="RGK305" s="75"/>
      <c r="RGL305" s="75"/>
      <c r="RGM305" s="75"/>
      <c r="RGN305" s="75"/>
      <c r="RGO305" s="75"/>
      <c r="RGP305" s="75"/>
      <c r="RGQ305" s="75"/>
      <c r="RGR305" s="75"/>
      <c r="RGS305" s="75"/>
      <c r="RGT305" s="75"/>
      <c r="RGU305" s="75"/>
      <c r="RGV305" s="75"/>
      <c r="RGW305" s="75"/>
      <c r="RGX305" s="75"/>
      <c r="RGY305" s="75"/>
      <c r="RGZ305" s="75"/>
      <c r="RHA305" s="75"/>
      <c r="RHB305" s="75"/>
      <c r="RHC305" s="75"/>
      <c r="RHD305" s="75"/>
      <c r="RHE305" s="75"/>
      <c r="RHF305" s="75"/>
      <c r="RHG305" s="75"/>
      <c r="RHH305" s="75"/>
      <c r="RHI305" s="75"/>
      <c r="RHJ305" s="75"/>
      <c r="RHK305" s="75"/>
      <c r="RHL305" s="75"/>
      <c r="RHM305" s="75"/>
      <c r="RHN305" s="75"/>
      <c r="RHO305" s="75"/>
      <c r="RHP305" s="75"/>
      <c r="RHQ305" s="75"/>
      <c r="RHR305" s="75"/>
      <c r="RHS305" s="75"/>
      <c r="RHT305" s="75"/>
      <c r="RHU305" s="75"/>
      <c r="RHV305" s="75"/>
      <c r="RHW305" s="75"/>
      <c r="RHX305" s="75"/>
      <c r="RHY305" s="75"/>
      <c r="RHZ305" s="75"/>
      <c r="RIA305" s="75"/>
      <c r="RIB305" s="75"/>
      <c r="RIC305" s="75"/>
      <c r="RID305" s="75"/>
      <c r="RIE305" s="75"/>
      <c r="RIF305" s="75"/>
      <c r="RIG305" s="75"/>
      <c r="RIH305" s="75"/>
      <c r="RII305" s="75"/>
      <c r="RIJ305" s="75"/>
      <c r="RIK305" s="75"/>
      <c r="RIL305" s="75"/>
      <c r="RIM305" s="75"/>
      <c r="RIN305" s="75"/>
      <c r="RIO305" s="75"/>
      <c r="RIP305" s="75"/>
      <c r="RIQ305" s="75"/>
      <c r="RIR305" s="75"/>
      <c r="RIS305" s="75"/>
      <c r="RIT305" s="75"/>
      <c r="RIU305" s="75"/>
      <c r="RIV305" s="75"/>
      <c r="RIW305" s="75"/>
      <c r="RIX305" s="75"/>
      <c r="RIY305" s="75"/>
      <c r="RIZ305" s="75"/>
      <c r="RJA305" s="75"/>
      <c r="RJB305" s="75"/>
      <c r="RJC305" s="75"/>
      <c r="RJD305" s="75"/>
      <c r="RJE305" s="75"/>
      <c r="RJF305" s="75"/>
      <c r="RJG305" s="75"/>
      <c r="RJH305" s="75"/>
      <c r="RJI305" s="75"/>
      <c r="RJJ305" s="75"/>
      <c r="RJK305" s="75"/>
      <c r="RJL305" s="75"/>
      <c r="RJM305" s="75"/>
      <c r="RJN305" s="75"/>
      <c r="RJO305" s="75"/>
      <c r="RJP305" s="75"/>
      <c r="RJQ305" s="75"/>
      <c r="RJR305" s="75"/>
      <c r="RJS305" s="75"/>
      <c r="RJT305" s="75"/>
      <c r="RJU305" s="75"/>
      <c r="RJV305" s="75"/>
      <c r="RJW305" s="75"/>
      <c r="RJX305" s="75"/>
      <c r="RJY305" s="75"/>
      <c r="RJZ305" s="75"/>
      <c r="RKA305" s="75"/>
      <c r="RKB305" s="75"/>
      <c r="RKC305" s="75"/>
      <c r="RKD305" s="75"/>
      <c r="RKE305" s="75"/>
      <c r="RKF305" s="75"/>
      <c r="RKG305" s="75"/>
      <c r="RKH305" s="75"/>
      <c r="RKI305" s="75"/>
      <c r="RKJ305" s="75"/>
      <c r="RKK305" s="75"/>
      <c r="RKL305" s="75"/>
      <c r="RKM305" s="75"/>
      <c r="RKN305" s="75"/>
      <c r="RKO305" s="75"/>
      <c r="RKP305" s="75"/>
      <c r="RKQ305" s="75"/>
      <c r="RKR305" s="75"/>
      <c r="RKS305" s="75"/>
      <c r="RKT305" s="75"/>
      <c r="RKU305" s="75"/>
      <c r="RKV305" s="75"/>
      <c r="RKW305" s="75"/>
      <c r="RKX305" s="75"/>
      <c r="RKY305" s="75"/>
      <c r="RKZ305" s="75"/>
      <c r="RLA305" s="75"/>
      <c r="RLB305" s="75"/>
      <c r="RLC305" s="75"/>
      <c r="RLD305" s="75"/>
      <c r="RLE305" s="75"/>
      <c r="RLF305" s="75"/>
      <c r="RLG305" s="75"/>
      <c r="RLH305" s="75"/>
      <c r="RLI305" s="75"/>
      <c r="RLJ305" s="75"/>
      <c r="RLK305" s="75"/>
      <c r="RLL305" s="75"/>
      <c r="RLM305" s="75"/>
      <c r="RLN305" s="75"/>
      <c r="RLO305" s="75"/>
      <c r="RLP305" s="75"/>
      <c r="RLQ305" s="75"/>
      <c r="RLR305" s="75"/>
      <c r="RLS305" s="75"/>
      <c r="RLT305" s="75"/>
      <c r="RLU305" s="75"/>
      <c r="RLV305" s="75"/>
      <c r="RLW305" s="75"/>
      <c r="RLX305" s="75"/>
      <c r="RLY305" s="75"/>
      <c r="RLZ305" s="75"/>
      <c r="RMA305" s="75"/>
      <c r="RMB305" s="75"/>
      <c r="RMC305" s="75"/>
      <c r="RMD305" s="75"/>
      <c r="RME305" s="75"/>
      <c r="RMF305" s="75"/>
      <c r="RMG305" s="75"/>
      <c r="RMH305" s="75"/>
      <c r="RMI305" s="75"/>
      <c r="RMJ305" s="75"/>
      <c r="RMK305" s="75"/>
      <c r="RML305" s="75"/>
      <c r="RMM305" s="75"/>
      <c r="RMN305" s="75"/>
      <c r="RMO305" s="75"/>
      <c r="RMP305" s="75"/>
      <c r="RMQ305" s="75"/>
      <c r="RMR305" s="75"/>
      <c r="RMS305" s="75"/>
      <c r="RMT305" s="75"/>
      <c r="RMU305" s="75"/>
      <c r="RMV305" s="75"/>
      <c r="RMW305" s="75"/>
      <c r="RMX305" s="75"/>
      <c r="RMY305" s="75"/>
      <c r="RMZ305" s="75"/>
      <c r="RNA305" s="75"/>
      <c r="RNB305" s="75"/>
      <c r="RNC305" s="75"/>
      <c r="RND305" s="75"/>
      <c r="RNE305" s="75"/>
      <c r="RNF305" s="75"/>
      <c r="RNG305" s="75"/>
      <c r="RNH305" s="75"/>
      <c r="RNI305" s="75"/>
      <c r="RNJ305" s="75"/>
      <c r="RNK305" s="75"/>
      <c r="RNL305" s="75"/>
      <c r="RNM305" s="75"/>
      <c r="RNN305" s="75"/>
      <c r="RNO305" s="75"/>
      <c r="RNP305" s="75"/>
      <c r="RNQ305" s="75"/>
      <c r="RNR305" s="75"/>
      <c r="RNS305" s="75"/>
      <c r="RNT305" s="75"/>
      <c r="RNU305" s="75"/>
      <c r="RNV305" s="75"/>
      <c r="RNW305" s="75"/>
      <c r="RNX305" s="75"/>
      <c r="RNY305" s="75"/>
      <c r="RNZ305" s="75"/>
      <c r="ROA305" s="75"/>
      <c r="ROB305" s="75"/>
      <c r="ROC305" s="75"/>
      <c r="ROD305" s="75"/>
      <c r="ROE305" s="75"/>
      <c r="ROF305" s="75"/>
      <c r="ROG305" s="75"/>
      <c r="ROH305" s="75"/>
      <c r="ROI305" s="75"/>
      <c r="ROJ305" s="75"/>
      <c r="ROK305" s="75"/>
      <c r="ROL305" s="75"/>
      <c r="ROM305" s="75"/>
      <c r="RON305" s="75"/>
      <c r="ROO305" s="75"/>
      <c r="ROP305" s="75"/>
      <c r="ROQ305" s="75"/>
      <c r="ROR305" s="75"/>
      <c r="ROS305" s="75"/>
      <c r="ROT305" s="75"/>
      <c r="ROU305" s="75"/>
      <c r="ROV305" s="75"/>
      <c r="ROW305" s="75"/>
      <c r="ROX305" s="75"/>
      <c r="ROY305" s="75"/>
      <c r="ROZ305" s="75"/>
      <c r="RPA305" s="75"/>
      <c r="RPB305" s="75"/>
      <c r="RPC305" s="75"/>
      <c r="RPD305" s="75"/>
      <c r="RPE305" s="75"/>
      <c r="RPF305" s="75"/>
      <c r="RPG305" s="75"/>
      <c r="RPH305" s="75"/>
      <c r="RPI305" s="75"/>
      <c r="RPJ305" s="75"/>
      <c r="RPK305" s="75"/>
      <c r="RPL305" s="75"/>
      <c r="RPM305" s="75"/>
      <c r="RPN305" s="75"/>
      <c r="RPO305" s="75"/>
      <c r="RPP305" s="75"/>
      <c r="RPQ305" s="75"/>
      <c r="RPR305" s="75"/>
      <c r="RPS305" s="75"/>
      <c r="RPT305" s="75"/>
      <c r="RPU305" s="75"/>
      <c r="RPV305" s="75"/>
      <c r="RPW305" s="75"/>
      <c r="RPX305" s="75"/>
      <c r="RPY305" s="75"/>
      <c r="RPZ305" s="75"/>
      <c r="RQA305" s="75"/>
      <c r="RQB305" s="75"/>
      <c r="RQC305" s="75"/>
      <c r="RQD305" s="75"/>
      <c r="RQE305" s="75"/>
      <c r="RQF305" s="75"/>
      <c r="RQG305" s="75"/>
      <c r="RQH305" s="75"/>
      <c r="RQI305" s="75"/>
      <c r="RQJ305" s="75"/>
      <c r="RQK305" s="75"/>
      <c r="RQL305" s="75"/>
      <c r="RQM305" s="75"/>
      <c r="RQN305" s="75"/>
      <c r="RQO305" s="75"/>
      <c r="RQP305" s="75"/>
      <c r="RQQ305" s="75"/>
      <c r="RQR305" s="75"/>
      <c r="RQS305" s="75"/>
      <c r="RQT305" s="75"/>
      <c r="RQU305" s="75"/>
      <c r="RQV305" s="75"/>
      <c r="RQW305" s="75"/>
      <c r="RQX305" s="75"/>
      <c r="RQY305" s="75"/>
      <c r="RQZ305" s="75"/>
      <c r="RRA305" s="75"/>
      <c r="RRB305" s="75"/>
      <c r="RRC305" s="75"/>
      <c r="RRD305" s="75"/>
      <c r="RRE305" s="75"/>
      <c r="RRF305" s="75"/>
      <c r="RRG305" s="75"/>
      <c r="RRH305" s="75"/>
      <c r="RRI305" s="75"/>
      <c r="RRJ305" s="75"/>
      <c r="RRK305" s="75"/>
      <c r="RRL305" s="75"/>
      <c r="RRM305" s="75"/>
      <c r="RRN305" s="75"/>
      <c r="RRO305" s="75"/>
      <c r="RRP305" s="75"/>
      <c r="RRQ305" s="75"/>
      <c r="RRR305" s="75"/>
      <c r="RRS305" s="75"/>
      <c r="RRT305" s="75"/>
      <c r="RRU305" s="75"/>
      <c r="RRV305" s="75"/>
      <c r="RRW305" s="75"/>
      <c r="RRX305" s="75"/>
      <c r="RRY305" s="75"/>
      <c r="RRZ305" s="75"/>
      <c r="RSA305" s="75"/>
      <c r="RSB305" s="75"/>
      <c r="RSC305" s="75"/>
      <c r="RSD305" s="75"/>
      <c r="RSE305" s="75"/>
      <c r="RSF305" s="75"/>
      <c r="RSG305" s="75"/>
      <c r="RSH305" s="75"/>
      <c r="RSI305" s="75"/>
      <c r="RSJ305" s="75"/>
      <c r="RSK305" s="75"/>
      <c r="RSL305" s="75"/>
      <c r="RSM305" s="75"/>
      <c r="RSN305" s="75"/>
      <c r="RSO305" s="75"/>
      <c r="RSP305" s="75"/>
      <c r="RSQ305" s="75"/>
      <c r="RSR305" s="75"/>
      <c r="RSS305" s="75"/>
      <c r="RST305" s="75"/>
      <c r="RSU305" s="75"/>
      <c r="RSV305" s="75"/>
      <c r="RSW305" s="75"/>
      <c r="RSX305" s="75"/>
      <c r="RSY305" s="75"/>
      <c r="RSZ305" s="75"/>
      <c r="RTA305" s="75"/>
      <c r="RTB305" s="75"/>
      <c r="RTC305" s="75"/>
      <c r="RTD305" s="75"/>
      <c r="RTE305" s="75"/>
      <c r="RTF305" s="75"/>
      <c r="RTG305" s="75"/>
      <c r="RTH305" s="75"/>
      <c r="RTI305" s="75"/>
      <c r="RTJ305" s="75"/>
      <c r="RTK305" s="75"/>
      <c r="RTL305" s="75"/>
      <c r="RTM305" s="75"/>
      <c r="RTN305" s="75"/>
      <c r="RTO305" s="75"/>
      <c r="RTP305" s="75"/>
      <c r="RTQ305" s="75"/>
      <c r="RTR305" s="75"/>
      <c r="RTS305" s="75"/>
      <c r="RTT305" s="75"/>
      <c r="RTU305" s="75"/>
      <c r="RTV305" s="75"/>
      <c r="RTW305" s="75"/>
      <c r="RTX305" s="75"/>
      <c r="RTY305" s="75"/>
      <c r="RTZ305" s="75"/>
      <c r="RUA305" s="75"/>
      <c r="RUB305" s="75"/>
      <c r="RUC305" s="75"/>
      <c r="RUD305" s="75"/>
      <c r="RUE305" s="75"/>
      <c r="RUF305" s="75"/>
      <c r="RUG305" s="75"/>
      <c r="RUH305" s="75"/>
      <c r="RUI305" s="75"/>
      <c r="RUJ305" s="75"/>
      <c r="RUK305" s="75"/>
      <c r="RUL305" s="75"/>
      <c r="RUM305" s="75"/>
      <c r="RUN305" s="75"/>
      <c r="RUO305" s="75"/>
      <c r="RUP305" s="75"/>
      <c r="RUQ305" s="75"/>
      <c r="RUR305" s="75"/>
      <c r="RUS305" s="75"/>
      <c r="RUT305" s="75"/>
      <c r="RUU305" s="75"/>
      <c r="RUV305" s="75"/>
      <c r="RUW305" s="75"/>
      <c r="RUX305" s="75"/>
      <c r="RUY305" s="75"/>
      <c r="RUZ305" s="75"/>
      <c r="RVA305" s="75"/>
      <c r="RVB305" s="75"/>
      <c r="RVC305" s="75"/>
      <c r="RVD305" s="75"/>
      <c r="RVE305" s="75"/>
      <c r="RVF305" s="75"/>
      <c r="RVG305" s="75"/>
      <c r="RVH305" s="75"/>
      <c r="RVI305" s="75"/>
      <c r="RVJ305" s="75"/>
      <c r="RVK305" s="75"/>
      <c r="RVL305" s="75"/>
      <c r="RVM305" s="75"/>
      <c r="RVN305" s="75"/>
      <c r="RVO305" s="75"/>
      <c r="RVP305" s="75"/>
      <c r="RVQ305" s="75"/>
      <c r="RVR305" s="75"/>
      <c r="RVS305" s="75"/>
      <c r="RVT305" s="75"/>
      <c r="RVU305" s="75"/>
      <c r="RVV305" s="75"/>
      <c r="RVW305" s="75"/>
      <c r="RVX305" s="75"/>
      <c r="RVY305" s="75"/>
      <c r="RVZ305" s="75"/>
      <c r="RWA305" s="75"/>
      <c r="RWB305" s="75"/>
      <c r="RWC305" s="75"/>
      <c r="RWD305" s="75"/>
      <c r="RWE305" s="75"/>
      <c r="RWF305" s="75"/>
      <c r="RWG305" s="75"/>
      <c r="RWH305" s="75"/>
      <c r="RWI305" s="75"/>
      <c r="RWJ305" s="75"/>
      <c r="RWK305" s="75"/>
      <c r="RWL305" s="75"/>
      <c r="RWM305" s="75"/>
      <c r="RWN305" s="75"/>
      <c r="RWO305" s="75"/>
      <c r="RWP305" s="75"/>
      <c r="RWQ305" s="75"/>
      <c r="RWR305" s="75"/>
      <c r="RWS305" s="75"/>
      <c r="RWT305" s="75"/>
      <c r="RWU305" s="75"/>
      <c r="RWV305" s="75"/>
      <c r="RWW305" s="75"/>
      <c r="RWX305" s="75"/>
      <c r="RWY305" s="75"/>
      <c r="RWZ305" s="75"/>
      <c r="RXA305" s="75"/>
      <c r="RXB305" s="75"/>
      <c r="RXC305" s="75"/>
      <c r="RXD305" s="75"/>
      <c r="RXE305" s="75"/>
      <c r="RXF305" s="75"/>
      <c r="RXG305" s="75"/>
      <c r="RXH305" s="75"/>
      <c r="RXI305" s="75"/>
      <c r="RXJ305" s="75"/>
      <c r="RXK305" s="75"/>
      <c r="RXL305" s="75"/>
      <c r="RXM305" s="75"/>
      <c r="RXN305" s="75"/>
      <c r="RXO305" s="75"/>
      <c r="RXP305" s="75"/>
      <c r="RXQ305" s="75"/>
      <c r="RXR305" s="75"/>
      <c r="RXS305" s="75"/>
      <c r="RXT305" s="75"/>
      <c r="RXU305" s="75"/>
      <c r="RXV305" s="75"/>
      <c r="RXW305" s="75"/>
      <c r="RXX305" s="75"/>
      <c r="RXY305" s="75"/>
      <c r="RXZ305" s="75"/>
      <c r="RYA305" s="75"/>
      <c r="RYB305" s="75"/>
      <c r="RYC305" s="75"/>
      <c r="RYD305" s="75"/>
      <c r="RYE305" s="75"/>
      <c r="RYF305" s="75"/>
      <c r="RYG305" s="75"/>
      <c r="RYH305" s="75"/>
      <c r="RYI305" s="75"/>
      <c r="RYJ305" s="75"/>
      <c r="RYK305" s="75"/>
      <c r="RYL305" s="75"/>
      <c r="RYM305" s="75"/>
      <c r="RYN305" s="75"/>
      <c r="RYO305" s="75"/>
      <c r="RYP305" s="75"/>
      <c r="RYQ305" s="75"/>
      <c r="RYR305" s="75"/>
      <c r="RYS305" s="75"/>
      <c r="RYT305" s="75"/>
      <c r="RYU305" s="75"/>
      <c r="RYV305" s="75"/>
      <c r="RYW305" s="75"/>
      <c r="RYX305" s="75"/>
      <c r="RYY305" s="75"/>
      <c r="RYZ305" s="75"/>
      <c r="RZA305" s="75"/>
      <c r="RZB305" s="75"/>
      <c r="RZC305" s="75"/>
      <c r="RZD305" s="75"/>
      <c r="RZE305" s="75"/>
      <c r="RZF305" s="75"/>
      <c r="RZG305" s="75"/>
      <c r="RZH305" s="75"/>
      <c r="RZI305" s="75"/>
      <c r="RZJ305" s="75"/>
      <c r="RZK305" s="75"/>
      <c r="RZL305" s="75"/>
      <c r="RZM305" s="75"/>
      <c r="RZN305" s="75"/>
      <c r="RZO305" s="75"/>
      <c r="RZP305" s="75"/>
      <c r="RZQ305" s="75"/>
      <c r="RZR305" s="75"/>
      <c r="RZS305" s="75"/>
      <c r="RZT305" s="75"/>
      <c r="RZU305" s="75"/>
      <c r="RZV305" s="75"/>
      <c r="RZW305" s="75"/>
      <c r="RZX305" s="75"/>
      <c r="RZY305" s="75"/>
      <c r="RZZ305" s="75"/>
      <c r="SAA305" s="75"/>
      <c r="SAB305" s="75"/>
      <c r="SAC305" s="75"/>
      <c r="SAD305" s="75"/>
      <c r="SAE305" s="75"/>
      <c r="SAF305" s="75"/>
      <c r="SAG305" s="75"/>
      <c r="SAH305" s="75"/>
      <c r="SAI305" s="75"/>
      <c r="SAJ305" s="75"/>
      <c r="SAK305" s="75"/>
      <c r="SAL305" s="75"/>
      <c r="SAM305" s="75"/>
      <c r="SAN305" s="75"/>
      <c r="SAO305" s="75"/>
      <c r="SAP305" s="75"/>
      <c r="SAQ305" s="75"/>
      <c r="SAR305" s="75"/>
      <c r="SAS305" s="75"/>
      <c r="SAT305" s="75"/>
      <c r="SAU305" s="75"/>
      <c r="SAV305" s="75"/>
      <c r="SAW305" s="75"/>
      <c r="SAX305" s="75"/>
      <c r="SAY305" s="75"/>
      <c r="SAZ305" s="75"/>
      <c r="SBA305" s="75"/>
      <c r="SBB305" s="75"/>
      <c r="SBC305" s="75"/>
      <c r="SBD305" s="75"/>
      <c r="SBE305" s="75"/>
      <c r="SBF305" s="75"/>
      <c r="SBG305" s="75"/>
      <c r="SBH305" s="75"/>
      <c r="SBI305" s="75"/>
      <c r="SBJ305" s="75"/>
      <c r="SBK305" s="75"/>
      <c r="SBL305" s="75"/>
      <c r="SBM305" s="75"/>
      <c r="SBN305" s="75"/>
      <c r="SBO305" s="75"/>
      <c r="SBP305" s="75"/>
      <c r="SBQ305" s="75"/>
      <c r="SBR305" s="75"/>
      <c r="SBS305" s="75"/>
      <c r="SBT305" s="75"/>
      <c r="SBU305" s="75"/>
      <c r="SBV305" s="75"/>
      <c r="SBW305" s="75"/>
      <c r="SBX305" s="75"/>
      <c r="SBY305" s="75"/>
      <c r="SBZ305" s="75"/>
      <c r="SCA305" s="75"/>
      <c r="SCB305" s="75"/>
      <c r="SCC305" s="75"/>
      <c r="SCD305" s="75"/>
      <c r="SCE305" s="75"/>
      <c r="SCF305" s="75"/>
      <c r="SCG305" s="75"/>
      <c r="SCH305" s="75"/>
      <c r="SCI305" s="75"/>
      <c r="SCJ305" s="75"/>
      <c r="SCK305" s="75"/>
      <c r="SCL305" s="75"/>
      <c r="SCM305" s="75"/>
      <c r="SCN305" s="75"/>
      <c r="SCO305" s="75"/>
      <c r="SCP305" s="75"/>
      <c r="SCQ305" s="75"/>
      <c r="SCR305" s="75"/>
      <c r="SCS305" s="75"/>
      <c r="SCT305" s="75"/>
      <c r="SCU305" s="75"/>
      <c r="SCV305" s="75"/>
      <c r="SCW305" s="75"/>
      <c r="SCX305" s="75"/>
      <c r="SCY305" s="75"/>
      <c r="SCZ305" s="75"/>
      <c r="SDA305" s="75"/>
      <c r="SDB305" s="75"/>
      <c r="SDC305" s="75"/>
      <c r="SDD305" s="75"/>
      <c r="SDE305" s="75"/>
      <c r="SDF305" s="75"/>
      <c r="SDG305" s="75"/>
      <c r="SDH305" s="75"/>
      <c r="SDI305" s="75"/>
      <c r="SDJ305" s="75"/>
      <c r="SDK305" s="75"/>
      <c r="SDL305" s="75"/>
      <c r="SDM305" s="75"/>
      <c r="SDN305" s="75"/>
      <c r="SDO305" s="75"/>
      <c r="SDP305" s="75"/>
      <c r="SDQ305" s="75"/>
      <c r="SDR305" s="75"/>
      <c r="SDS305" s="75"/>
      <c r="SDT305" s="75"/>
      <c r="SDU305" s="75"/>
      <c r="SDV305" s="75"/>
      <c r="SDW305" s="75"/>
      <c r="SDX305" s="75"/>
      <c r="SDY305" s="75"/>
      <c r="SDZ305" s="75"/>
      <c r="SEA305" s="75"/>
      <c r="SEB305" s="75"/>
      <c r="SEC305" s="75"/>
      <c r="SED305" s="75"/>
      <c r="SEE305" s="75"/>
      <c r="SEF305" s="75"/>
      <c r="SEG305" s="75"/>
      <c r="SEH305" s="75"/>
      <c r="SEI305" s="75"/>
      <c r="SEJ305" s="75"/>
      <c r="SEK305" s="75"/>
      <c r="SEL305" s="75"/>
      <c r="SEM305" s="75"/>
      <c r="SEN305" s="75"/>
      <c r="SEO305" s="75"/>
      <c r="SEP305" s="75"/>
      <c r="SEQ305" s="75"/>
      <c r="SER305" s="75"/>
      <c r="SES305" s="75"/>
      <c r="SET305" s="75"/>
      <c r="SEU305" s="75"/>
      <c r="SEV305" s="75"/>
      <c r="SEW305" s="75"/>
      <c r="SEX305" s="75"/>
      <c r="SEY305" s="75"/>
      <c r="SEZ305" s="75"/>
      <c r="SFA305" s="75"/>
      <c r="SFB305" s="75"/>
      <c r="SFC305" s="75"/>
      <c r="SFD305" s="75"/>
      <c r="SFE305" s="75"/>
      <c r="SFF305" s="75"/>
      <c r="SFG305" s="75"/>
      <c r="SFH305" s="75"/>
      <c r="SFI305" s="75"/>
      <c r="SFJ305" s="75"/>
      <c r="SFK305" s="75"/>
      <c r="SFL305" s="75"/>
      <c r="SFM305" s="75"/>
      <c r="SFN305" s="75"/>
      <c r="SFO305" s="75"/>
      <c r="SFP305" s="75"/>
      <c r="SFQ305" s="75"/>
      <c r="SFR305" s="75"/>
      <c r="SFS305" s="75"/>
      <c r="SFT305" s="75"/>
      <c r="SFU305" s="75"/>
      <c r="SFV305" s="75"/>
      <c r="SFW305" s="75"/>
      <c r="SFX305" s="75"/>
      <c r="SFY305" s="75"/>
      <c r="SFZ305" s="75"/>
      <c r="SGA305" s="75"/>
      <c r="SGB305" s="75"/>
      <c r="SGC305" s="75"/>
      <c r="SGD305" s="75"/>
      <c r="SGE305" s="75"/>
      <c r="SGF305" s="75"/>
      <c r="SGG305" s="75"/>
      <c r="SGH305" s="75"/>
      <c r="SGI305" s="75"/>
      <c r="SGJ305" s="75"/>
      <c r="SGK305" s="75"/>
      <c r="SGL305" s="75"/>
      <c r="SGM305" s="75"/>
      <c r="SGN305" s="75"/>
      <c r="SGO305" s="75"/>
      <c r="SGP305" s="75"/>
      <c r="SGQ305" s="75"/>
      <c r="SGR305" s="75"/>
      <c r="SGS305" s="75"/>
      <c r="SGT305" s="75"/>
      <c r="SGU305" s="75"/>
      <c r="SGV305" s="75"/>
      <c r="SGW305" s="75"/>
      <c r="SGX305" s="75"/>
      <c r="SGY305" s="75"/>
      <c r="SGZ305" s="75"/>
      <c r="SHA305" s="75"/>
      <c r="SHB305" s="75"/>
      <c r="SHC305" s="75"/>
      <c r="SHD305" s="75"/>
      <c r="SHE305" s="75"/>
      <c r="SHF305" s="75"/>
      <c r="SHG305" s="75"/>
      <c r="SHH305" s="75"/>
      <c r="SHI305" s="75"/>
      <c r="SHJ305" s="75"/>
      <c r="SHK305" s="75"/>
      <c r="SHL305" s="75"/>
      <c r="SHM305" s="75"/>
      <c r="SHN305" s="75"/>
      <c r="SHO305" s="75"/>
      <c r="SHP305" s="75"/>
      <c r="SHQ305" s="75"/>
      <c r="SHR305" s="75"/>
      <c r="SHS305" s="75"/>
      <c r="SHT305" s="75"/>
      <c r="SHU305" s="75"/>
      <c r="SHV305" s="75"/>
      <c r="SHW305" s="75"/>
      <c r="SHX305" s="75"/>
      <c r="SHY305" s="75"/>
      <c r="SHZ305" s="75"/>
      <c r="SIA305" s="75"/>
      <c r="SIB305" s="75"/>
      <c r="SIC305" s="75"/>
      <c r="SID305" s="75"/>
      <c r="SIE305" s="75"/>
      <c r="SIF305" s="75"/>
      <c r="SIG305" s="75"/>
      <c r="SIH305" s="75"/>
      <c r="SII305" s="75"/>
      <c r="SIJ305" s="75"/>
      <c r="SIK305" s="75"/>
      <c r="SIL305" s="75"/>
      <c r="SIM305" s="75"/>
      <c r="SIN305" s="75"/>
      <c r="SIO305" s="75"/>
      <c r="SIP305" s="75"/>
      <c r="SIQ305" s="75"/>
      <c r="SIR305" s="75"/>
      <c r="SIS305" s="75"/>
      <c r="SIT305" s="75"/>
      <c r="SIU305" s="75"/>
      <c r="SIV305" s="75"/>
      <c r="SIW305" s="75"/>
      <c r="SIX305" s="75"/>
      <c r="SIY305" s="75"/>
      <c r="SIZ305" s="75"/>
      <c r="SJA305" s="75"/>
      <c r="SJB305" s="75"/>
      <c r="SJC305" s="75"/>
      <c r="SJD305" s="75"/>
      <c r="SJE305" s="75"/>
      <c r="SJF305" s="75"/>
      <c r="SJG305" s="75"/>
      <c r="SJH305" s="75"/>
      <c r="SJI305" s="75"/>
      <c r="SJJ305" s="75"/>
      <c r="SJK305" s="75"/>
      <c r="SJL305" s="75"/>
      <c r="SJM305" s="75"/>
      <c r="SJN305" s="75"/>
      <c r="SJO305" s="75"/>
      <c r="SJP305" s="75"/>
      <c r="SJQ305" s="75"/>
      <c r="SJR305" s="75"/>
      <c r="SJS305" s="75"/>
      <c r="SJT305" s="75"/>
      <c r="SJU305" s="75"/>
      <c r="SJV305" s="75"/>
      <c r="SJW305" s="75"/>
      <c r="SJX305" s="75"/>
      <c r="SJY305" s="75"/>
      <c r="SJZ305" s="75"/>
      <c r="SKA305" s="75"/>
      <c r="SKB305" s="75"/>
      <c r="SKC305" s="75"/>
      <c r="SKD305" s="75"/>
      <c r="SKE305" s="75"/>
      <c r="SKF305" s="75"/>
      <c r="SKG305" s="75"/>
      <c r="SKH305" s="75"/>
      <c r="SKI305" s="75"/>
      <c r="SKJ305" s="75"/>
      <c r="SKK305" s="75"/>
      <c r="SKL305" s="75"/>
      <c r="SKM305" s="75"/>
      <c r="SKN305" s="75"/>
      <c r="SKO305" s="75"/>
      <c r="SKP305" s="75"/>
      <c r="SKQ305" s="75"/>
      <c r="SKR305" s="75"/>
      <c r="SKS305" s="75"/>
      <c r="SKT305" s="75"/>
      <c r="SKU305" s="75"/>
      <c r="SKV305" s="75"/>
      <c r="SKW305" s="75"/>
      <c r="SKX305" s="75"/>
      <c r="SKY305" s="75"/>
      <c r="SKZ305" s="75"/>
      <c r="SLA305" s="75"/>
      <c r="SLB305" s="75"/>
      <c r="SLC305" s="75"/>
      <c r="SLD305" s="75"/>
      <c r="SLE305" s="75"/>
      <c r="SLF305" s="75"/>
      <c r="SLG305" s="75"/>
      <c r="SLH305" s="75"/>
      <c r="SLI305" s="75"/>
      <c r="SLJ305" s="75"/>
      <c r="SLK305" s="75"/>
      <c r="SLL305" s="75"/>
      <c r="SLM305" s="75"/>
      <c r="SLN305" s="75"/>
      <c r="SLO305" s="75"/>
      <c r="SLP305" s="75"/>
      <c r="SLQ305" s="75"/>
      <c r="SLR305" s="75"/>
      <c r="SLS305" s="75"/>
      <c r="SLT305" s="75"/>
      <c r="SLU305" s="75"/>
      <c r="SLV305" s="75"/>
      <c r="SLW305" s="75"/>
      <c r="SLX305" s="75"/>
      <c r="SLY305" s="75"/>
      <c r="SLZ305" s="75"/>
      <c r="SMA305" s="75"/>
      <c r="SMB305" s="75"/>
      <c r="SMC305" s="75"/>
      <c r="SMD305" s="75"/>
      <c r="SME305" s="75"/>
      <c r="SMF305" s="75"/>
      <c r="SMG305" s="75"/>
      <c r="SMH305" s="75"/>
      <c r="SMI305" s="75"/>
      <c r="SMJ305" s="75"/>
      <c r="SMK305" s="75"/>
      <c r="SML305" s="75"/>
      <c r="SMM305" s="75"/>
      <c r="SMN305" s="75"/>
      <c r="SMO305" s="75"/>
      <c r="SMP305" s="75"/>
      <c r="SMQ305" s="75"/>
      <c r="SMR305" s="75"/>
      <c r="SMS305" s="75"/>
      <c r="SMT305" s="75"/>
      <c r="SMU305" s="75"/>
      <c r="SMV305" s="75"/>
      <c r="SMW305" s="75"/>
      <c r="SMX305" s="75"/>
      <c r="SMY305" s="75"/>
      <c r="SMZ305" s="75"/>
      <c r="SNA305" s="75"/>
      <c r="SNB305" s="75"/>
      <c r="SNC305" s="75"/>
      <c r="SND305" s="75"/>
      <c r="SNE305" s="75"/>
      <c r="SNF305" s="75"/>
      <c r="SNG305" s="75"/>
      <c r="SNH305" s="75"/>
      <c r="SNI305" s="75"/>
      <c r="SNJ305" s="75"/>
      <c r="SNK305" s="75"/>
      <c r="SNL305" s="75"/>
      <c r="SNM305" s="75"/>
      <c r="SNN305" s="75"/>
      <c r="SNO305" s="75"/>
      <c r="SNP305" s="75"/>
      <c r="SNQ305" s="75"/>
      <c r="SNR305" s="75"/>
      <c r="SNS305" s="75"/>
      <c r="SNT305" s="75"/>
      <c r="SNU305" s="75"/>
      <c r="SNV305" s="75"/>
      <c r="SNW305" s="75"/>
      <c r="SNX305" s="75"/>
      <c r="SNY305" s="75"/>
      <c r="SNZ305" s="75"/>
      <c r="SOA305" s="75"/>
      <c r="SOB305" s="75"/>
      <c r="SOC305" s="75"/>
      <c r="SOD305" s="75"/>
      <c r="SOE305" s="75"/>
      <c r="SOF305" s="75"/>
      <c r="SOG305" s="75"/>
      <c r="SOH305" s="75"/>
      <c r="SOI305" s="75"/>
      <c r="SOJ305" s="75"/>
      <c r="SOK305" s="75"/>
      <c r="SOL305" s="75"/>
      <c r="SOM305" s="75"/>
      <c r="SON305" s="75"/>
      <c r="SOO305" s="75"/>
      <c r="SOP305" s="75"/>
      <c r="SOQ305" s="75"/>
      <c r="SOR305" s="75"/>
      <c r="SOS305" s="75"/>
      <c r="SOT305" s="75"/>
      <c r="SOU305" s="75"/>
      <c r="SOV305" s="75"/>
      <c r="SOW305" s="75"/>
      <c r="SOX305" s="75"/>
      <c r="SOY305" s="75"/>
      <c r="SOZ305" s="75"/>
      <c r="SPA305" s="75"/>
      <c r="SPB305" s="75"/>
      <c r="SPC305" s="75"/>
      <c r="SPD305" s="75"/>
      <c r="SPE305" s="75"/>
      <c r="SPF305" s="75"/>
      <c r="SPG305" s="75"/>
      <c r="SPH305" s="75"/>
      <c r="SPI305" s="75"/>
      <c r="SPJ305" s="75"/>
      <c r="SPK305" s="75"/>
      <c r="SPL305" s="75"/>
      <c r="SPM305" s="75"/>
      <c r="SPN305" s="75"/>
      <c r="SPO305" s="75"/>
      <c r="SPP305" s="75"/>
      <c r="SPQ305" s="75"/>
      <c r="SPR305" s="75"/>
      <c r="SPS305" s="75"/>
      <c r="SPT305" s="75"/>
      <c r="SPU305" s="75"/>
      <c r="SPV305" s="75"/>
      <c r="SPW305" s="75"/>
      <c r="SPX305" s="75"/>
      <c r="SPY305" s="75"/>
      <c r="SPZ305" s="75"/>
      <c r="SQA305" s="75"/>
      <c r="SQB305" s="75"/>
      <c r="SQC305" s="75"/>
      <c r="SQD305" s="75"/>
      <c r="SQE305" s="75"/>
      <c r="SQF305" s="75"/>
      <c r="SQG305" s="75"/>
      <c r="SQH305" s="75"/>
      <c r="SQI305" s="75"/>
      <c r="SQJ305" s="75"/>
      <c r="SQK305" s="75"/>
      <c r="SQL305" s="75"/>
      <c r="SQM305" s="75"/>
      <c r="SQN305" s="75"/>
      <c r="SQO305" s="75"/>
      <c r="SQP305" s="75"/>
      <c r="SQQ305" s="75"/>
      <c r="SQR305" s="75"/>
      <c r="SQS305" s="75"/>
      <c r="SQT305" s="75"/>
      <c r="SQU305" s="75"/>
      <c r="SQV305" s="75"/>
      <c r="SQW305" s="75"/>
      <c r="SQX305" s="75"/>
      <c r="SQY305" s="75"/>
      <c r="SQZ305" s="75"/>
      <c r="SRA305" s="75"/>
      <c r="SRB305" s="75"/>
      <c r="SRC305" s="75"/>
      <c r="SRD305" s="75"/>
      <c r="SRE305" s="75"/>
      <c r="SRF305" s="75"/>
      <c r="SRG305" s="75"/>
      <c r="SRH305" s="75"/>
      <c r="SRI305" s="75"/>
      <c r="SRJ305" s="75"/>
      <c r="SRK305" s="75"/>
      <c r="SRL305" s="75"/>
      <c r="SRM305" s="75"/>
      <c r="SRN305" s="75"/>
      <c r="SRO305" s="75"/>
      <c r="SRP305" s="75"/>
      <c r="SRQ305" s="75"/>
      <c r="SRR305" s="75"/>
      <c r="SRS305" s="75"/>
      <c r="SRT305" s="75"/>
      <c r="SRU305" s="75"/>
      <c r="SRV305" s="75"/>
      <c r="SRW305" s="75"/>
      <c r="SRX305" s="75"/>
      <c r="SRY305" s="75"/>
      <c r="SRZ305" s="75"/>
      <c r="SSA305" s="75"/>
      <c r="SSB305" s="75"/>
      <c r="SSC305" s="75"/>
      <c r="SSD305" s="75"/>
      <c r="SSE305" s="75"/>
      <c r="SSF305" s="75"/>
      <c r="SSG305" s="75"/>
      <c r="SSH305" s="75"/>
      <c r="SSI305" s="75"/>
      <c r="SSJ305" s="75"/>
      <c r="SSK305" s="75"/>
      <c r="SSL305" s="75"/>
      <c r="SSM305" s="75"/>
      <c r="SSN305" s="75"/>
      <c r="SSO305" s="75"/>
      <c r="SSP305" s="75"/>
      <c r="SSQ305" s="75"/>
      <c r="SSR305" s="75"/>
      <c r="SSS305" s="75"/>
      <c r="SST305" s="75"/>
      <c r="SSU305" s="75"/>
      <c r="SSV305" s="75"/>
      <c r="SSW305" s="75"/>
      <c r="SSX305" s="75"/>
      <c r="SSY305" s="75"/>
      <c r="SSZ305" s="75"/>
      <c r="STA305" s="75"/>
      <c r="STB305" s="75"/>
      <c r="STC305" s="75"/>
      <c r="STD305" s="75"/>
      <c r="STE305" s="75"/>
      <c r="STF305" s="75"/>
      <c r="STG305" s="75"/>
      <c r="STH305" s="75"/>
      <c r="STI305" s="75"/>
      <c r="STJ305" s="75"/>
      <c r="STK305" s="75"/>
      <c r="STL305" s="75"/>
      <c r="STM305" s="75"/>
      <c r="STN305" s="75"/>
      <c r="STO305" s="75"/>
      <c r="STP305" s="75"/>
      <c r="STQ305" s="75"/>
      <c r="STR305" s="75"/>
      <c r="STS305" s="75"/>
      <c r="STT305" s="75"/>
      <c r="STU305" s="75"/>
      <c r="STV305" s="75"/>
      <c r="STW305" s="75"/>
      <c r="STX305" s="75"/>
      <c r="STY305" s="75"/>
      <c r="STZ305" s="75"/>
      <c r="SUA305" s="75"/>
      <c r="SUB305" s="75"/>
      <c r="SUC305" s="75"/>
      <c r="SUD305" s="75"/>
      <c r="SUE305" s="75"/>
      <c r="SUF305" s="75"/>
      <c r="SUG305" s="75"/>
      <c r="SUH305" s="75"/>
      <c r="SUI305" s="75"/>
      <c r="SUJ305" s="75"/>
      <c r="SUK305" s="75"/>
      <c r="SUL305" s="75"/>
      <c r="SUM305" s="75"/>
      <c r="SUN305" s="75"/>
      <c r="SUO305" s="75"/>
      <c r="SUP305" s="75"/>
      <c r="SUQ305" s="75"/>
      <c r="SUR305" s="75"/>
      <c r="SUS305" s="75"/>
      <c r="SUT305" s="75"/>
      <c r="SUU305" s="75"/>
      <c r="SUV305" s="75"/>
      <c r="SUW305" s="75"/>
      <c r="SUX305" s="75"/>
      <c r="SUY305" s="75"/>
      <c r="SUZ305" s="75"/>
      <c r="SVA305" s="75"/>
      <c r="SVB305" s="75"/>
      <c r="SVC305" s="75"/>
      <c r="SVD305" s="75"/>
      <c r="SVE305" s="75"/>
      <c r="SVF305" s="75"/>
      <c r="SVG305" s="75"/>
      <c r="SVH305" s="75"/>
      <c r="SVI305" s="75"/>
      <c r="SVJ305" s="75"/>
      <c r="SVK305" s="75"/>
      <c r="SVL305" s="75"/>
      <c r="SVM305" s="75"/>
      <c r="SVN305" s="75"/>
      <c r="SVO305" s="75"/>
      <c r="SVP305" s="75"/>
      <c r="SVQ305" s="75"/>
      <c r="SVR305" s="75"/>
      <c r="SVS305" s="75"/>
      <c r="SVT305" s="75"/>
      <c r="SVU305" s="75"/>
      <c r="SVV305" s="75"/>
      <c r="SVW305" s="75"/>
      <c r="SVX305" s="75"/>
      <c r="SVY305" s="75"/>
      <c r="SVZ305" s="75"/>
      <c r="SWA305" s="75"/>
      <c r="SWB305" s="75"/>
      <c r="SWC305" s="75"/>
      <c r="SWD305" s="75"/>
      <c r="SWE305" s="75"/>
      <c r="SWF305" s="75"/>
      <c r="SWG305" s="75"/>
      <c r="SWH305" s="75"/>
      <c r="SWI305" s="75"/>
      <c r="SWJ305" s="75"/>
      <c r="SWK305" s="75"/>
      <c r="SWL305" s="75"/>
      <c r="SWM305" s="75"/>
      <c r="SWN305" s="75"/>
      <c r="SWO305" s="75"/>
      <c r="SWP305" s="75"/>
      <c r="SWQ305" s="75"/>
      <c r="SWR305" s="75"/>
      <c r="SWS305" s="75"/>
      <c r="SWT305" s="75"/>
      <c r="SWU305" s="75"/>
      <c r="SWV305" s="75"/>
      <c r="SWW305" s="75"/>
      <c r="SWX305" s="75"/>
      <c r="SWY305" s="75"/>
      <c r="SWZ305" s="75"/>
      <c r="SXA305" s="75"/>
      <c r="SXB305" s="75"/>
      <c r="SXC305" s="75"/>
      <c r="SXD305" s="75"/>
      <c r="SXE305" s="75"/>
      <c r="SXF305" s="75"/>
      <c r="SXG305" s="75"/>
      <c r="SXH305" s="75"/>
      <c r="SXI305" s="75"/>
      <c r="SXJ305" s="75"/>
      <c r="SXK305" s="75"/>
      <c r="SXL305" s="75"/>
      <c r="SXM305" s="75"/>
      <c r="SXN305" s="75"/>
      <c r="SXO305" s="75"/>
      <c r="SXP305" s="75"/>
      <c r="SXQ305" s="75"/>
      <c r="SXR305" s="75"/>
      <c r="SXS305" s="75"/>
      <c r="SXT305" s="75"/>
      <c r="SXU305" s="75"/>
      <c r="SXV305" s="75"/>
      <c r="SXW305" s="75"/>
      <c r="SXX305" s="75"/>
      <c r="SXY305" s="75"/>
      <c r="SXZ305" s="75"/>
      <c r="SYA305" s="75"/>
      <c r="SYB305" s="75"/>
      <c r="SYC305" s="75"/>
      <c r="SYD305" s="75"/>
      <c r="SYE305" s="75"/>
      <c r="SYF305" s="75"/>
      <c r="SYG305" s="75"/>
      <c r="SYH305" s="75"/>
      <c r="SYI305" s="75"/>
      <c r="SYJ305" s="75"/>
      <c r="SYK305" s="75"/>
      <c r="SYL305" s="75"/>
      <c r="SYM305" s="75"/>
      <c r="SYN305" s="75"/>
      <c r="SYO305" s="75"/>
      <c r="SYP305" s="75"/>
      <c r="SYQ305" s="75"/>
      <c r="SYR305" s="75"/>
      <c r="SYS305" s="75"/>
      <c r="SYT305" s="75"/>
      <c r="SYU305" s="75"/>
      <c r="SYV305" s="75"/>
      <c r="SYW305" s="75"/>
      <c r="SYX305" s="75"/>
      <c r="SYY305" s="75"/>
      <c r="SYZ305" s="75"/>
      <c r="SZA305" s="75"/>
      <c r="SZB305" s="75"/>
      <c r="SZC305" s="75"/>
      <c r="SZD305" s="75"/>
      <c r="SZE305" s="75"/>
      <c r="SZF305" s="75"/>
      <c r="SZG305" s="75"/>
      <c r="SZH305" s="75"/>
      <c r="SZI305" s="75"/>
      <c r="SZJ305" s="75"/>
      <c r="SZK305" s="75"/>
      <c r="SZL305" s="75"/>
      <c r="SZM305" s="75"/>
      <c r="SZN305" s="75"/>
      <c r="SZO305" s="75"/>
      <c r="SZP305" s="75"/>
      <c r="SZQ305" s="75"/>
      <c r="SZR305" s="75"/>
      <c r="SZS305" s="75"/>
      <c r="SZT305" s="75"/>
      <c r="SZU305" s="75"/>
      <c r="SZV305" s="75"/>
      <c r="SZW305" s="75"/>
      <c r="SZX305" s="75"/>
      <c r="SZY305" s="75"/>
      <c r="SZZ305" s="75"/>
      <c r="TAA305" s="75"/>
      <c r="TAB305" s="75"/>
      <c r="TAC305" s="75"/>
      <c r="TAD305" s="75"/>
      <c r="TAE305" s="75"/>
      <c r="TAF305" s="75"/>
      <c r="TAG305" s="75"/>
      <c r="TAH305" s="75"/>
      <c r="TAI305" s="75"/>
      <c r="TAJ305" s="75"/>
      <c r="TAK305" s="75"/>
      <c r="TAL305" s="75"/>
      <c r="TAM305" s="75"/>
      <c r="TAN305" s="75"/>
      <c r="TAO305" s="75"/>
      <c r="TAP305" s="75"/>
      <c r="TAQ305" s="75"/>
      <c r="TAR305" s="75"/>
      <c r="TAS305" s="75"/>
      <c r="TAT305" s="75"/>
      <c r="TAU305" s="75"/>
      <c r="TAV305" s="75"/>
      <c r="TAW305" s="75"/>
      <c r="TAX305" s="75"/>
      <c r="TAY305" s="75"/>
      <c r="TAZ305" s="75"/>
      <c r="TBA305" s="75"/>
      <c r="TBB305" s="75"/>
      <c r="TBC305" s="75"/>
      <c r="TBD305" s="75"/>
      <c r="TBE305" s="75"/>
      <c r="TBF305" s="75"/>
      <c r="TBG305" s="75"/>
      <c r="TBH305" s="75"/>
      <c r="TBI305" s="75"/>
      <c r="TBJ305" s="75"/>
      <c r="TBK305" s="75"/>
      <c r="TBL305" s="75"/>
      <c r="TBM305" s="75"/>
      <c r="TBN305" s="75"/>
      <c r="TBO305" s="75"/>
      <c r="TBP305" s="75"/>
      <c r="TBQ305" s="75"/>
      <c r="TBR305" s="75"/>
      <c r="TBS305" s="75"/>
      <c r="TBT305" s="75"/>
      <c r="TBU305" s="75"/>
      <c r="TBV305" s="75"/>
      <c r="TBW305" s="75"/>
      <c r="TBX305" s="75"/>
      <c r="TBY305" s="75"/>
      <c r="TBZ305" s="75"/>
      <c r="TCA305" s="75"/>
      <c r="TCB305" s="75"/>
      <c r="TCC305" s="75"/>
      <c r="TCD305" s="75"/>
      <c r="TCE305" s="75"/>
      <c r="TCF305" s="75"/>
      <c r="TCG305" s="75"/>
      <c r="TCH305" s="75"/>
      <c r="TCI305" s="75"/>
      <c r="TCJ305" s="75"/>
      <c r="TCK305" s="75"/>
      <c r="TCL305" s="75"/>
      <c r="TCM305" s="75"/>
      <c r="TCN305" s="75"/>
      <c r="TCO305" s="75"/>
      <c r="TCP305" s="75"/>
      <c r="TCQ305" s="75"/>
      <c r="TCR305" s="75"/>
      <c r="TCS305" s="75"/>
      <c r="TCT305" s="75"/>
      <c r="TCU305" s="75"/>
      <c r="TCV305" s="75"/>
      <c r="TCW305" s="75"/>
      <c r="TCX305" s="75"/>
      <c r="TCY305" s="75"/>
      <c r="TCZ305" s="75"/>
      <c r="TDA305" s="75"/>
      <c r="TDB305" s="75"/>
      <c r="TDC305" s="75"/>
      <c r="TDD305" s="75"/>
      <c r="TDE305" s="75"/>
      <c r="TDF305" s="75"/>
      <c r="TDG305" s="75"/>
      <c r="TDH305" s="75"/>
      <c r="TDI305" s="75"/>
      <c r="TDJ305" s="75"/>
      <c r="TDK305" s="75"/>
      <c r="TDL305" s="75"/>
      <c r="TDM305" s="75"/>
      <c r="TDN305" s="75"/>
      <c r="TDO305" s="75"/>
      <c r="TDP305" s="75"/>
      <c r="TDQ305" s="75"/>
      <c r="TDR305" s="75"/>
      <c r="TDS305" s="75"/>
      <c r="TDT305" s="75"/>
      <c r="TDU305" s="75"/>
      <c r="TDV305" s="75"/>
      <c r="TDW305" s="75"/>
      <c r="TDX305" s="75"/>
      <c r="TDY305" s="75"/>
      <c r="TDZ305" s="75"/>
      <c r="TEA305" s="75"/>
      <c r="TEB305" s="75"/>
      <c r="TEC305" s="75"/>
      <c r="TED305" s="75"/>
      <c r="TEE305" s="75"/>
      <c r="TEF305" s="75"/>
      <c r="TEG305" s="75"/>
      <c r="TEH305" s="75"/>
      <c r="TEI305" s="75"/>
      <c r="TEJ305" s="75"/>
      <c r="TEK305" s="75"/>
      <c r="TEL305" s="75"/>
      <c r="TEM305" s="75"/>
      <c r="TEN305" s="75"/>
      <c r="TEO305" s="75"/>
      <c r="TEP305" s="75"/>
      <c r="TEQ305" s="75"/>
      <c r="TER305" s="75"/>
      <c r="TES305" s="75"/>
      <c r="TET305" s="75"/>
      <c r="TEU305" s="75"/>
      <c r="TEV305" s="75"/>
      <c r="TEW305" s="75"/>
      <c r="TEX305" s="75"/>
      <c r="TEY305" s="75"/>
      <c r="TEZ305" s="75"/>
      <c r="TFA305" s="75"/>
      <c r="TFB305" s="75"/>
      <c r="TFC305" s="75"/>
      <c r="TFD305" s="75"/>
      <c r="TFE305" s="75"/>
      <c r="TFF305" s="75"/>
      <c r="TFG305" s="75"/>
      <c r="TFH305" s="75"/>
      <c r="TFI305" s="75"/>
      <c r="TFJ305" s="75"/>
      <c r="TFK305" s="75"/>
      <c r="TFL305" s="75"/>
      <c r="TFM305" s="75"/>
      <c r="TFN305" s="75"/>
      <c r="TFO305" s="75"/>
      <c r="TFP305" s="75"/>
      <c r="TFQ305" s="75"/>
      <c r="TFR305" s="75"/>
      <c r="TFS305" s="75"/>
      <c r="TFT305" s="75"/>
      <c r="TFU305" s="75"/>
      <c r="TFV305" s="75"/>
      <c r="TFW305" s="75"/>
      <c r="TFX305" s="75"/>
      <c r="TFY305" s="75"/>
      <c r="TFZ305" s="75"/>
      <c r="TGA305" s="75"/>
      <c r="TGB305" s="75"/>
      <c r="TGC305" s="75"/>
      <c r="TGD305" s="75"/>
      <c r="TGE305" s="75"/>
      <c r="TGF305" s="75"/>
      <c r="TGG305" s="75"/>
      <c r="TGH305" s="75"/>
      <c r="TGI305" s="75"/>
      <c r="TGJ305" s="75"/>
      <c r="TGK305" s="75"/>
      <c r="TGL305" s="75"/>
      <c r="TGM305" s="75"/>
      <c r="TGN305" s="75"/>
      <c r="TGO305" s="75"/>
      <c r="TGP305" s="75"/>
      <c r="TGQ305" s="75"/>
      <c r="TGR305" s="75"/>
      <c r="TGS305" s="75"/>
      <c r="TGT305" s="75"/>
      <c r="TGU305" s="75"/>
      <c r="TGV305" s="75"/>
      <c r="TGW305" s="75"/>
      <c r="TGX305" s="75"/>
      <c r="TGY305" s="75"/>
      <c r="TGZ305" s="75"/>
      <c r="THA305" s="75"/>
      <c r="THB305" s="75"/>
      <c r="THC305" s="75"/>
      <c r="THD305" s="75"/>
      <c r="THE305" s="75"/>
      <c r="THF305" s="75"/>
      <c r="THG305" s="75"/>
      <c r="THH305" s="75"/>
      <c r="THI305" s="75"/>
      <c r="THJ305" s="75"/>
      <c r="THK305" s="75"/>
      <c r="THL305" s="75"/>
      <c r="THM305" s="75"/>
      <c r="THN305" s="75"/>
      <c r="THO305" s="75"/>
      <c r="THP305" s="75"/>
      <c r="THQ305" s="75"/>
      <c r="THR305" s="75"/>
      <c r="THS305" s="75"/>
      <c r="THT305" s="75"/>
      <c r="THU305" s="75"/>
      <c r="THV305" s="75"/>
      <c r="THW305" s="75"/>
      <c r="THX305" s="75"/>
      <c r="THY305" s="75"/>
      <c r="THZ305" s="75"/>
      <c r="TIA305" s="75"/>
      <c r="TIB305" s="75"/>
      <c r="TIC305" s="75"/>
      <c r="TID305" s="75"/>
      <c r="TIE305" s="75"/>
      <c r="TIF305" s="75"/>
      <c r="TIG305" s="75"/>
      <c r="TIH305" s="75"/>
      <c r="TII305" s="75"/>
      <c r="TIJ305" s="75"/>
      <c r="TIK305" s="75"/>
      <c r="TIL305" s="75"/>
      <c r="TIM305" s="75"/>
      <c r="TIN305" s="75"/>
      <c r="TIO305" s="75"/>
      <c r="TIP305" s="75"/>
      <c r="TIQ305" s="75"/>
      <c r="TIR305" s="75"/>
      <c r="TIS305" s="75"/>
      <c r="TIT305" s="75"/>
      <c r="TIU305" s="75"/>
      <c r="TIV305" s="75"/>
      <c r="TIW305" s="75"/>
      <c r="TIX305" s="75"/>
      <c r="TIY305" s="75"/>
      <c r="TIZ305" s="75"/>
      <c r="TJA305" s="75"/>
      <c r="TJB305" s="75"/>
      <c r="TJC305" s="75"/>
      <c r="TJD305" s="75"/>
      <c r="TJE305" s="75"/>
      <c r="TJF305" s="75"/>
      <c r="TJG305" s="75"/>
      <c r="TJH305" s="75"/>
      <c r="TJI305" s="75"/>
      <c r="TJJ305" s="75"/>
      <c r="TJK305" s="75"/>
      <c r="TJL305" s="75"/>
      <c r="TJM305" s="75"/>
      <c r="TJN305" s="75"/>
      <c r="TJO305" s="75"/>
      <c r="TJP305" s="75"/>
      <c r="TJQ305" s="75"/>
      <c r="TJR305" s="75"/>
      <c r="TJS305" s="75"/>
      <c r="TJT305" s="75"/>
      <c r="TJU305" s="75"/>
      <c r="TJV305" s="75"/>
      <c r="TJW305" s="75"/>
      <c r="TJX305" s="75"/>
      <c r="TJY305" s="75"/>
      <c r="TJZ305" s="75"/>
      <c r="TKA305" s="75"/>
      <c r="TKB305" s="75"/>
      <c r="TKC305" s="75"/>
      <c r="TKD305" s="75"/>
      <c r="TKE305" s="75"/>
      <c r="TKF305" s="75"/>
      <c r="TKG305" s="75"/>
      <c r="TKH305" s="75"/>
      <c r="TKI305" s="75"/>
      <c r="TKJ305" s="75"/>
      <c r="TKK305" s="75"/>
      <c r="TKL305" s="75"/>
      <c r="TKM305" s="75"/>
      <c r="TKN305" s="75"/>
      <c r="TKO305" s="75"/>
      <c r="TKP305" s="75"/>
      <c r="TKQ305" s="75"/>
      <c r="TKR305" s="75"/>
      <c r="TKS305" s="75"/>
      <c r="TKT305" s="75"/>
      <c r="TKU305" s="75"/>
      <c r="TKV305" s="75"/>
      <c r="TKW305" s="75"/>
      <c r="TKX305" s="75"/>
      <c r="TKY305" s="75"/>
      <c r="TKZ305" s="75"/>
      <c r="TLA305" s="75"/>
      <c r="TLB305" s="75"/>
      <c r="TLC305" s="75"/>
      <c r="TLD305" s="75"/>
      <c r="TLE305" s="75"/>
      <c r="TLF305" s="75"/>
      <c r="TLG305" s="75"/>
      <c r="TLH305" s="75"/>
      <c r="TLI305" s="75"/>
      <c r="TLJ305" s="75"/>
      <c r="TLK305" s="75"/>
      <c r="TLL305" s="75"/>
      <c r="TLM305" s="75"/>
      <c r="TLN305" s="75"/>
      <c r="TLO305" s="75"/>
      <c r="TLP305" s="75"/>
      <c r="TLQ305" s="75"/>
      <c r="TLR305" s="75"/>
      <c r="TLS305" s="75"/>
      <c r="TLT305" s="75"/>
      <c r="TLU305" s="75"/>
      <c r="TLV305" s="75"/>
      <c r="TLW305" s="75"/>
      <c r="TLX305" s="75"/>
      <c r="TLY305" s="75"/>
      <c r="TLZ305" s="75"/>
      <c r="TMA305" s="75"/>
      <c r="TMB305" s="75"/>
      <c r="TMC305" s="75"/>
      <c r="TMD305" s="75"/>
      <c r="TME305" s="75"/>
      <c r="TMF305" s="75"/>
      <c r="TMG305" s="75"/>
      <c r="TMH305" s="75"/>
      <c r="TMI305" s="75"/>
      <c r="TMJ305" s="75"/>
      <c r="TMK305" s="75"/>
      <c r="TML305" s="75"/>
      <c r="TMM305" s="75"/>
      <c r="TMN305" s="75"/>
      <c r="TMO305" s="75"/>
      <c r="TMP305" s="75"/>
      <c r="TMQ305" s="75"/>
      <c r="TMR305" s="75"/>
      <c r="TMS305" s="75"/>
      <c r="TMT305" s="75"/>
      <c r="TMU305" s="75"/>
      <c r="TMV305" s="75"/>
      <c r="TMW305" s="75"/>
      <c r="TMX305" s="75"/>
      <c r="TMY305" s="75"/>
      <c r="TMZ305" s="75"/>
      <c r="TNA305" s="75"/>
      <c r="TNB305" s="75"/>
      <c r="TNC305" s="75"/>
      <c r="TND305" s="75"/>
      <c r="TNE305" s="75"/>
      <c r="TNF305" s="75"/>
      <c r="TNG305" s="75"/>
      <c r="TNH305" s="75"/>
      <c r="TNI305" s="75"/>
      <c r="TNJ305" s="75"/>
      <c r="TNK305" s="75"/>
      <c r="TNL305" s="75"/>
      <c r="TNM305" s="75"/>
      <c r="TNN305" s="75"/>
      <c r="TNO305" s="75"/>
      <c r="TNP305" s="75"/>
      <c r="TNQ305" s="75"/>
      <c r="TNR305" s="75"/>
      <c r="TNS305" s="75"/>
      <c r="TNT305" s="75"/>
      <c r="TNU305" s="75"/>
      <c r="TNV305" s="75"/>
      <c r="TNW305" s="75"/>
      <c r="TNX305" s="75"/>
      <c r="TNY305" s="75"/>
      <c r="TNZ305" s="75"/>
      <c r="TOA305" s="75"/>
      <c r="TOB305" s="75"/>
      <c r="TOC305" s="75"/>
      <c r="TOD305" s="75"/>
      <c r="TOE305" s="75"/>
      <c r="TOF305" s="75"/>
      <c r="TOG305" s="75"/>
      <c r="TOH305" s="75"/>
      <c r="TOI305" s="75"/>
      <c r="TOJ305" s="75"/>
      <c r="TOK305" s="75"/>
      <c r="TOL305" s="75"/>
      <c r="TOM305" s="75"/>
      <c r="TON305" s="75"/>
      <c r="TOO305" s="75"/>
      <c r="TOP305" s="75"/>
      <c r="TOQ305" s="75"/>
      <c r="TOR305" s="75"/>
      <c r="TOS305" s="75"/>
      <c r="TOT305" s="75"/>
      <c r="TOU305" s="75"/>
      <c r="TOV305" s="75"/>
      <c r="TOW305" s="75"/>
      <c r="TOX305" s="75"/>
      <c r="TOY305" s="75"/>
      <c r="TOZ305" s="75"/>
      <c r="TPA305" s="75"/>
      <c r="TPB305" s="75"/>
      <c r="TPC305" s="75"/>
      <c r="TPD305" s="75"/>
      <c r="TPE305" s="75"/>
      <c r="TPF305" s="75"/>
      <c r="TPG305" s="75"/>
      <c r="TPH305" s="75"/>
      <c r="TPI305" s="75"/>
      <c r="TPJ305" s="75"/>
      <c r="TPK305" s="75"/>
      <c r="TPL305" s="75"/>
      <c r="TPM305" s="75"/>
      <c r="TPN305" s="75"/>
      <c r="TPO305" s="75"/>
      <c r="TPP305" s="75"/>
      <c r="TPQ305" s="75"/>
      <c r="TPR305" s="75"/>
      <c r="TPS305" s="75"/>
      <c r="TPT305" s="75"/>
      <c r="TPU305" s="75"/>
      <c r="TPV305" s="75"/>
      <c r="TPW305" s="75"/>
      <c r="TPX305" s="75"/>
      <c r="TPY305" s="75"/>
      <c r="TPZ305" s="75"/>
      <c r="TQA305" s="75"/>
      <c r="TQB305" s="75"/>
      <c r="TQC305" s="75"/>
      <c r="TQD305" s="75"/>
      <c r="TQE305" s="75"/>
      <c r="TQF305" s="75"/>
      <c r="TQG305" s="75"/>
      <c r="TQH305" s="75"/>
      <c r="TQI305" s="75"/>
      <c r="TQJ305" s="75"/>
      <c r="TQK305" s="75"/>
      <c r="TQL305" s="75"/>
      <c r="TQM305" s="75"/>
      <c r="TQN305" s="75"/>
      <c r="TQO305" s="75"/>
      <c r="TQP305" s="75"/>
      <c r="TQQ305" s="75"/>
      <c r="TQR305" s="75"/>
      <c r="TQS305" s="75"/>
      <c r="TQT305" s="75"/>
      <c r="TQU305" s="75"/>
      <c r="TQV305" s="75"/>
      <c r="TQW305" s="75"/>
      <c r="TQX305" s="75"/>
      <c r="TQY305" s="75"/>
      <c r="TQZ305" s="75"/>
      <c r="TRA305" s="75"/>
      <c r="TRB305" s="75"/>
      <c r="TRC305" s="75"/>
      <c r="TRD305" s="75"/>
      <c r="TRE305" s="75"/>
      <c r="TRF305" s="75"/>
      <c r="TRG305" s="75"/>
      <c r="TRH305" s="75"/>
      <c r="TRI305" s="75"/>
      <c r="TRJ305" s="75"/>
      <c r="TRK305" s="75"/>
      <c r="TRL305" s="75"/>
      <c r="TRM305" s="75"/>
      <c r="TRN305" s="75"/>
      <c r="TRO305" s="75"/>
      <c r="TRP305" s="75"/>
      <c r="TRQ305" s="75"/>
      <c r="TRR305" s="75"/>
      <c r="TRS305" s="75"/>
      <c r="TRT305" s="75"/>
      <c r="TRU305" s="75"/>
      <c r="TRV305" s="75"/>
      <c r="TRW305" s="75"/>
      <c r="TRX305" s="75"/>
      <c r="TRY305" s="75"/>
      <c r="TRZ305" s="75"/>
      <c r="TSA305" s="75"/>
      <c r="TSB305" s="75"/>
      <c r="TSC305" s="75"/>
      <c r="TSD305" s="75"/>
      <c r="TSE305" s="75"/>
      <c r="TSF305" s="75"/>
      <c r="TSG305" s="75"/>
      <c r="TSH305" s="75"/>
      <c r="TSI305" s="75"/>
      <c r="TSJ305" s="75"/>
      <c r="TSK305" s="75"/>
      <c r="TSL305" s="75"/>
      <c r="TSM305" s="75"/>
      <c r="TSN305" s="75"/>
      <c r="TSO305" s="75"/>
      <c r="TSP305" s="75"/>
      <c r="TSQ305" s="75"/>
      <c r="TSR305" s="75"/>
      <c r="TSS305" s="75"/>
      <c r="TST305" s="75"/>
      <c r="TSU305" s="75"/>
      <c r="TSV305" s="75"/>
      <c r="TSW305" s="75"/>
      <c r="TSX305" s="75"/>
      <c r="TSY305" s="75"/>
      <c r="TSZ305" s="75"/>
      <c r="TTA305" s="75"/>
      <c r="TTB305" s="75"/>
      <c r="TTC305" s="75"/>
      <c r="TTD305" s="75"/>
      <c r="TTE305" s="75"/>
      <c r="TTF305" s="75"/>
      <c r="TTG305" s="75"/>
      <c r="TTH305" s="75"/>
      <c r="TTI305" s="75"/>
      <c r="TTJ305" s="75"/>
      <c r="TTK305" s="75"/>
      <c r="TTL305" s="75"/>
      <c r="TTM305" s="75"/>
      <c r="TTN305" s="75"/>
      <c r="TTO305" s="75"/>
      <c r="TTP305" s="75"/>
      <c r="TTQ305" s="75"/>
      <c r="TTR305" s="75"/>
      <c r="TTS305" s="75"/>
      <c r="TTT305" s="75"/>
      <c r="TTU305" s="75"/>
      <c r="TTV305" s="75"/>
      <c r="TTW305" s="75"/>
      <c r="TTX305" s="75"/>
      <c r="TTY305" s="75"/>
      <c r="TTZ305" s="75"/>
      <c r="TUA305" s="75"/>
      <c r="TUB305" s="75"/>
      <c r="TUC305" s="75"/>
      <c r="TUD305" s="75"/>
      <c r="TUE305" s="75"/>
      <c r="TUF305" s="75"/>
      <c r="TUG305" s="75"/>
      <c r="TUH305" s="75"/>
      <c r="TUI305" s="75"/>
      <c r="TUJ305" s="75"/>
      <c r="TUK305" s="75"/>
      <c r="TUL305" s="75"/>
      <c r="TUM305" s="75"/>
      <c r="TUN305" s="75"/>
      <c r="TUO305" s="75"/>
      <c r="TUP305" s="75"/>
      <c r="TUQ305" s="75"/>
      <c r="TUR305" s="75"/>
      <c r="TUS305" s="75"/>
      <c r="TUT305" s="75"/>
      <c r="TUU305" s="75"/>
      <c r="TUV305" s="75"/>
      <c r="TUW305" s="75"/>
      <c r="TUX305" s="75"/>
      <c r="TUY305" s="75"/>
      <c r="TUZ305" s="75"/>
      <c r="TVA305" s="75"/>
      <c r="TVB305" s="75"/>
      <c r="TVC305" s="75"/>
      <c r="TVD305" s="75"/>
      <c r="TVE305" s="75"/>
      <c r="TVF305" s="75"/>
      <c r="TVG305" s="75"/>
      <c r="TVH305" s="75"/>
      <c r="TVI305" s="75"/>
      <c r="TVJ305" s="75"/>
      <c r="TVK305" s="75"/>
      <c r="TVL305" s="75"/>
      <c r="TVM305" s="75"/>
      <c r="TVN305" s="75"/>
      <c r="TVO305" s="75"/>
      <c r="TVP305" s="75"/>
      <c r="TVQ305" s="75"/>
      <c r="TVR305" s="75"/>
      <c r="TVS305" s="75"/>
      <c r="TVT305" s="75"/>
      <c r="TVU305" s="75"/>
      <c r="TVV305" s="75"/>
      <c r="TVW305" s="75"/>
      <c r="TVX305" s="75"/>
      <c r="TVY305" s="75"/>
      <c r="TVZ305" s="75"/>
      <c r="TWA305" s="75"/>
      <c r="TWB305" s="75"/>
      <c r="TWC305" s="75"/>
      <c r="TWD305" s="75"/>
      <c r="TWE305" s="75"/>
      <c r="TWF305" s="75"/>
      <c r="TWG305" s="75"/>
      <c r="TWH305" s="75"/>
      <c r="TWI305" s="75"/>
      <c r="TWJ305" s="75"/>
      <c r="TWK305" s="75"/>
      <c r="TWL305" s="75"/>
      <c r="TWM305" s="75"/>
      <c r="TWN305" s="75"/>
      <c r="TWO305" s="75"/>
      <c r="TWP305" s="75"/>
      <c r="TWQ305" s="75"/>
      <c r="TWR305" s="75"/>
      <c r="TWS305" s="75"/>
      <c r="TWT305" s="75"/>
      <c r="TWU305" s="75"/>
      <c r="TWV305" s="75"/>
      <c r="TWW305" s="75"/>
      <c r="TWX305" s="75"/>
      <c r="TWY305" s="75"/>
      <c r="TWZ305" s="75"/>
      <c r="TXA305" s="75"/>
      <c r="TXB305" s="75"/>
      <c r="TXC305" s="75"/>
      <c r="TXD305" s="75"/>
      <c r="TXE305" s="75"/>
      <c r="TXF305" s="75"/>
      <c r="TXG305" s="75"/>
      <c r="TXH305" s="75"/>
      <c r="TXI305" s="75"/>
      <c r="TXJ305" s="75"/>
      <c r="TXK305" s="75"/>
      <c r="TXL305" s="75"/>
      <c r="TXM305" s="75"/>
      <c r="TXN305" s="75"/>
      <c r="TXO305" s="75"/>
      <c r="TXP305" s="75"/>
      <c r="TXQ305" s="75"/>
      <c r="TXR305" s="75"/>
      <c r="TXS305" s="75"/>
      <c r="TXT305" s="75"/>
      <c r="TXU305" s="75"/>
      <c r="TXV305" s="75"/>
      <c r="TXW305" s="75"/>
      <c r="TXX305" s="75"/>
      <c r="TXY305" s="75"/>
      <c r="TXZ305" s="75"/>
      <c r="TYA305" s="75"/>
      <c r="TYB305" s="75"/>
      <c r="TYC305" s="75"/>
      <c r="TYD305" s="75"/>
      <c r="TYE305" s="75"/>
      <c r="TYF305" s="75"/>
      <c r="TYG305" s="75"/>
      <c r="TYH305" s="75"/>
      <c r="TYI305" s="75"/>
      <c r="TYJ305" s="75"/>
      <c r="TYK305" s="75"/>
      <c r="TYL305" s="75"/>
      <c r="TYM305" s="75"/>
      <c r="TYN305" s="75"/>
      <c r="TYO305" s="75"/>
      <c r="TYP305" s="75"/>
      <c r="TYQ305" s="75"/>
      <c r="TYR305" s="75"/>
      <c r="TYS305" s="75"/>
      <c r="TYT305" s="75"/>
      <c r="TYU305" s="75"/>
      <c r="TYV305" s="75"/>
      <c r="TYW305" s="75"/>
      <c r="TYX305" s="75"/>
      <c r="TYY305" s="75"/>
      <c r="TYZ305" s="75"/>
      <c r="TZA305" s="75"/>
      <c r="TZB305" s="75"/>
      <c r="TZC305" s="75"/>
      <c r="TZD305" s="75"/>
      <c r="TZE305" s="75"/>
      <c r="TZF305" s="75"/>
      <c r="TZG305" s="75"/>
      <c r="TZH305" s="75"/>
      <c r="TZI305" s="75"/>
      <c r="TZJ305" s="75"/>
      <c r="TZK305" s="75"/>
      <c r="TZL305" s="75"/>
      <c r="TZM305" s="75"/>
      <c r="TZN305" s="75"/>
      <c r="TZO305" s="75"/>
      <c r="TZP305" s="75"/>
      <c r="TZQ305" s="75"/>
      <c r="TZR305" s="75"/>
      <c r="TZS305" s="75"/>
      <c r="TZT305" s="75"/>
      <c r="TZU305" s="75"/>
      <c r="TZV305" s="75"/>
      <c r="TZW305" s="75"/>
      <c r="TZX305" s="75"/>
      <c r="TZY305" s="75"/>
      <c r="TZZ305" s="75"/>
      <c r="UAA305" s="75"/>
      <c r="UAB305" s="75"/>
      <c r="UAC305" s="75"/>
      <c r="UAD305" s="75"/>
      <c r="UAE305" s="75"/>
      <c r="UAF305" s="75"/>
      <c r="UAG305" s="75"/>
      <c r="UAH305" s="75"/>
      <c r="UAI305" s="75"/>
      <c r="UAJ305" s="75"/>
      <c r="UAK305" s="75"/>
      <c r="UAL305" s="75"/>
      <c r="UAM305" s="75"/>
      <c r="UAN305" s="75"/>
      <c r="UAO305" s="75"/>
      <c r="UAP305" s="75"/>
      <c r="UAQ305" s="75"/>
      <c r="UAR305" s="75"/>
      <c r="UAS305" s="75"/>
      <c r="UAT305" s="75"/>
      <c r="UAU305" s="75"/>
      <c r="UAV305" s="75"/>
      <c r="UAW305" s="75"/>
      <c r="UAX305" s="75"/>
      <c r="UAY305" s="75"/>
      <c r="UAZ305" s="75"/>
      <c r="UBA305" s="75"/>
      <c r="UBB305" s="75"/>
      <c r="UBC305" s="75"/>
      <c r="UBD305" s="75"/>
      <c r="UBE305" s="75"/>
      <c r="UBF305" s="75"/>
      <c r="UBG305" s="75"/>
      <c r="UBH305" s="75"/>
      <c r="UBI305" s="75"/>
      <c r="UBJ305" s="75"/>
      <c r="UBK305" s="75"/>
      <c r="UBL305" s="75"/>
      <c r="UBM305" s="75"/>
      <c r="UBN305" s="75"/>
      <c r="UBO305" s="75"/>
      <c r="UBP305" s="75"/>
      <c r="UBQ305" s="75"/>
      <c r="UBR305" s="75"/>
      <c r="UBS305" s="75"/>
      <c r="UBT305" s="75"/>
      <c r="UBU305" s="75"/>
      <c r="UBV305" s="75"/>
      <c r="UBW305" s="75"/>
      <c r="UBX305" s="75"/>
      <c r="UBY305" s="75"/>
      <c r="UBZ305" s="75"/>
      <c r="UCA305" s="75"/>
      <c r="UCB305" s="75"/>
      <c r="UCC305" s="75"/>
      <c r="UCD305" s="75"/>
      <c r="UCE305" s="75"/>
      <c r="UCF305" s="75"/>
      <c r="UCG305" s="75"/>
      <c r="UCH305" s="75"/>
      <c r="UCI305" s="75"/>
      <c r="UCJ305" s="75"/>
      <c r="UCK305" s="75"/>
      <c r="UCL305" s="75"/>
      <c r="UCM305" s="75"/>
      <c r="UCN305" s="75"/>
      <c r="UCO305" s="75"/>
      <c r="UCP305" s="75"/>
      <c r="UCQ305" s="75"/>
      <c r="UCR305" s="75"/>
      <c r="UCS305" s="75"/>
      <c r="UCT305" s="75"/>
      <c r="UCU305" s="75"/>
      <c r="UCV305" s="75"/>
      <c r="UCW305" s="75"/>
      <c r="UCX305" s="75"/>
      <c r="UCY305" s="75"/>
      <c r="UCZ305" s="75"/>
      <c r="UDA305" s="75"/>
      <c r="UDB305" s="75"/>
      <c r="UDC305" s="75"/>
      <c r="UDD305" s="75"/>
      <c r="UDE305" s="75"/>
      <c r="UDF305" s="75"/>
      <c r="UDG305" s="75"/>
      <c r="UDH305" s="75"/>
      <c r="UDI305" s="75"/>
      <c r="UDJ305" s="75"/>
      <c r="UDK305" s="75"/>
      <c r="UDL305" s="75"/>
      <c r="UDM305" s="75"/>
      <c r="UDN305" s="75"/>
      <c r="UDO305" s="75"/>
      <c r="UDP305" s="75"/>
      <c r="UDQ305" s="75"/>
      <c r="UDR305" s="75"/>
      <c r="UDS305" s="75"/>
      <c r="UDT305" s="75"/>
      <c r="UDU305" s="75"/>
      <c r="UDV305" s="75"/>
      <c r="UDW305" s="75"/>
      <c r="UDX305" s="75"/>
      <c r="UDY305" s="75"/>
      <c r="UDZ305" s="75"/>
      <c r="UEA305" s="75"/>
      <c r="UEB305" s="75"/>
      <c r="UEC305" s="75"/>
      <c r="UED305" s="75"/>
      <c r="UEE305" s="75"/>
      <c r="UEF305" s="75"/>
      <c r="UEG305" s="75"/>
      <c r="UEH305" s="75"/>
      <c r="UEI305" s="75"/>
      <c r="UEJ305" s="75"/>
      <c r="UEK305" s="75"/>
      <c r="UEL305" s="75"/>
      <c r="UEM305" s="75"/>
      <c r="UEN305" s="75"/>
      <c r="UEO305" s="75"/>
      <c r="UEP305" s="75"/>
      <c r="UEQ305" s="75"/>
      <c r="UER305" s="75"/>
      <c r="UES305" s="75"/>
      <c r="UET305" s="75"/>
      <c r="UEU305" s="75"/>
      <c r="UEV305" s="75"/>
      <c r="UEW305" s="75"/>
      <c r="UEX305" s="75"/>
      <c r="UEY305" s="75"/>
      <c r="UEZ305" s="75"/>
      <c r="UFA305" s="75"/>
      <c r="UFB305" s="75"/>
      <c r="UFC305" s="75"/>
      <c r="UFD305" s="75"/>
      <c r="UFE305" s="75"/>
      <c r="UFF305" s="75"/>
      <c r="UFG305" s="75"/>
      <c r="UFH305" s="75"/>
      <c r="UFI305" s="75"/>
      <c r="UFJ305" s="75"/>
      <c r="UFK305" s="75"/>
      <c r="UFL305" s="75"/>
      <c r="UFM305" s="75"/>
      <c r="UFN305" s="75"/>
      <c r="UFO305" s="75"/>
      <c r="UFP305" s="75"/>
      <c r="UFQ305" s="75"/>
      <c r="UFR305" s="75"/>
      <c r="UFS305" s="75"/>
      <c r="UFT305" s="75"/>
      <c r="UFU305" s="75"/>
      <c r="UFV305" s="75"/>
      <c r="UFW305" s="75"/>
      <c r="UFX305" s="75"/>
      <c r="UFY305" s="75"/>
      <c r="UFZ305" s="75"/>
      <c r="UGA305" s="75"/>
      <c r="UGB305" s="75"/>
      <c r="UGC305" s="75"/>
      <c r="UGD305" s="75"/>
      <c r="UGE305" s="75"/>
      <c r="UGF305" s="75"/>
      <c r="UGG305" s="75"/>
      <c r="UGH305" s="75"/>
      <c r="UGI305" s="75"/>
      <c r="UGJ305" s="75"/>
      <c r="UGK305" s="75"/>
      <c r="UGL305" s="75"/>
      <c r="UGM305" s="75"/>
      <c r="UGN305" s="75"/>
      <c r="UGO305" s="75"/>
      <c r="UGP305" s="75"/>
      <c r="UGQ305" s="75"/>
      <c r="UGR305" s="75"/>
      <c r="UGS305" s="75"/>
      <c r="UGT305" s="75"/>
      <c r="UGU305" s="75"/>
      <c r="UGV305" s="75"/>
      <c r="UGW305" s="75"/>
      <c r="UGX305" s="75"/>
      <c r="UGY305" s="75"/>
      <c r="UGZ305" s="75"/>
      <c r="UHA305" s="75"/>
      <c r="UHB305" s="75"/>
      <c r="UHC305" s="75"/>
      <c r="UHD305" s="75"/>
      <c r="UHE305" s="75"/>
      <c r="UHF305" s="75"/>
      <c r="UHG305" s="75"/>
      <c r="UHH305" s="75"/>
      <c r="UHI305" s="75"/>
      <c r="UHJ305" s="75"/>
      <c r="UHK305" s="75"/>
      <c r="UHL305" s="75"/>
      <c r="UHM305" s="75"/>
      <c r="UHN305" s="75"/>
      <c r="UHO305" s="75"/>
      <c r="UHP305" s="75"/>
      <c r="UHQ305" s="75"/>
      <c r="UHR305" s="75"/>
      <c r="UHS305" s="75"/>
      <c r="UHT305" s="75"/>
      <c r="UHU305" s="75"/>
      <c r="UHV305" s="75"/>
      <c r="UHW305" s="75"/>
      <c r="UHX305" s="75"/>
      <c r="UHY305" s="75"/>
      <c r="UHZ305" s="75"/>
      <c r="UIA305" s="75"/>
      <c r="UIB305" s="75"/>
      <c r="UIC305" s="75"/>
      <c r="UID305" s="75"/>
      <c r="UIE305" s="75"/>
      <c r="UIF305" s="75"/>
      <c r="UIG305" s="75"/>
      <c r="UIH305" s="75"/>
      <c r="UII305" s="75"/>
      <c r="UIJ305" s="75"/>
      <c r="UIK305" s="75"/>
      <c r="UIL305" s="75"/>
      <c r="UIM305" s="75"/>
      <c r="UIN305" s="75"/>
      <c r="UIO305" s="75"/>
      <c r="UIP305" s="75"/>
      <c r="UIQ305" s="75"/>
      <c r="UIR305" s="75"/>
      <c r="UIS305" s="75"/>
      <c r="UIT305" s="75"/>
      <c r="UIU305" s="75"/>
      <c r="UIV305" s="75"/>
      <c r="UIW305" s="75"/>
      <c r="UIX305" s="75"/>
      <c r="UIY305" s="75"/>
      <c r="UIZ305" s="75"/>
      <c r="UJA305" s="75"/>
      <c r="UJB305" s="75"/>
      <c r="UJC305" s="75"/>
      <c r="UJD305" s="75"/>
      <c r="UJE305" s="75"/>
      <c r="UJF305" s="75"/>
      <c r="UJG305" s="75"/>
      <c r="UJH305" s="75"/>
      <c r="UJI305" s="75"/>
      <c r="UJJ305" s="75"/>
      <c r="UJK305" s="75"/>
      <c r="UJL305" s="75"/>
      <c r="UJM305" s="75"/>
      <c r="UJN305" s="75"/>
      <c r="UJO305" s="75"/>
      <c r="UJP305" s="75"/>
      <c r="UJQ305" s="75"/>
      <c r="UJR305" s="75"/>
      <c r="UJS305" s="75"/>
      <c r="UJT305" s="75"/>
      <c r="UJU305" s="75"/>
      <c r="UJV305" s="75"/>
      <c r="UJW305" s="75"/>
      <c r="UJX305" s="75"/>
      <c r="UJY305" s="75"/>
      <c r="UJZ305" s="75"/>
      <c r="UKA305" s="75"/>
      <c r="UKB305" s="75"/>
      <c r="UKC305" s="75"/>
      <c r="UKD305" s="75"/>
      <c r="UKE305" s="75"/>
      <c r="UKF305" s="75"/>
      <c r="UKG305" s="75"/>
      <c r="UKH305" s="75"/>
      <c r="UKI305" s="75"/>
      <c r="UKJ305" s="75"/>
      <c r="UKK305" s="75"/>
      <c r="UKL305" s="75"/>
      <c r="UKM305" s="75"/>
      <c r="UKN305" s="75"/>
      <c r="UKO305" s="75"/>
      <c r="UKP305" s="75"/>
      <c r="UKQ305" s="75"/>
      <c r="UKR305" s="75"/>
      <c r="UKS305" s="75"/>
      <c r="UKT305" s="75"/>
      <c r="UKU305" s="75"/>
      <c r="UKV305" s="75"/>
      <c r="UKW305" s="75"/>
      <c r="UKX305" s="75"/>
      <c r="UKY305" s="75"/>
      <c r="UKZ305" s="75"/>
      <c r="ULA305" s="75"/>
      <c r="ULB305" s="75"/>
      <c r="ULC305" s="75"/>
      <c r="ULD305" s="75"/>
      <c r="ULE305" s="75"/>
      <c r="ULF305" s="75"/>
      <c r="ULG305" s="75"/>
      <c r="ULH305" s="75"/>
      <c r="ULI305" s="75"/>
      <c r="ULJ305" s="75"/>
      <c r="ULK305" s="75"/>
      <c r="ULL305" s="75"/>
      <c r="ULM305" s="75"/>
      <c r="ULN305" s="75"/>
      <c r="ULO305" s="75"/>
      <c r="ULP305" s="75"/>
      <c r="ULQ305" s="75"/>
      <c r="ULR305" s="75"/>
      <c r="ULS305" s="75"/>
      <c r="ULT305" s="75"/>
      <c r="ULU305" s="75"/>
      <c r="ULV305" s="75"/>
      <c r="ULW305" s="75"/>
      <c r="ULX305" s="75"/>
      <c r="ULY305" s="75"/>
      <c r="ULZ305" s="75"/>
      <c r="UMA305" s="75"/>
      <c r="UMB305" s="75"/>
      <c r="UMC305" s="75"/>
      <c r="UMD305" s="75"/>
      <c r="UME305" s="75"/>
      <c r="UMF305" s="75"/>
      <c r="UMG305" s="75"/>
      <c r="UMH305" s="75"/>
      <c r="UMI305" s="75"/>
      <c r="UMJ305" s="75"/>
      <c r="UMK305" s="75"/>
      <c r="UML305" s="75"/>
      <c r="UMM305" s="75"/>
      <c r="UMN305" s="75"/>
      <c r="UMO305" s="75"/>
      <c r="UMP305" s="75"/>
      <c r="UMQ305" s="75"/>
      <c r="UMR305" s="75"/>
      <c r="UMS305" s="75"/>
      <c r="UMT305" s="75"/>
      <c r="UMU305" s="75"/>
      <c r="UMV305" s="75"/>
      <c r="UMW305" s="75"/>
      <c r="UMX305" s="75"/>
      <c r="UMY305" s="75"/>
      <c r="UMZ305" s="75"/>
      <c r="UNA305" s="75"/>
      <c r="UNB305" s="75"/>
      <c r="UNC305" s="75"/>
      <c r="UND305" s="75"/>
      <c r="UNE305" s="75"/>
      <c r="UNF305" s="75"/>
      <c r="UNG305" s="75"/>
      <c r="UNH305" s="75"/>
      <c r="UNI305" s="75"/>
      <c r="UNJ305" s="75"/>
      <c r="UNK305" s="75"/>
      <c r="UNL305" s="75"/>
      <c r="UNM305" s="75"/>
      <c r="UNN305" s="75"/>
      <c r="UNO305" s="75"/>
      <c r="UNP305" s="75"/>
      <c r="UNQ305" s="75"/>
      <c r="UNR305" s="75"/>
      <c r="UNS305" s="75"/>
      <c r="UNT305" s="75"/>
      <c r="UNU305" s="75"/>
      <c r="UNV305" s="75"/>
      <c r="UNW305" s="75"/>
      <c r="UNX305" s="75"/>
      <c r="UNY305" s="75"/>
      <c r="UNZ305" s="75"/>
      <c r="UOA305" s="75"/>
      <c r="UOB305" s="75"/>
      <c r="UOC305" s="75"/>
      <c r="UOD305" s="75"/>
      <c r="UOE305" s="75"/>
      <c r="UOF305" s="75"/>
      <c r="UOG305" s="75"/>
      <c r="UOH305" s="75"/>
      <c r="UOI305" s="75"/>
      <c r="UOJ305" s="75"/>
      <c r="UOK305" s="75"/>
      <c r="UOL305" s="75"/>
      <c r="UOM305" s="75"/>
      <c r="UON305" s="75"/>
      <c r="UOO305" s="75"/>
      <c r="UOP305" s="75"/>
      <c r="UOQ305" s="75"/>
      <c r="UOR305" s="75"/>
      <c r="UOS305" s="75"/>
      <c r="UOT305" s="75"/>
      <c r="UOU305" s="75"/>
      <c r="UOV305" s="75"/>
      <c r="UOW305" s="75"/>
      <c r="UOX305" s="75"/>
      <c r="UOY305" s="75"/>
      <c r="UOZ305" s="75"/>
      <c r="UPA305" s="75"/>
      <c r="UPB305" s="75"/>
      <c r="UPC305" s="75"/>
      <c r="UPD305" s="75"/>
      <c r="UPE305" s="75"/>
      <c r="UPF305" s="75"/>
      <c r="UPG305" s="75"/>
      <c r="UPH305" s="75"/>
      <c r="UPI305" s="75"/>
      <c r="UPJ305" s="75"/>
      <c r="UPK305" s="75"/>
      <c r="UPL305" s="75"/>
      <c r="UPM305" s="75"/>
      <c r="UPN305" s="75"/>
      <c r="UPO305" s="75"/>
      <c r="UPP305" s="75"/>
      <c r="UPQ305" s="75"/>
      <c r="UPR305" s="75"/>
      <c r="UPS305" s="75"/>
      <c r="UPT305" s="75"/>
      <c r="UPU305" s="75"/>
      <c r="UPV305" s="75"/>
      <c r="UPW305" s="75"/>
      <c r="UPX305" s="75"/>
      <c r="UPY305" s="75"/>
      <c r="UPZ305" s="75"/>
      <c r="UQA305" s="75"/>
      <c r="UQB305" s="75"/>
      <c r="UQC305" s="75"/>
      <c r="UQD305" s="75"/>
      <c r="UQE305" s="75"/>
      <c r="UQF305" s="75"/>
      <c r="UQG305" s="75"/>
      <c r="UQH305" s="75"/>
      <c r="UQI305" s="75"/>
      <c r="UQJ305" s="75"/>
      <c r="UQK305" s="75"/>
      <c r="UQL305" s="75"/>
      <c r="UQM305" s="75"/>
      <c r="UQN305" s="75"/>
      <c r="UQO305" s="75"/>
      <c r="UQP305" s="75"/>
      <c r="UQQ305" s="75"/>
      <c r="UQR305" s="75"/>
      <c r="UQS305" s="75"/>
      <c r="UQT305" s="75"/>
      <c r="UQU305" s="75"/>
      <c r="UQV305" s="75"/>
      <c r="UQW305" s="75"/>
      <c r="UQX305" s="75"/>
      <c r="UQY305" s="75"/>
      <c r="UQZ305" s="75"/>
      <c r="URA305" s="75"/>
      <c r="URB305" s="75"/>
      <c r="URC305" s="75"/>
      <c r="URD305" s="75"/>
      <c r="URE305" s="75"/>
      <c r="URF305" s="75"/>
      <c r="URG305" s="75"/>
      <c r="URH305" s="75"/>
      <c r="URI305" s="75"/>
      <c r="URJ305" s="75"/>
      <c r="URK305" s="75"/>
      <c r="URL305" s="75"/>
      <c r="URM305" s="75"/>
      <c r="URN305" s="75"/>
      <c r="URO305" s="75"/>
      <c r="URP305" s="75"/>
      <c r="URQ305" s="75"/>
      <c r="URR305" s="75"/>
      <c r="URS305" s="75"/>
      <c r="URT305" s="75"/>
      <c r="URU305" s="75"/>
      <c r="URV305" s="75"/>
      <c r="URW305" s="75"/>
      <c r="URX305" s="75"/>
      <c r="URY305" s="75"/>
      <c r="URZ305" s="75"/>
      <c r="USA305" s="75"/>
      <c r="USB305" s="75"/>
      <c r="USC305" s="75"/>
      <c r="USD305" s="75"/>
      <c r="USE305" s="75"/>
      <c r="USF305" s="75"/>
      <c r="USG305" s="75"/>
      <c r="USH305" s="75"/>
      <c r="USI305" s="75"/>
      <c r="USJ305" s="75"/>
      <c r="USK305" s="75"/>
      <c r="USL305" s="75"/>
      <c r="USM305" s="75"/>
      <c r="USN305" s="75"/>
      <c r="USO305" s="75"/>
      <c r="USP305" s="75"/>
      <c r="USQ305" s="75"/>
      <c r="USR305" s="75"/>
      <c r="USS305" s="75"/>
      <c r="UST305" s="75"/>
      <c r="USU305" s="75"/>
      <c r="USV305" s="75"/>
      <c r="USW305" s="75"/>
      <c r="USX305" s="75"/>
      <c r="USY305" s="75"/>
      <c r="USZ305" s="75"/>
      <c r="UTA305" s="75"/>
      <c r="UTB305" s="75"/>
      <c r="UTC305" s="75"/>
      <c r="UTD305" s="75"/>
      <c r="UTE305" s="75"/>
      <c r="UTF305" s="75"/>
      <c r="UTG305" s="75"/>
      <c r="UTH305" s="75"/>
      <c r="UTI305" s="75"/>
      <c r="UTJ305" s="75"/>
      <c r="UTK305" s="75"/>
      <c r="UTL305" s="75"/>
      <c r="UTM305" s="75"/>
      <c r="UTN305" s="75"/>
      <c r="UTO305" s="75"/>
      <c r="UTP305" s="75"/>
      <c r="UTQ305" s="75"/>
      <c r="UTR305" s="75"/>
      <c r="UTS305" s="75"/>
      <c r="UTT305" s="75"/>
      <c r="UTU305" s="75"/>
      <c r="UTV305" s="75"/>
      <c r="UTW305" s="75"/>
      <c r="UTX305" s="75"/>
      <c r="UTY305" s="75"/>
      <c r="UTZ305" s="75"/>
      <c r="UUA305" s="75"/>
      <c r="UUB305" s="75"/>
      <c r="UUC305" s="75"/>
      <c r="UUD305" s="75"/>
      <c r="UUE305" s="75"/>
      <c r="UUF305" s="75"/>
      <c r="UUG305" s="75"/>
      <c r="UUH305" s="75"/>
      <c r="UUI305" s="75"/>
      <c r="UUJ305" s="75"/>
      <c r="UUK305" s="75"/>
      <c r="UUL305" s="75"/>
      <c r="UUM305" s="75"/>
      <c r="UUN305" s="75"/>
      <c r="UUO305" s="75"/>
      <c r="UUP305" s="75"/>
      <c r="UUQ305" s="75"/>
      <c r="UUR305" s="75"/>
      <c r="UUS305" s="75"/>
      <c r="UUT305" s="75"/>
      <c r="UUU305" s="75"/>
      <c r="UUV305" s="75"/>
      <c r="UUW305" s="75"/>
      <c r="UUX305" s="75"/>
      <c r="UUY305" s="75"/>
      <c r="UUZ305" s="75"/>
      <c r="UVA305" s="75"/>
      <c r="UVB305" s="75"/>
      <c r="UVC305" s="75"/>
      <c r="UVD305" s="75"/>
      <c r="UVE305" s="75"/>
      <c r="UVF305" s="75"/>
      <c r="UVG305" s="75"/>
      <c r="UVH305" s="75"/>
      <c r="UVI305" s="75"/>
      <c r="UVJ305" s="75"/>
      <c r="UVK305" s="75"/>
      <c r="UVL305" s="75"/>
      <c r="UVM305" s="75"/>
      <c r="UVN305" s="75"/>
      <c r="UVO305" s="75"/>
      <c r="UVP305" s="75"/>
      <c r="UVQ305" s="75"/>
      <c r="UVR305" s="75"/>
      <c r="UVS305" s="75"/>
      <c r="UVT305" s="75"/>
      <c r="UVU305" s="75"/>
      <c r="UVV305" s="75"/>
      <c r="UVW305" s="75"/>
      <c r="UVX305" s="75"/>
      <c r="UVY305" s="75"/>
      <c r="UVZ305" s="75"/>
      <c r="UWA305" s="75"/>
      <c r="UWB305" s="75"/>
      <c r="UWC305" s="75"/>
      <c r="UWD305" s="75"/>
      <c r="UWE305" s="75"/>
      <c r="UWF305" s="75"/>
      <c r="UWG305" s="75"/>
      <c r="UWH305" s="75"/>
      <c r="UWI305" s="75"/>
      <c r="UWJ305" s="75"/>
      <c r="UWK305" s="75"/>
      <c r="UWL305" s="75"/>
      <c r="UWM305" s="75"/>
      <c r="UWN305" s="75"/>
      <c r="UWO305" s="75"/>
      <c r="UWP305" s="75"/>
      <c r="UWQ305" s="75"/>
      <c r="UWR305" s="75"/>
      <c r="UWS305" s="75"/>
      <c r="UWT305" s="75"/>
      <c r="UWU305" s="75"/>
      <c r="UWV305" s="75"/>
      <c r="UWW305" s="75"/>
      <c r="UWX305" s="75"/>
      <c r="UWY305" s="75"/>
      <c r="UWZ305" s="75"/>
      <c r="UXA305" s="75"/>
      <c r="UXB305" s="75"/>
      <c r="UXC305" s="75"/>
      <c r="UXD305" s="75"/>
      <c r="UXE305" s="75"/>
      <c r="UXF305" s="75"/>
      <c r="UXG305" s="75"/>
      <c r="UXH305" s="75"/>
      <c r="UXI305" s="75"/>
      <c r="UXJ305" s="75"/>
      <c r="UXK305" s="75"/>
      <c r="UXL305" s="75"/>
      <c r="UXM305" s="75"/>
      <c r="UXN305" s="75"/>
      <c r="UXO305" s="75"/>
      <c r="UXP305" s="75"/>
      <c r="UXQ305" s="75"/>
      <c r="UXR305" s="75"/>
      <c r="UXS305" s="75"/>
      <c r="UXT305" s="75"/>
      <c r="UXU305" s="75"/>
      <c r="UXV305" s="75"/>
      <c r="UXW305" s="75"/>
      <c r="UXX305" s="75"/>
      <c r="UXY305" s="75"/>
      <c r="UXZ305" s="75"/>
      <c r="UYA305" s="75"/>
      <c r="UYB305" s="75"/>
      <c r="UYC305" s="75"/>
      <c r="UYD305" s="75"/>
      <c r="UYE305" s="75"/>
      <c r="UYF305" s="75"/>
      <c r="UYG305" s="75"/>
      <c r="UYH305" s="75"/>
      <c r="UYI305" s="75"/>
      <c r="UYJ305" s="75"/>
      <c r="UYK305" s="75"/>
      <c r="UYL305" s="75"/>
      <c r="UYM305" s="75"/>
      <c r="UYN305" s="75"/>
      <c r="UYO305" s="75"/>
      <c r="UYP305" s="75"/>
      <c r="UYQ305" s="75"/>
      <c r="UYR305" s="75"/>
      <c r="UYS305" s="75"/>
      <c r="UYT305" s="75"/>
      <c r="UYU305" s="75"/>
      <c r="UYV305" s="75"/>
      <c r="UYW305" s="75"/>
      <c r="UYX305" s="75"/>
      <c r="UYY305" s="75"/>
      <c r="UYZ305" s="75"/>
      <c r="UZA305" s="75"/>
      <c r="UZB305" s="75"/>
      <c r="UZC305" s="75"/>
      <c r="UZD305" s="75"/>
      <c r="UZE305" s="75"/>
      <c r="UZF305" s="75"/>
      <c r="UZG305" s="75"/>
      <c r="UZH305" s="75"/>
      <c r="UZI305" s="75"/>
      <c r="UZJ305" s="75"/>
      <c r="UZK305" s="75"/>
      <c r="UZL305" s="75"/>
      <c r="UZM305" s="75"/>
      <c r="UZN305" s="75"/>
      <c r="UZO305" s="75"/>
      <c r="UZP305" s="75"/>
      <c r="UZQ305" s="75"/>
      <c r="UZR305" s="75"/>
      <c r="UZS305" s="75"/>
      <c r="UZT305" s="75"/>
      <c r="UZU305" s="75"/>
      <c r="UZV305" s="75"/>
      <c r="UZW305" s="75"/>
      <c r="UZX305" s="75"/>
      <c r="UZY305" s="75"/>
      <c r="UZZ305" s="75"/>
      <c r="VAA305" s="75"/>
      <c r="VAB305" s="75"/>
      <c r="VAC305" s="75"/>
      <c r="VAD305" s="75"/>
      <c r="VAE305" s="75"/>
      <c r="VAF305" s="75"/>
      <c r="VAG305" s="75"/>
      <c r="VAH305" s="75"/>
      <c r="VAI305" s="75"/>
      <c r="VAJ305" s="75"/>
      <c r="VAK305" s="75"/>
      <c r="VAL305" s="75"/>
      <c r="VAM305" s="75"/>
      <c r="VAN305" s="75"/>
      <c r="VAO305" s="75"/>
      <c r="VAP305" s="75"/>
      <c r="VAQ305" s="75"/>
      <c r="VAR305" s="75"/>
      <c r="VAS305" s="75"/>
      <c r="VAT305" s="75"/>
      <c r="VAU305" s="75"/>
      <c r="VAV305" s="75"/>
      <c r="VAW305" s="75"/>
      <c r="VAX305" s="75"/>
      <c r="VAY305" s="75"/>
      <c r="VAZ305" s="75"/>
      <c r="VBA305" s="75"/>
      <c r="VBB305" s="75"/>
      <c r="VBC305" s="75"/>
      <c r="VBD305" s="75"/>
      <c r="VBE305" s="75"/>
      <c r="VBF305" s="75"/>
      <c r="VBG305" s="75"/>
      <c r="VBH305" s="75"/>
      <c r="VBI305" s="75"/>
      <c r="VBJ305" s="75"/>
      <c r="VBK305" s="75"/>
      <c r="VBL305" s="75"/>
      <c r="VBM305" s="75"/>
      <c r="VBN305" s="75"/>
      <c r="VBO305" s="75"/>
      <c r="VBP305" s="75"/>
      <c r="VBQ305" s="75"/>
      <c r="VBR305" s="75"/>
      <c r="VBS305" s="75"/>
      <c r="VBT305" s="75"/>
      <c r="VBU305" s="75"/>
      <c r="VBV305" s="75"/>
      <c r="VBW305" s="75"/>
      <c r="VBX305" s="75"/>
      <c r="VBY305" s="75"/>
      <c r="VBZ305" s="75"/>
      <c r="VCA305" s="75"/>
      <c r="VCB305" s="75"/>
      <c r="VCC305" s="75"/>
      <c r="VCD305" s="75"/>
      <c r="VCE305" s="75"/>
      <c r="VCF305" s="75"/>
      <c r="VCG305" s="75"/>
      <c r="VCH305" s="75"/>
      <c r="VCI305" s="75"/>
      <c r="VCJ305" s="75"/>
      <c r="VCK305" s="75"/>
      <c r="VCL305" s="75"/>
      <c r="VCM305" s="75"/>
      <c r="VCN305" s="75"/>
      <c r="VCO305" s="75"/>
      <c r="VCP305" s="75"/>
      <c r="VCQ305" s="75"/>
      <c r="VCR305" s="75"/>
      <c r="VCS305" s="75"/>
      <c r="VCT305" s="75"/>
      <c r="VCU305" s="75"/>
      <c r="VCV305" s="75"/>
      <c r="VCW305" s="75"/>
      <c r="VCX305" s="75"/>
      <c r="VCY305" s="75"/>
      <c r="VCZ305" s="75"/>
      <c r="VDA305" s="75"/>
      <c r="VDB305" s="75"/>
      <c r="VDC305" s="75"/>
      <c r="VDD305" s="75"/>
      <c r="VDE305" s="75"/>
      <c r="VDF305" s="75"/>
      <c r="VDG305" s="75"/>
      <c r="VDH305" s="75"/>
      <c r="VDI305" s="75"/>
      <c r="VDJ305" s="75"/>
      <c r="VDK305" s="75"/>
      <c r="VDL305" s="75"/>
      <c r="VDM305" s="75"/>
      <c r="VDN305" s="75"/>
      <c r="VDO305" s="75"/>
      <c r="VDP305" s="75"/>
      <c r="VDQ305" s="75"/>
      <c r="VDR305" s="75"/>
      <c r="VDS305" s="75"/>
      <c r="VDT305" s="75"/>
      <c r="VDU305" s="75"/>
      <c r="VDV305" s="75"/>
      <c r="VDW305" s="75"/>
      <c r="VDX305" s="75"/>
      <c r="VDY305" s="75"/>
      <c r="VDZ305" s="75"/>
      <c r="VEA305" s="75"/>
      <c r="VEB305" s="75"/>
      <c r="VEC305" s="75"/>
      <c r="VED305" s="75"/>
      <c r="VEE305" s="75"/>
      <c r="VEF305" s="75"/>
      <c r="VEG305" s="75"/>
      <c r="VEH305" s="75"/>
      <c r="VEI305" s="75"/>
      <c r="VEJ305" s="75"/>
      <c r="VEK305" s="75"/>
      <c r="VEL305" s="75"/>
      <c r="VEM305" s="75"/>
      <c r="VEN305" s="75"/>
      <c r="VEO305" s="75"/>
      <c r="VEP305" s="75"/>
      <c r="VEQ305" s="75"/>
      <c r="VER305" s="75"/>
      <c r="VES305" s="75"/>
      <c r="VET305" s="75"/>
      <c r="VEU305" s="75"/>
      <c r="VEV305" s="75"/>
      <c r="VEW305" s="75"/>
      <c r="VEX305" s="75"/>
      <c r="VEY305" s="75"/>
      <c r="VEZ305" s="75"/>
      <c r="VFA305" s="75"/>
      <c r="VFB305" s="75"/>
      <c r="VFC305" s="75"/>
      <c r="VFD305" s="75"/>
      <c r="VFE305" s="75"/>
      <c r="VFF305" s="75"/>
      <c r="VFG305" s="75"/>
      <c r="VFH305" s="75"/>
      <c r="VFI305" s="75"/>
      <c r="VFJ305" s="75"/>
      <c r="VFK305" s="75"/>
      <c r="VFL305" s="75"/>
      <c r="VFM305" s="75"/>
      <c r="VFN305" s="75"/>
      <c r="VFO305" s="75"/>
      <c r="VFP305" s="75"/>
      <c r="VFQ305" s="75"/>
      <c r="VFR305" s="75"/>
      <c r="VFS305" s="75"/>
      <c r="VFT305" s="75"/>
      <c r="VFU305" s="75"/>
      <c r="VFV305" s="75"/>
      <c r="VFW305" s="75"/>
      <c r="VFX305" s="75"/>
      <c r="VFY305" s="75"/>
      <c r="VFZ305" s="75"/>
      <c r="VGA305" s="75"/>
      <c r="VGB305" s="75"/>
      <c r="VGC305" s="75"/>
      <c r="VGD305" s="75"/>
      <c r="VGE305" s="75"/>
      <c r="VGF305" s="75"/>
      <c r="VGG305" s="75"/>
      <c r="VGH305" s="75"/>
      <c r="VGI305" s="75"/>
      <c r="VGJ305" s="75"/>
      <c r="VGK305" s="75"/>
      <c r="VGL305" s="75"/>
      <c r="VGM305" s="75"/>
      <c r="VGN305" s="75"/>
      <c r="VGO305" s="75"/>
      <c r="VGP305" s="75"/>
      <c r="VGQ305" s="75"/>
      <c r="VGR305" s="75"/>
      <c r="VGS305" s="75"/>
      <c r="VGT305" s="75"/>
      <c r="VGU305" s="75"/>
      <c r="VGV305" s="75"/>
      <c r="VGW305" s="75"/>
      <c r="VGX305" s="75"/>
      <c r="VGY305" s="75"/>
      <c r="VGZ305" s="75"/>
      <c r="VHA305" s="75"/>
      <c r="VHB305" s="75"/>
      <c r="VHC305" s="75"/>
      <c r="VHD305" s="75"/>
      <c r="VHE305" s="75"/>
      <c r="VHF305" s="75"/>
      <c r="VHG305" s="75"/>
      <c r="VHH305" s="75"/>
      <c r="VHI305" s="75"/>
      <c r="VHJ305" s="75"/>
      <c r="VHK305" s="75"/>
      <c r="VHL305" s="75"/>
      <c r="VHM305" s="75"/>
      <c r="VHN305" s="75"/>
      <c r="VHO305" s="75"/>
      <c r="VHP305" s="75"/>
      <c r="VHQ305" s="75"/>
      <c r="VHR305" s="75"/>
      <c r="VHS305" s="75"/>
      <c r="VHT305" s="75"/>
      <c r="VHU305" s="75"/>
      <c r="VHV305" s="75"/>
      <c r="VHW305" s="75"/>
      <c r="VHX305" s="75"/>
      <c r="VHY305" s="75"/>
      <c r="VHZ305" s="75"/>
      <c r="VIA305" s="75"/>
      <c r="VIB305" s="75"/>
      <c r="VIC305" s="75"/>
      <c r="VID305" s="75"/>
      <c r="VIE305" s="75"/>
      <c r="VIF305" s="75"/>
      <c r="VIG305" s="75"/>
      <c r="VIH305" s="75"/>
      <c r="VII305" s="75"/>
      <c r="VIJ305" s="75"/>
      <c r="VIK305" s="75"/>
      <c r="VIL305" s="75"/>
      <c r="VIM305" s="75"/>
      <c r="VIN305" s="75"/>
      <c r="VIO305" s="75"/>
      <c r="VIP305" s="75"/>
      <c r="VIQ305" s="75"/>
      <c r="VIR305" s="75"/>
      <c r="VIS305" s="75"/>
      <c r="VIT305" s="75"/>
      <c r="VIU305" s="75"/>
      <c r="VIV305" s="75"/>
      <c r="VIW305" s="75"/>
      <c r="VIX305" s="75"/>
      <c r="VIY305" s="75"/>
      <c r="VIZ305" s="75"/>
      <c r="VJA305" s="75"/>
      <c r="VJB305" s="75"/>
      <c r="VJC305" s="75"/>
      <c r="VJD305" s="75"/>
      <c r="VJE305" s="75"/>
      <c r="VJF305" s="75"/>
      <c r="VJG305" s="75"/>
      <c r="VJH305" s="75"/>
      <c r="VJI305" s="75"/>
      <c r="VJJ305" s="75"/>
      <c r="VJK305" s="75"/>
      <c r="VJL305" s="75"/>
      <c r="VJM305" s="75"/>
      <c r="VJN305" s="75"/>
      <c r="VJO305" s="75"/>
      <c r="VJP305" s="75"/>
      <c r="VJQ305" s="75"/>
      <c r="VJR305" s="75"/>
      <c r="VJS305" s="75"/>
      <c r="VJT305" s="75"/>
      <c r="VJU305" s="75"/>
      <c r="VJV305" s="75"/>
      <c r="VJW305" s="75"/>
      <c r="VJX305" s="75"/>
      <c r="VJY305" s="75"/>
      <c r="VJZ305" s="75"/>
      <c r="VKA305" s="75"/>
      <c r="VKB305" s="75"/>
      <c r="VKC305" s="75"/>
      <c r="VKD305" s="75"/>
      <c r="VKE305" s="75"/>
      <c r="VKF305" s="75"/>
      <c r="VKG305" s="75"/>
      <c r="VKH305" s="75"/>
      <c r="VKI305" s="75"/>
      <c r="VKJ305" s="75"/>
      <c r="VKK305" s="75"/>
      <c r="VKL305" s="75"/>
      <c r="VKM305" s="75"/>
      <c r="VKN305" s="75"/>
      <c r="VKO305" s="75"/>
      <c r="VKP305" s="75"/>
      <c r="VKQ305" s="75"/>
      <c r="VKR305" s="75"/>
      <c r="VKS305" s="75"/>
      <c r="VKT305" s="75"/>
      <c r="VKU305" s="75"/>
      <c r="VKV305" s="75"/>
      <c r="VKW305" s="75"/>
      <c r="VKX305" s="75"/>
      <c r="VKY305" s="75"/>
      <c r="VKZ305" s="75"/>
      <c r="VLA305" s="75"/>
      <c r="VLB305" s="75"/>
      <c r="VLC305" s="75"/>
      <c r="VLD305" s="75"/>
      <c r="VLE305" s="75"/>
      <c r="VLF305" s="75"/>
      <c r="VLG305" s="75"/>
      <c r="VLH305" s="75"/>
      <c r="VLI305" s="75"/>
      <c r="VLJ305" s="75"/>
      <c r="VLK305" s="75"/>
      <c r="VLL305" s="75"/>
      <c r="VLM305" s="75"/>
      <c r="VLN305" s="75"/>
      <c r="VLO305" s="75"/>
      <c r="VLP305" s="75"/>
      <c r="VLQ305" s="75"/>
      <c r="VLR305" s="75"/>
      <c r="VLS305" s="75"/>
      <c r="VLT305" s="75"/>
      <c r="VLU305" s="75"/>
      <c r="VLV305" s="75"/>
      <c r="VLW305" s="75"/>
      <c r="VLX305" s="75"/>
      <c r="VLY305" s="75"/>
      <c r="VLZ305" s="75"/>
      <c r="VMA305" s="75"/>
      <c r="VMB305" s="75"/>
      <c r="VMC305" s="75"/>
      <c r="VMD305" s="75"/>
      <c r="VME305" s="75"/>
      <c r="VMF305" s="75"/>
      <c r="VMG305" s="75"/>
      <c r="VMH305" s="75"/>
      <c r="VMI305" s="75"/>
      <c r="VMJ305" s="75"/>
      <c r="VMK305" s="75"/>
      <c r="VML305" s="75"/>
      <c r="VMM305" s="75"/>
      <c r="VMN305" s="75"/>
      <c r="VMO305" s="75"/>
      <c r="VMP305" s="75"/>
      <c r="VMQ305" s="75"/>
      <c r="VMR305" s="75"/>
      <c r="VMS305" s="75"/>
      <c r="VMT305" s="75"/>
      <c r="VMU305" s="75"/>
      <c r="VMV305" s="75"/>
      <c r="VMW305" s="75"/>
      <c r="VMX305" s="75"/>
      <c r="VMY305" s="75"/>
      <c r="VMZ305" s="75"/>
      <c r="VNA305" s="75"/>
      <c r="VNB305" s="75"/>
      <c r="VNC305" s="75"/>
      <c r="VND305" s="75"/>
      <c r="VNE305" s="75"/>
      <c r="VNF305" s="75"/>
      <c r="VNG305" s="75"/>
      <c r="VNH305" s="75"/>
      <c r="VNI305" s="75"/>
      <c r="VNJ305" s="75"/>
      <c r="VNK305" s="75"/>
      <c r="VNL305" s="75"/>
      <c r="VNM305" s="75"/>
      <c r="VNN305" s="75"/>
      <c r="VNO305" s="75"/>
      <c r="VNP305" s="75"/>
      <c r="VNQ305" s="75"/>
      <c r="VNR305" s="75"/>
      <c r="VNS305" s="75"/>
      <c r="VNT305" s="75"/>
      <c r="VNU305" s="75"/>
      <c r="VNV305" s="75"/>
      <c r="VNW305" s="75"/>
      <c r="VNX305" s="75"/>
      <c r="VNY305" s="75"/>
      <c r="VNZ305" s="75"/>
      <c r="VOA305" s="75"/>
      <c r="VOB305" s="75"/>
      <c r="VOC305" s="75"/>
      <c r="VOD305" s="75"/>
      <c r="VOE305" s="75"/>
      <c r="VOF305" s="75"/>
      <c r="VOG305" s="75"/>
      <c r="VOH305" s="75"/>
      <c r="VOI305" s="75"/>
      <c r="VOJ305" s="75"/>
      <c r="VOK305" s="75"/>
      <c r="VOL305" s="75"/>
      <c r="VOM305" s="75"/>
      <c r="VON305" s="75"/>
      <c r="VOO305" s="75"/>
      <c r="VOP305" s="75"/>
      <c r="VOQ305" s="75"/>
      <c r="VOR305" s="75"/>
      <c r="VOS305" s="75"/>
      <c r="VOT305" s="75"/>
      <c r="VOU305" s="75"/>
      <c r="VOV305" s="75"/>
      <c r="VOW305" s="75"/>
      <c r="VOX305" s="75"/>
      <c r="VOY305" s="75"/>
      <c r="VOZ305" s="75"/>
      <c r="VPA305" s="75"/>
      <c r="VPB305" s="75"/>
      <c r="VPC305" s="75"/>
      <c r="VPD305" s="75"/>
      <c r="VPE305" s="75"/>
      <c r="VPF305" s="75"/>
      <c r="VPG305" s="75"/>
      <c r="VPH305" s="75"/>
      <c r="VPI305" s="75"/>
      <c r="VPJ305" s="75"/>
      <c r="VPK305" s="75"/>
      <c r="VPL305" s="75"/>
      <c r="VPM305" s="75"/>
      <c r="VPN305" s="75"/>
      <c r="VPO305" s="75"/>
      <c r="VPP305" s="75"/>
      <c r="VPQ305" s="75"/>
      <c r="VPR305" s="75"/>
      <c r="VPS305" s="75"/>
      <c r="VPT305" s="75"/>
      <c r="VPU305" s="75"/>
      <c r="VPV305" s="75"/>
      <c r="VPW305" s="75"/>
      <c r="VPX305" s="75"/>
      <c r="VPY305" s="75"/>
      <c r="VPZ305" s="75"/>
      <c r="VQA305" s="75"/>
      <c r="VQB305" s="75"/>
      <c r="VQC305" s="75"/>
      <c r="VQD305" s="75"/>
      <c r="VQE305" s="75"/>
      <c r="VQF305" s="75"/>
      <c r="VQG305" s="75"/>
      <c r="VQH305" s="75"/>
      <c r="VQI305" s="75"/>
      <c r="VQJ305" s="75"/>
      <c r="VQK305" s="75"/>
      <c r="VQL305" s="75"/>
      <c r="VQM305" s="75"/>
      <c r="VQN305" s="75"/>
      <c r="VQO305" s="75"/>
      <c r="VQP305" s="75"/>
      <c r="VQQ305" s="75"/>
      <c r="VQR305" s="75"/>
      <c r="VQS305" s="75"/>
      <c r="VQT305" s="75"/>
      <c r="VQU305" s="75"/>
      <c r="VQV305" s="75"/>
      <c r="VQW305" s="75"/>
      <c r="VQX305" s="75"/>
      <c r="VQY305" s="75"/>
      <c r="VQZ305" s="75"/>
      <c r="VRA305" s="75"/>
      <c r="VRB305" s="75"/>
      <c r="VRC305" s="75"/>
      <c r="VRD305" s="75"/>
      <c r="VRE305" s="75"/>
      <c r="VRF305" s="75"/>
      <c r="VRG305" s="75"/>
      <c r="VRH305" s="75"/>
      <c r="VRI305" s="75"/>
      <c r="VRJ305" s="75"/>
      <c r="VRK305" s="75"/>
      <c r="VRL305" s="75"/>
      <c r="VRM305" s="75"/>
      <c r="VRN305" s="75"/>
      <c r="VRO305" s="75"/>
      <c r="VRP305" s="75"/>
      <c r="VRQ305" s="75"/>
      <c r="VRR305" s="75"/>
      <c r="VRS305" s="75"/>
      <c r="VRT305" s="75"/>
      <c r="VRU305" s="75"/>
      <c r="VRV305" s="75"/>
      <c r="VRW305" s="75"/>
      <c r="VRX305" s="75"/>
      <c r="VRY305" s="75"/>
      <c r="VRZ305" s="75"/>
      <c r="VSA305" s="75"/>
      <c r="VSB305" s="75"/>
      <c r="VSC305" s="75"/>
      <c r="VSD305" s="75"/>
      <c r="VSE305" s="75"/>
      <c r="VSF305" s="75"/>
      <c r="VSG305" s="75"/>
      <c r="VSH305" s="75"/>
      <c r="VSI305" s="75"/>
      <c r="VSJ305" s="75"/>
      <c r="VSK305" s="75"/>
      <c r="VSL305" s="75"/>
      <c r="VSM305" s="75"/>
      <c r="VSN305" s="75"/>
      <c r="VSO305" s="75"/>
      <c r="VSP305" s="75"/>
      <c r="VSQ305" s="75"/>
      <c r="VSR305" s="75"/>
      <c r="VSS305" s="75"/>
      <c r="VST305" s="75"/>
      <c r="VSU305" s="75"/>
      <c r="VSV305" s="75"/>
      <c r="VSW305" s="75"/>
      <c r="VSX305" s="75"/>
      <c r="VSY305" s="75"/>
      <c r="VSZ305" s="75"/>
      <c r="VTA305" s="75"/>
      <c r="VTB305" s="75"/>
      <c r="VTC305" s="75"/>
      <c r="VTD305" s="75"/>
      <c r="VTE305" s="75"/>
      <c r="VTF305" s="75"/>
      <c r="VTG305" s="75"/>
      <c r="VTH305" s="75"/>
      <c r="VTI305" s="75"/>
      <c r="VTJ305" s="75"/>
      <c r="VTK305" s="75"/>
      <c r="VTL305" s="75"/>
      <c r="VTM305" s="75"/>
      <c r="VTN305" s="75"/>
      <c r="VTO305" s="75"/>
      <c r="VTP305" s="75"/>
      <c r="VTQ305" s="75"/>
      <c r="VTR305" s="75"/>
      <c r="VTS305" s="75"/>
      <c r="VTT305" s="75"/>
      <c r="VTU305" s="75"/>
      <c r="VTV305" s="75"/>
      <c r="VTW305" s="75"/>
      <c r="VTX305" s="75"/>
      <c r="VTY305" s="75"/>
      <c r="VTZ305" s="75"/>
      <c r="VUA305" s="75"/>
      <c r="VUB305" s="75"/>
      <c r="VUC305" s="75"/>
      <c r="VUD305" s="75"/>
      <c r="VUE305" s="75"/>
      <c r="VUF305" s="75"/>
      <c r="VUG305" s="75"/>
      <c r="VUH305" s="75"/>
      <c r="VUI305" s="75"/>
      <c r="VUJ305" s="75"/>
      <c r="VUK305" s="75"/>
      <c r="VUL305" s="75"/>
      <c r="VUM305" s="75"/>
      <c r="VUN305" s="75"/>
      <c r="VUO305" s="75"/>
      <c r="VUP305" s="75"/>
      <c r="VUQ305" s="75"/>
      <c r="VUR305" s="75"/>
      <c r="VUS305" s="75"/>
      <c r="VUT305" s="75"/>
      <c r="VUU305" s="75"/>
      <c r="VUV305" s="75"/>
      <c r="VUW305" s="75"/>
      <c r="VUX305" s="75"/>
      <c r="VUY305" s="75"/>
      <c r="VUZ305" s="75"/>
      <c r="VVA305" s="75"/>
      <c r="VVB305" s="75"/>
      <c r="VVC305" s="75"/>
      <c r="VVD305" s="75"/>
      <c r="VVE305" s="75"/>
      <c r="VVF305" s="75"/>
      <c r="VVG305" s="75"/>
      <c r="VVH305" s="75"/>
      <c r="VVI305" s="75"/>
      <c r="VVJ305" s="75"/>
      <c r="VVK305" s="75"/>
      <c r="VVL305" s="75"/>
      <c r="VVM305" s="75"/>
      <c r="VVN305" s="75"/>
      <c r="VVO305" s="75"/>
      <c r="VVP305" s="75"/>
      <c r="VVQ305" s="75"/>
      <c r="VVR305" s="75"/>
      <c r="VVS305" s="75"/>
      <c r="VVT305" s="75"/>
      <c r="VVU305" s="75"/>
      <c r="VVV305" s="75"/>
      <c r="VVW305" s="75"/>
      <c r="VVX305" s="75"/>
      <c r="VVY305" s="75"/>
      <c r="VVZ305" s="75"/>
      <c r="VWA305" s="75"/>
      <c r="VWB305" s="75"/>
      <c r="VWC305" s="75"/>
      <c r="VWD305" s="75"/>
      <c r="VWE305" s="75"/>
      <c r="VWF305" s="75"/>
      <c r="VWG305" s="75"/>
      <c r="VWH305" s="75"/>
      <c r="VWI305" s="75"/>
      <c r="VWJ305" s="75"/>
      <c r="VWK305" s="75"/>
      <c r="VWL305" s="75"/>
      <c r="VWM305" s="75"/>
      <c r="VWN305" s="75"/>
      <c r="VWO305" s="75"/>
      <c r="VWP305" s="75"/>
      <c r="VWQ305" s="75"/>
      <c r="VWR305" s="75"/>
      <c r="VWS305" s="75"/>
      <c r="VWT305" s="75"/>
      <c r="VWU305" s="75"/>
      <c r="VWV305" s="75"/>
      <c r="VWW305" s="75"/>
      <c r="VWX305" s="75"/>
      <c r="VWY305" s="75"/>
      <c r="VWZ305" s="75"/>
      <c r="VXA305" s="75"/>
      <c r="VXB305" s="75"/>
      <c r="VXC305" s="75"/>
      <c r="VXD305" s="75"/>
      <c r="VXE305" s="75"/>
      <c r="VXF305" s="75"/>
      <c r="VXG305" s="75"/>
      <c r="VXH305" s="75"/>
      <c r="VXI305" s="75"/>
      <c r="VXJ305" s="75"/>
      <c r="VXK305" s="75"/>
      <c r="VXL305" s="75"/>
      <c r="VXM305" s="75"/>
      <c r="VXN305" s="75"/>
      <c r="VXO305" s="75"/>
      <c r="VXP305" s="75"/>
      <c r="VXQ305" s="75"/>
      <c r="VXR305" s="75"/>
      <c r="VXS305" s="75"/>
      <c r="VXT305" s="75"/>
      <c r="VXU305" s="75"/>
      <c r="VXV305" s="75"/>
      <c r="VXW305" s="75"/>
      <c r="VXX305" s="75"/>
      <c r="VXY305" s="75"/>
      <c r="VXZ305" s="75"/>
      <c r="VYA305" s="75"/>
      <c r="VYB305" s="75"/>
      <c r="VYC305" s="75"/>
      <c r="VYD305" s="75"/>
      <c r="VYE305" s="75"/>
      <c r="VYF305" s="75"/>
      <c r="VYG305" s="75"/>
      <c r="VYH305" s="75"/>
      <c r="VYI305" s="75"/>
      <c r="VYJ305" s="75"/>
      <c r="VYK305" s="75"/>
      <c r="VYL305" s="75"/>
      <c r="VYM305" s="75"/>
      <c r="VYN305" s="75"/>
      <c r="VYO305" s="75"/>
      <c r="VYP305" s="75"/>
      <c r="VYQ305" s="75"/>
      <c r="VYR305" s="75"/>
      <c r="VYS305" s="75"/>
      <c r="VYT305" s="75"/>
      <c r="VYU305" s="75"/>
      <c r="VYV305" s="75"/>
      <c r="VYW305" s="75"/>
      <c r="VYX305" s="75"/>
      <c r="VYY305" s="75"/>
      <c r="VYZ305" s="75"/>
      <c r="VZA305" s="75"/>
      <c r="VZB305" s="75"/>
      <c r="VZC305" s="75"/>
      <c r="VZD305" s="75"/>
      <c r="VZE305" s="75"/>
      <c r="VZF305" s="75"/>
      <c r="VZG305" s="75"/>
      <c r="VZH305" s="75"/>
      <c r="VZI305" s="75"/>
      <c r="VZJ305" s="75"/>
      <c r="VZK305" s="75"/>
      <c r="VZL305" s="75"/>
      <c r="VZM305" s="75"/>
      <c r="VZN305" s="75"/>
      <c r="VZO305" s="75"/>
      <c r="VZP305" s="75"/>
      <c r="VZQ305" s="75"/>
      <c r="VZR305" s="75"/>
      <c r="VZS305" s="75"/>
      <c r="VZT305" s="75"/>
      <c r="VZU305" s="75"/>
      <c r="VZV305" s="75"/>
      <c r="VZW305" s="75"/>
      <c r="VZX305" s="75"/>
      <c r="VZY305" s="75"/>
      <c r="VZZ305" s="75"/>
      <c r="WAA305" s="75"/>
      <c r="WAB305" s="75"/>
      <c r="WAC305" s="75"/>
      <c r="WAD305" s="75"/>
      <c r="WAE305" s="75"/>
      <c r="WAF305" s="75"/>
      <c r="WAG305" s="75"/>
      <c r="WAH305" s="75"/>
      <c r="WAI305" s="75"/>
      <c r="WAJ305" s="75"/>
      <c r="WAK305" s="75"/>
      <c r="WAL305" s="75"/>
      <c r="WAM305" s="75"/>
      <c r="WAN305" s="75"/>
      <c r="WAO305" s="75"/>
      <c r="WAP305" s="75"/>
      <c r="WAQ305" s="75"/>
      <c r="WAR305" s="75"/>
      <c r="WAS305" s="75"/>
      <c r="WAT305" s="75"/>
      <c r="WAU305" s="75"/>
      <c r="WAV305" s="75"/>
      <c r="WAW305" s="75"/>
      <c r="WAX305" s="75"/>
      <c r="WAY305" s="75"/>
      <c r="WAZ305" s="75"/>
      <c r="WBA305" s="75"/>
      <c r="WBB305" s="75"/>
      <c r="WBC305" s="75"/>
      <c r="WBD305" s="75"/>
      <c r="WBE305" s="75"/>
      <c r="WBF305" s="75"/>
      <c r="WBG305" s="75"/>
      <c r="WBH305" s="75"/>
      <c r="WBI305" s="75"/>
      <c r="WBJ305" s="75"/>
      <c r="WBK305" s="75"/>
      <c r="WBL305" s="75"/>
      <c r="WBM305" s="75"/>
      <c r="WBN305" s="75"/>
      <c r="WBO305" s="75"/>
      <c r="WBP305" s="75"/>
      <c r="WBQ305" s="75"/>
      <c r="WBR305" s="75"/>
      <c r="WBS305" s="75"/>
      <c r="WBT305" s="75"/>
      <c r="WBU305" s="75"/>
      <c r="WBV305" s="75"/>
      <c r="WBW305" s="75"/>
      <c r="WBX305" s="75"/>
      <c r="WBY305" s="75"/>
      <c r="WBZ305" s="75"/>
      <c r="WCA305" s="75"/>
      <c r="WCB305" s="75"/>
      <c r="WCC305" s="75"/>
      <c r="WCD305" s="75"/>
      <c r="WCE305" s="75"/>
      <c r="WCF305" s="75"/>
      <c r="WCG305" s="75"/>
      <c r="WCH305" s="75"/>
      <c r="WCI305" s="75"/>
      <c r="WCJ305" s="75"/>
      <c r="WCK305" s="75"/>
      <c r="WCL305" s="75"/>
      <c r="WCM305" s="75"/>
      <c r="WCN305" s="75"/>
      <c r="WCO305" s="75"/>
      <c r="WCP305" s="75"/>
      <c r="WCQ305" s="75"/>
      <c r="WCR305" s="75"/>
      <c r="WCS305" s="75"/>
      <c r="WCT305" s="75"/>
      <c r="WCU305" s="75"/>
      <c r="WCV305" s="75"/>
      <c r="WCW305" s="75"/>
      <c r="WCX305" s="75"/>
      <c r="WCY305" s="75"/>
      <c r="WCZ305" s="75"/>
      <c r="WDA305" s="75"/>
      <c r="WDB305" s="75"/>
      <c r="WDC305" s="75"/>
      <c r="WDD305" s="75"/>
      <c r="WDE305" s="75"/>
      <c r="WDF305" s="75"/>
      <c r="WDG305" s="75"/>
      <c r="WDH305" s="75"/>
      <c r="WDI305" s="75"/>
      <c r="WDJ305" s="75"/>
      <c r="WDK305" s="75"/>
      <c r="WDL305" s="75"/>
      <c r="WDM305" s="75"/>
      <c r="WDN305" s="75"/>
      <c r="WDO305" s="75"/>
      <c r="WDP305" s="75"/>
      <c r="WDQ305" s="75"/>
      <c r="WDR305" s="75"/>
      <c r="WDS305" s="75"/>
      <c r="WDT305" s="75"/>
      <c r="WDU305" s="75"/>
      <c r="WDV305" s="75"/>
      <c r="WDW305" s="75"/>
      <c r="WDX305" s="75"/>
      <c r="WDY305" s="75"/>
      <c r="WDZ305" s="75"/>
      <c r="WEA305" s="75"/>
      <c r="WEB305" s="75"/>
      <c r="WEC305" s="75"/>
      <c r="WED305" s="75"/>
      <c r="WEE305" s="75"/>
      <c r="WEF305" s="75"/>
      <c r="WEG305" s="75"/>
      <c r="WEH305" s="75"/>
      <c r="WEI305" s="75"/>
      <c r="WEJ305" s="75"/>
      <c r="WEK305" s="75"/>
      <c r="WEL305" s="75"/>
      <c r="WEM305" s="75"/>
      <c r="WEN305" s="75"/>
      <c r="WEO305" s="75"/>
      <c r="WEP305" s="75"/>
      <c r="WEQ305" s="75"/>
      <c r="WER305" s="75"/>
      <c r="WES305" s="75"/>
      <c r="WET305" s="75"/>
      <c r="WEU305" s="75"/>
      <c r="WEV305" s="75"/>
      <c r="WEW305" s="75"/>
      <c r="WEX305" s="75"/>
      <c r="WEY305" s="75"/>
      <c r="WEZ305" s="75"/>
      <c r="WFA305" s="75"/>
      <c r="WFB305" s="75"/>
      <c r="WFC305" s="75"/>
      <c r="WFD305" s="75"/>
      <c r="WFE305" s="75"/>
      <c r="WFF305" s="75"/>
      <c r="WFG305" s="75"/>
      <c r="WFH305" s="75"/>
      <c r="WFI305" s="75"/>
      <c r="WFJ305" s="75"/>
      <c r="WFK305" s="75"/>
      <c r="WFL305" s="75"/>
      <c r="WFM305" s="75"/>
      <c r="WFN305" s="75"/>
      <c r="WFO305" s="75"/>
      <c r="WFP305" s="75"/>
      <c r="WFQ305" s="75"/>
      <c r="WFR305" s="75"/>
      <c r="WFS305" s="75"/>
      <c r="WFT305" s="75"/>
      <c r="WFU305" s="75"/>
      <c r="WFV305" s="75"/>
      <c r="WFW305" s="75"/>
      <c r="WFX305" s="75"/>
      <c r="WFY305" s="75"/>
      <c r="WFZ305" s="75"/>
      <c r="WGA305" s="75"/>
      <c r="WGB305" s="75"/>
      <c r="WGC305" s="75"/>
      <c r="WGD305" s="75"/>
      <c r="WGE305" s="75"/>
      <c r="WGF305" s="75"/>
      <c r="WGG305" s="75"/>
      <c r="WGH305" s="75"/>
      <c r="WGI305" s="75"/>
      <c r="WGJ305" s="75"/>
      <c r="WGK305" s="75"/>
      <c r="WGL305" s="75"/>
      <c r="WGM305" s="75"/>
      <c r="WGN305" s="75"/>
      <c r="WGO305" s="75"/>
      <c r="WGP305" s="75"/>
      <c r="WGQ305" s="75"/>
      <c r="WGR305" s="75"/>
      <c r="WGS305" s="75"/>
      <c r="WGT305" s="75"/>
      <c r="WGU305" s="75"/>
      <c r="WGV305" s="75"/>
      <c r="WGW305" s="75"/>
      <c r="WGX305" s="75"/>
      <c r="WGY305" s="75"/>
      <c r="WGZ305" s="75"/>
      <c r="WHA305" s="75"/>
      <c r="WHB305" s="75"/>
      <c r="WHC305" s="75"/>
      <c r="WHD305" s="75"/>
      <c r="WHE305" s="75"/>
      <c r="WHF305" s="75"/>
      <c r="WHG305" s="75"/>
      <c r="WHH305" s="75"/>
      <c r="WHI305" s="75"/>
      <c r="WHJ305" s="75"/>
      <c r="WHK305" s="75"/>
      <c r="WHL305" s="75"/>
      <c r="WHM305" s="75"/>
      <c r="WHN305" s="75"/>
      <c r="WHO305" s="75"/>
      <c r="WHP305" s="75"/>
      <c r="WHQ305" s="75"/>
      <c r="WHR305" s="75"/>
      <c r="WHS305" s="75"/>
      <c r="WHT305" s="75"/>
      <c r="WHU305" s="75"/>
      <c r="WHV305" s="75"/>
      <c r="WHW305" s="75"/>
      <c r="WHX305" s="75"/>
      <c r="WHY305" s="75"/>
      <c r="WHZ305" s="75"/>
      <c r="WIA305" s="75"/>
      <c r="WIB305" s="75"/>
      <c r="WIC305" s="75"/>
      <c r="WID305" s="75"/>
      <c r="WIE305" s="75"/>
      <c r="WIF305" s="75"/>
      <c r="WIG305" s="75"/>
      <c r="WIH305" s="75"/>
      <c r="WII305" s="75"/>
      <c r="WIJ305" s="75"/>
      <c r="WIK305" s="75"/>
      <c r="WIL305" s="75"/>
      <c r="WIM305" s="75"/>
      <c r="WIN305" s="75"/>
      <c r="WIO305" s="75"/>
      <c r="WIP305" s="75"/>
      <c r="WIQ305" s="75"/>
      <c r="WIR305" s="75"/>
      <c r="WIS305" s="75"/>
      <c r="WIT305" s="75"/>
      <c r="WIU305" s="75"/>
      <c r="WIV305" s="75"/>
      <c r="WIW305" s="75"/>
      <c r="WIX305" s="75"/>
      <c r="WIY305" s="75"/>
      <c r="WIZ305" s="75"/>
      <c r="WJA305" s="75"/>
      <c r="WJB305" s="75"/>
      <c r="WJC305" s="75"/>
      <c r="WJD305" s="75"/>
      <c r="WJE305" s="75"/>
      <c r="WJF305" s="75"/>
      <c r="WJG305" s="75"/>
      <c r="WJH305" s="75"/>
      <c r="WJI305" s="75"/>
      <c r="WJJ305" s="75"/>
      <c r="WJK305" s="75"/>
      <c r="WJL305" s="75"/>
      <c r="WJM305" s="75"/>
      <c r="WJN305" s="75"/>
      <c r="WJO305" s="75"/>
      <c r="WJP305" s="75"/>
      <c r="WJQ305" s="75"/>
      <c r="WJR305" s="75"/>
      <c r="WJS305" s="75"/>
      <c r="WJT305" s="75"/>
      <c r="WJU305" s="75"/>
      <c r="WJV305" s="75"/>
      <c r="WJW305" s="75"/>
      <c r="WJX305" s="75"/>
      <c r="WJY305" s="75"/>
      <c r="WJZ305" s="75"/>
      <c r="WKA305" s="75"/>
      <c r="WKB305" s="75"/>
      <c r="WKC305" s="75"/>
      <c r="WKD305" s="75"/>
      <c r="WKE305" s="75"/>
      <c r="WKF305" s="75"/>
      <c r="WKG305" s="75"/>
      <c r="WKH305" s="75"/>
      <c r="WKI305" s="75"/>
      <c r="WKJ305" s="75"/>
      <c r="WKK305" s="75"/>
      <c r="WKL305" s="75"/>
      <c r="WKM305" s="75"/>
      <c r="WKN305" s="75"/>
      <c r="WKO305" s="75"/>
      <c r="WKP305" s="75"/>
      <c r="WKQ305" s="75"/>
      <c r="WKR305" s="75"/>
      <c r="WKS305" s="75"/>
      <c r="WKT305" s="75"/>
      <c r="WKU305" s="75"/>
      <c r="WKV305" s="75"/>
      <c r="WKW305" s="75"/>
      <c r="WKX305" s="75"/>
      <c r="WKY305" s="75"/>
      <c r="WKZ305" s="75"/>
      <c r="WLA305" s="75"/>
      <c r="WLB305" s="75"/>
      <c r="WLC305" s="75"/>
      <c r="WLD305" s="75"/>
      <c r="WLE305" s="75"/>
      <c r="WLF305" s="75"/>
      <c r="WLG305" s="75"/>
      <c r="WLH305" s="75"/>
      <c r="WLI305" s="75"/>
      <c r="WLJ305" s="75"/>
      <c r="WLK305" s="75"/>
      <c r="WLL305" s="75"/>
      <c r="WLM305" s="75"/>
      <c r="WLN305" s="75"/>
      <c r="WLO305" s="75"/>
      <c r="WLP305" s="75"/>
      <c r="WLQ305" s="75"/>
      <c r="WLR305" s="75"/>
      <c r="WLS305" s="75"/>
      <c r="WLT305" s="75"/>
      <c r="WLU305" s="75"/>
      <c r="WLV305" s="75"/>
      <c r="WLW305" s="75"/>
      <c r="WLX305" s="75"/>
      <c r="WLY305" s="75"/>
      <c r="WLZ305" s="75"/>
      <c r="WMA305" s="75"/>
      <c r="WMB305" s="75"/>
      <c r="WMC305" s="75"/>
      <c r="WMD305" s="75"/>
      <c r="WME305" s="75"/>
      <c r="WMF305" s="75"/>
      <c r="WMG305" s="75"/>
      <c r="WMH305" s="75"/>
      <c r="WMI305" s="75"/>
      <c r="WMJ305" s="75"/>
      <c r="WMK305" s="75"/>
      <c r="WML305" s="75"/>
      <c r="WMM305" s="75"/>
      <c r="WMN305" s="75"/>
      <c r="WMO305" s="75"/>
      <c r="WMP305" s="75"/>
      <c r="WMQ305" s="75"/>
      <c r="WMR305" s="75"/>
      <c r="WMS305" s="75"/>
      <c r="WMT305" s="75"/>
      <c r="WMU305" s="75"/>
      <c r="WMV305" s="75"/>
      <c r="WMW305" s="75"/>
      <c r="WMX305" s="75"/>
      <c r="WMY305" s="75"/>
      <c r="WMZ305" s="75"/>
      <c r="WNA305" s="75"/>
      <c r="WNB305" s="75"/>
      <c r="WNC305" s="75"/>
      <c r="WND305" s="75"/>
      <c r="WNE305" s="75"/>
      <c r="WNF305" s="75"/>
      <c r="WNG305" s="75"/>
      <c r="WNH305" s="75"/>
      <c r="WNI305" s="75"/>
      <c r="WNJ305" s="75"/>
      <c r="WNK305" s="75"/>
      <c r="WNL305" s="75"/>
      <c r="WNM305" s="75"/>
      <c r="WNN305" s="75"/>
      <c r="WNO305" s="75"/>
      <c r="WNP305" s="75"/>
      <c r="WNQ305" s="75"/>
      <c r="WNR305" s="75"/>
      <c r="WNS305" s="75"/>
      <c r="WNT305" s="75"/>
      <c r="WNU305" s="75"/>
      <c r="WNV305" s="75"/>
      <c r="WNW305" s="75"/>
      <c r="WNX305" s="75"/>
      <c r="WNY305" s="75"/>
      <c r="WNZ305" s="75"/>
      <c r="WOA305" s="75"/>
      <c r="WOB305" s="75"/>
      <c r="WOC305" s="75"/>
      <c r="WOD305" s="75"/>
      <c r="WOE305" s="75"/>
      <c r="WOF305" s="75"/>
      <c r="WOG305" s="75"/>
      <c r="WOH305" s="75"/>
      <c r="WOI305" s="75"/>
      <c r="WOJ305" s="75"/>
      <c r="WOK305" s="75"/>
      <c r="WOL305" s="75"/>
      <c r="WOM305" s="75"/>
      <c r="WON305" s="75"/>
      <c r="WOO305" s="75"/>
      <c r="WOP305" s="75"/>
      <c r="WOQ305" s="75"/>
      <c r="WOR305" s="75"/>
      <c r="WOS305" s="75"/>
      <c r="WOT305" s="75"/>
      <c r="WOU305" s="75"/>
      <c r="WOV305" s="75"/>
      <c r="WOW305" s="75"/>
      <c r="WOX305" s="75"/>
      <c r="WOY305" s="75"/>
      <c r="WOZ305" s="75"/>
      <c r="WPA305" s="75"/>
      <c r="WPB305" s="75"/>
      <c r="WPC305" s="75"/>
      <c r="WPD305" s="75"/>
      <c r="WPE305" s="75"/>
      <c r="WPF305" s="75"/>
      <c r="WPG305" s="75"/>
      <c r="WPH305" s="75"/>
      <c r="WPI305" s="75"/>
      <c r="WPJ305" s="75"/>
      <c r="WPK305" s="75"/>
      <c r="WPL305" s="75"/>
      <c r="WPM305" s="75"/>
      <c r="WPN305" s="75"/>
      <c r="WPO305" s="75"/>
      <c r="WPP305" s="75"/>
      <c r="WPQ305" s="75"/>
      <c r="WPR305" s="75"/>
      <c r="WPS305" s="75"/>
      <c r="WPT305" s="75"/>
      <c r="WPU305" s="75"/>
      <c r="WPV305" s="75"/>
      <c r="WPW305" s="75"/>
      <c r="WPX305" s="75"/>
      <c r="WPY305" s="75"/>
      <c r="WPZ305" s="75"/>
      <c r="WQA305" s="75"/>
      <c r="WQB305" s="75"/>
      <c r="WQC305" s="75"/>
      <c r="WQD305" s="75"/>
      <c r="WQE305" s="75"/>
      <c r="WQF305" s="75"/>
      <c r="WQG305" s="75"/>
      <c r="WQH305" s="75"/>
      <c r="WQI305" s="75"/>
      <c r="WQJ305" s="75"/>
      <c r="WQK305" s="75"/>
      <c r="WQL305" s="75"/>
      <c r="WQM305" s="75"/>
      <c r="WQN305" s="75"/>
      <c r="WQO305" s="75"/>
      <c r="WQP305" s="75"/>
      <c r="WQQ305" s="75"/>
      <c r="WQR305" s="75"/>
      <c r="WQS305" s="75"/>
      <c r="WQT305" s="75"/>
      <c r="WQU305" s="75"/>
      <c r="WQV305" s="75"/>
      <c r="WQW305" s="75"/>
      <c r="WQX305" s="75"/>
      <c r="WQY305" s="75"/>
      <c r="WQZ305" s="75"/>
      <c r="WRA305" s="75"/>
      <c r="WRB305" s="75"/>
      <c r="WRC305" s="75"/>
      <c r="WRD305" s="75"/>
      <c r="WRE305" s="75"/>
      <c r="WRF305" s="75"/>
      <c r="WRG305" s="75"/>
      <c r="WRH305" s="75"/>
      <c r="WRI305" s="75"/>
      <c r="WRJ305" s="75"/>
      <c r="WRK305" s="75"/>
      <c r="WRL305" s="75"/>
      <c r="WRM305" s="75"/>
      <c r="WRN305" s="75"/>
      <c r="WRO305" s="75"/>
      <c r="WRP305" s="75"/>
      <c r="WRQ305" s="75"/>
      <c r="WRR305" s="75"/>
      <c r="WRS305" s="75"/>
      <c r="WRT305" s="75"/>
      <c r="WRU305" s="75"/>
      <c r="WRV305" s="75"/>
      <c r="WRW305" s="75"/>
      <c r="WRX305" s="75"/>
      <c r="WRY305" s="75"/>
      <c r="WRZ305" s="75"/>
      <c r="WSA305" s="75"/>
      <c r="WSB305" s="75"/>
      <c r="WSC305" s="75"/>
      <c r="WSD305" s="75"/>
      <c r="WSE305" s="75"/>
      <c r="WSF305" s="75"/>
      <c r="WSG305" s="75"/>
      <c r="WSH305" s="75"/>
      <c r="WSI305" s="75"/>
      <c r="WSJ305" s="75"/>
      <c r="WSK305" s="75"/>
      <c r="WSL305" s="75"/>
      <c r="WSM305" s="75"/>
      <c r="WSN305" s="75"/>
      <c r="WSO305" s="75"/>
      <c r="WSP305" s="75"/>
      <c r="WSQ305" s="75"/>
      <c r="WSR305" s="75"/>
      <c r="WSS305" s="75"/>
      <c r="WST305" s="75"/>
      <c r="WSU305" s="75"/>
      <c r="WSV305" s="75"/>
      <c r="WSW305" s="75"/>
      <c r="WSX305" s="75"/>
      <c r="WSY305" s="75"/>
      <c r="WSZ305" s="75"/>
      <c r="WTA305" s="75"/>
      <c r="WTB305" s="75"/>
      <c r="WTC305" s="75"/>
      <c r="WTD305" s="75"/>
      <c r="WTE305" s="75"/>
      <c r="WTF305" s="75"/>
      <c r="WTG305" s="75"/>
      <c r="WTH305" s="75"/>
      <c r="WTI305" s="75"/>
      <c r="WTJ305" s="75"/>
      <c r="WTK305" s="75"/>
      <c r="WTL305" s="75"/>
      <c r="WTM305" s="75"/>
      <c r="WTN305" s="75"/>
      <c r="WTO305" s="75"/>
      <c r="WTP305" s="75"/>
      <c r="WTQ305" s="75"/>
      <c r="WTR305" s="75"/>
      <c r="WTS305" s="75"/>
      <c r="WTT305" s="75"/>
      <c r="WTU305" s="75"/>
      <c r="WTV305" s="75"/>
      <c r="WTW305" s="75"/>
      <c r="WTX305" s="75"/>
      <c r="WTY305" s="75"/>
      <c r="WTZ305" s="75"/>
      <c r="WUA305" s="75"/>
      <c r="WUB305" s="75"/>
      <c r="WUC305" s="75"/>
      <c r="WUD305" s="75"/>
      <c r="WUE305" s="75"/>
      <c r="WUF305" s="75"/>
      <c r="WUG305" s="75"/>
      <c r="WUH305" s="75"/>
      <c r="WUI305" s="75"/>
      <c r="WUJ305" s="75"/>
      <c r="WUK305" s="75"/>
      <c r="WUL305" s="75"/>
      <c r="WUM305" s="75"/>
      <c r="WUN305" s="75"/>
      <c r="WUO305" s="75"/>
      <c r="WUP305" s="75"/>
      <c r="WUQ305" s="75"/>
      <c r="WUR305" s="75"/>
      <c r="WUS305" s="75"/>
      <c r="WUT305" s="75"/>
      <c r="WUU305" s="75"/>
      <c r="WUV305" s="75"/>
      <c r="WUW305" s="75"/>
      <c r="WUX305" s="75"/>
      <c r="WUY305" s="75"/>
      <c r="WUZ305" s="75"/>
      <c r="WVA305" s="75"/>
      <c r="WVB305" s="75"/>
      <c r="WVC305" s="75"/>
      <c r="WVD305" s="75"/>
      <c r="WVE305" s="75"/>
      <c r="WVF305" s="75"/>
      <c r="WVG305" s="75"/>
      <c r="WVH305" s="75"/>
      <c r="WVI305" s="75"/>
      <c r="WVJ305" s="75"/>
      <c r="WVK305" s="75"/>
      <c r="WVL305" s="75"/>
      <c r="WVM305" s="75"/>
      <c r="WVN305" s="75"/>
      <c r="WVO305" s="75"/>
      <c r="WVP305" s="75"/>
      <c r="WVQ305" s="75"/>
      <c r="WVR305" s="75"/>
      <c r="WVS305" s="75"/>
      <c r="WVT305" s="75"/>
      <c r="WVU305" s="75"/>
      <c r="WVV305" s="75"/>
      <c r="WVW305" s="75"/>
      <c r="WVX305" s="75"/>
      <c r="WVY305" s="75"/>
      <c r="WVZ305" s="75"/>
      <c r="WWA305" s="75"/>
      <c r="WWB305" s="75"/>
      <c r="WWC305" s="75"/>
      <c r="WWD305" s="75"/>
      <c r="WWE305" s="75"/>
      <c r="WWF305" s="75"/>
      <c r="WWG305" s="75"/>
      <c r="WWH305" s="75"/>
      <c r="WWI305" s="75"/>
      <c r="WWJ305" s="75"/>
      <c r="WWK305" s="75"/>
      <c r="WWL305" s="75"/>
      <c r="WWM305" s="75"/>
      <c r="WWN305" s="75"/>
      <c r="WWO305" s="75"/>
      <c r="WWP305" s="75"/>
      <c r="WWQ305" s="75"/>
      <c r="WWR305" s="75"/>
      <c r="WWS305" s="75"/>
      <c r="WWT305" s="75"/>
      <c r="WWU305" s="75"/>
      <c r="WWV305" s="75"/>
      <c r="WWW305" s="75"/>
      <c r="WWX305" s="75"/>
      <c r="WWY305" s="75"/>
      <c r="WWZ305" s="75"/>
      <c r="WXA305" s="75"/>
      <c r="WXB305" s="75"/>
      <c r="WXC305" s="75"/>
      <c r="WXD305" s="75"/>
      <c r="WXE305" s="75"/>
      <c r="WXF305" s="75"/>
      <c r="WXG305" s="75"/>
      <c r="WXH305" s="75"/>
      <c r="WXI305" s="75"/>
      <c r="WXJ305" s="75"/>
      <c r="WXK305" s="75"/>
      <c r="WXL305" s="75"/>
      <c r="WXM305" s="75"/>
      <c r="WXN305" s="75"/>
      <c r="WXO305" s="75"/>
      <c r="WXP305" s="75"/>
      <c r="WXQ305" s="75"/>
      <c r="WXR305" s="75"/>
      <c r="WXS305" s="75"/>
      <c r="WXT305" s="75"/>
      <c r="WXU305" s="75"/>
      <c r="WXV305" s="75"/>
      <c r="WXW305" s="75"/>
      <c r="WXX305" s="75"/>
      <c r="WXY305" s="75"/>
      <c r="WXZ305" s="75"/>
      <c r="WYA305" s="75"/>
      <c r="WYB305" s="75"/>
      <c r="WYC305" s="75"/>
      <c r="WYD305" s="75"/>
      <c r="WYE305" s="75"/>
      <c r="WYF305" s="75"/>
      <c r="WYG305" s="75"/>
      <c r="WYH305" s="75"/>
      <c r="WYI305" s="75"/>
      <c r="WYJ305" s="75"/>
      <c r="WYK305" s="75"/>
      <c r="WYL305" s="75"/>
      <c r="WYM305" s="75"/>
      <c r="WYN305" s="75"/>
      <c r="WYO305" s="75"/>
      <c r="WYP305" s="75"/>
      <c r="WYQ305" s="75"/>
      <c r="WYR305" s="75"/>
      <c r="WYS305" s="75"/>
      <c r="WYT305" s="75"/>
      <c r="WYU305" s="75"/>
      <c r="WYV305" s="75"/>
      <c r="WYW305" s="75"/>
      <c r="WYX305" s="75"/>
      <c r="WYY305" s="75"/>
      <c r="WYZ305" s="75"/>
      <c r="WZA305" s="75"/>
      <c r="WZB305" s="75"/>
      <c r="WZC305" s="75"/>
      <c r="WZD305" s="75"/>
      <c r="WZE305" s="75"/>
      <c r="WZF305" s="75"/>
      <c r="WZG305" s="75"/>
      <c r="WZH305" s="75"/>
      <c r="WZI305" s="75"/>
      <c r="WZJ305" s="75"/>
      <c r="WZK305" s="75"/>
      <c r="WZL305" s="75"/>
      <c r="WZM305" s="75"/>
      <c r="WZN305" s="75"/>
      <c r="WZO305" s="75"/>
      <c r="WZP305" s="75"/>
      <c r="WZQ305" s="75"/>
      <c r="WZR305" s="75"/>
      <c r="WZS305" s="75"/>
      <c r="WZT305" s="75"/>
      <c r="WZU305" s="75"/>
      <c r="WZV305" s="75"/>
      <c r="WZW305" s="75"/>
      <c r="WZX305" s="75"/>
      <c r="WZY305" s="75"/>
      <c r="WZZ305" s="75"/>
      <c r="XAA305" s="75"/>
      <c r="XAB305" s="75"/>
      <c r="XAC305" s="75"/>
      <c r="XAD305" s="75"/>
      <c r="XAE305" s="75"/>
      <c r="XAF305" s="75"/>
      <c r="XAG305" s="75"/>
      <c r="XAH305" s="75"/>
      <c r="XAI305" s="75"/>
      <c r="XAJ305" s="75"/>
      <c r="XAK305" s="75"/>
      <c r="XAL305" s="75"/>
      <c r="XAM305" s="75"/>
      <c r="XAN305" s="75"/>
      <c r="XAO305" s="75"/>
      <c r="XAP305" s="75"/>
      <c r="XAQ305" s="75"/>
      <c r="XAR305" s="75"/>
      <c r="XAS305" s="75"/>
      <c r="XAT305" s="75"/>
      <c r="XAU305" s="75"/>
      <c r="XAV305" s="75"/>
      <c r="XAW305" s="75"/>
      <c r="XAX305" s="75"/>
      <c r="XAY305" s="75"/>
      <c r="XAZ305" s="75"/>
      <c r="XBA305" s="75"/>
      <c r="XBB305" s="75"/>
      <c r="XBC305" s="75"/>
      <c r="XBD305" s="75"/>
      <c r="XBE305" s="75"/>
      <c r="XBF305" s="75"/>
      <c r="XBG305" s="75"/>
      <c r="XBH305" s="75"/>
      <c r="XBI305" s="75"/>
      <c r="XBJ305" s="75"/>
      <c r="XBK305" s="75"/>
      <c r="XBL305" s="75"/>
      <c r="XBM305" s="75"/>
      <c r="XBN305" s="75"/>
      <c r="XBO305" s="75"/>
      <c r="XBP305" s="75"/>
      <c r="XBQ305" s="75"/>
      <c r="XBR305" s="75"/>
      <c r="XBS305" s="75"/>
      <c r="XBT305" s="75"/>
      <c r="XBU305" s="75"/>
      <c r="XBV305" s="75"/>
      <c r="XBW305" s="75"/>
      <c r="XBX305" s="75"/>
      <c r="XBY305" s="75"/>
      <c r="XBZ305" s="75"/>
      <c r="XCA305" s="75"/>
      <c r="XCB305" s="75"/>
      <c r="XCC305" s="75"/>
      <c r="XCD305" s="75"/>
      <c r="XCE305" s="75"/>
      <c r="XCF305" s="75"/>
      <c r="XCG305" s="75"/>
      <c r="XCH305" s="75"/>
      <c r="XCI305" s="75"/>
      <c r="XCJ305" s="75"/>
      <c r="XCK305" s="75"/>
      <c r="XCL305" s="75"/>
      <c r="XCM305" s="75"/>
      <c r="XCN305" s="75"/>
      <c r="XCO305" s="75"/>
      <c r="XCP305" s="75"/>
      <c r="XCQ305" s="75"/>
      <c r="XCR305" s="75"/>
      <c r="XCS305" s="75"/>
      <c r="XCT305" s="75"/>
      <c r="XCU305" s="75"/>
      <c r="XCV305" s="75"/>
      <c r="XCW305" s="75"/>
      <c r="XCX305" s="75"/>
      <c r="XCY305" s="75"/>
      <c r="XCZ305" s="75"/>
      <c r="XDA305" s="75"/>
      <c r="XDB305" s="75"/>
      <c r="XDC305" s="75"/>
      <c r="XDD305" s="75"/>
      <c r="XDE305" s="75"/>
      <c r="XDF305" s="75"/>
      <c r="XDG305" s="75"/>
    </row>
    <row r="306" s="71" customFormat="1" spans="1:16335">
      <c r="A306" s="98" t="s">
        <v>1683</v>
      </c>
      <c r="B306" s="75" t="s">
        <v>1682</v>
      </c>
      <c r="C306" s="75">
        <v>2598</v>
      </c>
      <c r="D306" s="75" t="s">
        <v>1678</v>
      </c>
      <c r="E306" s="75"/>
      <c r="F306" s="75"/>
      <c r="G306" s="75"/>
      <c r="H306" s="75"/>
      <c r="I306" s="75"/>
      <c r="J306" s="75"/>
      <c r="K306" s="75"/>
      <c r="L306" s="75"/>
      <c r="M306" s="75"/>
      <c r="N306" s="75"/>
      <c r="O306" s="75"/>
      <c r="P306" s="75"/>
      <c r="Q306" s="75"/>
      <c r="R306" s="75"/>
      <c r="S306" s="75"/>
      <c r="T306" s="75"/>
      <c r="U306" s="75"/>
      <c r="V306" s="75"/>
      <c r="W306" s="75"/>
      <c r="X306" s="75"/>
      <c r="Y306" s="75"/>
      <c r="Z306" s="75"/>
      <c r="AA306" s="75"/>
      <c r="AB306" s="75"/>
      <c r="AC306" s="75"/>
      <c r="AD306" s="75"/>
      <c r="AE306" s="75"/>
      <c r="AF306" s="75"/>
      <c r="AG306" s="75"/>
      <c r="AH306" s="75"/>
      <c r="AI306" s="75"/>
      <c r="AJ306" s="75"/>
      <c r="AK306" s="75"/>
      <c r="AL306" s="75"/>
      <c r="AM306" s="75"/>
      <c r="AN306" s="75"/>
      <c r="AO306" s="75"/>
      <c r="AP306" s="75"/>
      <c r="AQ306" s="75"/>
      <c r="AR306" s="75"/>
      <c r="AS306" s="75"/>
      <c r="AT306" s="75"/>
      <c r="AU306" s="75"/>
      <c r="AV306" s="75"/>
      <c r="AW306" s="75"/>
      <c r="AX306" s="75"/>
      <c r="AY306" s="75"/>
      <c r="AZ306" s="75"/>
      <c r="BA306" s="75"/>
      <c r="BB306" s="75"/>
      <c r="BC306" s="75"/>
      <c r="BD306" s="75"/>
      <c r="BE306" s="75"/>
      <c r="BF306" s="75"/>
      <c r="BG306" s="75"/>
      <c r="BH306" s="75"/>
      <c r="BI306" s="75"/>
      <c r="BJ306" s="75"/>
      <c r="BK306" s="75"/>
      <c r="BL306" s="75"/>
      <c r="BM306" s="75"/>
      <c r="BN306" s="75"/>
      <c r="BO306" s="75"/>
      <c r="BP306" s="75"/>
      <c r="BQ306" s="75"/>
      <c r="BR306" s="75"/>
      <c r="BS306" s="75"/>
      <c r="BT306" s="75"/>
      <c r="BU306" s="75"/>
      <c r="BV306" s="75"/>
      <c r="BW306" s="75"/>
      <c r="BX306" s="75"/>
      <c r="BY306" s="75"/>
      <c r="BZ306" s="75"/>
      <c r="CA306" s="75"/>
      <c r="CB306" s="75"/>
      <c r="CC306" s="75"/>
      <c r="CD306" s="75"/>
      <c r="CE306" s="75"/>
      <c r="CF306" s="75"/>
      <c r="CG306" s="75"/>
      <c r="CH306" s="75"/>
      <c r="CI306" s="75"/>
      <c r="CJ306" s="75"/>
      <c r="CK306" s="75"/>
      <c r="CL306" s="75"/>
      <c r="CM306" s="75"/>
      <c r="CN306" s="75"/>
      <c r="CO306" s="75"/>
      <c r="CP306" s="75"/>
      <c r="CQ306" s="75"/>
      <c r="CR306" s="75"/>
      <c r="CS306" s="75"/>
      <c r="CT306" s="75"/>
      <c r="CU306" s="75"/>
      <c r="CV306" s="75"/>
      <c r="CW306" s="75"/>
      <c r="CX306" s="75"/>
      <c r="CY306" s="75"/>
      <c r="CZ306" s="75"/>
      <c r="DA306" s="75"/>
      <c r="DB306" s="75"/>
      <c r="DC306" s="75"/>
      <c r="DD306" s="75"/>
      <c r="DE306" s="75"/>
      <c r="DF306" s="75"/>
      <c r="DG306" s="75"/>
      <c r="DH306" s="75"/>
      <c r="DI306" s="75"/>
      <c r="DJ306" s="75"/>
      <c r="DK306" s="75"/>
      <c r="DL306" s="75"/>
      <c r="DM306" s="75"/>
      <c r="DN306" s="75"/>
      <c r="DO306" s="75"/>
      <c r="DP306" s="75"/>
      <c r="DQ306" s="75"/>
      <c r="DR306" s="75"/>
      <c r="DS306" s="75"/>
      <c r="DT306" s="75"/>
      <c r="DU306" s="75"/>
      <c r="DV306" s="75"/>
      <c r="DW306" s="75"/>
      <c r="DX306" s="75"/>
      <c r="DY306" s="75"/>
      <c r="DZ306" s="75"/>
      <c r="EA306" s="75"/>
      <c r="EB306" s="75"/>
      <c r="EC306" s="75"/>
      <c r="ED306" s="75"/>
      <c r="EE306" s="75"/>
      <c r="EF306" s="75"/>
      <c r="EG306" s="75"/>
      <c r="EH306" s="75"/>
      <c r="EI306" s="75"/>
      <c r="EJ306" s="75"/>
      <c r="EK306" s="75"/>
      <c r="EL306" s="75"/>
      <c r="EM306" s="75"/>
      <c r="EN306" s="75"/>
      <c r="EO306" s="75"/>
      <c r="EP306" s="75"/>
      <c r="EQ306" s="75"/>
      <c r="ER306" s="75"/>
      <c r="ES306" s="75"/>
      <c r="ET306" s="75"/>
      <c r="EU306" s="75"/>
      <c r="EV306" s="75"/>
      <c r="EW306" s="75"/>
      <c r="EX306" s="75"/>
      <c r="EY306" s="75"/>
      <c r="EZ306" s="75"/>
      <c r="FA306" s="75"/>
      <c r="FB306" s="75"/>
      <c r="FC306" s="75"/>
      <c r="FD306" s="75"/>
      <c r="FE306" s="75"/>
      <c r="FF306" s="75"/>
      <c r="FG306" s="75"/>
      <c r="FH306" s="75"/>
      <c r="FI306" s="75"/>
      <c r="FJ306" s="75"/>
      <c r="FK306" s="75"/>
      <c r="FL306" s="75"/>
      <c r="FM306" s="75"/>
      <c r="FN306" s="75"/>
      <c r="FO306" s="75"/>
      <c r="FP306" s="75"/>
      <c r="FQ306" s="75"/>
      <c r="FR306" s="75"/>
      <c r="FS306" s="75"/>
      <c r="FT306" s="75"/>
      <c r="FU306" s="75"/>
      <c r="FV306" s="75"/>
      <c r="FW306" s="75"/>
      <c r="FX306" s="75"/>
      <c r="FY306" s="75"/>
      <c r="FZ306" s="75"/>
      <c r="GA306" s="75"/>
      <c r="GB306" s="75"/>
      <c r="GC306" s="75"/>
      <c r="GD306" s="75"/>
      <c r="GE306" s="75"/>
      <c r="GF306" s="75"/>
      <c r="GG306" s="75"/>
      <c r="GH306" s="75"/>
      <c r="GI306" s="75"/>
      <c r="GJ306" s="75"/>
      <c r="GK306" s="75"/>
      <c r="GL306" s="75"/>
      <c r="GM306" s="75"/>
      <c r="GN306" s="75"/>
      <c r="GO306" s="75"/>
      <c r="GP306" s="75"/>
      <c r="GQ306" s="75"/>
      <c r="GR306" s="75"/>
      <c r="GS306" s="75"/>
      <c r="GT306" s="75"/>
      <c r="GU306" s="75"/>
      <c r="GV306" s="75"/>
      <c r="GW306" s="75"/>
      <c r="GX306" s="75"/>
      <c r="GY306" s="75"/>
      <c r="GZ306" s="75"/>
      <c r="HA306" s="75"/>
      <c r="HB306" s="75"/>
      <c r="HC306" s="75"/>
      <c r="HD306" s="75"/>
      <c r="HE306" s="75"/>
      <c r="HF306" s="75"/>
      <c r="HG306" s="75"/>
      <c r="HH306" s="75"/>
      <c r="HI306" s="75"/>
      <c r="HJ306" s="75"/>
      <c r="HK306" s="75"/>
      <c r="HL306" s="75"/>
      <c r="HM306" s="75"/>
      <c r="HN306" s="75"/>
      <c r="HO306" s="75"/>
      <c r="HP306" s="75"/>
      <c r="HQ306" s="75"/>
      <c r="HR306" s="75"/>
      <c r="HS306" s="75"/>
      <c r="HT306" s="75"/>
      <c r="HU306" s="75"/>
      <c r="HV306" s="75"/>
      <c r="HW306" s="75"/>
      <c r="HX306" s="75"/>
      <c r="HY306" s="75"/>
      <c r="HZ306" s="75"/>
      <c r="IA306" s="75"/>
      <c r="IB306" s="75"/>
      <c r="IC306" s="75"/>
      <c r="ID306" s="75"/>
      <c r="IE306" s="75"/>
      <c r="IF306" s="75"/>
      <c r="IG306" s="75"/>
      <c r="IH306" s="75"/>
      <c r="II306" s="75"/>
      <c r="IJ306" s="75"/>
      <c r="IK306" s="75"/>
      <c r="IL306" s="75"/>
      <c r="IM306" s="75"/>
      <c r="IN306" s="75"/>
      <c r="IO306" s="75"/>
      <c r="IP306" s="75"/>
      <c r="IQ306" s="75"/>
      <c r="IR306" s="75"/>
      <c r="IS306" s="75"/>
      <c r="IT306" s="75"/>
      <c r="IU306" s="75"/>
      <c r="IV306" s="75"/>
      <c r="IW306" s="75"/>
      <c r="IX306" s="75"/>
      <c r="IY306" s="75"/>
      <c r="IZ306" s="75"/>
      <c r="JA306" s="75"/>
      <c r="JB306" s="75"/>
      <c r="JC306" s="75"/>
      <c r="JD306" s="75"/>
      <c r="JE306" s="75"/>
      <c r="JF306" s="75"/>
      <c r="JG306" s="75"/>
      <c r="JH306" s="75"/>
      <c r="JI306" s="75"/>
      <c r="JJ306" s="75"/>
      <c r="JK306" s="75"/>
      <c r="JL306" s="75"/>
      <c r="JM306" s="75"/>
      <c r="JN306" s="75"/>
      <c r="JO306" s="75"/>
      <c r="JP306" s="75"/>
      <c r="JQ306" s="75"/>
      <c r="JR306" s="75"/>
      <c r="JS306" s="75"/>
      <c r="JT306" s="75"/>
      <c r="JU306" s="75"/>
      <c r="JV306" s="75"/>
      <c r="JW306" s="75"/>
      <c r="JX306" s="75"/>
      <c r="JY306" s="75"/>
      <c r="JZ306" s="75"/>
      <c r="KA306" s="75"/>
      <c r="KB306" s="75"/>
      <c r="KC306" s="75"/>
      <c r="KD306" s="75"/>
      <c r="KE306" s="75"/>
      <c r="KF306" s="75"/>
      <c r="KG306" s="75"/>
      <c r="KH306" s="75"/>
      <c r="KI306" s="75"/>
      <c r="KJ306" s="75"/>
      <c r="KK306" s="75"/>
      <c r="KL306" s="75"/>
      <c r="KM306" s="75"/>
      <c r="KN306" s="75"/>
      <c r="KO306" s="75"/>
      <c r="KP306" s="75"/>
      <c r="KQ306" s="75"/>
      <c r="KR306" s="75"/>
      <c r="KS306" s="75"/>
      <c r="KT306" s="75"/>
      <c r="KU306" s="75"/>
      <c r="KV306" s="75"/>
      <c r="KW306" s="75"/>
      <c r="KX306" s="75"/>
      <c r="KY306" s="75"/>
      <c r="KZ306" s="75"/>
      <c r="LA306" s="75"/>
      <c r="LB306" s="75"/>
      <c r="LC306" s="75"/>
      <c r="LD306" s="75"/>
      <c r="LE306" s="75"/>
      <c r="LF306" s="75"/>
      <c r="LG306" s="75"/>
      <c r="LH306" s="75"/>
      <c r="LI306" s="75"/>
      <c r="LJ306" s="75"/>
      <c r="LK306" s="75"/>
      <c r="LL306" s="75"/>
      <c r="LM306" s="75"/>
      <c r="LN306" s="75"/>
      <c r="LO306" s="75"/>
      <c r="LP306" s="75"/>
      <c r="LQ306" s="75"/>
      <c r="LR306" s="75"/>
      <c r="LS306" s="75"/>
      <c r="LT306" s="75"/>
      <c r="LU306" s="75"/>
      <c r="LV306" s="75"/>
      <c r="LW306" s="75"/>
      <c r="LX306" s="75"/>
      <c r="LY306" s="75"/>
      <c r="LZ306" s="75"/>
      <c r="MA306" s="75"/>
      <c r="MB306" s="75"/>
      <c r="MC306" s="75"/>
      <c r="MD306" s="75"/>
      <c r="ME306" s="75"/>
      <c r="MF306" s="75"/>
      <c r="MG306" s="75"/>
      <c r="MH306" s="75"/>
      <c r="MI306" s="75"/>
      <c r="MJ306" s="75"/>
      <c r="MK306" s="75"/>
      <c r="ML306" s="75"/>
      <c r="MM306" s="75"/>
      <c r="MN306" s="75"/>
      <c r="MO306" s="75"/>
      <c r="MP306" s="75"/>
      <c r="MQ306" s="75"/>
      <c r="MR306" s="75"/>
      <c r="MS306" s="75"/>
      <c r="MT306" s="75"/>
      <c r="MU306" s="75"/>
      <c r="MV306" s="75"/>
      <c r="MW306" s="75"/>
      <c r="MX306" s="75"/>
      <c r="MY306" s="75"/>
      <c r="MZ306" s="75"/>
      <c r="NA306" s="75"/>
      <c r="NB306" s="75"/>
      <c r="NC306" s="75"/>
      <c r="ND306" s="75"/>
      <c r="NE306" s="75"/>
      <c r="NF306" s="75"/>
      <c r="NG306" s="75"/>
      <c r="NH306" s="75"/>
      <c r="NI306" s="75"/>
      <c r="NJ306" s="75"/>
      <c r="NK306" s="75"/>
      <c r="NL306" s="75"/>
      <c r="NM306" s="75"/>
      <c r="NN306" s="75"/>
      <c r="NO306" s="75"/>
      <c r="NP306" s="75"/>
      <c r="NQ306" s="75"/>
      <c r="NR306" s="75"/>
      <c r="NS306" s="75"/>
      <c r="NT306" s="75"/>
      <c r="NU306" s="75"/>
      <c r="NV306" s="75"/>
      <c r="NW306" s="75"/>
      <c r="NX306" s="75"/>
      <c r="NY306" s="75"/>
      <c r="NZ306" s="75"/>
      <c r="OA306" s="75"/>
      <c r="OB306" s="75"/>
      <c r="OC306" s="75"/>
      <c r="OD306" s="75"/>
      <c r="OE306" s="75"/>
      <c r="OF306" s="75"/>
      <c r="OG306" s="75"/>
      <c r="OH306" s="75"/>
      <c r="OI306" s="75"/>
      <c r="OJ306" s="75"/>
      <c r="OK306" s="75"/>
      <c r="OL306" s="75"/>
      <c r="OM306" s="75"/>
      <c r="ON306" s="75"/>
      <c r="OO306" s="75"/>
      <c r="OP306" s="75"/>
      <c r="OQ306" s="75"/>
      <c r="OR306" s="75"/>
      <c r="OS306" s="75"/>
      <c r="OT306" s="75"/>
      <c r="OU306" s="75"/>
      <c r="OV306" s="75"/>
      <c r="OW306" s="75"/>
      <c r="OX306" s="75"/>
      <c r="OY306" s="75"/>
      <c r="OZ306" s="75"/>
      <c r="PA306" s="75"/>
      <c r="PB306" s="75"/>
      <c r="PC306" s="75"/>
      <c r="PD306" s="75"/>
      <c r="PE306" s="75"/>
      <c r="PF306" s="75"/>
      <c r="PG306" s="75"/>
      <c r="PH306" s="75"/>
      <c r="PI306" s="75"/>
      <c r="PJ306" s="75"/>
      <c r="PK306" s="75"/>
      <c r="PL306" s="75"/>
      <c r="PM306" s="75"/>
      <c r="PN306" s="75"/>
      <c r="PO306" s="75"/>
      <c r="PP306" s="75"/>
      <c r="PQ306" s="75"/>
      <c r="PR306" s="75"/>
      <c r="PS306" s="75"/>
      <c r="PT306" s="75"/>
      <c r="PU306" s="75"/>
      <c r="PV306" s="75"/>
      <c r="PW306" s="75"/>
      <c r="PX306" s="75"/>
      <c r="PY306" s="75"/>
      <c r="PZ306" s="75"/>
      <c r="QA306" s="75"/>
      <c r="QB306" s="75"/>
      <c r="QC306" s="75"/>
      <c r="QD306" s="75"/>
      <c r="QE306" s="75"/>
      <c r="QF306" s="75"/>
      <c r="QG306" s="75"/>
      <c r="QH306" s="75"/>
      <c r="QI306" s="75"/>
      <c r="QJ306" s="75"/>
      <c r="QK306" s="75"/>
      <c r="QL306" s="75"/>
      <c r="QM306" s="75"/>
      <c r="QN306" s="75"/>
      <c r="QO306" s="75"/>
      <c r="QP306" s="75"/>
      <c r="QQ306" s="75"/>
      <c r="QR306" s="75"/>
      <c r="QS306" s="75"/>
      <c r="QT306" s="75"/>
      <c r="QU306" s="75"/>
      <c r="QV306" s="75"/>
      <c r="QW306" s="75"/>
      <c r="QX306" s="75"/>
      <c r="QY306" s="75"/>
      <c r="QZ306" s="75"/>
      <c r="RA306" s="75"/>
      <c r="RB306" s="75"/>
      <c r="RC306" s="75"/>
      <c r="RD306" s="75"/>
      <c r="RE306" s="75"/>
      <c r="RF306" s="75"/>
      <c r="RG306" s="75"/>
      <c r="RH306" s="75"/>
      <c r="RI306" s="75"/>
      <c r="RJ306" s="75"/>
      <c r="RK306" s="75"/>
      <c r="RL306" s="75"/>
      <c r="RM306" s="75"/>
      <c r="RN306" s="75"/>
      <c r="RO306" s="75"/>
      <c r="RP306" s="75"/>
      <c r="RQ306" s="75"/>
      <c r="RR306" s="75"/>
      <c r="RS306" s="75"/>
      <c r="RT306" s="75"/>
      <c r="RU306" s="75"/>
      <c r="RV306" s="75"/>
      <c r="RW306" s="75"/>
      <c r="RX306" s="75"/>
      <c r="RY306" s="75"/>
      <c r="RZ306" s="75"/>
      <c r="SA306" s="75"/>
      <c r="SB306" s="75"/>
      <c r="SC306" s="75"/>
      <c r="SD306" s="75"/>
      <c r="SE306" s="75"/>
      <c r="SF306" s="75"/>
      <c r="SG306" s="75"/>
      <c r="SH306" s="75"/>
      <c r="SI306" s="75"/>
      <c r="SJ306" s="75"/>
      <c r="SK306" s="75"/>
      <c r="SL306" s="75"/>
      <c r="SM306" s="75"/>
      <c r="SN306" s="75"/>
      <c r="SO306" s="75"/>
      <c r="SP306" s="75"/>
      <c r="SQ306" s="75"/>
      <c r="SR306" s="75"/>
      <c r="SS306" s="75"/>
      <c r="ST306" s="75"/>
      <c r="SU306" s="75"/>
      <c r="SV306" s="75"/>
      <c r="SW306" s="75"/>
      <c r="SX306" s="75"/>
      <c r="SY306" s="75"/>
      <c r="SZ306" s="75"/>
      <c r="TA306" s="75"/>
      <c r="TB306" s="75"/>
      <c r="TC306" s="75"/>
      <c r="TD306" s="75"/>
      <c r="TE306" s="75"/>
      <c r="TF306" s="75"/>
      <c r="TG306" s="75"/>
      <c r="TH306" s="75"/>
      <c r="TI306" s="75"/>
      <c r="TJ306" s="75"/>
      <c r="TK306" s="75"/>
      <c r="TL306" s="75"/>
      <c r="TM306" s="75"/>
      <c r="TN306" s="75"/>
      <c r="TO306" s="75"/>
      <c r="TP306" s="75"/>
      <c r="TQ306" s="75"/>
      <c r="TR306" s="75"/>
      <c r="TS306" s="75"/>
      <c r="TT306" s="75"/>
      <c r="TU306" s="75"/>
      <c r="TV306" s="75"/>
      <c r="TW306" s="75"/>
      <c r="TX306" s="75"/>
      <c r="TY306" s="75"/>
      <c r="TZ306" s="75"/>
      <c r="UA306" s="75"/>
      <c r="UB306" s="75"/>
      <c r="UC306" s="75"/>
      <c r="UD306" s="75"/>
      <c r="UE306" s="75"/>
      <c r="UF306" s="75"/>
      <c r="UG306" s="75"/>
      <c r="UH306" s="75"/>
      <c r="UI306" s="75"/>
      <c r="UJ306" s="75"/>
      <c r="UK306" s="75"/>
      <c r="UL306" s="75"/>
      <c r="UM306" s="75"/>
      <c r="UN306" s="75"/>
      <c r="UO306" s="75"/>
      <c r="UP306" s="75"/>
      <c r="UQ306" s="75"/>
      <c r="UR306" s="75"/>
      <c r="US306" s="75"/>
      <c r="UT306" s="75"/>
      <c r="UU306" s="75"/>
      <c r="UV306" s="75"/>
      <c r="UW306" s="75"/>
      <c r="UX306" s="75"/>
      <c r="UY306" s="75"/>
      <c r="UZ306" s="75"/>
      <c r="VA306" s="75"/>
      <c r="VB306" s="75"/>
      <c r="VC306" s="75"/>
      <c r="VD306" s="75"/>
      <c r="VE306" s="75"/>
      <c r="VF306" s="75"/>
      <c r="VG306" s="75"/>
      <c r="VH306" s="75"/>
      <c r="VI306" s="75"/>
      <c r="VJ306" s="75"/>
      <c r="VK306" s="75"/>
      <c r="VL306" s="75"/>
      <c r="VM306" s="75"/>
      <c r="VN306" s="75"/>
      <c r="VO306" s="75"/>
      <c r="VP306" s="75"/>
      <c r="VQ306" s="75"/>
      <c r="VR306" s="75"/>
      <c r="VS306" s="75"/>
      <c r="VT306" s="75"/>
      <c r="VU306" s="75"/>
      <c r="VV306" s="75"/>
      <c r="VW306" s="75"/>
      <c r="VX306" s="75"/>
      <c r="VY306" s="75"/>
      <c r="VZ306" s="75"/>
      <c r="WA306" s="75"/>
      <c r="WB306" s="75"/>
      <c r="WC306" s="75"/>
      <c r="WD306" s="75"/>
      <c r="WE306" s="75"/>
      <c r="WF306" s="75"/>
      <c r="WG306" s="75"/>
      <c r="WH306" s="75"/>
      <c r="WI306" s="75"/>
      <c r="WJ306" s="75"/>
      <c r="WK306" s="75"/>
      <c r="WL306" s="75"/>
      <c r="WM306" s="75"/>
      <c r="WN306" s="75"/>
      <c r="WO306" s="75"/>
      <c r="WP306" s="75"/>
      <c r="WQ306" s="75"/>
      <c r="WR306" s="75"/>
      <c r="WS306" s="75"/>
      <c r="WT306" s="75"/>
      <c r="WU306" s="75"/>
      <c r="WV306" s="75"/>
      <c r="WW306" s="75"/>
      <c r="WX306" s="75"/>
      <c r="WY306" s="75"/>
      <c r="WZ306" s="75"/>
      <c r="XA306" s="75"/>
      <c r="XB306" s="75"/>
      <c r="XC306" s="75"/>
      <c r="XD306" s="75"/>
      <c r="XE306" s="75"/>
      <c r="XF306" s="75"/>
      <c r="XG306" s="75"/>
      <c r="XH306" s="75"/>
      <c r="XI306" s="75"/>
      <c r="XJ306" s="75"/>
      <c r="XK306" s="75"/>
      <c r="XL306" s="75"/>
      <c r="XM306" s="75"/>
      <c r="XN306" s="75"/>
      <c r="XO306" s="75"/>
      <c r="XP306" s="75"/>
      <c r="XQ306" s="75"/>
      <c r="XR306" s="75"/>
      <c r="XS306" s="75"/>
      <c r="XT306" s="75"/>
      <c r="XU306" s="75"/>
      <c r="XV306" s="75"/>
      <c r="XW306" s="75"/>
      <c r="XX306" s="75"/>
      <c r="XY306" s="75"/>
      <c r="XZ306" s="75"/>
      <c r="YA306" s="75"/>
      <c r="YB306" s="75"/>
      <c r="YC306" s="75"/>
      <c r="YD306" s="75"/>
      <c r="YE306" s="75"/>
      <c r="YF306" s="75"/>
      <c r="YG306" s="75"/>
      <c r="YH306" s="75"/>
      <c r="YI306" s="75"/>
      <c r="YJ306" s="75"/>
      <c r="YK306" s="75"/>
      <c r="YL306" s="75"/>
      <c r="YM306" s="75"/>
      <c r="YN306" s="75"/>
      <c r="YO306" s="75"/>
      <c r="YP306" s="75"/>
      <c r="YQ306" s="75"/>
      <c r="YR306" s="75"/>
      <c r="YS306" s="75"/>
      <c r="YT306" s="75"/>
      <c r="YU306" s="75"/>
      <c r="YV306" s="75"/>
      <c r="YW306" s="75"/>
      <c r="YX306" s="75"/>
      <c r="YY306" s="75"/>
      <c r="YZ306" s="75"/>
      <c r="ZA306" s="75"/>
      <c r="ZB306" s="75"/>
      <c r="ZC306" s="75"/>
      <c r="ZD306" s="75"/>
      <c r="ZE306" s="75"/>
      <c r="ZF306" s="75"/>
      <c r="ZG306" s="75"/>
      <c r="ZH306" s="75"/>
      <c r="ZI306" s="75"/>
      <c r="ZJ306" s="75"/>
      <c r="ZK306" s="75"/>
      <c r="ZL306" s="75"/>
      <c r="ZM306" s="75"/>
      <c r="ZN306" s="75"/>
      <c r="ZO306" s="75"/>
      <c r="ZP306" s="75"/>
      <c r="ZQ306" s="75"/>
      <c r="ZR306" s="75"/>
      <c r="ZS306" s="75"/>
      <c r="ZT306" s="75"/>
      <c r="ZU306" s="75"/>
      <c r="ZV306" s="75"/>
      <c r="ZW306" s="75"/>
      <c r="ZX306" s="75"/>
      <c r="ZY306" s="75"/>
      <c r="ZZ306" s="75"/>
      <c r="AAA306" s="75"/>
      <c r="AAB306" s="75"/>
      <c r="AAC306" s="75"/>
      <c r="AAD306" s="75"/>
      <c r="AAE306" s="75"/>
      <c r="AAF306" s="75"/>
      <c r="AAG306" s="75"/>
      <c r="AAH306" s="75"/>
      <c r="AAI306" s="75"/>
      <c r="AAJ306" s="75"/>
      <c r="AAK306" s="75"/>
      <c r="AAL306" s="75"/>
      <c r="AAM306" s="75"/>
      <c r="AAN306" s="75"/>
      <c r="AAO306" s="75"/>
      <c r="AAP306" s="75"/>
      <c r="AAQ306" s="75"/>
      <c r="AAR306" s="75"/>
      <c r="AAS306" s="75"/>
      <c r="AAT306" s="75"/>
      <c r="AAU306" s="75"/>
      <c r="AAV306" s="75"/>
      <c r="AAW306" s="75"/>
      <c r="AAX306" s="75"/>
      <c r="AAY306" s="75"/>
      <c r="AAZ306" s="75"/>
      <c r="ABA306" s="75"/>
      <c r="ABB306" s="75"/>
      <c r="ABC306" s="75"/>
      <c r="ABD306" s="75"/>
      <c r="ABE306" s="75"/>
      <c r="ABF306" s="75"/>
      <c r="ABG306" s="75"/>
      <c r="ABH306" s="75"/>
      <c r="ABI306" s="75"/>
      <c r="ABJ306" s="75"/>
      <c r="ABK306" s="75"/>
      <c r="ABL306" s="75"/>
      <c r="ABM306" s="75"/>
      <c r="ABN306" s="75"/>
      <c r="ABO306" s="75"/>
      <c r="ABP306" s="75"/>
      <c r="ABQ306" s="75"/>
      <c r="ABR306" s="75"/>
      <c r="ABS306" s="75"/>
      <c r="ABT306" s="75"/>
      <c r="ABU306" s="75"/>
      <c r="ABV306" s="75"/>
      <c r="ABW306" s="75"/>
      <c r="ABX306" s="75"/>
      <c r="ABY306" s="75"/>
      <c r="ABZ306" s="75"/>
      <c r="ACA306" s="75"/>
      <c r="ACB306" s="75"/>
      <c r="ACC306" s="75"/>
      <c r="ACD306" s="75"/>
      <c r="ACE306" s="75"/>
      <c r="ACF306" s="75"/>
      <c r="ACG306" s="75"/>
      <c r="ACH306" s="75"/>
      <c r="ACI306" s="75"/>
      <c r="ACJ306" s="75"/>
      <c r="ACK306" s="75"/>
      <c r="ACL306" s="75"/>
      <c r="ACM306" s="75"/>
      <c r="ACN306" s="75"/>
      <c r="ACO306" s="75"/>
      <c r="ACP306" s="75"/>
      <c r="ACQ306" s="75"/>
      <c r="ACR306" s="75"/>
      <c r="ACS306" s="75"/>
      <c r="ACT306" s="75"/>
      <c r="ACU306" s="75"/>
      <c r="ACV306" s="75"/>
      <c r="ACW306" s="75"/>
      <c r="ACX306" s="75"/>
      <c r="ACY306" s="75"/>
      <c r="ACZ306" s="75"/>
      <c r="ADA306" s="75"/>
      <c r="ADB306" s="75"/>
      <c r="ADC306" s="75"/>
      <c r="ADD306" s="75"/>
      <c r="ADE306" s="75"/>
      <c r="ADF306" s="75"/>
      <c r="ADG306" s="75"/>
      <c r="ADH306" s="75"/>
      <c r="ADI306" s="75"/>
      <c r="ADJ306" s="75"/>
      <c r="ADK306" s="75"/>
      <c r="ADL306" s="75"/>
      <c r="ADM306" s="75"/>
      <c r="ADN306" s="75"/>
      <c r="ADO306" s="75"/>
      <c r="ADP306" s="75"/>
      <c r="ADQ306" s="75"/>
      <c r="ADR306" s="75"/>
      <c r="ADS306" s="75"/>
      <c r="ADT306" s="75"/>
      <c r="ADU306" s="75"/>
      <c r="ADV306" s="75"/>
      <c r="ADW306" s="75"/>
      <c r="ADX306" s="75"/>
      <c r="ADY306" s="75"/>
      <c r="ADZ306" s="75"/>
      <c r="AEA306" s="75"/>
      <c r="AEB306" s="75"/>
      <c r="AEC306" s="75"/>
      <c r="AED306" s="75"/>
      <c r="AEE306" s="75"/>
      <c r="AEF306" s="75"/>
      <c r="AEG306" s="75"/>
      <c r="AEH306" s="75"/>
      <c r="AEI306" s="75"/>
      <c r="AEJ306" s="75"/>
      <c r="AEK306" s="75"/>
      <c r="AEL306" s="75"/>
      <c r="AEM306" s="75"/>
      <c r="AEN306" s="75"/>
      <c r="AEO306" s="75"/>
      <c r="AEP306" s="75"/>
      <c r="AEQ306" s="75"/>
      <c r="AER306" s="75"/>
      <c r="AES306" s="75"/>
      <c r="AET306" s="75"/>
      <c r="AEU306" s="75"/>
      <c r="AEV306" s="75"/>
      <c r="AEW306" s="75"/>
      <c r="AEX306" s="75"/>
      <c r="AEY306" s="75"/>
      <c r="AEZ306" s="75"/>
      <c r="AFA306" s="75"/>
      <c r="AFB306" s="75"/>
      <c r="AFC306" s="75"/>
      <c r="AFD306" s="75"/>
      <c r="AFE306" s="75"/>
      <c r="AFF306" s="75"/>
      <c r="AFG306" s="75"/>
      <c r="AFH306" s="75"/>
      <c r="AFI306" s="75"/>
      <c r="AFJ306" s="75"/>
      <c r="AFK306" s="75"/>
      <c r="AFL306" s="75"/>
      <c r="AFM306" s="75"/>
      <c r="AFN306" s="75"/>
      <c r="AFO306" s="75"/>
      <c r="AFP306" s="75"/>
      <c r="AFQ306" s="75"/>
      <c r="AFR306" s="75"/>
      <c r="AFS306" s="75"/>
      <c r="AFT306" s="75"/>
      <c r="AFU306" s="75"/>
      <c r="AFV306" s="75"/>
      <c r="AFW306" s="75"/>
      <c r="AFX306" s="75"/>
      <c r="AFY306" s="75"/>
      <c r="AFZ306" s="75"/>
      <c r="AGA306" s="75"/>
      <c r="AGB306" s="75"/>
      <c r="AGC306" s="75"/>
      <c r="AGD306" s="75"/>
      <c r="AGE306" s="75"/>
      <c r="AGF306" s="75"/>
      <c r="AGG306" s="75"/>
      <c r="AGH306" s="75"/>
      <c r="AGI306" s="75"/>
      <c r="AGJ306" s="75"/>
      <c r="AGK306" s="75"/>
      <c r="AGL306" s="75"/>
      <c r="AGM306" s="75"/>
      <c r="AGN306" s="75"/>
      <c r="AGO306" s="75"/>
      <c r="AGP306" s="75"/>
      <c r="AGQ306" s="75"/>
      <c r="AGR306" s="75"/>
      <c r="AGS306" s="75"/>
      <c r="AGT306" s="75"/>
      <c r="AGU306" s="75"/>
      <c r="AGV306" s="75"/>
      <c r="AGW306" s="75"/>
      <c r="AGX306" s="75"/>
      <c r="AGY306" s="75"/>
      <c r="AGZ306" s="75"/>
      <c r="AHA306" s="75"/>
      <c r="AHB306" s="75"/>
      <c r="AHC306" s="75"/>
      <c r="AHD306" s="75"/>
      <c r="AHE306" s="75"/>
      <c r="AHF306" s="75"/>
      <c r="AHG306" s="75"/>
      <c r="AHH306" s="75"/>
      <c r="AHI306" s="75"/>
      <c r="AHJ306" s="75"/>
      <c r="AHK306" s="75"/>
      <c r="AHL306" s="75"/>
      <c r="AHM306" s="75"/>
      <c r="AHN306" s="75"/>
      <c r="AHO306" s="75"/>
      <c r="AHP306" s="75"/>
      <c r="AHQ306" s="75"/>
      <c r="AHR306" s="75"/>
      <c r="AHS306" s="75"/>
      <c r="AHT306" s="75"/>
      <c r="AHU306" s="75"/>
      <c r="AHV306" s="75"/>
      <c r="AHW306" s="75"/>
      <c r="AHX306" s="75"/>
      <c r="AHY306" s="75"/>
      <c r="AHZ306" s="75"/>
      <c r="AIA306" s="75"/>
      <c r="AIB306" s="75"/>
      <c r="AIC306" s="75"/>
      <c r="AID306" s="75"/>
      <c r="AIE306" s="75"/>
      <c r="AIF306" s="75"/>
      <c r="AIG306" s="75"/>
      <c r="AIH306" s="75"/>
      <c r="AII306" s="75"/>
      <c r="AIJ306" s="75"/>
      <c r="AIK306" s="75"/>
      <c r="AIL306" s="75"/>
      <c r="AIM306" s="75"/>
      <c r="AIN306" s="75"/>
      <c r="AIO306" s="75"/>
      <c r="AIP306" s="75"/>
      <c r="AIQ306" s="75"/>
      <c r="AIR306" s="75"/>
      <c r="AIS306" s="75"/>
      <c r="AIT306" s="75"/>
      <c r="AIU306" s="75"/>
      <c r="AIV306" s="75"/>
      <c r="AIW306" s="75"/>
      <c r="AIX306" s="75"/>
      <c r="AIY306" s="75"/>
      <c r="AIZ306" s="75"/>
      <c r="AJA306" s="75"/>
      <c r="AJB306" s="75"/>
      <c r="AJC306" s="75"/>
      <c r="AJD306" s="75"/>
      <c r="AJE306" s="75"/>
      <c r="AJF306" s="75"/>
      <c r="AJG306" s="75"/>
      <c r="AJH306" s="75"/>
      <c r="AJI306" s="75"/>
      <c r="AJJ306" s="75"/>
      <c r="AJK306" s="75"/>
      <c r="AJL306" s="75"/>
      <c r="AJM306" s="75"/>
      <c r="AJN306" s="75"/>
      <c r="AJO306" s="75"/>
      <c r="AJP306" s="75"/>
      <c r="AJQ306" s="75"/>
      <c r="AJR306" s="75"/>
      <c r="AJS306" s="75"/>
      <c r="AJT306" s="75"/>
      <c r="AJU306" s="75"/>
      <c r="AJV306" s="75"/>
      <c r="AJW306" s="75"/>
      <c r="AJX306" s="75"/>
      <c r="AJY306" s="75"/>
      <c r="AJZ306" s="75"/>
      <c r="AKA306" s="75"/>
      <c r="AKB306" s="75"/>
      <c r="AKC306" s="75"/>
      <c r="AKD306" s="75"/>
      <c r="AKE306" s="75"/>
      <c r="AKF306" s="75"/>
      <c r="AKG306" s="75"/>
      <c r="AKH306" s="75"/>
      <c r="AKI306" s="75"/>
      <c r="AKJ306" s="75"/>
      <c r="AKK306" s="75"/>
      <c r="AKL306" s="75"/>
      <c r="AKM306" s="75"/>
      <c r="AKN306" s="75"/>
      <c r="AKO306" s="75"/>
      <c r="AKP306" s="75"/>
      <c r="AKQ306" s="75"/>
      <c r="AKR306" s="75"/>
      <c r="AKS306" s="75"/>
      <c r="AKT306" s="75"/>
      <c r="AKU306" s="75"/>
      <c r="AKV306" s="75"/>
      <c r="AKW306" s="75"/>
      <c r="AKX306" s="75"/>
      <c r="AKY306" s="75"/>
      <c r="AKZ306" s="75"/>
      <c r="ALA306" s="75"/>
      <c r="ALB306" s="75"/>
      <c r="ALC306" s="75"/>
      <c r="ALD306" s="75"/>
      <c r="ALE306" s="75"/>
      <c r="ALF306" s="75"/>
      <c r="ALG306" s="75"/>
      <c r="ALH306" s="75"/>
      <c r="ALI306" s="75"/>
      <c r="ALJ306" s="75"/>
      <c r="ALK306" s="75"/>
      <c r="ALL306" s="75"/>
      <c r="ALM306" s="75"/>
      <c r="ALN306" s="75"/>
      <c r="ALO306" s="75"/>
      <c r="ALP306" s="75"/>
      <c r="ALQ306" s="75"/>
      <c r="ALR306" s="75"/>
      <c r="ALS306" s="75"/>
      <c r="ALT306" s="75"/>
      <c r="ALU306" s="75"/>
      <c r="ALV306" s="75"/>
      <c r="ALW306" s="75"/>
      <c r="ALX306" s="75"/>
      <c r="ALY306" s="75"/>
      <c r="ALZ306" s="75"/>
      <c r="AMA306" s="75"/>
      <c r="AMB306" s="75"/>
      <c r="AMC306" s="75"/>
      <c r="AMD306" s="75"/>
      <c r="AME306" s="75"/>
      <c r="AMF306" s="75"/>
      <c r="AMG306" s="75"/>
      <c r="AMH306" s="75"/>
      <c r="AMI306" s="75"/>
      <c r="AMJ306" s="75"/>
      <c r="AMK306" s="75"/>
      <c r="AML306" s="75"/>
      <c r="AMM306" s="75"/>
      <c r="AMN306" s="75"/>
      <c r="AMO306" s="75"/>
      <c r="AMP306" s="75"/>
      <c r="AMQ306" s="75"/>
      <c r="AMR306" s="75"/>
      <c r="AMS306" s="75"/>
      <c r="AMT306" s="75"/>
      <c r="AMU306" s="75"/>
      <c r="AMV306" s="75"/>
      <c r="AMW306" s="75"/>
      <c r="AMX306" s="75"/>
      <c r="AMY306" s="75"/>
      <c r="AMZ306" s="75"/>
      <c r="ANA306" s="75"/>
      <c r="ANB306" s="75"/>
      <c r="ANC306" s="75"/>
      <c r="AND306" s="75"/>
      <c r="ANE306" s="75"/>
      <c r="ANF306" s="75"/>
      <c r="ANG306" s="75"/>
      <c r="ANH306" s="75"/>
      <c r="ANI306" s="75"/>
      <c r="ANJ306" s="75"/>
      <c r="ANK306" s="75"/>
      <c r="ANL306" s="75"/>
      <c r="ANM306" s="75"/>
      <c r="ANN306" s="75"/>
      <c r="ANO306" s="75"/>
      <c r="ANP306" s="75"/>
      <c r="ANQ306" s="75"/>
      <c r="ANR306" s="75"/>
      <c r="ANS306" s="75"/>
      <c r="ANT306" s="75"/>
      <c r="ANU306" s="75"/>
      <c r="ANV306" s="75"/>
      <c r="ANW306" s="75"/>
      <c r="ANX306" s="75"/>
      <c r="ANY306" s="75"/>
      <c r="ANZ306" s="75"/>
      <c r="AOA306" s="75"/>
      <c r="AOB306" s="75"/>
      <c r="AOC306" s="75"/>
      <c r="AOD306" s="75"/>
      <c r="AOE306" s="75"/>
      <c r="AOF306" s="75"/>
      <c r="AOG306" s="75"/>
      <c r="AOH306" s="75"/>
      <c r="AOI306" s="75"/>
      <c r="AOJ306" s="75"/>
      <c r="AOK306" s="75"/>
      <c r="AOL306" s="75"/>
      <c r="AOM306" s="75"/>
      <c r="AON306" s="75"/>
      <c r="AOO306" s="75"/>
      <c r="AOP306" s="75"/>
      <c r="AOQ306" s="75"/>
      <c r="AOR306" s="75"/>
      <c r="AOS306" s="75"/>
      <c r="AOT306" s="75"/>
      <c r="AOU306" s="75"/>
      <c r="AOV306" s="75"/>
      <c r="AOW306" s="75"/>
      <c r="AOX306" s="75"/>
      <c r="AOY306" s="75"/>
      <c r="AOZ306" s="75"/>
      <c r="APA306" s="75"/>
      <c r="APB306" s="75"/>
      <c r="APC306" s="75"/>
      <c r="APD306" s="75"/>
      <c r="APE306" s="75"/>
      <c r="APF306" s="75"/>
      <c r="APG306" s="75"/>
      <c r="APH306" s="75"/>
      <c r="API306" s="75"/>
      <c r="APJ306" s="75"/>
      <c r="APK306" s="75"/>
      <c r="APL306" s="75"/>
      <c r="APM306" s="75"/>
      <c r="APN306" s="75"/>
      <c r="APO306" s="75"/>
      <c r="APP306" s="75"/>
      <c r="APQ306" s="75"/>
      <c r="APR306" s="75"/>
      <c r="APS306" s="75"/>
      <c r="APT306" s="75"/>
      <c r="APU306" s="75"/>
      <c r="APV306" s="75"/>
      <c r="APW306" s="75"/>
      <c r="APX306" s="75"/>
      <c r="APY306" s="75"/>
      <c r="APZ306" s="75"/>
      <c r="AQA306" s="75"/>
      <c r="AQB306" s="75"/>
      <c r="AQC306" s="75"/>
      <c r="AQD306" s="75"/>
      <c r="AQE306" s="75"/>
      <c r="AQF306" s="75"/>
      <c r="AQG306" s="75"/>
      <c r="AQH306" s="75"/>
      <c r="AQI306" s="75"/>
      <c r="AQJ306" s="75"/>
      <c r="AQK306" s="75"/>
      <c r="AQL306" s="75"/>
      <c r="AQM306" s="75"/>
      <c r="AQN306" s="75"/>
      <c r="AQO306" s="75"/>
      <c r="AQP306" s="75"/>
      <c r="AQQ306" s="75"/>
      <c r="AQR306" s="75"/>
      <c r="AQS306" s="75"/>
      <c r="AQT306" s="75"/>
      <c r="AQU306" s="75"/>
      <c r="AQV306" s="75"/>
      <c r="AQW306" s="75"/>
      <c r="AQX306" s="75"/>
      <c r="AQY306" s="75"/>
      <c r="AQZ306" s="75"/>
      <c r="ARA306" s="75"/>
      <c r="ARB306" s="75"/>
      <c r="ARC306" s="75"/>
      <c r="ARD306" s="75"/>
      <c r="ARE306" s="75"/>
      <c r="ARF306" s="75"/>
      <c r="ARG306" s="75"/>
      <c r="ARH306" s="75"/>
      <c r="ARI306" s="75"/>
      <c r="ARJ306" s="75"/>
      <c r="ARK306" s="75"/>
      <c r="ARL306" s="75"/>
      <c r="ARM306" s="75"/>
      <c r="ARN306" s="75"/>
      <c r="ARO306" s="75"/>
      <c r="ARP306" s="75"/>
      <c r="ARQ306" s="75"/>
      <c r="ARR306" s="75"/>
      <c r="ARS306" s="75"/>
      <c r="ART306" s="75"/>
      <c r="ARU306" s="75"/>
      <c r="ARV306" s="75"/>
      <c r="ARW306" s="75"/>
      <c r="ARX306" s="75"/>
      <c r="ARY306" s="75"/>
      <c r="ARZ306" s="75"/>
      <c r="ASA306" s="75"/>
      <c r="ASB306" s="75"/>
      <c r="ASC306" s="75"/>
      <c r="ASD306" s="75"/>
      <c r="ASE306" s="75"/>
      <c r="ASF306" s="75"/>
      <c r="ASG306" s="75"/>
      <c r="ASH306" s="75"/>
      <c r="ASI306" s="75"/>
      <c r="ASJ306" s="75"/>
      <c r="ASK306" s="75"/>
      <c r="ASL306" s="75"/>
      <c r="ASM306" s="75"/>
      <c r="ASN306" s="75"/>
      <c r="ASO306" s="75"/>
      <c r="ASP306" s="75"/>
      <c r="ASQ306" s="75"/>
      <c r="ASR306" s="75"/>
      <c r="ASS306" s="75"/>
      <c r="AST306" s="75"/>
      <c r="ASU306" s="75"/>
      <c r="ASV306" s="75"/>
      <c r="ASW306" s="75"/>
      <c r="ASX306" s="75"/>
      <c r="ASY306" s="75"/>
      <c r="ASZ306" s="75"/>
      <c r="ATA306" s="75"/>
      <c r="ATB306" s="75"/>
      <c r="ATC306" s="75"/>
      <c r="ATD306" s="75"/>
      <c r="ATE306" s="75"/>
      <c r="ATF306" s="75"/>
      <c r="ATG306" s="75"/>
      <c r="ATH306" s="75"/>
      <c r="ATI306" s="75"/>
      <c r="ATJ306" s="75"/>
      <c r="ATK306" s="75"/>
      <c r="ATL306" s="75"/>
      <c r="ATM306" s="75"/>
      <c r="ATN306" s="75"/>
      <c r="ATO306" s="75"/>
      <c r="ATP306" s="75"/>
      <c r="ATQ306" s="75"/>
      <c r="ATR306" s="75"/>
      <c r="ATS306" s="75"/>
      <c r="ATT306" s="75"/>
      <c r="ATU306" s="75"/>
      <c r="ATV306" s="75"/>
      <c r="ATW306" s="75"/>
      <c r="ATX306" s="75"/>
      <c r="ATY306" s="75"/>
      <c r="ATZ306" s="75"/>
      <c r="AUA306" s="75"/>
      <c r="AUB306" s="75"/>
      <c r="AUC306" s="75"/>
      <c r="AUD306" s="75"/>
      <c r="AUE306" s="75"/>
      <c r="AUF306" s="75"/>
      <c r="AUG306" s="75"/>
      <c r="AUH306" s="75"/>
      <c r="AUI306" s="75"/>
      <c r="AUJ306" s="75"/>
      <c r="AUK306" s="75"/>
      <c r="AUL306" s="75"/>
      <c r="AUM306" s="75"/>
      <c r="AUN306" s="75"/>
      <c r="AUO306" s="75"/>
      <c r="AUP306" s="75"/>
      <c r="AUQ306" s="75"/>
      <c r="AUR306" s="75"/>
      <c r="AUS306" s="75"/>
      <c r="AUT306" s="75"/>
      <c r="AUU306" s="75"/>
      <c r="AUV306" s="75"/>
      <c r="AUW306" s="75"/>
      <c r="AUX306" s="75"/>
      <c r="AUY306" s="75"/>
      <c r="AUZ306" s="75"/>
      <c r="AVA306" s="75"/>
      <c r="AVB306" s="75"/>
      <c r="AVC306" s="75"/>
      <c r="AVD306" s="75"/>
      <c r="AVE306" s="75"/>
      <c r="AVF306" s="75"/>
      <c r="AVG306" s="75"/>
      <c r="AVH306" s="75"/>
      <c r="AVI306" s="75"/>
      <c r="AVJ306" s="75"/>
      <c r="AVK306" s="75"/>
      <c r="AVL306" s="75"/>
      <c r="AVM306" s="75"/>
      <c r="AVN306" s="75"/>
      <c r="AVO306" s="75"/>
      <c r="AVP306" s="75"/>
      <c r="AVQ306" s="75"/>
      <c r="AVR306" s="75"/>
      <c r="AVS306" s="75"/>
      <c r="AVT306" s="75"/>
      <c r="AVU306" s="75"/>
      <c r="AVV306" s="75"/>
      <c r="AVW306" s="75"/>
      <c r="AVX306" s="75"/>
      <c r="AVY306" s="75"/>
      <c r="AVZ306" s="75"/>
      <c r="AWA306" s="75"/>
      <c r="AWB306" s="75"/>
      <c r="AWC306" s="75"/>
      <c r="AWD306" s="75"/>
      <c r="AWE306" s="75"/>
      <c r="AWF306" s="75"/>
      <c r="AWG306" s="75"/>
      <c r="AWH306" s="75"/>
      <c r="AWI306" s="75"/>
      <c r="AWJ306" s="75"/>
      <c r="AWK306" s="75"/>
      <c r="AWL306" s="75"/>
      <c r="AWM306" s="75"/>
      <c r="AWN306" s="75"/>
      <c r="AWO306" s="75"/>
      <c r="AWP306" s="75"/>
      <c r="AWQ306" s="75"/>
      <c r="AWR306" s="75"/>
      <c r="AWS306" s="75"/>
      <c r="AWT306" s="75"/>
      <c r="AWU306" s="75"/>
      <c r="AWV306" s="75"/>
      <c r="AWW306" s="75"/>
      <c r="AWX306" s="75"/>
      <c r="AWY306" s="75"/>
      <c r="AWZ306" s="75"/>
      <c r="AXA306" s="75"/>
      <c r="AXB306" s="75"/>
      <c r="AXC306" s="75"/>
      <c r="AXD306" s="75"/>
      <c r="AXE306" s="75"/>
      <c r="AXF306" s="75"/>
      <c r="AXG306" s="75"/>
      <c r="AXH306" s="75"/>
      <c r="AXI306" s="75"/>
      <c r="AXJ306" s="75"/>
      <c r="AXK306" s="75"/>
      <c r="AXL306" s="75"/>
      <c r="AXM306" s="75"/>
      <c r="AXN306" s="75"/>
      <c r="AXO306" s="75"/>
      <c r="AXP306" s="75"/>
      <c r="AXQ306" s="75"/>
      <c r="AXR306" s="75"/>
      <c r="AXS306" s="75"/>
      <c r="AXT306" s="75"/>
      <c r="AXU306" s="75"/>
      <c r="AXV306" s="75"/>
      <c r="AXW306" s="75"/>
      <c r="AXX306" s="75"/>
      <c r="AXY306" s="75"/>
      <c r="AXZ306" s="75"/>
      <c r="AYA306" s="75"/>
      <c r="AYB306" s="75"/>
      <c r="AYC306" s="75"/>
      <c r="AYD306" s="75"/>
      <c r="AYE306" s="75"/>
      <c r="AYF306" s="75"/>
      <c r="AYG306" s="75"/>
      <c r="AYH306" s="75"/>
      <c r="AYI306" s="75"/>
      <c r="AYJ306" s="75"/>
      <c r="AYK306" s="75"/>
      <c r="AYL306" s="75"/>
      <c r="AYM306" s="75"/>
      <c r="AYN306" s="75"/>
      <c r="AYO306" s="75"/>
      <c r="AYP306" s="75"/>
      <c r="AYQ306" s="75"/>
      <c r="AYR306" s="75"/>
      <c r="AYS306" s="75"/>
      <c r="AYT306" s="75"/>
      <c r="AYU306" s="75"/>
      <c r="AYV306" s="75"/>
      <c r="AYW306" s="75"/>
      <c r="AYX306" s="75"/>
      <c r="AYY306" s="75"/>
      <c r="AYZ306" s="75"/>
      <c r="AZA306" s="75"/>
      <c r="AZB306" s="75"/>
      <c r="AZC306" s="75"/>
      <c r="AZD306" s="75"/>
      <c r="AZE306" s="75"/>
      <c r="AZF306" s="75"/>
      <c r="AZG306" s="75"/>
      <c r="AZH306" s="75"/>
      <c r="AZI306" s="75"/>
      <c r="AZJ306" s="75"/>
      <c r="AZK306" s="75"/>
      <c r="AZL306" s="75"/>
      <c r="AZM306" s="75"/>
      <c r="AZN306" s="75"/>
      <c r="AZO306" s="75"/>
      <c r="AZP306" s="75"/>
      <c r="AZQ306" s="75"/>
      <c r="AZR306" s="75"/>
      <c r="AZS306" s="75"/>
      <c r="AZT306" s="75"/>
      <c r="AZU306" s="75"/>
      <c r="AZV306" s="75"/>
      <c r="AZW306" s="75"/>
      <c r="AZX306" s="75"/>
      <c r="AZY306" s="75"/>
      <c r="AZZ306" s="75"/>
      <c r="BAA306" s="75"/>
      <c r="BAB306" s="75"/>
      <c r="BAC306" s="75"/>
      <c r="BAD306" s="75"/>
      <c r="BAE306" s="75"/>
      <c r="BAF306" s="75"/>
      <c r="BAG306" s="75"/>
      <c r="BAH306" s="75"/>
      <c r="BAI306" s="75"/>
      <c r="BAJ306" s="75"/>
      <c r="BAK306" s="75"/>
      <c r="BAL306" s="75"/>
      <c r="BAM306" s="75"/>
      <c r="BAN306" s="75"/>
      <c r="BAO306" s="75"/>
      <c r="BAP306" s="75"/>
      <c r="BAQ306" s="75"/>
      <c r="BAR306" s="75"/>
      <c r="BAS306" s="75"/>
      <c r="BAT306" s="75"/>
      <c r="BAU306" s="75"/>
      <c r="BAV306" s="75"/>
      <c r="BAW306" s="75"/>
      <c r="BAX306" s="75"/>
      <c r="BAY306" s="75"/>
      <c r="BAZ306" s="75"/>
      <c r="BBA306" s="75"/>
      <c r="BBB306" s="75"/>
      <c r="BBC306" s="75"/>
      <c r="BBD306" s="75"/>
      <c r="BBE306" s="75"/>
      <c r="BBF306" s="75"/>
      <c r="BBG306" s="75"/>
      <c r="BBH306" s="75"/>
      <c r="BBI306" s="75"/>
      <c r="BBJ306" s="75"/>
      <c r="BBK306" s="75"/>
      <c r="BBL306" s="75"/>
      <c r="BBM306" s="75"/>
      <c r="BBN306" s="75"/>
      <c r="BBO306" s="75"/>
      <c r="BBP306" s="75"/>
      <c r="BBQ306" s="75"/>
      <c r="BBR306" s="75"/>
      <c r="BBS306" s="75"/>
      <c r="BBT306" s="75"/>
      <c r="BBU306" s="75"/>
      <c r="BBV306" s="75"/>
      <c r="BBW306" s="75"/>
      <c r="BBX306" s="75"/>
      <c r="BBY306" s="75"/>
      <c r="BBZ306" s="75"/>
      <c r="BCA306" s="75"/>
      <c r="BCB306" s="75"/>
      <c r="BCC306" s="75"/>
      <c r="BCD306" s="75"/>
      <c r="BCE306" s="75"/>
      <c r="BCF306" s="75"/>
      <c r="BCG306" s="75"/>
      <c r="BCH306" s="75"/>
      <c r="BCI306" s="75"/>
      <c r="BCJ306" s="75"/>
      <c r="BCK306" s="75"/>
      <c r="BCL306" s="75"/>
      <c r="BCM306" s="75"/>
      <c r="BCN306" s="75"/>
      <c r="BCO306" s="75"/>
      <c r="BCP306" s="75"/>
      <c r="BCQ306" s="75"/>
      <c r="BCR306" s="75"/>
      <c r="BCS306" s="75"/>
      <c r="BCT306" s="75"/>
      <c r="BCU306" s="75"/>
      <c r="BCV306" s="75"/>
      <c r="BCW306" s="75"/>
      <c r="BCX306" s="75"/>
      <c r="BCY306" s="75"/>
      <c r="BCZ306" s="75"/>
      <c r="BDA306" s="75"/>
      <c r="BDB306" s="75"/>
      <c r="BDC306" s="75"/>
      <c r="BDD306" s="75"/>
      <c r="BDE306" s="75"/>
      <c r="BDF306" s="75"/>
      <c r="BDG306" s="75"/>
      <c r="BDH306" s="75"/>
      <c r="BDI306" s="75"/>
      <c r="BDJ306" s="75"/>
      <c r="BDK306" s="75"/>
      <c r="BDL306" s="75"/>
      <c r="BDM306" s="75"/>
      <c r="BDN306" s="75"/>
      <c r="BDO306" s="75"/>
      <c r="BDP306" s="75"/>
      <c r="BDQ306" s="75"/>
      <c r="BDR306" s="75"/>
      <c r="BDS306" s="75"/>
      <c r="BDT306" s="75"/>
      <c r="BDU306" s="75"/>
      <c r="BDV306" s="75"/>
      <c r="BDW306" s="75"/>
      <c r="BDX306" s="75"/>
      <c r="BDY306" s="75"/>
      <c r="BDZ306" s="75"/>
      <c r="BEA306" s="75"/>
      <c r="BEB306" s="75"/>
      <c r="BEC306" s="75"/>
      <c r="BED306" s="75"/>
      <c r="BEE306" s="75"/>
      <c r="BEF306" s="75"/>
      <c r="BEG306" s="75"/>
      <c r="BEH306" s="75"/>
      <c r="BEI306" s="75"/>
      <c r="BEJ306" s="75"/>
      <c r="BEK306" s="75"/>
      <c r="BEL306" s="75"/>
      <c r="BEM306" s="75"/>
      <c r="BEN306" s="75"/>
      <c r="BEO306" s="75"/>
      <c r="BEP306" s="75"/>
      <c r="BEQ306" s="75"/>
      <c r="BER306" s="75"/>
      <c r="BES306" s="75"/>
      <c r="BET306" s="75"/>
      <c r="BEU306" s="75"/>
      <c r="BEV306" s="75"/>
      <c r="BEW306" s="75"/>
      <c r="BEX306" s="75"/>
      <c r="BEY306" s="75"/>
      <c r="BEZ306" s="75"/>
      <c r="BFA306" s="75"/>
      <c r="BFB306" s="75"/>
      <c r="BFC306" s="75"/>
      <c r="BFD306" s="75"/>
      <c r="BFE306" s="75"/>
      <c r="BFF306" s="75"/>
      <c r="BFG306" s="75"/>
      <c r="BFH306" s="75"/>
      <c r="BFI306" s="75"/>
      <c r="BFJ306" s="75"/>
      <c r="BFK306" s="75"/>
      <c r="BFL306" s="75"/>
      <c r="BFM306" s="75"/>
      <c r="BFN306" s="75"/>
      <c r="BFO306" s="75"/>
      <c r="BFP306" s="75"/>
      <c r="BFQ306" s="75"/>
      <c r="BFR306" s="75"/>
      <c r="BFS306" s="75"/>
      <c r="BFT306" s="75"/>
      <c r="BFU306" s="75"/>
      <c r="BFV306" s="75"/>
      <c r="BFW306" s="75"/>
      <c r="BFX306" s="75"/>
      <c r="BFY306" s="75"/>
      <c r="BFZ306" s="75"/>
      <c r="BGA306" s="75"/>
      <c r="BGB306" s="75"/>
      <c r="BGC306" s="75"/>
      <c r="BGD306" s="75"/>
      <c r="BGE306" s="75"/>
      <c r="BGF306" s="75"/>
      <c r="BGG306" s="75"/>
      <c r="BGH306" s="75"/>
      <c r="BGI306" s="75"/>
      <c r="BGJ306" s="75"/>
      <c r="BGK306" s="75"/>
      <c r="BGL306" s="75"/>
      <c r="BGM306" s="75"/>
      <c r="BGN306" s="75"/>
      <c r="BGO306" s="75"/>
      <c r="BGP306" s="75"/>
      <c r="BGQ306" s="75"/>
      <c r="BGR306" s="75"/>
      <c r="BGS306" s="75"/>
      <c r="BGT306" s="75"/>
      <c r="BGU306" s="75"/>
      <c r="BGV306" s="75"/>
      <c r="BGW306" s="75"/>
      <c r="BGX306" s="75"/>
      <c r="BGY306" s="75"/>
      <c r="BGZ306" s="75"/>
      <c r="BHA306" s="75"/>
      <c r="BHB306" s="75"/>
      <c r="BHC306" s="75"/>
      <c r="BHD306" s="75"/>
      <c r="BHE306" s="75"/>
      <c r="BHF306" s="75"/>
      <c r="BHG306" s="75"/>
      <c r="BHH306" s="75"/>
      <c r="BHI306" s="75"/>
      <c r="BHJ306" s="75"/>
      <c r="BHK306" s="75"/>
      <c r="BHL306" s="75"/>
      <c r="BHM306" s="75"/>
      <c r="BHN306" s="75"/>
      <c r="BHO306" s="75"/>
      <c r="BHP306" s="75"/>
      <c r="BHQ306" s="75"/>
      <c r="BHR306" s="75"/>
      <c r="BHS306" s="75"/>
      <c r="BHT306" s="75"/>
      <c r="BHU306" s="75"/>
      <c r="BHV306" s="75"/>
      <c r="BHW306" s="75"/>
      <c r="BHX306" s="75"/>
      <c r="BHY306" s="75"/>
      <c r="BHZ306" s="75"/>
      <c r="BIA306" s="75"/>
      <c r="BIB306" s="75"/>
      <c r="BIC306" s="75"/>
      <c r="BID306" s="75"/>
      <c r="BIE306" s="75"/>
      <c r="BIF306" s="75"/>
      <c r="BIG306" s="75"/>
      <c r="BIH306" s="75"/>
      <c r="BII306" s="75"/>
      <c r="BIJ306" s="75"/>
      <c r="BIK306" s="75"/>
      <c r="BIL306" s="75"/>
      <c r="BIM306" s="75"/>
      <c r="BIN306" s="75"/>
      <c r="BIO306" s="75"/>
      <c r="BIP306" s="75"/>
      <c r="BIQ306" s="75"/>
      <c r="BIR306" s="75"/>
      <c r="BIS306" s="75"/>
      <c r="BIT306" s="75"/>
      <c r="BIU306" s="75"/>
      <c r="BIV306" s="75"/>
      <c r="BIW306" s="75"/>
      <c r="BIX306" s="75"/>
      <c r="BIY306" s="75"/>
      <c r="BIZ306" s="75"/>
      <c r="BJA306" s="75"/>
      <c r="BJB306" s="75"/>
      <c r="BJC306" s="75"/>
      <c r="BJD306" s="75"/>
      <c r="BJE306" s="75"/>
      <c r="BJF306" s="75"/>
      <c r="BJG306" s="75"/>
      <c r="BJH306" s="75"/>
      <c r="BJI306" s="75"/>
      <c r="BJJ306" s="75"/>
      <c r="BJK306" s="75"/>
      <c r="BJL306" s="75"/>
      <c r="BJM306" s="75"/>
      <c r="BJN306" s="75"/>
      <c r="BJO306" s="75"/>
      <c r="BJP306" s="75"/>
      <c r="BJQ306" s="75"/>
      <c r="BJR306" s="75"/>
      <c r="BJS306" s="75"/>
      <c r="BJT306" s="75"/>
      <c r="BJU306" s="75"/>
      <c r="BJV306" s="75"/>
      <c r="BJW306" s="75"/>
      <c r="BJX306" s="75"/>
      <c r="BJY306" s="75"/>
      <c r="BJZ306" s="75"/>
      <c r="BKA306" s="75"/>
      <c r="BKB306" s="75"/>
      <c r="BKC306" s="75"/>
      <c r="BKD306" s="75"/>
      <c r="BKE306" s="75"/>
      <c r="BKF306" s="75"/>
      <c r="BKG306" s="75"/>
      <c r="BKH306" s="75"/>
      <c r="BKI306" s="75"/>
      <c r="BKJ306" s="75"/>
      <c r="BKK306" s="75"/>
      <c r="BKL306" s="75"/>
      <c r="BKM306" s="75"/>
      <c r="BKN306" s="75"/>
      <c r="BKO306" s="75"/>
      <c r="BKP306" s="75"/>
      <c r="BKQ306" s="75"/>
      <c r="BKR306" s="75"/>
      <c r="BKS306" s="75"/>
      <c r="BKT306" s="75"/>
      <c r="BKU306" s="75"/>
      <c r="BKV306" s="75"/>
      <c r="BKW306" s="75"/>
      <c r="BKX306" s="75"/>
      <c r="BKY306" s="75"/>
      <c r="BKZ306" s="75"/>
      <c r="BLA306" s="75"/>
      <c r="BLB306" s="75"/>
      <c r="BLC306" s="75"/>
      <c r="BLD306" s="75"/>
      <c r="BLE306" s="75"/>
      <c r="BLF306" s="75"/>
      <c r="BLG306" s="75"/>
      <c r="BLH306" s="75"/>
      <c r="BLI306" s="75"/>
      <c r="BLJ306" s="75"/>
      <c r="BLK306" s="75"/>
      <c r="BLL306" s="75"/>
      <c r="BLM306" s="75"/>
      <c r="BLN306" s="75"/>
      <c r="BLO306" s="75"/>
      <c r="BLP306" s="75"/>
      <c r="BLQ306" s="75"/>
      <c r="BLR306" s="75"/>
      <c r="BLS306" s="75"/>
      <c r="BLT306" s="75"/>
      <c r="BLU306" s="75"/>
      <c r="BLV306" s="75"/>
      <c r="BLW306" s="75"/>
      <c r="BLX306" s="75"/>
      <c r="BLY306" s="75"/>
      <c r="BLZ306" s="75"/>
      <c r="BMA306" s="75"/>
      <c r="BMB306" s="75"/>
      <c r="BMC306" s="75"/>
      <c r="BMD306" s="75"/>
      <c r="BME306" s="75"/>
      <c r="BMF306" s="75"/>
      <c r="BMG306" s="75"/>
      <c r="BMH306" s="75"/>
      <c r="BMI306" s="75"/>
      <c r="BMJ306" s="75"/>
      <c r="BMK306" s="75"/>
      <c r="BML306" s="75"/>
      <c r="BMM306" s="75"/>
      <c r="BMN306" s="75"/>
      <c r="BMO306" s="75"/>
      <c r="BMP306" s="75"/>
      <c r="BMQ306" s="75"/>
      <c r="BMR306" s="75"/>
      <c r="BMS306" s="75"/>
      <c r="BMT306" s="75"/>
      <c r="BMU306" s="75"/>
      <c r="BMV306" s="75"/>
      <c r="BMW306" s="75"/>
      <c r="BMX306" s="75"/>
      <c r="BMY306" s="75"/>
      <c r="BMZ306" s="75"/>
      <c r="BNA306" s="75"/>
      <c r="BNB306" s="75"/>
      <c r="BNC306" s="75"/>
      <c r="BND306" s="75"/>
      <c r="BNE306" s="75"/>
      <c r="BNF306" s="75"/>
      <c r="BNG306" s="75"/>
      <c r="BNH306" s="75"/>
      <c r="BNI306" s="75"/>
      <c r="BNJ306" s="75"/>
      <c r="BNK306" s="75"/>
      <c r="BNL306" s="75"/>
      <c r="BNM306" s="75"/>
      <c r="BNN306" s="75"/>
      <c r="BNO306" s="75"/>
      <c r="BNP306" s="75"/>
      <c r="BNQ306" s="75"/>
      <c r="BNR306" s="75"/>
      <c r="BNS306" s="75"/>
      <c r="BNT306" s="75"/>
      <c r="BNU306" s="75"/>
      <c r="BNV306" s="75"/>
      <c r="BNW306" s="75"/>
      <c r="BNX306" s="75"/>
      <c r="BNY306" s="75"/>
      <c r="BNZ306" s="75"/>
      <c r="BOA306" s="75"/>
      <c r="BOB306" s="75"/>
      <c r="BOC306" s="75"/>
      <c r="BOD306" s="75"/>
      <c r="BOE306" s="75"/>
      <c r="BOF306" s="75"/>
      <c r="BOG306" s="75"/>
      <c r="BOH306" s="75"/>
      <c r="BOI306" s="75"/>
      <c r="BOJ306" s="75"/>
      <c r="BOK306" s="75"/>
      <c r="BOL306" s="75"/>
      <c r="BOM306" s="75"/>
      <c r="BON306" s="75"/>
      <c r="BOO306" s="75"/>
      <c r="BOP306" s="75"/>
      <c r="BOQ306" s="75"/>
      <c r="BOR306" s="75"/>
      <c r="BOS306" s="75"/>
      <c r="BOT306" s="75"/>
      <c r="BOU306" s="75"/>
      <c r="BOV306" s="75"/>
      <c r="BOW306" s="75"/>
      <c r="BOX306" s="75"/>
      <c r="BOY306" s="75"/>
      <c r="BOZ306" s="75"/>
      <c r="BPA306" s="75"/>
      <c r="BPB306" s="75"/>
      <c r="BPC306" s="75"/>
      <c r="BPD306" s="75"/>
      <c r="BPE306" s="75"/>
      <c r="BPF306" s="75"/>
      <c r="BPG306" s="75"/>
      <c r="BPH306" s="75"/>
      <c r="BPI306" s="75"/>
      <c r="BPJ306" s="75"/>
      <c r="BPK306" s="75"/>
      <c r="BPL306" s="75"/>
      <c r="BPM306" s="75"/>
      <c r="BPN306" s="75"/>
      <c r="BPO306" s="75"/>
      <c r="BPP306" s="75"/>
      <c r="BPQ306" s="75"/>
      <c r="BPR306" s="75"/>
      <c r="BPS306" s="75"/>
      <c r="BPT306" s="75"/>
      <c r="BPU306" s="75"/>
      <c r="BPV306" s="75"/>
      <c r="BPW306" s="75"/>
      <c r="BPX306" s="75"/>
      <c r="BPY306" s="75"/>
      <c r="BPZ306" s="75"/>
      <c r="BQA306" s="75"/>
      <c r="BQB306" s="75"/>
      <c r="BQC306" s="75"/>
      <c r="BQD306" s="75"/>
      <c r="BQE306" s="75"/>
      <c r="BQF306" s="75"/>
      <c r="BQG306" s="75"/>
      <c r="BQH306" s="75"/>
      <c r="BQI306" s="75"/>
      <c r="BQJ306" s="75"/>
      <c r="BQK306" s="75"/>
      <c r="BQL306" s="75"/>
      <c r="BQM306" s="75"/>
      <c r="BQN306" s="75"/>
      <c r="BQO306" s="75"/>
      <c r="BQP306" s="75"/>
      <c r="BQQ306" s="75"/>
      <c r="BQR306" s="75"/>
      <c r="BQS306" s="75"/>
      <c r="BQT306" s="75"/>
      <c r="BQU306" s="75"/>
      <c r="BQV306" s="75"/>
      <c r="BQW306" s="75"/>
      <c r="BQX306" s="75"/>
      <c r="BQY306" s="75"/>
      <c r="BQZ306" s="75"/>
      <c r="BRA306" s="75"/>
      <c r="BRB306" s="75"/>
      <c r="BRC306" s="75"/>
      <c r="BRD306" s="75"/>
      <c r="BRE306" s="75"/>
      <c r="BRF306" s="75"/>
      <c r="BRG306" s="75"/>
      <c r="BRH306" s="75"/>
      <c r="BRI306" s="75"/>
      <c r="BRJ306" s="75"/>
      <c r="BRK306" s="75"/>
      <c r="BRL306" s="75"/>
      <c r="BRM306" s="75"/>
      <c r="BRN306" s="75"/>
      <c r="BRO306" s="75"/>
      <c r="BRP306" s="75"/>
      <c r="BRQ306" s="75"/>
      <c r="BRR306" s="75"/>
      <c r="BRS306" s="75"/>
      <c r="BRT306" s="75"/>
      <c r="BRU306" s="75"/>
      <c r="BRV306" s="75"/>
      <c r="BRW306" s="75"/>
      <c r="BRX306" s="75"/>
      <c r="BRY306" s="75"/>
      <c r="BRZ306" s="75"/>
      <c r="BSA306" s="75"/>
      <c r="BSB306" s="75"/>
      <c r="BSC306" s="75"/>
      <c r="BSD306" s="75"/>
      <c r="BSE306" s="75"/>
      <c r="BSF306" s="75"/>
      <c r="BSG306" s="75"/>
      <c r="BSH306" s="75"/>
      <c r="BSI306" s="75"/>
      <c r="BSJ306" s="75"/>
      <c r="BSK306" s="75"/>
      <c r="BSL306" s="75"/>
      <c r="BSM306" s="75"/>
      <c r="BSN306" s="75"/>
      <c r="BSO306" s="75"/>
      <c r="BSP306" s="75"/>
      <c r="BSQ306" s="75"/>
      <c r="BSR306" s="75"/>
      <c r="BSS306" s="75"/>
      <c r="BST306" s="75"/>
      <c r="BSU306" s="75"/>
      <c r="BSV306" s="75"/>
      <c r="BSW306" s="75"/>
      <c r="BSX306" s="75"/>
      <c r="BSY306" s="75"/>
      <c r="BSZ306" s="75"/>
      <c r="BTA306" s="75"/>
      <c r="BTB306" s="75"/>
      <c r="BTC306" s="75"/>
      <c r="BTD306" s="75"/>
      <c r="BTE306" s="75"/>
      <c r="BTF306" s="75"/>
      <c r="BTG306" s="75"/>
      <c r="BTH306" s="75"/>
      <c r="BTI306" s="75"/>
      <c r="BTJ306" s="75"/>
      <c r="BTK306" s="75"/>
      <c r="BTL306" s="75"/>
      <c r="BTM306" s="75"/>
      <c r="BTN306" s="75"/>
      <c r="BTO306" s="75"/>
      <c r="BTP306" s="75"/>
      <c r="BTQ306" s="75"/>
      <c r="BTR306" s="75"/>
      <c r="BTS306" s="75"/>
      <c r="BTT306" s="75"/>
      <c r="BTU306" s="75"/>
      <c r="BTV306" s="75"/>
      <c r="BTW306" s="75"/>
      <c r="BTX306" s="75"/>
      <c r="BTY306" s="75"/>
      <c r="BTZ306" s="75"/>
      <c r="BUA306" s="75"/>
      <c r="BUB306" s="75"/>
      <c r="BUC306" s="75"/>
      <c r="BUD306" s="75"/>
      <c r="BUE306" s="75"/>
      <c r="BUF306" s="75"/>
      <c r="BUG306" s="75"/>
      <c r="BUH306" s="75"/>
      <c r="BUI306" s="75"/>
      <c r="BUJ306" s="75"/>
      <c r="BUK306" s="75"/>
      <c r="BUL306" s="75"/>
      <c r="BUM306" s="75"/>
      <c r="BUN306" s="75"/>
      <c r="BUO306" s="75"/>
      <c r="BUP306" s="75"/>
      <c r="BUQ306" s="75"/>
      <c r="BUR306" s="75"/>
      <c r="BUS306" s="75"/>
      <c r="BUT306" s="75"/>
      <c r="BUU306" s="75"/>
      <c r="BUV306" s="75"/>
      <c r="BUW306" s="75"/>
      <c r="BUX306" s="75"/>
      <c r="BUY306" s="75"/>
      <c r="BUZ306" s="75"/>
      <c r="BVA306" s="75"/>
      <c r="BVB306" s="75"/>
      <c r="BVC306" s="75"/>
      <c r="BVD306" s="75"/>
      <c r="BVE306" s="75"/>
      <c r="BVF306" s="75"/>
      <c r="BVG306" s="75"/>
      <c r="BVH306" s="75"/>
      <c r="BVI306" s="75"/>
      <c r="BVJ306" s="75"/>
      <c r="BVK306" s="75"/>
      <c r="BVL306" s="75"/>
      <c r="BVM306" s="75"/>
      <c r="BVN306" s="75"/>
      <c r="BVO306" s="75"/>
      <c r="BVP306" s="75"/>
      <c r="BVQ306" s="75"/>
      <c r="BVR306" s="75"/>
      <c r="BVS306" s="75"/>
      <c r="BVT306" s="75"/>
      <c r="BVU306" s="75"/>
      <c r="BVV306" s="75"/>
      <c r="BVW306" s="75"/>
      <c r="BVX306" s="75"/>
      <c r="BVY306" s="75"/>
      <c r="BVZ306" s="75"/>
      <c r="BWA306" s="75"/>
      <c r="BWB306" s="75"/>
      <c r="BWC306" s="75"/>
      <c r="BWD306" s="75"/>
      <c r="BWE306" s="75"/>
      <c r="BWF306" s="75"/>
      <c r="BWG306" s="75"/>
      <c r="BWH306" s="75"/>
      <c r="BWI306" s="75"/>
      <c r="BWJ306" s="75"/>
      <c r="BWK306" s="75"/>
      <c r="BWL306" s="75"/>
      <c r="BWM306" s="75"/>
      <c r="BWN306" s="75"/>
      <c r="BWO306" s="75"/>
      <c r="BWP306" s="75"/>
      <c r="BWQ306" s="75"/>
      <c r="BWR306" s="75"/>
      <c r="BWS306" s="75"/>
      <c r="BWT306" s="75"/>
      <c r="BWU306" s="75"/>
      <c r="BWV306" s="75"/>
      <c r="BWW306" s="75"/>
      <c r="BWX306" s="75"/>
      <c r="BWY306" s="75"/>
      <c r="BWZ306" s="75"/>
      <c r="BXA306" s="75"/>
      <c r="BXB306" s="75"/>
      <c r="BXC306" s="75"/>
      <c r="BXD306" s="75"/>
      <c r="BXE306" s="75"/>
      <c r="BXF306" s="75"/>
      <c r="BXG306" s="75"/>
      <c r="BXH306" s="75"/>
      <c r="BXI306" s="75"/>
      <c r="BXJ306" s="75"/>
      <c r="BXK306" s="75"/>
      <c r="BXL306" s="75"/>
      <c r="BXM306" s="75"/>
      <c r="BXN306" s="75"/>
      <c r="BXO306" s="75"/>
      <c r="BXP306" s="75"/>
      <c r="BXQ306" s="75"/>
      <c r="BXR306" s="75"/>
      <c r="BXS306" s="75"/>
      <c r="BXT306" s="75"/>
      <c r="BXU306" s="75"/>
      <c r="BXV306" s="75"/>
      <c r="BXW306" s="75"/>
      <c r="BXX306" s="75"/>
      <c r="BXY306" s="75"/>
      <c r="BXZ306" s="75"/>
      <c r="BYA306" s="75"/>
      <c r="BYB306" s="75"/>
      <c r="BYC306" s="75"/>
      <c r="BYD306" s="75"/>
      <c r="BYE306" s="75"/>
      <c r="BYF306" s="75"/>
      <c r="BYG306" s="75"/>
      <c r="BYH306" s="75"/>
      <c r="BYI306" s="75"/>
      <c r="BYJ306" s="75"/>
      <c r="BYK306" s="75"/>
      <c r="BYL306" s="75"/>
      <c r="BYM306" s="75"/>
      <c r="BYN306" s="75"/>
      <c r="BYO306" s="75"/>
      <c r="BYP306" s="75"/>
      <c r="BYQ306" s="75"/>
      <c r="BYR306" s="75"/>
      <c r="BYS306" s="75"/>
      <c r="BYT306" s="75"/>
      <c r="BYU306" s="75"/>
      <c r="BYV306" s="75"/>
      <c r="BYW306" s="75"/>
      <c r="BYX306" s="75"/>
      <c r="BYY306" s="75"/>
      <c r="BYZ306" s="75"/>
      <c r="BZA306" s="75"/>
      <c r="BZB306" s="75"/>
      <c r="BZC306" s="75"/>
      <c r="BZD306" s="75"/>
      <c r="BZE306" s="75"/>
      <c r="BZF306" s="75"/>
      <c r="BZG306" s="75"/>
      <c r="BZH306" s="75"/>
      <c r="BZI306" s="75"/>
      <c r="BZJ306" s="75"/>
      <c r="BZK306" s="75"/>
      <c r="BZL306" s="75"/>
      <c r="BZM306" s="75"/>
      <c r="BZN306" s="75"/>
      <c r="BZO306" s="75"/>
      <c r="BZP306" s="75"/>
      <c r="BZQ306" s="75"/>
      <c r="BZR306" s="75"/>
      <c r="BZS306" s="75"/>
      <c r="BZT306" s="75"/>
      <c r="BZU306" s="75"/>
      <c r="BZV306" s="75"/>
      <c r="BZW306" s="75"/>
      <c r="BZX306" s="75"/>
      <c r="BZY306" s="75"/>
      <c r="BZZ306" s="75"/>
      <c r="CAA306" s="75"/>
      <c r="CAB306" s="75"/>
      <c r="CAC306" s="75"/>
      <c r="CAD306" s="75"/>
      <c r="CAE306" s="75"/>
      <c r="CAF306" s="75"/>
      <c r="CAG306" s="75"/>
      <c r="CAH306" s="75"/>
      <c r="CAI306" s="75"/>
      <c r="CAJ306" s="75"/>
      <c r="CAK306" s="75"/>
      <c r="CAL306" s="75"/>
      <c r="CAM306" s="75"/>
      <c r="CAN306" s="75"/>
      <c r="CAO306" s="75"/>
      <c r="CAP306" s="75"/>
      <c r="CAQ306" s="75"/>
      <c r="CAR306" s="75"/>
      <c r="CAS306" s="75"/>
      <c r="CAT306" s="75"/>
      <c r="CAU306" s="75"/>
      <c r="CAV306" s="75"/>
      <c r="CAW306" s="75"/>
      <c r="CAX306" s="75"/>
      <c r="CAY306" s="75"/>
      <c r="CAZ306" s="75"/>
      <c r="CBA306" s="75"/>
      <c r="CBB306" s="75"/>
      <c r="CBC306" s="75"/>
      <c r="CBD306" s="75"/>
      <c r="CBE306" s="75"/>
      <c r="CBF306" s="75"/>
      <c r="CBG306" s="75"/>
      <c r="CBH306" s="75"/>
      <c r="CBI306" s="75"/>
      <c r="CBJ306" s="75"/>
      <c r="CBK306" s="75"/>
      <c r="CBL306" s="75"/>
      <c r="CBM306" s="75"/>
      <c r="CBN306" s="75"/>
      <c r="CBO306" s="75"/>
      <c r="CBP306" s="75"/>
      <c r="CBQ306" s="75"/>
      <c r="CBR306" s="75"/>
      <c r="CBS306" s="75"/>
      <c r="CBT306" s="75"/>
      <c r="CBU306" s="75"/>
      <c r="CBV306" s="75"/>
      <c r="CBW306" s="75"/>
      <c r="CBX306" s="75"/>
      <c r="CBY306" s="75"/>
      <c r="CBZ306" s="75"/>
      <c r="CCA306" s="75"/>
      <c r="CCB306" s="75"/>
      <c r="CCC306" s="75"/>
      <c r="CCD306" s="75"/>
      <c r="CCE306" s="75"/>
      <c r="CCF306" s="75"/>
      <c r="CCG306" s="75"/>
      <c r="CCH306" s="75"/>
      <c r="CCI306" s="75"/>
      <c r="CCJ306" s="75"/>
      <c r="CCK306" s="75"/>
      <c r="CCL306" s="75"/>
      <c r="CCM306" s="75"/>
      <c r="CCN306" s="75"/>
      <c r="CCO306" s="75"/>
      <c r="CCP306" s="75"/>
      <c r="CCQ306" s="75"/>
      <c r="CCR306" s="75"/>
      <c r="CCS306" s="75"/>
      <c r="CCT306" s="75"/>
      <c r="CCU306" s="75"/>
      <c r="CCV306" s="75"/>
      <c r="CCW306" s="75"/>
      <c r="CCX306" s="75"/>
      <c r="CCY306" s="75"/>
      <c r="CCZ306" s="75"/>
      <c r="CDA306" s="75"/>
      <c r="CDB306" s="75"/>
      <c r="CDC306" s="75"/>
      <c r="CDD306" s="75"/>
      <c r="CDE306" s="75"/>
      <c r="CDF306" s="75"/>
      <c r="CDG306" s="75"/>
      <c r="CDH306" s="75"/>
      <c r="CDI306" s="75"/>
      <c r="CDJ306" s="75"/>
      <c r="CDK306" s="75"/>
      <c r="CDL306" s="75"/>
      <c r="CDM306" s="75"/>
      <c r="CDN306" s="75"/>
      <c r="CDO306" s="75"/>
      <c r="CDP306" s="75"/>
      <c r="CDQ306" s="75"/>
      <c r="CDR306" s="75"/>
      <c r="CDS306" s="75"/>
      <c r="CDT306" s="75"/>
      <c r="CDU306" s="75"/>
      <c r="CDV306" s="75"/>
      <c r="CDW306" s="75"/>
      <c r="CDX306" s="75"/>
      <c r="CDY306" s="75"/>
      <c r="CDZ306" s="75"/>
      <c r="CEA306" s="75"/>
      <c r="CEB306" s="75"/>
      <c r="CEC306" s="75"/>
      <c r="CED306" s="75"/>
      <c r="CEE306" s="75"/>
      <c r="CEF306" s="75"/>
      <c r="CEG306" s="75"/>
      <c r="CEH306" s="75"/>
      <c r="CEI306" s="75"/>
      <c r="CEJ306" s="75"/>
      <c r="CEK306" s="75"/>
      <c r="CEL306" s="75"/>
      <c r="CEM306" s="75"/>
      <c r="CEN306" s="75"/>
      <c r="CEO306" s="75"/>
      <c r="CEP306" s="75"/>
      <c r="CEQ306" s="75"/>
      <c r="CER306" s="75"/>
      <c r="CES306" s="75"/>
      <c r="CET306" s="75"/>
      <c r="CEU306" s="75"/>
      <c r="CEV306" s="75"/>
      <c r="CEW306" s="75"/>
      <c r="CEX306" s="75"/>
      <c r="CEY306" s="75"/>
      <c r="CEZ306" s="75"/>
      <c r="CFA306" s="75"/>
      <c r="CFB306" s="75"/>
      <c r="CFC306" s="75"/>
      <c r="CFD306" s="75"/>
      <c r="CFE306" s="75"/>
      <c r="CFF306" s="75"/>
      <c r="CFG306" s="75"/>
      <c r="CFH306" s="75"/>
      <c r="CFI306" s="75"/>
      <c r="CFJ306" s="75"/>
      <c r="CFK306" s="75"/>
      <c r="CFL306" s="75"/>
      <c r="CFM306" s="75"/>
      <c r="CFN306" s="75"/>
      <c r="CFO306" s="75"/>
      <c r="CFP306" s="75"/>
      <c r="CFQ306" s="75"/>
      <c r="CFR306" s="75"/>
      <c r="CFS306" s="75"/>
      <c r="CFT306" s="75"/>
      <c r="CFU306" s="75"/>
      <c r="CFV306" s="75"/>
      <c r="CFW306" s="75"/>
      <c r="CFX306" s="75"/>
      <c r="CFY306" s="75"/>
      <c r="CFZ306" s="75"/>
      <c r="CGA306" s="75"/>
      <c r="CGB306" s="75"/>
      <c r="CGC306" s="75"/>
      <c r="CGD306" s="75"/>
      <c r="CGE306" s="75"/>
      <c r="CGF306" s="75"/>
      <c r="CGG306" s="75"/>
      <c r="CGH306" s="75"/>
      <c r="CGI306" s="75"/>
      <c r="CGJ306" s="75"/>
      <c r="CGK306" s="75"/>
      <c r="CGL306" s="75"/>
      <c r="CGM306" s="75"/>
      <c r="CGN306" s="75"/>
      <c r="CGO306" s="75"/>
      <c r="CGP306" s="75"/>
      <c r="CGQ306" s="75"/>
      <c r="CGR306" s="75"/>
      <c r="CGS306" s="75"/>
      <c r="CGT306" s="75"/>
      <c r="CGU306" s="75"/>
      <c r="CGV306" s="75"/>
      <c r="CGW306" s="75"/>
      <c r="CGX306" s="75"/>
      <c r="CGY306" s="75"/>
      <c r="CGZ306" s="75"/>
      <c r="CHA306" s="75"/>
      <c r="CHB306" s="75"/>
      <c r="CHC306" s="75"/>
      <c r="CHD306" s="75"/>
      <c r="CHE306" s="75"/>
      <c r="CHF306" s="75"/>
      <c r="CHG306" s="75"/>
      <c r="CHH306" s="75"/>
      <c r="CHI306" s="75"/>
      <c r="CHJ306" s="75"/>
      <c r="CHK306" s="75"/>
      <c r="CHL306" s="75"/>
      <c r="CHM306" s="75"/>
      <c r="CHN306" s="75"/>
      <c r="CHO306" s="75"/>
      <c r="CHP306" s="75"/>
      <c r="CHQ306" s="75"/>
      <c r="CHR306" s="75"/>
      <c r="CHS306" s="75"/>
      <c r="CHT306" s="75"/>
      <c r="CHU306" s="75"/>
      <c r="CHV306" s="75"/>
      <c r="CHW306" s="75"/>
      <c r="CHX306" s="75"/>
      <c r="CHY306" s="75"/>
      <c r="CHZ306" s="75"/>
      <c r="CIA306" s="75"/>
      <c r="CIB306" s="75"/>
      <c r="CIC306" s="75"/>
      <c r="CID306" s="75"/>
      <c r="CIE306" s="75"/>
      <c r="CIF306" s="75"/>
      <c r="CIG306" s="75"/>
      <c r="CIH306" s="75"/>
      <c r="CII306" s="75"/>
      <c r="CIJ306" s="75"/>
      <c r="CIK306" s="75"/>
      <c r="CIL306" s="75"/>
      <c r="CIM306" s="75"/>
      <c r="CIN306" s="75"/>
      <c r="CIO306" s="75"/>
      <c r="CIP306" s="75"/>
      <c r="CIQ306" s="75"/>
      <c r="CIR306" s="75"/>
      <c r="CIS306" s="75"/>
      <c r="CIT306" s="75"/>
      <c r="CIU306" s="75"/>
      <c r="CIV306" s="75"/>
      <c r="CIW306" s="75"/>
      <c r="CIX306" s="75"/>
      <c r="CIY306" s="75"/>
      <c r="CIZ306" s="75"/>
      <c r="CJA306" s="75"/>
      <c r="CJB306" s="75"/>
      <c r="CJC306" s="75"/>
      <c r="CJD306" s="75"/>
      <c r="CJE306" s="75"/>
      <c r="CJF306" s="75"/>
      <c r="CJG306" s="75"/>
      <c r="CJH306" s="75"/>
      <c r="CJI306" s="75"/>
      <c r="CJJ306" s="75"/>
      <c r="CJK306" s="75"/>
      <c r="CJL306" s="75"/>
      <c r="CJM306" s="75"/>
      <c r="CJN306" s="75"/>
      <c r="CJO306" s="75"/>
      <c r="CJP306" s="75"/>
      <c r="CJQ306" s="75"/>
      <c r="CJR306" s="75"/>
      <c r="CJS306" s="75"/>
      <c r="CJT306" s="75"/>
      <c r="CJU306" s="75"/>
      <c r="CJV306" s="75"/>
      <c r="CJW306" s="75"/>
      <c r="CJX306" s="75"/>
      <c r="CJY306" s="75"/>
      <c r="CJZ306" s="75"/>
      <c r="CKA306" s="75"/>
      <c r="CKB306" s="75"/>
      <c r="CKC306" s="75"/>
      <c r="CKD306" s="75"/>
      <c r="CKE306" s="75"/>
      <c r="CKF306" s="75"/>
      <c r="CKG306" s="75"/>
      <c r="CKH306" s="75"/>
      <c r="CKI306" s="75"/>
      <c r="CKJ306" s="75"/>
      <c r="CKK306" s="75"/>
      <c r="CKL306" s="75"/>
      <c r="CKM306" s="75"/>
      <c r="CKN306" s="75"/>
      <c r="CKO306" s="75"/>
      <c r="CKP306" s="75"/>
      <c r="CKQ306" s="75"/>
      <c r="CKR306" s="75"/>
      <c r="CKS306" s="75"/>
      <c r="CKT306" s="75"/>
      <c r="CKU306" s="75"/>
      <c r="CKV306" s="75"/>
      <c r="CKW306" s="75"/>
      <c r="CKX306" s="75"/>
      <c r="CKY306" s="75"/>
      <c r="CKZ306" s="75"/>
      <c r="CLA306" s="75"/>
      <c r="CLB306" s="75"/>
      <c r="CLC306" s="75"/>
      <c r="CLD306" s="75"/>
      <c r="CLE306" s="75"/>
      <c r="CLF306" s="75"/>
      <c r="CLG306" s="75"/>
      <c r="CLH306" s="75"/>
      <c r="CLI306" s="75"/>
      <c r="CLJ306" s="75"/>
      <c r="CLK306" s="75"/>
      <c r="CLL306" s="75"/>
      <c r="CLM306" s="75"/>
      <c r="CLN306" s="75"/>
      <c r="CLO306" s="75"/>
      <c r="CLP306" s="75"/>
      <c r="CLQ306" s="75"/>
      <c r="CLR306" s="75"/>
      <c r="CLS306" s="75"/>
      <c r="CLT306" s="75"/>
      <c r="CLU306" s="75"/>
      <c r="CLV306" s="75"/>
      <c r="CLW306" s="75"/>
      <c r="CLX306" s="75"/>
      <c r="CLY306" s="75"/>
      <c r="CLZ306" s="75"/>
      <c r="CMA306" s="75"/>
      <c r="CMB306" s="75"/>
      <c r="CMC306" s="75"/>
      <c r="CMD306" s="75"/>
      <c r="CME306" s="75"/>
      <c r="CMF306" s="75"/>
      <c r="CMG306" s="75"/>
      <c r="CMH306" s="75"/>
      <c r="CMI306" s="75"/>
      <c r="CMJ306" s="75"/>
      <c r="CMK306" s="75"/>
      <c r="CML306" s="75"/>
      <c r="CMM306" s="75"/>
      <c r="CMN306" s="75"/>
      <c r="CMO306" s="75"/>
      <c r="CMP306" s="75"/>
      <c r="CMQ306" s="75"/>
      <c r="CMR306" s="75"/>
      <c r="CMS306" s="75"/>
      <c r="CMT306" s="75"/>
      <c r="CMU306" s="75"/>
      <c r="CMV306" s="75"/>
      <c r="CMW306" s="75"/>
      <c r="CMX306" s="75"/>
      <c r="CMY306" s="75"/>
      <c r="CMZ306" s="75"/>
      <c r="CNA306" s="75"/>
      <c r="CNB306" s="75"/>
      <c r="CNC306" s="75"/>
      <c r="CND306" s="75"/>
      <c r="CNE306" s="75"/>
      <c r="CNF306" s="75"/>
      <c r="CNG306" s="75"/>
      <c r="CNH306" s="75"/>
      <c r="CNI306" s="75"/>
      <c r="CNJ306" s="75"/>
      <c r="CNK306" s="75"/>
      <c r="CNL306" s="75"/>
      <c r="CNM306" s="75"/>
      <c r="CNN306" s="75"/>
      <c r="CNO306" s="75"/>
      <c r="CNP306" s="75"/>
      <c r="CNQ306" s="75"/>
      <c r="CNR306" s="75"/>
      <c r="CNS306" s="75"/>
      <c r="CNT306" s="75"/>
      <c r="CNU306" s="75"/>
      <c r="CNV306" s="75"/>
      <c r="CNW306" s="75"/>
      <c r="CNX306" s="75"/>
      <c r="CNY306" s="75"/>
      <c r="CNZ306" s="75"/>
      <c r="COA306" s="75"/>
      <c r="COB306" s="75"/>
      <c r="COC306" s="75"/>
      <c r="COD306" s="75"/>
      <c r="COE306" s="75"/>
      <c r="COF306" s="75"/>
      <c r="COG306" s="75"/>
      <c r="COH306" s="75"/>
      <c r="COI306" s="75"/>
      <c r="COJ306" s="75"/>
      <c r="COK306" s="75"/>
      <c r="COL306" s="75"/>
      <c r="COM306" s="75"/>
      <c r="CON306" s="75"/>
      <c r="COO306" s="75"/>
      <c r="COP306" s="75"/>
      <c r="COQ306" s="75"/>
      <c r="COR306" s="75"/>
      <c r="COS306" s="75"/>
      <c r="COT306" s="75"/>
      <c r="COU306" s="75"/>
      <c r="COV306" s="75"/>
      <c r="COW306" s="75"/>
      <c r="COX306" s="75"/>
      <c r="COY306" s="75"/>
      <c r="COZ306" s="75"/>
      <c r="CPA306" s="75"/>
      <c r="CPB306" s="75"/>
      <c r="CPC306" s="75"/>
      <c r="CPD306" s="75"/>
      <c r="CPE306" s="75"/>
      <c r="CPF306" s="75"/>
      <c r="CPG306" s="75"/>
      <c r="CPH306" s="75"/>
      <c r="CPI306" s="75"/>
      <c r="CPJ306" s="75"/>
      <c r="CPK306" s="75"/>
      <c r="CPL306" s="75"/>
      <c r="CPM306" s="75"/>
      <c r="CPN306" s="75"/>
      <c r="CPO306" s="75"/>
      <c r="CPP306" s="75"/>
      <c r="CPQ306" s="75"/>
      <c r="CPR306" s="75"/>
      <c r="CPS306" s="75"/>
      <c r="CPT306" s="75"/>
      <c r="CPU306" s="75"/>
      <c r="CPV306" s="75"/>
      <c r="CPW306" s="75"/>
      <c r="CPX306" s="75"/>
      <c r="CPY306" s="75"/>
      <c r="CPZ306" s="75"/>
      <c r="CQA306" s="75"/>
      <c r="CQB306" s="75"/>
      <c r="CQC306" s="75"/>
      <c r="CQD306" s="75"/>
      <c r="CQE306" s="75"/>
      <c r="CQF306" s="75"/>
      <c r="CQG306" s="75"/>
      <c r="CQH306" s="75"/>
      <c r="CQI306" s="75"/>
      <c r="CQJ306" s="75"/>
      <c r="CQK306" s="75"/>
      <c r="CQL306" s="75"/>
      <c r="CQM306" s="75"/>
      <c r="CQN306" s="75"/>
      <c r="CQO306" s="75"/>
      <c r="CQP306" s="75"/>
      <c r="CQQ306" s="75"/>
      <c r="CQR306" s="75"/>
      <c r="CQS306" s="75"/>
      <c r="CQT306" s="75"/>
      <c r="CQU306" s="75"/>
      <c r="CQV306" s="75"/>
      <c r="CQW306" s="75"/>
      <c r="CQX306" s="75"/>
      <c r="CQY306" s="75"/>
      <c r="CQZ306" s="75"/>
      <c r="CRA306" s="75"/>
      <c r="CRB306" s="75"/>
      <c r="CRC306" s="75"/>
      <c r="CRD306" s="75"/>
      <c r="CRE306" s="75"/>
      <c r="CRF306" s="75"/>
      <c r="CRG306" s="75"/>
      <c r="CRH306" s="75"/>
      <c r="CRI306" s="75"/>
      <c r="CRJ306" s="75"/>
      <c r="CRK306" s="75"/>
      <c r="CRL306" s="75"/>
      <c r="CRM306" s="75"/>
      <c r="CRN306" s="75"/>
      <c r="CRO306" s="75"/>
      <c r="CRP306" s="75"/>
      <c r="CRQ306" s="75"/>
      <c r="CRR306" s="75"/>
      <c r="CRS306" s="75"/>
      <c r="CRT306" s="75"/>
      <c r="CRU306" s="75"/>
      <c r="CRV306" s="75"/>
      <c r="CRW306" s="75"/>
      <c r="CRX306" s="75"/>
      <c r="CRY306" s="75"/>
      <c r="CRZ306" s="75"/>
      <c r="CSA306" s="75"/>
      <c r="CSB306" s="75"/>
      <c r="CSC306" s="75"/>
      <c r="CSD306" s="75"/>
      <c r="CSE306" s="75"/>
      <c r="CSF306" s="75"/>
      <c r="CSG306" s="75"/>
      <c r="CSH306" s="75"/>
      <c r="CSI306" s="75"/>
      <c r="CSJ306" s="75"/>
      <c r="CSK306" s="75"/>
      <c r="CSL306" s="75"/>
      <c r="CSM306" s="75"/>
      <c r="CSN306" s="75"/>
      <c r="CSO306" s="75"/>
      <c r="CSP306" s="75"/>
      <c r="CSQ306" s="75"/>
      <c r="CSR306" s="75"/>
      <c r="CSS306" s="75"/>
      <c r="CST306" s="75"/>
      <c r="CSU306" s="75"/>
      <c r="CSV306" s="75"/>
      <c r="CSW306" s="75"/>
      <c r="CSX306" s="75"/>
      <c r="CSY306" s="75"/>
      <c r="CSZ306" s="75"/>
      <c r="CTA306" s="75"/>
      <c r="CTB306" s="75"/>
      <c r="CTC306" s="75"/>
      <c r="CTD306" s="75"/>
      <c r="CTE306" s="75"/>
      <c r="CTF306" s="75"/>
      <c r="CTG306" s="75"/>
      <c r="CTH306" s="75"/>
      <c r="CTI306" s="75"/>
      <c r="CTJ306" s="75"/>
      <c r="CTK306" s="75"/>
      <c r="CTL306" s="75"/>
      <c r="CTM306" s="75"/>
      <c r="CTN306" s="75"/>
      <c r="CTO306" s="75"/>
      <c r="CTP306" s="75"/>
      <c r="CTQ306" s="75"/>
      <c r="CTR306" s="75"/>
      <c r="CTS306" s="75"/>
      <c r="CTT306" s="75"/>
      <c r="CTU306" s="75"/>
      <c r="CTV306" s="75"/>
      <c r="CTW306" s="75"/>
      <c r="CTX306" s="75"/>
      <c r="CTY306" s="75"/>
      <c r="CTZ306" s="75"/>
      <c r="CUA306" s="75"/>
      <c r="CUB306" s="75"/>
      <c r="CUC306" s="75"/>
      <c r="CUD306" s="75"/>
      <c r="CUE306" s="75"/>
      <c r="CUF306" s="75"/>
      <c r="CUG306" s="75"/>
      <c r="CUH306" s="75"/>
      <c r="CUI306" s="75"/>
      <c r="CUJ306" s="75"/>
      <c r="CUK306" s="75"/>
      <c r="CUL306" s="75"/>
      <c r="CUM306" s="75"/>
      <c r="CUN306" s="75"/>
      <c r="CUO306" s="75"/>
      <c r="CUP306" s="75"/>
      <c r="CUQ306" s="75"/>
      <c r="CUR306" s="75"/>
      <c r="CUS306" s="75"/>
      <c r="CUT306" s="75"/>
      <c r="CUU306" s="75"/>
      <c r="CUV306" s="75"/>
      <c r="CUW306" s="75"/>
      <c r="CUX306" s="75"/>
      <c r="CUY306" s="75"/>
      <c r="CUZ306" s="75"/>
      <c r="CVA306" s="75"/>
      <c r="CVB306" s="75"/>
      <c r="CVC306" s="75"/>
      <c r="CVD306" s="75"/>
      <c r="CVE306" s="75"/>
      <c r="CVF306" s="75"/>
      <c r="CVG306" s="75"/>
      <c r="CVH306" s="75"/>
      <c r="CVI306" s="75"/>
      <c r="CVJ306" s="75"/>
      <c r="CVK306" s="75"/>
      <c r="CVL306" s="75"/>
      <c r="CVM306" s="75"/>
      <c r="CVN306" s="75"/>
      <c r="CVO306" s="75"/>
      <c r="CVP306" s="75"/>
      <c r="CVQ306" s="75"/>
      <c r="CVR306" s="75"/>
      <c r="CVS306" s="75"/>
      <c r="CVT306" s="75"/>
      <c r="CVU306" s="75"/>
      <c r="CVV306" s="75"/>
      <c r="CVW306" s="75"/>
      <c r="CVX306" s="75"/>
      <c r="CVY306" s="75"/>
      <c r="CVZ306" s="75"/>
      <c r="CWA306" s="75"/>
      <c r="CWB306" s="75"/>
      <c r="CWC306" s="75"/>
      <c r="CWD306" s="75"/>
      <c r="CWE306" s="75"/>
      <c r="CWF306" s="75"/>
      <c r="CWG306" s="75"/>
      <c r="CWH306" s="75"/>
      <c r="CWI306" s="75"/>
      <c r="CWJ306" s="75"/>
      <c r="CWK306" s="75"/>
      <c r="CWL306" s="75"/>
      <c r="CWM306" s="75"/>
      <c r="CWN306" s="75"/>
      <c r="CWO306" s="75"/>
      <c r="CWP306" s="75"/>
      <c r="CWQ306" s="75"/>
      <c r="CWR306" s="75"/>
      <c r="CWS306" s="75"/>
      <c r="CWT306" s="75"/>
      <c r="CWU306" s="75"/>
      <c r="CWV306" s="75"/>
      <c r="CWW306" s="75"/>
      <c r="CWX306" s="75"/>
      <c r="CWY306" s="75"/>
      <c r="CWZ306" s="75"/>
      <c r="CXA306" s="75"/>
      <c r="CXB306" s="75"/>
      <c r="CXC306" s="75"/>
      <c r="CXD306" s="75"/>
      <c r="CXE306" s="75"/>
      <c r="CXF306" s="75"/>
      <c r="CXG306" s="75"/>
      <c r="CXH306" s="75"/>
      <c r="CXI306" s="75"/>
      <c r="CXJ306" s="75"/>
      <c r="CXK306" s="75"/>
      <c r="CXL306" s="75"/>
      <c r="CXM306" s="75"/>
      <c r="CXN306" s="75"/>
      <c r="CXO306" s="75"/>
      <c r="CXP306" s="75"/>
      <c r="CXQ306" s="75"/>
      <c r="CXR306" s="75"/>
      <c r="CXS306" s="75"/>
      <c r="CXT306" s="75"/>
      <c r="CXU306" s="75"/>
      <c r="CXV306" s="75"/>
      <c r="CXW306" s="75"/>
      <c r="CXX306" s="75"/>
      <c r="CXY306" s="75"/>
      <c r="CXZ306" s="75"/>
      <c r="CYA306" s="75"/>
      <c r="CYB306" s="75"/>
      <c r="CYC306" s="75"/>
      <c r="CYD306" s="75"/>
      <c r="CYE306" s="75"/>
      <c r="CYF306" s="75"/>
      <c r="CYG306" s="75"/>
      <c r="CYH306" s="75"/>
      <c r="CYI306" s="75"/>
      <c r="CYJ306" s="75"/>
      <c r="CYK306" s="75"/>
      <c r="CYL306" s="75"/>
      <c r="CYM306" s="75"/>
      <c r="CYN306" s="75"/>
      <c r="CYO306" s="75"/>
      <c r="CYP306" s="75"/>
      <c r="CYQ306" s="75"/>
      <c r="CYR306" s="75"/>
      <c r="CYS306" s="75"/>
      <c r="CYT306" s="75"/>
      <c r="CYU306" s="75"/>
      <c r="CYV306" s="75"/>
      <c r="CYW306" s="75"/>
      <c r="CYX306" s="75"/>
      <c r="CYY306" s="75"/>
      <c r="CYZ306" s="75"/>
      <c r="CZA306" s="75"/>
      <c r="CZB306" s="75"/>
      <c r="CZC306" s="75"/>
      <c r="CZD306" s="75"/>
      <c r="CZE306" s="75"/>
      <c r="CZF306" s="75"/>
      <c r="CZG306" s="75"/>
      <c r="CZH306" s="75"/>
      <c r="CZI306" s="75"/>
      <c r="CZJ306" s="75"/>
      <c r="CZK306" s="75"/>
      <c r="CZL306" s="75"/>
      <c r="CZM306" s="75"/>
      <c r="CZN306" s="75"/>
      <c r="CZO306" s="75"/>
      <c r="CZP306" s="75"/>
      <c r="CZQ306" s="75"/>
      <c r="CZR306" s="75"/>
      <c r="CZS306" s="75"/>
      <c r="CZT306" s="75"/>
      <c r="CZU306" s="75"/>
      <c r="CZV306" s="75"/>
      <c r="CZW306" s="75"/>
      <c r="CZX306" s="75"/>
      <c r="CZY306" s="75"/>
      <c r="CZZ306" s="75"/>
      <c r="DAA306" s="75"/>
      <c r="DAB306" s="75"/>
      <c r="DAC306" s="75"/>
      <c r="DAD306" s="75"/>
      <c r="DAE306" s="75"/>
      <c r="DAF306" s="75"/>
      <c r="DAG306" s="75"/>
      <c r="DAH306" s="75"/>
      <c r="DAI306" s="75"/>
      <c r="DAJ306" s="75"/>
      <c r="DAK306" s="75"/>
      <c r="DAL306" s="75"/>
      <c r="DAM306" s="75"/>
      <c r="DAN306" s="75"/>
      <c r="DAO306" s="75"/>
      <c r="DAP306" s="75"/>
      <c r="DAQ306" s="75"/>
      <c r="DAR306" s="75"/>
      <c r="DAS306" s="75"/>
      <c r="DAT306" s="75"/>
      <c r="DAU306" s="75"/>
      <c r="DAV306" s="75"/>
      <c r="DAW306" s="75"/>
      <c r="DAX306" s="75"/>
      <c r="DAY306" s="75"/>
      <c r="DAZ306" s="75"/>
      <c r="DBA306" s="75"/>
      <c r="DBB306" s="75"/>
      <c r="DBC306" s="75"/>
      <c r="DBD306" s="75"/>
      <c r="DBE306" s="75"/>
      <c r="DBF306" s="75"/>
      <c r="DBG306" s="75"/>
      <c r="DBH306" s="75"/>
      <c r="DBI306" s="75"/>
      <c r="DBJ306" s="75"/>
      <c r="DBK306" s="75"/>
      <c r="DBL306" s="75"/>
      <c r="DBM306" s="75"/>
      <c r="DBN306" s="75"/>
      <c r="DBO306" s="75"/>
      <c r="DBP306" s="75"/>
      <c r="DBQ306" s="75"/>
      <c r="DBR306" s="75"/>
      <c r="DBS306" s="75"/>
      <c r="DBT306" s="75"/>
      <c r="DBU306" s="75"/>
      <c r="DBV306" s="75"/>
      <c r="DBW306" s="75"/>
      <c r="DBX306" s="75"/>
      <c r="DBY306" s="75"/>
      <c r="DBZ306" s="75"/>
      <c r="DCA306" s="75"/>
      <c r="DCB306" s="75"/>
      <c r="DCC306" s="75"/>
      <c r="DCD306" s="75"/>
      <c r="DCE306" s="75"/>
      <c r="DCF306" s="75"/>
      <c r="DCG306" s="75"/>
      <c r="DCH306" s="75"/>
      <c r="DCI306" s="75"/>
      <c r="DCJ306" s="75"/>
      <c r="DCK306" s="75"/>
      <c r="DCL306" s="75"/>
      <c r="DCM306" s="75"/>
      <c r="DCN306" s="75"/>
      <c r="DCO306" s="75"/>
      <c r="DCP306" s="75"/>
      <c r="DCQ306" s="75"/>
      <c r="DCR306" s="75"/>
      <c r="DCS306" s="75"/>
      <c r="DCT306" s="75"/>
      <c r="DCU306" s="75"/>
      <c r="DCV306" s="75"/>
      <c r="DCW306" s="75"/>
      <c r="DCX306" s="75"/>
      <c r="DCY306" s="75"/>
      <c r="DCZ306" s="75"/>
      <c r="DDA306" s="75"/>
      <c r="DDB306" s="75"/>
      <c r="DDC306" s="75"/>
      <c r="DDD306" s="75"/>
      <c r="DDE306" s="75"/>
      <c r="DDF306" s="75"/>
      <c r="DDG306" s="75"/>
      <c r="DDH306" s="75"/>
      <c r="DDI306" s="75"/>
      <c r="DDJ306" s="75"/>
      <c r="DDK306" s="75"/>
      <c r="DDL306" s="75"/>
      <c r="DDM306" s="75"/>
      <c r="DDN306" s="75"/>
      <c r="DDO306" s="75"/>
      <c r="DDP306" s="75"/>
      <c r="DDQ306" s="75"/>
      <c r="DDR306" s="75"/>
      <c r="DDS306" s="75"/>
      <c r="DDT306" s="75"/>
      <c r="DDU306" s="75"/>
      <c r="DDV306" s="75"/>
      <c r="DDW306" s="75"/>
      <c r="DDX306" s="75"/>
      <c r="DDY306" s="75"/>
      <c r="DDZ306" s="75"/>
      <c r="DEA306" s="75"/>
      <c r="DEB306" s="75"/>
      <c r="DEC306" s="75"/>
      <c r="DED306" s="75"/>
      <c r="DEE306" s="75"/>
      <c r="DEF306" s="75"/>
      <c r="DEG306" s="75"/>
      <c r="DEH306" s="75"/>
      <c r="DEI306" s="75"/>
      <c r="DEJ306" s="75"/>
      <c r="DEK306" s="75"/>
      <c r="DEL306" s="75"/>
      <c r="DEM306" s="75"/>
      <c r="DEN306" s="75"/>
      <c r="DEO306" s="75"/>
      <c r="DEP306" s="75"/>
      <c r="DEQ306" s="75"/>
      <c r="DER306" s="75"/>
      <c r="DES306" s="75"/>
      <c r="DET306" s="75"/>
      <c r="DEU306" s="75"/>
      <c r="DEV306" s="75"/>
      <c r="DEW306" s="75"/>
      <c r="DEX306" s="75"/>
      <c r="DEY306" s="75"/>
      <c r="DEZ306" s="75"/>
      <c r="DFA306" s="75"/>
      <c r="DFB306" s="75"/>
      <c r="DFC306" s="75"/>
      <c r="DFD306" s="75"/>
      <c r="DFE306" s="75"/>
      <c r="DFF306" s="75"/>
      <c r="DFG306" s="75"/>
      <c r="DFH306" s="75"/>
      <c r="DFI306" s="75"/>
      <c r="DFJ306" s="75"/>
      <c r="DFK306" s="75"/>
      <c r="DFL306" s="75"/>
      <c r="DFM306" s="75"/>
      <c r="DFN306" s="75"/>
      <c r="DFO306" s="75"/>
      <c r="DFP306" s="75"/>
      <c r="DFQ306" s="75"/>
      <c r="DFR306" s="75"/>
      <c r="DFS306" s="75"/>
      <c r="DFT306" s="75"/>
      <c r="DFU306" s="75"/>
      <c r="DFV306" s="75"/>
      <c r="DFW306" s="75"/>
      <c r="DFX306" s="75"/>
      <c r="DFY306" s="75"/>
      <c r="DFZ306" s="75"/>
      <c r="DGA306" s="75"/>
      <c r="DGB306" s="75"/>
      <c r="DGC306" s="75"/>
      <c r="DGD306" s="75"/>
      <c r="DGE306" s="75"/>
      <c r="DGF306" s="75"/>
      <c r="DGG306" s="75"/>
      <c r="DGH306" s="75"/>
      <c r="DGI306" s="75"/>
      <c r="DGJ306" s="75"/>
      <c r="DGK306" s="75"/>
      <c r="DGL306" s="75"/>
      <c r="DGM306" s="75"/>
      <c r="DGN306" s="75"/>
      <c r="DGO306" s="75"/>
      <c r="DGP306" s="75"/>
      <c r="DGQ306" s="75"/>
      <c r="DGR306" s="75"/>
      <c r="DGS306" s="75"/>
      <c r="DGT306" s="75"/>
      <c r="DGU306" s="75"/>
      <c r="DGV306" s="75"/>
      <c r="DGW306" s="75"/>
      <c r="DGX306" s="75"/>
      <c r="DGY306" s="75"/>
      <c r="DGZ306" s="75"/>
      <c r="DHA306" s="75"/>
      <c r="DHB306" s="75"/>
      <c r="DHC306" s="75"/>
      <c r="DHD306" s="75"/>
      <c r="DHE306" s="75"/>
      <c r="DHF306" s="75"/>
      <c r="DHG306" s="75"/>
      <c r="DHH306" s="75"/>
      <c r="DHI306" s="75"/>
      <c r="DHJ306" s="75"/>
      <c r="DHK306" s="75"/>
      <c r="DHL306" s="75"/>
      <c r="DHM306" s="75"/>
      <c r="DHN306" s="75"/>
      <c r="DHO306" s="75"/>
      <c r="DHP306" s="75"/>
      <c r="DHQ306" s="75"/>
      <c r="DHR306" s="75"/>
      <c r="DHS306" s="75"/>
      <c r="DHT306" s="75"/>
      <c r="DHU306" s="75"/>
      <c r="DHV306" s="75"/>
      <c r="DHW306" s="75"/>
      <c r="DHX306" s="75"/>
      <c r="DHY306" s="75"/>
      <c r="DHZ306" s="75"/>
      <c r="DIA306" s="75"/>
      <c r="DIB306" s="75"/>
      <c r="DIC306" s="75"/>
      <c r="DID306" s="75"/>
      <c r="DIE306" s="75"/>
      <c r="DIF306" s="75"/>
      <c r="DIG306" s="75"/>
      <c r="DIH306" s="75"/>
      <c r="DII306" s="75"/>
      <c r="DIJ306" s="75"/>
      <c r="DIK306" s="75"/>
      <c r="DIL306" s="75"/>
      <c r="DIM306" s="75"/>
      <c r="DIN306" s="75"/>
      <c r="DIO306" s="75"/>
      <c r="DIP306" s="75"/>
      <c r="DIQ306" s="75"/>
      <c r="DIR306" s="75"/>
      <c r="DIS306" s="75"/>
      <c r="DIT306" s="75"/>
      <c r="DIU306" s="75"/>
      <c r="DIV306" s="75"/>
      <c r="DIW306" s="75"/>
      <c r="DIX306" s="75"/>
      <c r="DIY306" s="75"/>
      <c r="DIZ306" s="75"/>
      <c r="DJA306" s="75"/>
      <c r="DJB306" s="75"/>
      <c r="DJC306" s="75"/>
      <c r="DJD306" s="75"/>
      <c r="DJE306" s="75"/>
      <c r="DJF306" s="75"/>
      <c r="DJG306" s="75"/>
      <c r="DJH306" s="75"/>
      <c r="DJI306" s="75"/>
      <c r="DJJ306" s="75"/>
      <c r="DJK306" s="75"/>
      <c r="DJL306" s="75"/>
      <c r="DJM306" s="75"/>
      <c r="DJN306" s="75"/>
      <c r="DJO306" s="75"/>
      <c r="DJP306" s="75"/>
      <c r="DJQ306" s="75"/>
      <c r="DJR306" s="75"/>
      <c r="DJS306" s="75"/>
      <c r="DJT306" s="75"/>
      <c r="DJU306" s="75"/>
      <c r="DJV306" s="75"/>
      <c r="DJW306" s="75"/>
      <c r="DJX306" s="75"/>
      <c r="DJY306" s="75"/>
      <c r="DJZ306" s="75"/>
      <c r="DKA306" s="75"/>
      <c r="DKB306" s="75"/>
      <c r="DKC306" s="75"/>
      <c r="DKD306" s="75"/>
      <c r="DKE306" s="75"/>
      <c r="DKF306" s="75"/>
      <c r="DKG306" s="75"/>
      <c r="DKH306" s="75"/>
      <c r="DKI306" s="75"/>
      <c r="DKJ306" s="75"/>
      <c r="DKK306" s="75"/>
      <c r="DKL306" s="75"/>
      <c r="DKM306" s="75"/>
      <c r="DKN306" s="75"/>
      <c r="DKO306" s="75"/>
      <c r="DKP306" s="75"/>
      <c r="DKQ306" s="75"/>
      <c r="DKR306" s="75"/>
      <c r="DKS306" s="75"/>
      <c r="DKT306" s="75"/>
      <c r="DKU306" s="75"/>
      <c r="DKV306" s="75"/>
      <c r="DKW306" s="75"/>
      <c r="DKX306" s="75"/>
      <c r="DKY306" s="75"/>
      <c r="DKZ306" s="75"/>
      <c r="DLA306" s="75"/>
      <c r="DLB306" s="75"/>
      <c r="DLC306" s="75"/>
      <c r="DLD306" s="75"/>
      <c r="DLE306" s="75"/>
      <c r="DLF306" s="75"/>
      <c r="DLG306" s="75"/>
      <c r="DLH306" s="75"/>
      <c r="DLI306" s="75"/>
      <c r="DLJ306" s="75"/>
      <c r="DLK306" s="75"/>
      <c r="DLL306" s="75"/>
      <c r="DLM306" s="75"/>
      <c r="DLN306" s="75"/>
      <c r="DLO306" s="75"/>
      <c r="DLP306" s="75"/>
      <c r="DLQ306" s="75"/>
      <c r="DLR306" s="75"/>
      <c r="DLS306" s="75"/>
      <c r="DLT306" s="75"/>
      <c r="DLU306" s="75"/>
      <c r="DLV306" s="75"/>
      <c r="DLW306" s="75"/>
      <c r="DLX306" s="75"/>
      <c r="DLY306" s="75"/>
      <c r="DLZ306" s="75"/>
      <c r="DMA306" s="75"/>
      <c r="DMB306" s="75"/>
      <c r="DMC306" s="75"/>
      <c r="DMD306" s="75"/>
      <c r="DME306" s="75"/>
      <c r="DMF306" s="75"/>
      <c r="DMG306" s="75"/>
      <c r="DMH306" s="75"/>
      <c r="DMI306" s="75"/>
      <c r="DMJ306" s="75"/>
      <c r="DMK306" s="75"/>
      <c r="DML306" s="75"/>
      <c r="DMM306" s="75"/>
      <c r="DMN306" s="75"/>
      <c r="DMO306" s="75"/>
      <c r="DMP306" s="75"/>
      <c r="DMQ306" s="75"/>
      <c r="DMR306" s="75"/>
      <c r="DMS306" s="75"/>
      <c r="DMT306" s="75"/>
      <c r="DMU306" s="75"/>
      <c r="DMV306" s="75"/>
      <c r="DMW306" s="75"/>
      <c r="DMX306" s="75"/>
      <c r="DMY306" s="75"/>
      <c r="DMZ306" s="75"/>
      <c r="DNA306" s="75"/>
      <c r="DNB306" s="75"/>
      <c r="DNC306" s="75"/>
      <c r="DND306" s="75"/>
      <c r="DNE306" s="75"/>
      <c r="DNF306" s="75"/>
      <c r="DNG306" s="75"/>
      <c r="DNH306" s="75"/>
      <c r="DNI306" s="75"/>
      <c r="DNJ306" s="75"/>
      <c r="DNK306" s="75"/>
      <c r="DNL306" s="75"/>
      <c r="DNM306" s="75"/>
      <c r="DNN306" s="75"/>
      <c r="DNO306" s="75"/>
      <c r="DNP306" s="75"/>
      <c r="DNQ306" s="75"/>
      <c r="DNR306" s="75"/>
      <c r="DNS306" s="75"/>
      <c r="DNT306" s="75"/>
      <c r="DNU306" s="75"/>
      <c r="DNV306" s="75"/>
      <c r="DNW306" s="75"/>
      <c r="DNX306" s="75"/>
      <c r="DNY306" s="75"/>
      <c r="DNZ306" s="75"/>
      <c r="DOA306" s="75"/>
      <c r="DOB306" s="75"/>
      <c r="DOC306" s="75"/>
      <c r="DOD306" s="75"/>
      <c r="DOE306" s="75"/>
      <c r="DOF306" s="75"/>
      <c r="DOG306" s="75"/>
      <c r="DOH306" s="75"/>
      <c r="DOI306" s="75"/>
      <c r="DOJ306" s="75"/>
      <c r="DOK306" s="75"/>
      <c r="DOL306" s="75"/>
      <c r="DOM306" s="75"/>
      <c r="DON306" s="75"/>
      <c r="DOO306" s="75"/>
      <c r="DOP306" s="75"/>
      <c r="DOQ306" s="75"/>
      <c r="DOR306" s="75"/>
      <c r="DOS306" s="75"/>
      <c r="DOT306" s="75"/>
      <c r="DOU306" s="75"/>
      <c r="DOV306" s="75"/>
      <c r="DOW306" s="75"/>
      <c r="DOX306" s="75"/>
      <c r="DOY306" s="75"/>
      <c r="DOZ306" s="75"/>
      <c r="DPA306" s="75"/>
      <c r="DPB306" s="75"/>
      <c r="DPC306" s="75"/>
      <c r="DPD306" s="75"/>
      <c r="DPE306" s="75"/>
      <c r="DPF306" s="75"/>
      <c r="DPG306" s="75"/>
      <c r="DPH306" s="75"/>
      <c r="DPI306" s="75"/>
      <c r="DPJ306" s="75"/>
      <c r="DPK306" s="75"/>
      <c r="DPL306" s="75"/>
      <c r="DPM306" s="75"/>
      <c r="DPN306" s="75"/>
      <c r="DPO306" s="75"/>
      <c r="DPP306" s="75"/>
      <c r="DPQ306" s="75"/>
      <c r="DPR306" s="75"/>
      <c r="DPS306" s="75"/>
      <c r="DPT306" s="75"/>
      <c r="DPU306" s="75"/>
      <c r="DPV306" s="75"/>
      <c r="DPW306" s="75"/>
      <c r="DPX306" s="75"/>
      <c r="DPY306" s="75"/>
      <c r="DPZ306" s="75"/>
      <c r="DQA306" s="75"/>
      <c r="DQB306" s="75"/>
      <c r="DQC306" s="75"/>
      <c r="DQD306" s="75"/>
      <c r="DQE306" s="75"/>
      <c r="DQF306" s="75"/>
      <c r="DQG306" s="75"/>
      <c r="DQH306" s="75"/>
      <c r="DQI306" s="75"/>
      <c r="DQJ306" s="75"/>
      <c r="DQK306" s="75"/>
      <c r="DQL306" s="75"/>
      <c r="DQM306" s="75"/>
      <c r="DQN306" s="75"/>
      <c r="DQO306" s="75"/>
      <c r="DQP306" s="75"/>
      <c r="DQQ306" s="75"/>
      <c r="DQR306" s="75"/>
      <c r="DQS306" s="75"/>
      <c r="DQT306" s="75"/>
      <c r="DQU306" s="75"/>
      <c r="DQV306" s="75"/>
      <c r="DQW306" s="75"/>
      <c r="DQX306" s="75"/>
      <c r="DQY306" s="75"/>
      <c r="DQZ306" s="75"/>
      <c r="DRA306" s="75"/>
      <c r="DRB306" s="75"/>
      <c r="DRC306" s="75"/>
      <c r="DRD306" s="75"/>
      <c r="DRE306" s="75"/>
      <c r="DRF306" s="75"/>
      <c r="DRG306" s="75"/>
      <c r="DRH306" s="75"/>
      <c r="DRI306" s="75"/>
      <c r="DRJ306" s="75"/>
      <c r="DRK306" s="75"/>
      <c r="DRL306" s="75"/>
      <c r="DRM306" s="75"/>
      <c r="DRN306" s="75"/>
      <c r="DRO306" s="75"/>
      <c r="DRP306" s="75"/>
      <c r="DRQ306" s="75"/>
      <c r="DRR306" s="75"/>
      <c r="DRS306" s="75"/>
      <c r="DRT306" s="75"/>
      <c r="DRU306" s="75"/>
      <c r="DRV306" s="75"/>
      <c r="DRW306" s="75"/>
      <c r="DRX306" s="75"/>
      <c r="DRY306" s="75"/>
      <c r="DRZ306" s="75"/>
      <c r="DSA306" s="75"/>
      <c r="DSB306" s="75"/>
      <c r="DSC306" s="75"/>
      <c r="DSD306" s="75"/>
      <c r="DSE306" s="75"/>
      <c r="DSF306" s="75"/>
      <c r="DSG306" s="75"/>
      <c r="DSH306" s="75"/>
      <c r="DSI306" s="75"/>
      <c r="DSJ306" s="75"/>
      <c r="DSK306" s="75"/>
      <c r="DSL306" s="75"/>
      <c r="DSM306" s="75"/>
      <c r="DSN306" s="75"/>
      <c r="DSO306" s="75"/>
      <c r="DSP306" s="75"/>
      <c r="DSQ306" s="75"/>
      <c r="DSR306" s="75"/>
      <c r="DSS306" s="75"/>
      <c r="DST306" s="75"/>
      <c r="DSU306" s="75"/>
      <c r="DSV306" s="75"/>
      <c r="DSW306" s="75"/>
      <c r="DSX306" s="75"/>
      <c r="DSY306" s="75"/>
      <c r="DSZ306" s="75"/>
      <c r="DTA306" s="75"/>
      <c r="DTB306" s="75"/>
      <c r="DTC306" s="75"/>
      <c r="DTD306" s="75"/>
      <c r="DTE306" s="75"/>
      <c r="DTF306" s="75"/>
      <c r="DTG306" s="75"/>
      <c r="DTH306" s="75"/>
      <c r="DTI306" s="75"/>
      <c r="DTJ306" s="75"/>
      <c r="DTK306" s="75"/>
      <c r="DTL306" s="75"/>
      <c r="DTM306" s="75"/>
      <c r="DTN306" s="75"/>
      <c r="DTO306" s="75"/>
      <c r="DTP306" s="75"/>
      <c r="DTQ306" s="75"/>
      <c r="DTR306" s="75"/>
      <c r="DTS306" s="75"/>
      <c r="DTT306" s="75"/>
      <c r="DTU306" s="75"/>
      <c r="DTV306" s="75"/>
      <c r="DTW306" s="75"/>
      <c r="DTX306" s="75"/>
      <c r="DTY306" s="75"/>
      <c r="DTZ306" s="75"/>
      <c r="DUA306" s="75"/>
      <c r="DUB306" s="75"/>
      <c r="DUC306" s="75"/>
      <c r="DUD306" s="75"/>
      <c r="DUE306" s="75"/>
      <c r="DUF306" s="75"/>
      <c r="DUG306" s="75"/>
      <c r="DUH306" s="75"/>
      <c r="DUI306" s="75"/>
      <c r="DUJ306" s="75"/>
      <c r="DUK306" s="75"/>
      <c r="DUL306" s="75"/>
      <c r="DUM306" s="75"/>
      <c r="DUN306" s="75"/>
      <c r="DUO306" s="75"/>
      <c r="DUP306" s="75"/>
      <c r="DUQ306" s="75"/>
      <c r="DUR306" s="75"/>
      <c r="DUS306" s="75"/>
      <c r="DUT306" s="75"/>
      <c r="DUU306" s="75"/>
      <c r="DUV306" s="75"/>
      <c r="DUW306" s="75"/>
      <c r="DUX306" s="75"/>
      <c r="DUY306" s="75"/>
      <c r="DUZ306" s="75"/>
      <c r="DVA306" s="75"/>
      <c r="DVB306" s="75"/>
      <c r="DVC306" s="75"/>
      <c r="DVD306" s="75"/>
      <c r="DVE306" s="75"/>
      <c r="DVF306" s="75"/>
      <c r="DVG306" s="75"/>
      <c r="DVH306" s="75"/>
      <c r="DVI306" s="75"/>
      <c r="DVJ306" s="75"/>
      <c r="DVK306" s="75"/>
      <c r="DVL306" s="75"/>
      <c r="DVM306" s="75"/>
      <c r="DVN306" s="75"/>
      <c r="DVO306" s="75"/>
      <c r="DVP306" s="75"/>
      <c r="DVQ306" s="75"/>
      <c r="DVR306" s="75"/>
      <c r="DVS306" s="75"/>
      <c r="DVT306" s="75"/>
      <c r="DVU306" s="75"/>
      <c r="DVV306" s="75"/>
      <c r="DVW306" s="75"/>
      <c r="DVX306" s="75"/>
      <c r="DVY306" s="75"/>
      <c r="DVZ306" s="75"/>
      <c r="DWA306" s="75"/>
      <c r="DWB306" s="75"/>
      <c r="DWC306" s="75"/>
      <c r="DWD306" s="75"/>
      <c r="DWE306" s="75"/>
      <c r="DWF306" s="75"/>
      <c r="DWG306" s="75"/>
      <c r="DWH306" s="75"/>
      <c r="DWI306" s="75"/>
      <c r="DWJ306" s="75"/>
      <c r="DWK306" s="75"/>
      <c r="DWL306" s="75"/>
      <c r="DWM306" s="75"/>
      <c r="DWN306" s="75"/>
      <c r="DWO306" s="75"/>
      <c r="DWP306" s="75"/>
      <c r="DWQ306" s="75"/>
      <c r="DWR306" s="75"/>
      <c r="DWS306" s="75"/>
      <c r="DWT306" s="75"/>
      <c r="DWU306" s="75"/>
      <c r="DWV306" s="75"/>
      <c r="DWW306" s="75"/>
      <c r="DWX306" s="75"/>
      <c r="DWY306" s="75"/>
      <c r="DWZ306" s="75"/>
      <c r="DXA306" s="75"/>
      <c r="DXB306" s="75"/>
      <c r="DXC306" s="75"/>
      <c r="DXD306" s="75"/>
      <c r="DXE306" s="75"/>
      <c r="DXF306" s="75"/>
      <c r="DXG306" s="75"/>
      <c r="DXH306" s="75"/>
      <c r="DXI306" s="75"/>
      <c r="DXJ306" s="75"/>
      <c r="DXK306" s="75"/>
      <c r="DXL306" s="75"/>
      <c r="DXM306" s="75"/>
      <c r="DXN306" s="75"/>
      <c r="DXO306" s="75"/>
      <c r="DXP306" s="75"/>
      <c r="DXQ306" s="75"/>
      <c r="DXR306" s="75"/>
      <c r="DXS306" s="75"/>
      <c r="DXT306" s="75"/>
      <c r="DXU306" s="75"/>
      <c r="DXV306" s="75"/>
      <c r="DXW306" s="75"/>
      <c r="DXX306" s="75"/>
      <c r="DXY306" s="75"/>
      <c r="DXZ306" s="75"/>
      <c r="DYA306" s="75"/>
      <c r="DYB306" s="75"/>
      <c r="DYC306" s="75"/>
      <c r="DYD306" s="75"/>
      <c r="DYE306" s="75"/>
      <c r="DYF306" s="75"/>
      <c r="DYG306" s="75"/>
      <c r="DYH306" s="75"/>
      <c r="DYI306" s="75"/>
      <c r="DYJ306" s="75"/>
      <c r="DYK306" s="75"/>
      <c r="DYL306" s="75"/>
      <c r="DYM306" s="75"/>
      <c r="DYN306" s="75"/>
      <c r="DYO306" s="75"/>
      <c r="DYP306" s="75"/>
      <c r="DYQ306" s="75"/>
      <c r="DYR306" s="75"/>
      <c r="DYS306" s="75"/>
      <c r="DYT306" s="75"/>
      <c r="DYU306" s="75"/>
      <c r="DYV306" s="75"/>
      <c r="DYW306" s="75"/>
      <c r="DYX306" s="75"/>
      <c r="DYY306" s="75"/>
      <c r="DYZ306" s="75"/>
      <c r="DZA306" s="75"/>
      <c r="DZB306" s="75"/>
      <c r="DZC306" s="75"/>
      <c r="DZD306" s="75"/>
      <c r="DZE306" s="75"/>
      <c r="DZF306" s="75"/>
      <c r="DZG306" s="75"/>
      <c r="DZH306" s="75"/>
      <c r="DZI306" s="75"/>
      <c r="DZJ306" s="75"/>
      <c r="DZK306" s="75"/>
      <c r="DZL306" s="75"/>
      <c r="DZM306" s="75"/>
      <c r="DZN306" s="75"/>
      <c r="DZO306" s="75"/>
      <c r="DZP306" s="75"/>
      <c r="DZQ306" s="75"/>
      <c r="DZR306" s="75"/>
      <c r="DZS306" s="75"/>
      <c r="DZT306" s="75"/>
      <c r="DZU306" s="75"/>
      <c r="DZV306" s="75"/>
      <c r="DZW306" s="75"/>
      <c r="DZX306" s="75"/>
      <c r="DZY306" s="75"/>
      <c r="DZZ306" s="75"/>
      <c r="EAA306" s="75"/>
      <c r="EAB306" s="75"/>
      <c r="EAC306" s="75"/>
      <c r="EAD306" s="75"/>
      <c r="EAE306" s="75"/>
      <c r="EAF306" s="75"/>
      <c r="EAG306" s="75"/>
      <c r="EAH306" s="75"/>
      <c r="EAI306" s="75"/>
      <c r="EAJ306" s="75"/>
      <c r="EAK306" s="75"/>
      <c r="EAL306" s="75"/>
      <c r="EAM306" s="75"/>
      <c r="EAN306" s="75"/>
      <c r="EAO306" s="75"/>
      <c r="EAP306" s="75"/>
      <c r="EAQ306" s="75"/>
      <c r="EAR306" s="75"/>
      <c r="EAS306" s="75"/>
      <c r="EAT306" s="75"/>
      <c r="EAU306" s="75"/>
      <c r="EAV306" s="75"/>
      <c r="EAW306" s="75"/>
      <c r="EAX306" s="75"/>
      <c r="EAY306" s="75"/>
      <c r="EAZ306" s="75"/>
      <c r="EBA306" s="75"/>
      <c r="EBB306" s="75"/>
      <c r="EBC306" s="75"/>
      <c r="EBD306" s="75"/>
      <c r="EBE306" s="75"/>
      <c r="EBF306" s="75"/>
      <c r="EBG306" s="75"/>
      <c r="EBH306" s="75"/>
      <c r="EBI306" s="75"/>
      <c r="EBJ306" s="75"/>
      <c r="EBK306" s="75"/>
      <c r="EBL306" s="75"/>
      <c r="EBM306" s="75"/>
      <c r="EBN306" s="75"/>
      <c r="EBO306" s="75"/>
      <c r="EBP306" s="75"/>
      <c r="EBQ306" s="75"/>
      <c r="EBR306" s="75"/>
      <c r="EBS306" s="75"/>
      <c r="EBT306" s="75"/>
      <c r="EBU306" s="75"/>
      <c r="EBV306" s="75"/>
      <c r="EBW306" s="75"/>
      <c r="EBX306" s="75"/>
      <c r="EBY306" s="75"/>
      <c r="EBZ306" s="75"/>
      <c r="ECA306" s="75"/>
      <c r="ECB306" s="75"/>
      <c r="ECC306" s="75"/>
      <c r="ECD306" s="75"/>
      <c r="ECE306" s="75"/>
      <c r="ECF306" s="75"/>
      <c r="ECG306" s="75"/>
      <c r="ECH306" s="75"/>
      <c r="ECI306" s="75"/>
      <c r="ECJ306" s="75"/>
      <c r="ECK306" s="75"/>
      <c r="ECL306" s="75"/>
      <c r="ECM306" s="75"/>
      <c r="ECN306" s="75"/>
      <c r="ECO306" s="75"/>
      <c r="ECP306" s="75"/>
      <c r="ECQ306" s="75"/>
      <c r="ECR306" s="75"/>
      <c r="ECS306" s="75"/>
      <c r="ECT306" s="75"/>
      <c r="ECU306" s="75"/>
      <c r="ECV306" s="75"/>
      <c r="ECW306" s="75"/>
      <c r="ECX306" s="75"/>
      <c r="ECY306" s="75"/>
      <c r="ECZ306" s="75"/>
      <c r="EDA306" s="75"/>
      <c r="EDB306" s="75"/>
      <c r="EDC306" s="75"/>
      <c r="EDD306" s="75"/>
      <c r="EDE306" s="75"/>
      <c r="EDF306" s="75"/>
      <c r="EDG306" s="75"/>
      <c r="EDH306" s="75"/>
      <c r="EDI306" s="75"/>
      <c r="EDJ306" s="75"/>
      <c r="EDK306" s="75"/>
      <c r="EDL306" s="75"/>
      <c r="EDM306" s="75"/>
      <c r="EDN306" s="75"/>
      <c r="EDO306" s="75"/>
      <c r="EDP306" s="75"/>
      <c r="EDQ306" s="75"/>
      <c r="EDR306" s="75"/>
      <c r="EDS306" s="75"/>
      <c r="EDT306" s="75"/>
      <c r="EDU306" s="75"/>
      <c r="EDV306" s="75"/>
      <c r="EDW306" s="75"/>
      <c r="EDX306" s="75"/>
      <c r="EDY306" s="75"/>
      <c r="EDZ306" s="75"/>
      <c r="EEA306" s="75"/>
      <c r="EEB306" s="75"/>
      <c r="EEC306" s="75"/>
      <c r="EED306" s="75"/>
      <c r="EEE306" s="75"/>
      <c r="EEF306" s="75"/>
      <c r="EEG306" s="75"/>
      <c r="EEH306" s="75"/>
      <c r="EEI306" s="75"/>
      <c r="EEJ306" s="75"/>
      <c r="EEK306" s="75"/>
      <c r="EEL306" s="75"/>
      <c r="EEM306" s="75"/>
      <c r="EEN306" s="75"/>
      <c r="EEO306" s="75"/>
      <c r="EEP306" s="75"/>
      <c r="EEQ306" s="75"/>
      <c r="EER306" s="75"/>
      <c r="EES306" s="75"/>
      <c r="EET306" s="75"/>
      <c r="EEU306" s="75"/>
      <c r="EEV306" s="75"/>
      <c r="EEW306" s="75"/>
      <c r="EEX306" s="75"/>
      <c r="EEY306" s="75"/>
      <c r="EEZ306" s="75"/>
      <c r="EFA306" s="75"/>
      <c r="EFB306" s="75"/>
      <c r="EFC306" s="75"/>
      <c r="EFD306" s="75"/>
      <c r="EFE306" s="75"/>
      <c r="EFF306" s="75"/>
      <c r="EFG306" s="75"/>
      <c r="EFH306" s="75"/>
      <c r="EFI306" s="75"/>
      <c r="EFJ306" s="75"/>
      <c r="EFK306" s="75"/>
      <c r="EFL306" s="75"/>
      <c r="EFM306" s="75"/>
      <c r="EFN306" s="75"/>
      <c r="EFO306" s="75"/>
      <c r="EFP306" s="75"/>
      <c r="EFQ306" s="75"/>
      <c r="EFR306" s="75"/>
      <c r="EFS306" s="75"/>
      <c r="EFT306" s="75"/>
      <c r="EFU306" s="75"/>
      <c r="EFV306" s="75"/>
      <c r="EFW306" s="75"/>
      <c r="EFX306" s="75"/>
      <c r="EFY306" s="75"/>
      <c r="EFZ306" s="75"/>
      <c r="EGA306" s="75"/>
      <c r="EGB306" s="75"/>
      <c r="EGC306" s="75"/>
      <c r="EGD306" s="75"/>
      <c r="EGE306" s="75"/>
      <c r="EGF306" s="75"/>
      <c r="EGG306" s="75"/>
      <c r="EGH306" s="75"/>
      <c r="EGI306" s="75"/>
      <c r="EGJ306" s="75"/>
      <c r="EGK306" s="75"/>
      <c r="EGL306" s="75"/>
      <c r="EGM306" s="75"/>
      <c r="EGN306" s="75"/>
      <c r="EGO306" s="75"/>
      <c r="EGP306" s="75"/>
      <c r="EGQ306" s="75"/>
      <c r="EGR306" s="75"/>
      <c r="EGS306" s="75"/>
      <c r="EGT306" s="75"/>
      <c r="EGU306" s="75"/>
      <c r="EGV306" s="75"/>
      <c r="EGW306" s="75"/>
      <c r="EGX306" s="75"/>
      <c r="EGY306" s="75"/>
      <c r="EGZ306" s="75"/>
      <c r="EHA306" s="75"/>
      <c r="EHB306" s="75"/>
      <c r="EHC306" s="75"/>
      <c r="EHD306" s="75"/>
      <c r="EHE306" s="75"/>
      <c r="EHF306" s="75"/>
      <c r="EHG306" s="75"/>
      <c r="EHH306" s="75"/>
      <c r="EHI306" s="75"/>
      <c r="EHJ306" s="75"/>
      <c r="EHK306" s="75"/>
      <c r="EHL306" s="75"/>
      <c r="EHM306" s="75"/>
      <c r="EHN306" s="75"/>
      <c r="EHO306" s="75"/>
      <c r="EHP306" s="75"/>
      <c r="EHQ306" s="75"/>
      <c r="EHR306" s="75"/>
      <c r="EHS306" s="75"/>
      <c r="EHT306" s="75"/>
      <c r="EHU306" s="75"/>
      <c r="EHV306" s="75"/>
      <c r="EHW306" s="75"/>
      <c r="EHX306" s="75"/>
      <c r="EHY306" s="75"/>
      <c r="EHZ306" s="75"/>
      <c r="EIA306" s="75"/>
      <c r="EIB306" s="75"/>
      <c r="EIC306" s="75"/>
      <c r="EID306" s="75"/>
      <c r="EIE306" s="75"/>
      <c r="EIF306" s="75"/>
      <c r="EIG306" s="75"/>
      <c r="EIH306" s="75"/>
      <c r="EII306" s="75"/>
      <c r="EIJ306" s="75"/>
      <c r="EIK306" s="75"/>
      <c r="EIL306" s="75"/>
      <c r="EIM306" s="75"/>
      <c r="EIN306" s="75"/>
      <c r="EIO306" s="75"/>
      <c r="EIP306" s="75"/>
      <c r="EIQ306" s="75"/>
      <c r="EIR306" s="75"/>
      <c r="EIS306" s="75"/>
      <c r="EIT306" s="75"/>
      <c r="EIU306" s="75"/>
      <c r="EIV306" s="75"/>
      <c r="EIW306" s="75"/>
      <c r="EIX306" s="75"/>
      <c r="EIY306" s="75"/>
      <c r="EIZ306" s="75"/>
      <c r="EJA306" s="75"/>
      <c r="EJB306" s="75"/>
      <c r="EJC306" s="75"/>
      <c r="EJD306" s="75"/>
      <c r="EJE306" s="75"/>
      <c r="EJF306" s="75"/>
      <c r="EJG306" s="75"/>
      <c r="EJH306" s="75"/>
      <c r="EJI306" s="75"/>
      <c r="EJJ306" s="75"/>
      <c r="EJK306" s="75"/>
      <c r="EJL306" s="75"/>
      <c r="EJM306" s="75"/>
      <c r="EJN306" s="75"/>
      <c r="EJO306" s="75"/>
      <c r="EJP306" s="75"/>
      <c r="EJQ306" s="75"/>
      <c r="EJR306" s="75"/>
      <c r="EJS306" s="75"/>
      <c r="EJT306" s="75"/>
      <c r="EJU306" s="75"/>
      <c r="EJV306" s="75"/>
      <c r="EJW306" s="75"/>
      <c r="EJX306" s="75"/>
      <c r="EJY306" s="75"/>
      <c r="EJZ306" s="75"/>
      <c r="EKA306" s="75"/>
      <c r="EKB306" s="75"/>
      <c r="EKC306" s="75"/>
      <c r="EKD306" s="75"/>
      <c r="EKE306" s="75"/>
      <c r="EKF306" s="75"/>
      <c r="EKG306" s="75"/>
      <c r="EKH306" s="75"/>
      <c r="EKI306" s="75"/>
      <c r="EKJ306" s="75"/>
      <c r="EKK306" s="75"/>
      <c r="EKL306" s="75"/>
      <c r="EKM306" s="75"/>
      <c r="EKN306" s="75"/>
      <c r="EKO306" s="75"/>
      <c r="EKP306" s="75"/>
      <c r="EKQ306" s="75"/>
      <c r="EKR306" s="75"/>
      <c r="EKS306" s="75"/>
      <c r="EKT306" s="75"/>
      <c r="EKU306" s="75"/>
      <c r="EKV306" s="75"/>
      <c r="EKW306" s="75"/>
      <c r="EKX306" s="75"/>
      <c r="EKY306" s="75"/>
      <c r="EKZ306" s="75"/>
      <c r="ELA306" s="75"/>
      <c r="ELB306" s="75"/>
      <c r="ELC306" s="75"/>
      <c r="ELD306" s="75"/>
      <c r="ELE306" s="75"/>
      <c r="ELF306" s="75"/>
      <c r="ELG306" s="75"/>
      <c r="ELH306" s="75"/>
      <c r="ELI306" s="75"/>
      <c r="ELJ306" s="75"/>
      <c r="ELK306" s="75"/>
      <c r="ELL306" s="75"/>
      <c r="ELM306" s="75"/>
      <c r="ELN306" s="75"/>
      <c r="ELO306" s="75"/>
      <c r="ELP306" s="75"/>
      <c r="ELQ306" s="75"/>
      <c r="ELR306" s="75"/>
      <c r="ELS306" s="75"/>
      <c r="ELT306" s="75"/>
      <c r="ELU306" s="75"/>
      <c r="ELV306" s="75"/>
      <c r="ELW306" s="75"/>
      <c r="ELX306" s="75"/>
      <c r="ELY306" s="75"/>
      <c r="ELZ306" s="75"/>
      <c r="EMA306" s="75"/>
      <c r="EMB306" s="75"/>
      <c r="EMC306" s="75"/>
      <c r="EMD306" s="75"/>
      <c r="EME306" s="75"/>
      <c r="EMF306" s="75"/>
      <c r="EMG306" s="75"/>
      <c r="EMH306" s="75"/>
      <c r="EMI306" s="75"/>
      <c r="EMJ306" s="75"/>
      <c r="EMK306" s="75"/>
      <c r="EML306" s="75"/>
      <c r="EMM306" s="75"/>
      <c r="EMN306" s="75"/>
      <c r="EMO306" s="75"/>
      <c r="EMP306" s="75"/>
      <c r="EMQ306" s="75"/>
      <c r="EMR306" s="75"/>
      <c r="EMS306" s="75"/>
      <c r="EMT306" s="75"/>
      <c r="EMU306" s="75"/>
      <c r="EMV306" s="75"/>
      <c r="EMW306" s="75"/>
      <c r="EMX306" s="75"/>
      <c r="EMY306" s="75"/>
      <c r="EMZ306" s="75"/>
      <c r="ENA306" s="75"/>
      <c r="ENB306" s="75"/>
      <c r="ENC306" s="75"/>
      <c r="END306" s="75"/>
      <c r="ENE306" s="75"/>
      <c r="ENF306" s="75"/>
      <c r="ENG306" s="75"/>
      <c r="ENH306" s="75"/>
      <c r="ENI306" s="75"/>
      <c r="ENJ306" s="75"/>
      <c r="ENK306" s="75"/>
      <c r="ENL306" s="75"/>
      <c r="ENM306" s="75"/>
      <c r="ENN306" s="75"/>
      <c r="ENO306" s="75"/>
      <c r="ENP306" s="75"/>
      <c r="ENQ306" s="75"/>
      <c r="ENR306" s="75"/>
      <c r="ENS306" s="75"/>
      <c r="ENT306" s="75"/>
      <c r="ENU306" s="75"/>
      <c r="ENV306" s="75"/>
      <c r="ENW306" s="75"/>
      <c r="ENX306" s="75"/>
      <c r="ENY306" s="75"/>
      <c r="ENZ306" s="75"/>
      <c r="EOA306" s="75"/>
      <c r="EOB306" s="75"/>
      <c r="EOC306" s="75"/>
      <c r="EOD306" s="75"/>
      <c r="EOE306" s="75"/>
      <c r="EOF306" s="75"/>
      <c r="EOG306" s="75"/>
      <c r="EOH306" s="75"/>
      <c r="EOI306" s="75"/>
      <c r="EOJ306" s="75"/>
      <c r="EOK306" s="75"/>
      <c r="EOL306" s="75"/>
      <c r="EOM306" s="75"/>
      <c r="EON306" s="75"/>
      <c r="EOO306" s="75"/>
      <c r="EOP306" s="75"/>
      <c r="EOQ306" s="75"/>
      <c r="EOR306" s="75"/>
      <c r="EOS306" s="75"/>
      <c r="EOT306" s="75"/>
      <c r="EOU306" s="75"/>
      <c r="EOV306" s="75"/>
      <c r="EOW306" s="75"/>
      <c r="EOX306" s="75"/>
      <c r="EOY306" s="75"/>
      <c r="EOZ306" s="75"/>
      <c r="EPA306" s="75"/>
      <c r="EPB306" s="75"/>
      <c r="EPC306" s="75"/>
      <c r="EPD306" s="75"/>
      <c r="EPE306" s="75"/>
      <c r="EPF306" s="75"/>
      <c r="EPG306" s="75"/>
      <c r="EPH306" s="75"/>
      <c r="EPI306" s="75"/>
      <c r="EPJ306" s="75"/>
      <c r="EPK306" s="75"/>
      <c r="EPL306" s="75"/>
      <c r="EPM306" s="75"/>
      <c r="EPN306" s="75"/>
      <c r="EPO306" s="75"/>
      <c r="EPP306" s="75"/>
      <c r="EPQ306" s="75"/>
      <c r="EPR306" s="75"/>
      <c r="EPS306" s="75"/>
      <c r="EPT306" s="75"/>
      <c r="EPU306" s="75"/>
      <c r="EPV306" s="75"/>
      <c r="EPW306" s="75"/>
      <c r="EPX306" s="75"/>
      <c r="EPY306" s="75"/>
      <c r="EPZ306" s="75"/>
      <c r="EQA306" s="75"/>
      <c r="EQB306" s="75"/>
      <c r="EQC306" s="75"/>
      <c r="EQD306" s="75"/>
      <c r="EQE306" s="75"/>
      <c r="EQF306" s="75"/>
      <c r="EQG306" s="75"/>
      <c r="EQH306" s="75"/>
      <c r="EQI306" s="75"/>
      <c r="EQJ306" s="75"/>
      <c r="EQK306" s="75"/>
      <c r="EQL306" s="75"/>
      <c r="EQM306" s="75"/>
      <c r="EQN306" s="75"/>
      <c r="EQO306" s="75"/>
      <c r="EQP306" s="75"/>
      <c r="EQQ306" s="75"/>
      <c r="EQR306" s="75"/>
      <c r="EQS306" s="75"/>
      <c r="EQT306" s="75"/>
      <c r="EQU306" s="75"/>
      <c r="EQV306" s="75"/>
      <c r="EQW306" s="75"/>
      <c r="EQX306" s="75"/>
      <c r="EQY306" s="75"/>
      <c r="EQZ306" s="75"/>
      <c r="ERA306" s="75"/>
      <c r="ERB306" s="75"/>
      <c r="ERC306" s="75"/>
      <c r="ERD306" s="75"/>
      <c r="ERE306" s="75"/>
      <c r="ERF306" s="75"/>
      <c r="ERG306" s="75"/>
      <c r="ERH306" s="75"/>
      <c r="ERI306" s="75"/>
      <c r="ERJ306" s="75"/>
      <c r="ERK306" s="75"/>
      <c r="ERL306" s="75"/>
      <c r="ERM306" s="75"/>
      <c r="ERN306" s="75"/>
      <c r="ERO306" s="75"/>
      <c r="ERP306" s="75"/>
      <c r="ERQ306" s="75"/>
      <c r="ERR306" s="75"/>
      <c r="ERS306" s="75"/>
      <c r="ERT306" s="75"/>
      <c r="ERU306" s="75"/>
      <c r="ERV306" s="75"/>
      <c r="ERW306" s="75"/>
      <c r="ERX306" s="75"/>
      <c r="ERY306" s="75"/>
      <c r="ERZ306" s="75"/>
      <c r="ESA306" s="75"/>
      <c r="ESB306" s="75"/>
      <c r="ESC306" s="75"/>
      <c r="ESD306" s="75"/>
      <c r="ESE306" s="75"/>
      <c r="ESF306" s="75"/>
      <c r="ESG306" s="75"/>
      <c r="ESH306" s="75"/>
      <c r="ESI306" s="75"/>
      <c r="ESJ306" s="75"/>
      <c r="ESK306" s="75"/>
      <c r="ESL306" s="75"/>
      <c r="ESM306" s="75"/>
      <c r="ESN306" s="75"/>
      <c r="ESO306" s="75"/>
      <c r="ESP306" s="75"/>
      <c r="ESQ306" s="75"/>
      <c r="ESR306" s="75"/>
      <c r="ESS306" s="75"/>
      <c r="EST306" s="75"/>
      <c r="ESU306" s="75"/>
      <c r="ESV306" s="75"/>
      <c r="ESW306" s="75"/>
      <c r="ESX306" s="75"/>
      <c r="ESY306" s="75"/>
      <c r="ESZ306" s="75"/>
      <c r="ETA306" s="75"/>
      <c r="ETB306" s="75"/>
      <c r="ETC306" s="75"/>
      <c r="ETD306" s="75"/>
      <c r="ETE306" s="75"/>
      <c r="ETF306" s="75"/>
      <c r="ETG306" s="75"/>
      <c r="ETH306" s="75"/>
      <c r="ETI306" s="75"/>
      <c r="ETJ306" s="75"/>
      <c r="ETK306" s="75"/>
      <c r="ETL306" s="75"/>
      <c r="ETM306" s="75"/>
      <c r="ETN306" s="75"/>
      <c r="ETO306" s="75"/>
      <c r="ETP306" s="75"/>
      <c r="ETQ306" s="75"/>
      <c r="ETR306" s="75"/>
      <c r="ETS306" s="75"/>
      <c r="ETT306" s="75"/>
      <c r="ETU306" s="75"/>
      <c r="ETV306" s="75"/>
      <c r="ETW306" s="75"/>
      <c r="ETX306" s="75"/>
      <c r="ETY306" s="75"/>
      <c r="ETZ306" s="75"/>
      <c r="EUA306" s="75"/>
      <c r="EUB306" s="75"/>
      <c r="EUC306" s="75"/>
      <c r="EUD306" s="75"/>
      <c r="EUE306" s="75"/>
      <c r="EUF306" s="75"/>
      <c r="EUG306" s="75"/>
      <c r="EUH306" s="75"/>
      <c r="EUI306" s="75"/>
      <c r="EUJ306" s="75"/>
      <c r="EUK306" s="75"/>
      <c r="EUL306" s="75"/>
      <c r="EUM306" s="75"/>
      <c r="EUN306" s="75"/>
      <c r="EUO306" s="75"/>
      <c r="EUP306" s="75"/>
      <c r="EUQ306" s="75"/>
      <c r="EUR306" s="75"/>
      <c r="EUS306" s="75"/>
      <c r="EUT306" s="75"/>
      <c r="EUU306" s="75"/>
      <c r="EUV306" s="75"/>
      <c r="EUW306" s="75"/>
      <c r="EUX306" s="75"/>
      <c r="EUY306" s="75"/>
      <c r="EUZ306" s="75"/>
      <c r="EVA306" s="75"/>
      <c r="EVB306" s="75"/>
      <c r="EVC306" s="75"/>
      <c r="EVD306" s="75"/>
      <c r="EVE306" s="75"/>
      <c r="EVF306" s="75"/>
      <c r="EVG306" s="75"/>
      <c r="EVH306" s="75"/>
      <c r="EVI306" s="75"/>
      <c r="EVJ306" s="75"/>
      <c r="EVK306" s="75"/>
      <c r="EVL306" s="75"/>
      <c r="EVM306" s="75"/>
      <c r="EVN306" s="75"/>
      <c r="EVO306" s="75"/>
      <c r="EVP306" s="75"/>
      <c r="EVQ306" s="75"/>
      <c r="EVR306" s="75"/>
      <c r="EVS306" s="75"/>
      <c r="EVT306" s="75"/>
      <c r="EVU306" s="75"/>
      <c r="EVV306" s="75"/>
      <c r="EVW306" s="75"/>
      <c r="EVX306" s="75"/>
      <c r="EVY306" s="75"/>
      <c r="EVZ306" s="75"/>
      <c r="EWA306" s="75"/>
      <c r="EWB306" s="75"/>
      <c r="EWC306" s="75"/>
      <c r="EWD306" s="75"/>
      <c r="EWE306" s="75"/>
      <c r="EWF306" s="75"/>
      <c r="EWG306" s="75"/>
      <c r="EWH306" s="75"/>
      <c r="EWI306" s="75"/>
      <c r="EWJ306" s="75"/>
      <c r="EWK306" s="75"/>
      <c r="EWL306" s="75"/>
      <c r="EWM306" s="75"/>
      <c r="EWN306" s="75"/>
      <c r="EWO306" s="75"/>
      <c r="EWP306" s="75"/>
      <c r="EWQ306" s="75"/>
      <c r="EWR306" s="75"/>
      <c r="EWS306" s="75"/>
      <c r="EWT306" s="75"/>
      <c r="EWU306" s="75"/>
      <c r="EWV306" s="75"/>
      <c r="EWW306" s="75"/>
      <c r="EWX306" s="75"/>
      <c r="EWY306" s="75"/>
      <c r="EWZ306" s="75"/>
      <c r="EXA306" s="75"/>
      <c r="EXB306" s="75"/>
      <c r="EXC306" s="75"/>
      <c r="EXD306" s="75"/>
      <c r="EXE306" s="75"/>
      <c r="EXF306" s="75"/>
      <c r="EXG306" s="75"/>
      <c r="EXH306" s="75"/>
      <c r="EXI306" s="75"/>
      <c r="EXJ306" s="75"/>
      <c r="EXK306" s="75"/>
      <c r="EXL306" s="75"/>
      <c r="EXM306" s="75"/>
      <c r="EXN306" s="75"/>
      <c r="EXO306" s="75"/>
      <c r="EXP306" s="75"/>
      <c r="EXQ306" s="75"/>
      <c r="EXR306" s="75"/>
      <c r="EXS306" s="75"/>
      <c r="EXT306" s="75"/>
      <c r="EXU306" s="75"/>
      <c r="EXV306" s="75"/>
      <c r="EXW306" s="75"/>
      <c r="EXX306" s="75"/>
      <c r="EXY306" s="75"/>
      <c r="EXZ306" s="75"/>
      <c r="EYA306" s="75"/>
      <c r="EYB306" s="75"/>
      <c r="EYC306" s="75"/>
      <c r="EYD306" s="75"/>
      <c r="EYE306" s="75"/>
      <c r="EYF306" s="75"/>
      <c r="EYG306" s="75"/>
      <c r="EYH306" s="75"/>
      <c r="EYI306" s="75"/>
      <c r="EYJ306" s="75"/>
      <c r="EYK306" s="75"/>
      <c r="EYL306" s="75"/>
      <c r="EYM306" s="75"/>
      <c r="EYN306" s="75"/>
      <c r="EYO306" s="75"/>
      <c r="EYP306" s="75"/>
      <c r="EYQ306" s="75"/>
      <c r="EYR306" s="75"/>
      <c r="EYS306" s="75"/>
      <c r="EYT306" s="75"/>
      <c r="EYU306" s="75"/>
      <c r="EYV306" s="75"/>
      <c r="EYW306" s="75"/>
      <c r="EYX306" s="75"/>
      <c r="EYY306" s="75"/>
      <c r="EYZ306" s="75"/>
      <c r="EZA306" s="75"/>
      <c r="EZB306" s="75"/>
      <c r="EZC306" s="75"/>
      <c r="EZD306" s="75"/>
      <c r="EZE306" s="75"/>
      <c r="EZF306" s="75"/>
      <c r="EZG306" s="75"/>
      <c r="EZH306" s="75"/>
      <c r="EZI306" s="75"/>
      <c r="EZJ306" s="75"/>
      <c r="EZK306" s="75"/>
      <c r="EZL306" s="75"/>
      <c r="EZM306" s="75"/>
      <c r="EZN306" s="75"/>
      <c r="EZO306" s="75"/>
      <c r="EZP306" s="75"/>
      <c r="EZQ306" s="75"/>
      <c r="EZR306" s="75"/>
      <c r="EZS306" s="75"/>
      <c r="EZT306" s="75"/>
      <c r="EZU306" s="75"/>
      <c r="EZV306" s="75"/>
      <c r="EZW306" s="75"/>
      <c r="EZX306" s="75"/>
      <c r="EZY306" s="75"/>
      <c r="EZZ306" s="75"/>
      <c r="FAA306" s="75"/>
      <c r="FAB306" s="75"/>
      <c r="FAC306" s="75"/>
      <c r="FAD306" s="75"/>
      <c r="FAE306" s="75"/>
      <c r="FAF306" s="75"/>
      <c r="FAG306" s="75"/>
      <c r="FAH306" s="75"/>
      <c r="FAI306" s="75"/>
      <c r="FAJ306" s="75"/>
      <c r="FAK306" s="75"/>
      <c r="FAL306" s="75"/>
      <c r="FAM306" s="75"/>
      <c r="FAN306" s="75"/>
      <c r="FAO306" s="75"/>
      <c r="FAP306" s="75"/>
      <c r="FAQ306" s="75"/>
      <c r="FAR306" s="75"/>
      <c r="FAS306" s="75"/>
      <c r="FAT306" s="75"/>
      <c r="FAU306" s="75"/>
      <c r="FAV306" s="75"/>
      <c r="FAW306" s="75"/>
      <c r="FAX306" s="75"/>
      <c r="FAY306" s="75"/>
      <c r="FAZ306" s="75"/>
      <c r="FBA306" s="75"/>
      <c r="FBB306" s="75"/>
      <c r="FBC306" s="75"/>
      <c r="FBD306" s="75"/>
      <c r="FBE306" s="75"/>
      <c r="FBF306" s="75"/>
      <c r="FBG306" s="75"/>
      <c r="FBH306" s="75"/>
      <c r="FBI306" s="75"/>
      <c r="FBJ306" s="75"/>
      <c r="FBK306" s="75"/>
      <c r="FBL306" s="75"/>
      <c r="FBM306" s="75"/>
      <c r="FBN306" s="75"/>
      <c r="FBO306" s="75"/>
      <c r="FBP306" s="75"/>
      <c r="FBQ306" s="75"/>
      <c r="FBR306" s="75"/>
      <c r="FBS306" s="75"/>
      <c r="FBT306" s="75"/>
      <c r="FBU306" s="75"/>
      <c r="FBV306" s="75"/>
      <c r="FBW306" s="75"/>
      <c r="FBX306" s="75"/>
      <c r="FBY306" s="75"/>
      <c r="FBZ306" s="75"/>
      <c r="FCA306" s="75"/>
      <c r="FCB306" s="75"/>
      <c r="FCC306" s="75"/>
      <c r="FCD306" s="75"/>
      <c r="FCE306" s="75"/>
      <c r="FCF306" s="75"/>
      <c r="FCG306" s="75"/>
      <c r="FCH306" s="75"/>
      <c r="FCI306" s="75"/>
      <c r="FCJ306" s="75"/>
      <c r="FCK306" s="75"/>
      <c r="FCL306" s="75"/>
      <c r="FCM306" s="75"/>
      <c r="FCN306" s="75"/>
      <c r="FCO306" s="75"/>
      <c r="FCP306" s="75"/>
      <c r="FCQ306" s="75"/>
      <c r="FCR306" s="75"/>
      <c r="FCS306" s="75"/>
      <c r="FCT306" s="75"/>
      <c r="FCU306" s="75"/>
      <c r="FCV306" s="75"/>
      <c r="FCW306" s="75"/>
      <c r="FCX306" s="75"/>
      <c r="FCY306" s="75"/>
      <c r="FCZ306" s="75"/>
      <c r="FDA306" s="75"/>
      <c r="FDB306" s="75"/>
      <c r="FDC306" s="75"/>
      <c r="FDD306" s="75"/>
      <c r="FDE306" s="75"/>
      <c r="FDF306" s="75"/>
      <c r="FDG306" s="75"/>
      <c r="FDH306" s="75"/>
      <c r="FDI306" s="75"/>
      <c r="FDJ306" s="75"/>
      <c r="FDK306" s="75"/>
      <c r="FDL306" s="75"/>
      <c r="FDM306" s="75"/>
      <c r="FDN306" s="75"/>
      <c r="FDO306" s="75"/>
      <c r="FDP306" s="75"/>
      <c r="FDQ306" s="75"/>
      <c r="FDR306" s="75"/>
      <c r="FDS306" s="75"/>
      <c r="FDT306" s="75"/>
      <c r="FDU306" s="75"/>
      <c r="FDV306" s="75"/>
      <c r="FDW306" s="75"/>
      <c r="FDX306" s="75"/>
      <c r="FDY306" s="75"/>
      <c r="FDZ306" s="75"/>
      <c r="FEA306" s="75"/>
      <c r="FEB306" s="75"/>
      <c r="FEC306" s="75"/>
      <c r="FED306" s="75"/>
      <c r="FEE306" s="75"/>
      <c r="FEF306" s="75"/>
      <c r="FEG306" s="75"/>
      <c r="FEH306" s="75"/>
      <c r="FEI306" s="75"/>
      <c r="FEJ306" s="75"/>
      <c r="FEK306" s="75"/>
      <c r="FEL306" s="75"/>
      <c r="FEM306" s="75"/>
      <c r="FEN306" s="75"/>
      <c r="FEO306" s="75"/>
      <c r="FEP306" s="75"/>
      <c r="FEQ306" s="75"/>
      <c r="FER306" s="75"/>
      <c r="FES306" s="75"/>
      <c r="FET306" s="75"/>
      <c r="FEU306" s="75"/>
      <c r="FEV306" s="75"/>
      <c r="FEW306" s="75"/>
      <c r="FEX306" s="75"/>
      <c r="FEY306" s="75"/>
      <c r="FEZ306" s="75"/>
      <c r="FFA306" s="75"/>
      <c r="FFB306" s="75"/>
      <c r="FFC306" s="75"/>
      <c r="FFD306" s="75"/>
      <c r="FFE306" s="75"/>
      <c r="FFF306" s="75"/>
      <c r="FFG306" s="75"/>
      <c r="FFH306" s="75"/>
      <c r="FFI306" s="75"/>
      <c r="FFJ306" s="75"/>
      <c r="FFK306" s="75"/>
      <c r="FFL306" s="75"/>
      <c r="FFM306" s="75"/>
      <c r="FFN306" s="75"/>
      <c r="FFO306" s="75"/>
      <c r="FFP306" s="75"/>
      <c r="FFQ306" s="75"/>
      <c r="FFR306" s="75"/>
      <c r="FFS306" s="75"/>
      <c r="FFT306" s="75"/>
      <c r="FFU306" s="75"/>
      <c r="FFV306" s="75"/>
      <c r="FFW306" s="75"/>
      <c r="FFX306" s="75"/>
      <c r="FFY306" s="75"/>
      <c r="FFZ306" s="75"/>
      <c r="FGA306" s="75"/>
      <c r="FGB306" s="75"/>
      <c r="FGC306" s="75"/>
      <c r="FGD306" s="75"/>
      <c r="FGE306" s="75"/>
      <c r="FGF306" s="75"/>
      <c r="FGG306" s="75"/>
      <c r="FGH306" s="75"/>
      <c r="FGI306" s="75"/>
      <c r="FGJ306" s="75"/>
      <c r="FGK306" s="75"/>
      <c r="FGL306" s="75"/>
      <c r="FGM306" s="75"/>
      <c r="FGN306" s="75"/>
      <c r="FGO306" s="75"/>
      <c r="FGP306" s="75"/>
      <c r="FGQ306" s="75"/>
      <c r="FGR306" s="75"/>
      <c r="FGS306" s="75"/>
      <c r="FGT306" s="75"/>
      <c r="FGU306" s="75"/>
      <c r="FGV306" s="75"/>
      <c r="FGW306" s="75"/>
      <c r="FGX306" s="75"/>
      <c r="FGY306" s="75"/>
      <c r="FGZ306" s="75"/>
      <c r="FHA306" s="75"/>
      <c r="FHB306" s="75"/>
      <c r="FHC306" s="75"/>
      <c r="FHD306" s="75"/>
      <c r="FHE306" s="75"/>
      <c r="FHF306" s="75"/>
      <c r="FHG306" s="75"/>
      <c r="FHH306" s="75"/>
      <c r="FHI306" s="75"/>
      <c r="FHJ306" s="75"/>
      <c r="FHK306" s="75"/>
      <c r="FHL306" s="75"/>
      <c r="FHM306" s="75"/>
      <c r="FHN306" s="75"/>
      <c r="FHO306" s="75"/>
      <c r="FHP306" s="75"/>
      <c r="FHQ306" s="75"/>
      <c r="FHR306" s="75"/>
      <c r="FHS306" s="75"/>
      <c r="FHT306" s="75"/>
      <c r="FHU306" s="75"/>
      <c r="FHV306" s="75"/>
      <c r="FHW306" s="75"/>
      <c r="FHX306" s="75"/>
      <c r="FHY306" s="75"/>
      <c r="FHZ306" s="75"/>
      <c r="FIA306" s="75"/>
      <c r="FIB306" s="75"/>
      <c r="FIC306" s="75"/>
      <c r="FID306" s="75"/>
      <c r="FIE306" s="75"/>
      <c r="FIF306" s="75"/>
      <c r="FIG306" s="75"/>
      <c r="FIH306" s="75"/>
      <c r="FII306" s="75"/>
      <c r="FIJ306" s="75"/>
      <c r="FIK306" s="75"/>
      <c r="FIL306" s="75"/>
      <c r="FIM306" s="75"/>
      <c r="FIN306" s="75"/>
      <c r="FIO306" s="75"/>
      <c r="FIP306" s="75"/>
      <c r="FIQ306" s="75"/>
      <c r="FIR306" s="75"/>
      <c r="FIS306" s="75"/>
      <c r="FIT306" s="75"/>
      <c r="FIU306" s="75"/>
      <c r="FIV306" s="75"/>
      <c r="FIW306" s="75"/>
      <c r="FIX306" s="75"/>
      <c r="FIY306" s="75"/>
      <c r="FIZ306" s="75"/>
      <c r="FJA306" s="75"/>
      <c r="FJB306" s="75"/>
      <c r="FJC306" s="75"/>
      <c r="FJD306" s="75"/>
      <c r="FJE306" s="75"/>
      <c r="FJF306" s="75"/>
      <c r="FJG306" s="75"/>
      <c r="FJH306" s="75"/>
      <c r="FJI306" s="75"/>
      <c r="FJJ306" s="75"/>
      <c r="FJK306" s="75"/>
      <c r="FJL306" s="75"/>
      <c r="FJM306" s="75"/>
      <c r="FJN306" s="75"/>
      <c r="FJO306" s="75"/>
      <c r="FJP306" s="75"/>
      <c r="FJQ306" s="75"/>
      <c r="FJR306" s="75"/>
      <c r="FJS306" s="75"/>
      <c r="FJT306" s="75"/>
      <c r="FJU306" s="75"/>
      <c r="FJV306" s="75"/>
      <c r="FJW306" s="75"/>
      <c r="FJX306" s="75"/>
      <c r="FJY306" s="75"/>
      <c r="FJZ306" s="75"/>
      <c r="FKA306" s="75"/>
      <c r="FKB306" s="75"/>
      <c r="FKC306" s="75"/>
      <c r="FKD306" s="75"/>
      <c r="FKE306" s="75"/>
      <c r="FKF306" s="75"/>
      <c r="FKG306" s="75"/>
      <c r="FKH306" s="75"/>
      <c r="FKI306" s="75"/>
      <c r="FKJ306" s="75"/>
      <c r="FKK306" s="75"/>
      <c r="FKL306" s="75"/>
      <c r="FKM306" s="75"/>
      <c r="FKN306" s="75"/>
      <c r="FKO306" s="75"/>
      <c r="FKP306" s="75"/>
      <c r="FKQ306" s="75"/>
      <c r="FKR306" s="75"/>
      <c r="FKS306" s="75"/>
      <c r="FKT306" s="75"/>
      <c r="FKU306" s="75"/>
      <c r="FKV306" s="75"/>
      <c r="FKW306" s="75"/>
      <c r="FKX306" s="75"/>
      <c r="FKY306" s="75"/>
      <c r="FKZ306" s="75"/>
      <c r="FLA306" s="75"/>
      <c r="FLB306" s="75"/>
      <c r="FLC306" s="75"/>
      <c r="FLD306" s="75"/>
      <c r="FLE306" s="75"/>
      <c r="FLF306" s="75"/>
      <c r="FLG306" s="75"/>
      <c r="FLH306" s="75"/>
      <c r="FLI306" s="75"/>
      <c r="FLJ306" s="75"/>
      <c r="FLK306" s="75"/>
      <c r="FLL306" s="75"/>
      <c r="FLM306" s="75"/>
      <c r="FLN306" s="75"/>
      <c r="FLO306" s="75"/>
      <c r="FLP306" s="75"/>
      <c r="FLQ306" s="75"/>
      <c r="FLR306" s="75"/>
      <c r="FLS306" s="75"/>
      <c r="FLT306" s="75"/>
      <c r="FLU306" s="75"/>
      <c r="FLV306" s="75"/>
      <c r="FLW306" s="75"/>
      <c r="FLX306" s="75"/>
      <c r="FLY306" s="75"/>
      <c r="FLZ306" s="75"/>
      <c r="FMA306" s="75"/>
      <c r="FMB306" s="75"/>
      <c r="FMC306" s="75"/>
      <c r="FMD306" s="75"/>
      <c r="FME306" s="75"/>
      <c r="FMF306" s="75"/>
      <c r="FMG306" s="75"/>
      <c r="FMH306" s="75"/>
      <c r="FMI306" s="75"/>
      <c r="FMJ306" s="75"/>
      <c r="FMK306" s="75"/>
      <c r="FML306" s="75"/>
      <c r="FMM306" s="75"/>
      <c r="FMN306" s="75"/>
      <c r="FMO306" s="75"/>
      <c r="FMP306" s="75"/>
      <c r="FMQ306" s="75"/>
      <c r="FMR306" s="75"/>
      <c r="FMS306" s="75"/>
      <c r="FMT306" s="75"/>
      <c r="FMU306" s="75"/>
      <c r="FMV306" s="75"/>
      <c r="FMW306" s="75"/>
      <c r="FMX306" s="75"/>
      <c r="FMY306" s="75"/>
      <c r="FMZ306" s="75"/>
      <c r="FNA306" s="75"/>
      <c r="FNB306" s="75"/>
      <c r="FNC306" s="75"/>
      <c r="FND306" s="75"/>
      <c r="FNE306" s="75"/>
      <c r="FNF306" s="75"/>
      <c r="FNG306" s="75"/>
      <c r="FNH306" s="75"/>
      <c r="FNI306" s="75"/>
      <c r="FNJ306" s="75"/>
      <c r="FNK306" s="75"/>
      <c r="FNL306" s="75"/>
      <c r="FNM306" s="75"/>
      <c r="FNN306" s="75"/>
      <c r="FNO306" s="75"/>
      <c r="FNP306" s="75"/>
      <c r="FNQ306" s="75"/>
      <c r="FNR306" s="75"/>
      <c r="FNS306" s="75"/>
      <c r="FNT306" s="75"/>
      <c r="FNU306" s="75"/>
      <c r="FNV306" s="75"/>
      <c r="FNW306" s="75"/>
      <c r="FNX306" s="75"/>
      <c r="FNY306" s="75"/>
      <c r="FNZ306" s="75"/>
      <c r="FOA306" s="75"/>
      <c r="FOB306" s="75"/>
      <c r="FOC306" s="75"/>
      <c r="FOD306" s="75"/>
      <c r="FOE306" s="75"/>
      <c r="FOF306" s="75"/>
      <c r="FOG306" s="75"/>
      <c r="FOH306" s="75"/>
      <c r="FOI306" s="75"/>
      <c r="FOJ306" s="75"/>
      <c r="FOK306" s="75"/>
      <c r="FOL306" s="75"/>
      <c r="FOM306" s="75"/>
      <c r="FON306" s="75"/>
      <c r="FOO306" s="75"/>
      <c r="FOP306" s="75"/>
      <c r="FOQ306" s="75"/>
      <c r="FOR306" s="75"/>
      <c r="FOS306" s="75"/>
      <c r="FOT306" s="75"/>
      <c r="FOU306" s="75"/>
      <c r="FOV306" s="75"/>
      <c r="FOW306" s="75"/>
      <c r="FOX306" s="75"/>
      <c r="FOY306" s="75"/>
      <c r="FOZ306" s="75"/>
      <c r="FPA306" s="75"/>
      <c r="FPB306" s="75"/>
      <c r="FPC306" s="75"/>
      <c r="FPD306" s="75"/>
      <c r="FPE306" s="75"/>
      <c r="FPF306" s="75"/>
      <c r="FPG306" s="75"/>
      <c r="FPH306" s="75"/>
      <c r="FPI306" s="75"/>
      <c r="FPJ306" s="75"/>
      <c r="FPK306" s="75"/>
      <c r="FPL306" s="75"/>
      <c r="FPM306" s="75"/>
      <c r="FPN306" s="75"/>
      <c r="FPO306" s="75"/>
      <c r="FPP306" s="75"/>
      <c r="FPQ306" s="75"/>
      <c r="FPR306" s="75"/>
      <c r="FPS306" s="75"/>
      <c r="FPT306" s="75"/>
      <c r="FPU306" s="75"/>
      <c r="FPV306" s="75"/>
      <c r="FPW306" s="75"/>
      <c r="FPX306" s="75"/>
      <c r="FPY306" s="75"/>
      <c r="FPZ306" s="75"/>
      <c r="FQA306" s="75"/>
      <c r="FQB306" s="75"/>
      <c r="FQC306" s="75"/>
      <c r="FQD306" s="75"/>
      <c r="FQE306" s="75"/>
      <c r="FQF306" s="75"/>
      <c r="FQG306" s="75"/>
      <c r="FQH306" s="75"/>
      <c r="FQI306" s="75"/>
      <c r="FQJ306" s="75"/>
      <c r="FQK306" s="75"/>
      <c r="FQL306" s="75"/>
      <c r="FQM306" s="75"/>
      <c r="FQN306" s="75"/>
      <c r="FQO306" s="75"/>
      <c r="FQP306" s="75"/>
      <c r="FQQ306" s="75"/>
      <c r="FQR306" s="75"/>
      <c r="FQS306" s="75"/>
      <c r="FQT306" s="75"/>
      <c r="FQU306" s="75"/>
      <c r="FQV306" s="75"/>
      <c r="FQW306" s="75"/>
      <c r="FQX306" s="75"/>
      <c r="FQY306" s="75"/>
      <c r="FQZ306" s="75"/>
      <c r="FRA306" s="75"/>
      <c r="FRB306" s="75"/>
      <c r="FRC306" s="75"/>
      <c r="FRD306" s="75"/>
      <c r="FRE306" s="75"/>
      <c r="FRF306" s="75"/>
      <c r="FRG306" s="75"/>
      <c r="FRH306" s="75"/>
      <c r="FRI306" s="75"/>
      <c r="FRJ306" s="75"/>
      <c r="FRK306" s="75"/>
      <c r="FRL306" s="75"/>
      <c r="FRM306" s="75"/>
      <c r="FRN306" s="75"/>
      <c r="FRO306" s="75"/>
      <c r="FRP306" s="75"/>
      <c r="FRQ306" s="75"/>
      <c r="FRR306" s="75"/>
      <c r="FRS306" s="75"/>
      <c r="FRT306" s="75"/>
      <c r="FRU306" s="75"/>
      <c r="FRV306" s="75"/>
      <c r="FRW306" s="75"/>
      <c r="FRX306" s="75"/>
      <c r="FRY306" s="75"/>
      <c r="FRZ306" s="75"/>
      <c r="FSA306" s="75"/>
      <c r="FSB306" s="75"/>
      <c r="FSC306" s="75"/>
      <c r="FSD306" s="75"/>
      <c r="FSE306" s="75"/>
      <c r="FSF306" s="75"/>
      <c r="FSG306" s="75"/>
      <c r="FSH306" s="75"/>
      <c r="FSI306" s="75"/>
      <c r="FSJ306" s="75"/>
      <c r="FSK306" s="75"/>
      <c r="FSL306" s="75"/>
      <c r="FSM306" s="75"/>
      <c r="FSN306" s="75"/>
      <c r="FSO306" s="75"/>
      <c r="FSP306" s="75"/>
      <c r="FSQ306" s="75"/>
      <c r="FSR306" s="75"/>
      <c r="FSS306" s="75"/>
      <c r="FST306" s="75"/>
      <c r="FSU306" s="75"/>
      <c r="FSV306" s="75"/>
      <c r="FSW306" s="75"/>
      <c r="FSX306" s="75"/>
      <c r="FSY306" s="75"/>
      <c r="FSZ306" s="75"/>
      <c r="FTA306" s="75"/>
      <c r="FTB306" s="75"/>
      <c r="FTC306" s="75"/>
      <c r="FTD306" s="75"/>
      <c r="FTE306" s="75"/>
      <c r="FTF306" s="75"/>
      <c r="FTG306" s="75"/>
      <c r="FTH306" s="75"/>
      <c r="FTI306" s="75"/>
      <c r="FTJ306" s="75"/>
      <c r="FTK306" s="75"/>
      <c r="FTL306" s="75"/>
      <c r="FTM306" s="75"/>
      <c r="FTN306" s="75"/>
      <c r="FTO306" s="75"/>
      <c r="FTP306" s="75"/>
      <c r="FTQ306" s="75"/>
      <c r="FTR306" s="75"/>
      <c r="FTS306" s="75"/>
      <c r="FTT306" s="75"/>
      <c r="FTU306" s="75"/>
      <c r="FTV306" s="75"/>
      <c r="FTW306" s="75"/>
      <c r="FTX306" s="75"/>
      <c r="FTY306" s="75"/>
      <c r="FTZ306" s="75"/>
      <c r="FUA306" s="75"/>
      <c r="FUB306" s="75"/>
      <c r="FUC306" s="75"/>
      <c r="FUD306" s="75"/>
      <c r="FUE306" s="75"/>
      <c r="FUF306" s="75"/>
      <c r="FUG306" s="75"/>
      <c r="FUH306" s="75"/>
      <c r="FUI306" s="75"/>
      <c r="FUJ306" s="75"/>
      <c r="FUK306" s="75"/>
      <c r="FUL306" s="75"/>
      <c r="FUM306" s="75"/>
      <c r="FUN306" s="75"/>
      <c r="FUO306" s="75"/>
      <c r="FUP306" s="75"/>
      <c r="FUQ306" s="75"/>
      <c r="FUR306" s="75"/>
      <c r="FUS306" s="75"/>
      <c r="FUT306" s="75"/>
      <c r="FUU306" s="75"/>
      <c r="FUV306" s="75"/>
      <c r="FUW306" s="75"/>
      <c r="FUX306" s="75"/>
      <c r="FUY306" s="75"/>
      <c r="FUZ306" s="75"/>
      <c r="FVA306" s="75"/>
      <c r="FVB306" s="75"/>
      <c r="FVC306" s="75"/>
      <c r="FVD306" s="75"/>
      <c r="FVE306" s="75"/>
      <c r="FVF306" s="75"/>
      <c r="FVG306" s="75"/>
      <c r="FVH306" s="75"/>
      <c r="FVI306" s="75"/>
      <c r="FVJ306" s="75"/>
      <c r="FVK306" s="75"/>
      <c r="FVL306" s="75"/>
      <c r="FVM306" s="75"/>
      <c r="FVN306" s="75"/>
      <c r="FVO306" s="75"/>
      <c r="FVP306" s="75"/>
      <c r="FVQ306" s="75"/>
      <c r="FVR306" s="75"/>
      <c r="FVS306" s="75"/>
      <c r="FVT306" s="75"/>
      <c r="FVU306" s="75"/>
      <c r="FVV306" s="75"/>
      <c r="FVW306" s="75"/>
      <c r="FVX306" s="75"/>
      <c r="FVY306" s="75"/>
      <c r="FVZ306" s="75"/>
      <c r="FWA306" s="75"/>
      <c r="FWB306" s="75"/>
      <c r="FWC306" s="75"/>
      <c r="FWD306" s="75"/>
      <c r="FWE306" s="75"/>
      <c r="FWF306" s="75"/>
      <c r="FWG306" s="75"/>
      <c r="FWH306" s="75"/>
      <c r="FWI306" s="75"/>
      <c r="FWJ306" s="75"/>
      <c r="FWK306" s="75"/>
      <c r="FWL306" s="75"/>
      <c r="FWM306" s="75"/>
      <c r="FWN306" s="75"/>
      <c r="FWO306" s="75"/>
      <c r="FWP306" s="75"/>
      <c r="FWQ306" s="75"/>
      <c r="FWR306" s="75"/>
      <c r="FWS306" s="75"/>
      <c r="FWT306" s="75"/>
      <c r="FWU306" s="75"/>
      <c r="FWV306" s="75"/>
      <c r="FWW306" s="75"/>
      <c r="FWX306" s="75"/>
      <c r="FWY306" s="75"/>
      <c r="FWZ306" s="75"/>
      <c r="FXA306" s="75"/>
      <c r="FXB306" s="75"/>
      <c r="FXC306" s="75"/>
      <c r="FXD306" s="75"/>
      <c r="FXE306" s="75"/>
      <c r="FXF306" s="75"/>
      <c r="FXG306" s="75"/>
      <c r="FXH306" s="75"/>
      <c r="FXI306" s="75"/>
      <c r="FXJ306" s="75"/>
      <c r="FXK306" s="75"/>
      <c r="FXL306" s="75"/>
      <c r="FXM306" s="75"/>
      <c r="FXN306" s="75"/>
      <c r="FXO306" s="75"/>
      <c r="FXP306" s="75"/>
      <c r="FXQ306" s="75"/>
      <c r="FXR306" s="75"/>
      <c r="FXS306" s="75"/>
      <c r="FXT306" s="75"/>
      <c r="FXU306" s="75"/>
      <c r="FXV306" s="75"/>
      <c r="FXW306" s="75"/>
      <c r="FXX306" s="75"/>
      <c r="FXY306" s="75"/>
      <c r="FXZ306" s="75"/>
      <c r="FYA306" s="75"/>
      <c r="FYB306" s="75"/>
      <c r="FYC306" s="75"/>
      <c r="FYD306" s="75"/>
      <c r="FYE306" s="75"/>
      <c r="FYF306" s="75"/>
      <c r="FYG306" s="75"/>
      <c r="FYH306" s="75"/>
      <c r="FYI306" s="75"/>
      <c r="FYJ306" s="75"/>
      <c r="FYK306" s="75"/>
      <c r="FYL306" s="75"/>
      <c r="FYM306" s="75"/>
      <c r="FYN306" s="75"/>
      <c r="FYO306" s="75"/>
      <c r="FYP306" s="75"/>
      <c r="FYQ306" s="75"/>
      <c r="FYR306" s="75"/>
      <c r="FYS306" s="75"/>
      <c r="FYT306" s="75"/>
      <c r="FYU306" s="75"/>
      <c r="FYV306" s="75"/>
      <c r="FYW306" s="75"/>
      <c r="FYX306" s="75"/>
      <c r="FYY306" s="75"/>
      <c r="FYZ306" s="75"/>
      <c r="FZA306" s="75"/>
      <c r="FZB306" s="75"/>
      <c r="FZC306" s="75"/>
      <c r="FZD306" s="75"/>
      <c r="FZE306" s="75"/>
      <c r="FZF306" s="75"/>
      <c r="FZG306" s="75"/>
      <c r="FZH306" s="75"/>
      <c r="FZI306" s="75"/>
      <c r="FZJ306" s="75"/>
      <c r="FZK306" s="75"/>
      <c r="FZL306" s="75"/>
      <c r="FZM306" s="75"/>
      <c r="FZN306" s="75"/>
      <c r="FZO306" s="75"/>
      <c r="FZP306" s="75"/>
      <c r="FZQ306" s="75"/>
      <c r="FZR306" s="75"/>
      <c r="FZS306" s="75"/>
      <c r="FZT306" s="75"/>
      <c r="FZU306" s="75"/>
      <c r="FZV306" s="75"/>
      <c r="FZW306" s="75"/>
      <c r="FZX306" s="75"/>
      <c r="FZY306" s="75"/>
      <c r="FZZ306" s="75"/>
      <c r="GAA306" s="75"/>
      <c r="GAB306" s="75"/>
      <c r="GAC306" s="75"/>
      <c r="GAD306" s="75"/>
      <c r="GAE306" s="75"/>
      <c r="GAF306" s="75"/>
      <c r="GAG306" s="75"/>
      <c r="GAH306" s="75"/>
      <c r="GAI306" s="75"/>
      <c r="GAJ306" s="75"/>
      <c r="GAK306" s="75"/>
      <c r="GAL306" s="75"/>
      <c r="GAM306" s="75"/>
      <c r="GAN306" s="75"/>
      <c r="GAO306" s="75"/>
      <c r="GAP306" s="75"/>
      <c r="GAQ306" s="75"/>
      <c r="GAR306" s="75"/>
      <c r="GAS306" s="75"/>
      <c r="GAT306" s="75"/>
      <c r="GAU306" s="75"/>
      <c r="GAV306" s="75"/>
      <c r="GAW306" s="75"/>
      <c r="GAX306" s="75"/>
      <c r="GAY306" s="75"/>
      <c r="GAZ306" s="75"/>
      <c r="GBA306" s="75"/>
      <c r="GBB306" s="75"/>
      <c r="GBC306" s="75"/>
      <c r="GBD306" s="75"/>
      <c r="GBE306" s="75"/>
      <c r="GBF306" s="75"/>
      <c r="GBG306" s="75"/>
      <c r="GBH306" s="75"/>
      <c r="GBI306" s="75"/>
      <c r="GBJ306" s="75"/>
      <c r="GBK306" s="75"/>
      <c r="GBL306" s="75"/>
      <c r="GBM306" s="75"/>
      <c r="GBN306" s="75"/>
      <c r="GBO306" s="75"/>
      <c r="GBP306" s="75"/>
      <c r="GBQ306" s="75"/>
      <c r="GBR306" s="75"/>
      <c r="GBS306" s="75"/>
      <c r="GBT306" s="75"/>
      <c r="GBU306" s="75"/>
      <c r="GBV306" s="75"/>
      <c r="GBW306" s="75"/>
      <c r="GBX306" s="75"/>
      <c r="GBY306" s="75"/>
      <c r="GBZ306" s="75"/>
      <c r="GCA306" s="75"/>
      <c r="GCB306" s="75"/>
      <c r="GCC306" s="75"/>
      <c r="GCD306" s="75"/>
      <c r="GCE306" s="75"/>
      <c r="GCF306" s="75"/>
      <c r="GCG306" s="75"/>
      <c r="GCH306" s="75"/>
      <c r="GCI306" s="75"/>
      <c r="GCJ306" s="75"/>
      <c r="GCK306" s="75"/>
      <c r="GCL306" s="75"/>
      <c r="GCM306" s="75"/>
      <c r="GCN306" s="75"/>
      <c r="GCO306" s="75"/>
      <c r="GCP306" s="75"/>
      <c r="GCQ306" s="75"/>
      <c r="GCR306" s="75"/>
      <c r="GCS306" s="75"/>
      <c r="GCT306" s="75"/>
      <c r="GCU306" s="75"/>
      <c r="GCV306" s="75"/>
      <c r="GCW306" s="75"/>
      <c r="GCX306" s="75"/>
      <c r="GCY306" s="75"/>
      <c r="GCZ306" s="75"/>
      <c r="GDA306" s="75"/>
      <c r="GDB306" s="75"/>
      <c r="GDC306" s="75"/>
      <c r="GDD306" s="75"/>
      <c r="GDE306" s="75"/>
      <c r="GDF306" s="75"/>
      <c r="GDG306" s="75"/>
      <c r="GDH306" s="75"/>
      <c r="GDI306" s="75"/>
      <c r="GDJ306" s="75"/>
      <c r="GDK306" s="75"/>
      <c r="GDL306" s="75"/>
      <c r="GDM306" s="75"/>
      <c r="GDN306" s="75"/>
      <c r="GDO306" s="75"/>
      <c r="GDP306" s="75"/>
      <c r="GDQ306" s="75"/>
      <c r="GDR306" s="75"/>
      <c r="GDS306" s="75"/>
      <c r="GDT306" s="75"/>
      <c r="GDU306" s="75"/>
      <c r="GDV306" s="75"/>
      <c r="GDW306" s="75"/>
      <c r="GDX306" s="75"/>
      <c r="GDY306" s="75"/>
      <c r="GDZ306" s="75"/>
      <c r="GEA306" s="75"/>
      <c r="GEB306" s="75"/>
      <c r="GEC306" s="75"/>
      <c r="GED306" s="75"/>
      <c r="GEE306" s="75"/>
      <c r="GEF306" s="75"/>
      <c r="GEG306" s="75"/>
      <c r="GEH306" s="75"/>
      <c r="GEI306" s="75"/>
      <c r="GEJ306" s="75"/>
      <c r="GEK306" s="75"/>
      <c r="GEL306" s="75"/>
      <c r="GEM306" s="75"/>
      <c r="GEN306" s="75"/>
      <c r="GEO306" s="75"/>
      <c r="GEP306" s="75"/>
      <c r="GEQ306" s="75"/>
      <c r="GER306" s="75"/>
      <c r="GES306" s="75"/>
      <c r="GET306" s="75"/>
      <c r="GEU306" s="75"/>
      <c r="GEV306" s="75"/>
      <c r="GEW306" s="75"/>
      <c r="GEX306" s="75"/>
      <c r="GEY306" s="75"/>
      <c r="GEZ306" s="75"/>
      <c r="GFA306" s="75"/>
      <c r="GFB306" s="75"/>
      <c r="GFC306" s="75"/>
      <c r="GFD306" s="75"/>
      <c r="GFE306" s="75"/>
      <c r="GFF306" s="75"/>
      <c r="GFG306" s="75"/>
      <c r="GFH306" s="75"/>
      <c r="GFI306" s="75"/>
      <c r="GFJ306" s="75"/>
      <c r="GFK306" s="75"/>
      <c r="GFL306" s="75"/>
      <c r="GFM306" s="75"/>
      <c r="GFN306" s="75"/>
      <c r="GFO306" s="75"/>
      <c r="GFP306" s="75"/>
      <c r="GFQ306" s="75"/>
      <c r="GFR306" s="75"/>
      <c r="GFS306" s="75"/>
      <c r="GFT306" s="75"/>
      <c r="GFU306" s="75"/>
      <c r="GFV306" s="75"/>
      <c r="GFW306" s="75"/>
      <c r="GFX306" s="75"/>
      <c r="GFY306" s="75"/>
      <c r="GFZ306" s="75"/>
      <c r="GGA306" s="75"/>
      <c r="GGB306" s="75"/>
      <c r="GGC306" s="75"/>
      <c r="GGD306" s="75"/>
      <c r="GGE306" s="75"/>
      <c r="GGF306" s="75"/>
      <c r="GGG306" s="75"/>
      <c r="GGH306" s="75"/>
      <c r="GGI306" s="75"/>
      <c r="GGJ306" s="75"/>
      <c r="GGK306" s="75"/>
      <c r="GGL306" s="75"/>
      <c r="GGM306" s="75"/>
      <c r="GGN306" s="75"/>
      <c r="GGO306" s="75"/>
      <c r="GGP306" s="75"/>
      <c r="GGQ306" s="75"/>
      <c r="GGR306" s="75"/>
      <c r="GGS306" s="75"/>
      <c r="GGT306" s="75"/>
      <c r="GGU306" s="75"/>
      <c r="GGV306" s="75"/>
      <c r="GGW306" s="75"/>
      <c r="GGX306" s="75"/>
      <c r="GGY306" s="75"/>
      <c r="GGZ306" s="75"/>
      <c r="GHA306" s="75"/>
      <c r="GHB306" s="75"/>
      <c r="GHC306" s="75"/>
      <c r="GHD306" s="75"/>
      <c r="GHE306" s="75"/>
      <c r="GHF306" s="75"/>
      <c r="GHG306" s="75"/>
      <c r="GHH306" s="75"/>
      <c r="GHI306" s="75"/>
      <c r="GHJ306" s="75"/>
      <c r="GHK306" s="75"/>
      <c r="GHL306" s="75"/>
      <c r="GHM306" s="75"/>
      <c r="GHN306" s="75"/>
      <c r="GHO306" s="75"/>
      <c r="GHP306" s="75"/>
      <c r="GHQ306" s="75"/>
      <c r="GHR306" s="75"/>
      <c r="GHS306" s="75"/>
      <c r="GHT306" s="75"/>
      <c r="GHU306" s="75"/>
      <c r="GHV306" s="75"/>
      <c r="GHW306" s="75"/>
      <c r="GHX306" s="75"/>
      <c r="GHY306" s="75"/>
      <c r="GHZ306" s="75"/>
      <c r="GIA306" s="75"/>
      <c r="GIB306" s="75"/>
      <c r="GIC306" s="75"/>
      <c r="GID306" s="75"/>
      <c r="GIE306" s="75"/>
      <c r="GIF306" s="75"/>
      <c r="GIG306" s="75"/>
      <c r="GIH306" s="75"/>
      <c r="GII306" s="75"/>
      <c r="GIJ306" s="75"/>
      <c r="GIK306" s="75"/>
      <c r="GIL306" s="75"/>
      <c r="GIM306" s="75"/>
      <c r="GIN306" s="75"/>
      <c r="GIO306" s="75"/>
      <c r="GIP306" s="75"/>
      <c r="GIQ306" s="75"/>
      <c r="GIR306" s="75"/>
      <c r="GIS306" s="75"/>
      <c r="GIT306" s="75"/>
      <c r="GIU306" s="75"/>
      <c r="GIV306" s="75"/>
      <c r="GIW306" s="75"/>
      <c r="GIX306" s="75"/>
      <c r="GIY306" s="75"/>
      <c r="GIZ306" s="75"/>
      <c r="GJA306" s="75"/>
      <c r="GJB306" s="75"/>
      <c r="GJC306" s="75"/>
      <c r="GJD306" s="75"/>
      <c r="GJE306" s="75"/>
      <c r="GJF306" s="75"/>
      <c r="GJG306" s="75"/>
      <c r="GJH306" s="75"/>
      <c r="GJI306" s="75"/>
      <c r="GJJ306" s="75"/>
      <c r="GJK306" s="75"/>
      <c r="GJL306" s="75"/>
      <c r="GJM306" s="75"/>
      <c r="GJN306" s="75"/>
      <c r="GJO306" s="75"/>
      <c r="GJP306" s="75"/>
      <c r="GJQ306" s="75"/>
      <c r="GJR306" s="75"/>
      <c r="GJS306" s="75"/>
      <c r="GJT306" s="75"/>
      <c r="GJU306" s="75"/>
      <c r="GJV306" s="75"/>
      <c r="GJW306" s="75"/>
      <c r="GJX306" s="75"/>
      <c r="GJY306" s="75"/>
      <c r="GJZ306" s="75"/>
      <c r="GKA306" s="75"/>
      <c r="GKB306" s="75"/>
      <c r="GKC306" s="75"/>
      <c r="GKD306" s="75"/>
      <c r="GKE306" s="75"/>
      <c r="GKF306" s="75"/>
      <c r="GKG306" s="75"/>
      <c r="GKH306" s="75"/>
      <c r="GKI306" s="75"/>
      <c r="GKJ306" s="75"/>
      <c r="GKK306" s="75"/>
      <c r="GKL306" s="75"/>
      <c r="GKM306" s="75"/>
      <c r="GKN306" s="75"/>
      <c r="GKO306" s="75"/>
      <c r="GKP306" s="75"/>
      <c r="GKQ306" s="75"/>
      <c r="GKR306" s="75"/>
      <c r="GKS306" s="75"/>
      <c r="GKT306" s="75"/>
      <c r="GKU306" s="75"/>
      <c r="GKV306" s="75"/>
      <c r="GKW306" s="75"/>
      <c r="GKX306" s="75"/>
      <c r="GKY306" s="75"/>
      <c r="GKZ306" s="75"/>
      <c r="GLA306" s="75"/>
      <c r="GLB306" s="75"/>
      <c r="GLC306" s="75"/>
      <c r="GLD306" s="75"/>
      <c r="GLE306" s="75"/>
      <c r="GLF306" s="75"/>
      <c r="GLG306" s="75"/>
      <c r="GLH306" s="75"/>
      <c r="GLI306" s="75"/>
      <c r="GLJ306" s="75"/>
      <c r="GLK306" s="75"/>
      <c r="GLL306" s="75"/>
      <c r="GLM306" s="75"/>
      <c r="GLN306" s="75"/>
      <c r="GLO306" s="75"/>
      <c r="GLP306" s="75"/>
      <c r="GLQ306" s="75"/>
      <c r="GLR306" s="75"/>
      <c r="GLS306" s="75"/>
      <c r="GLT306" s="75"/>
      <c r="GLU306" s="75"/>
      <c r="GLV306" s="75"/>
      <c r="GLW306" s="75"/>
      <c r="GLX306" s="75"/>
      <c r="GLY306" s="75"/>
      <c r="GLZ306" s="75"/>
      <c r="GMA306" s="75"/>
      <c r="GMB306" s="75"/>
      <c r="GMC306" s="75"/>
      <c r="GMD306" s="75"/>
      <c r="GME306" s="75"/>
      <c r="GMF306" s="75"/>
      <c r="GMG306" s="75"/>
      <c r="GMH306" s="75"/>
      <c r="GMI306" s="75"/>
      <c r="GMJ306" s="75"/>
      <c r="GMK306" s="75"/>
      <c r="GML306" s="75"/>
      <c r="GMM306" s="75"/>
      <c r="GMN306" s="75"/>
      <c r="GMO306" s="75"/>
      <c r="GMP306" s="75"/>
      <c r="GMQ306" s="75"/>
      <c r="GMR306" s="75"/>
      <c r="GMS306" s="75"/>
      <c r="GMT306" s="75"/>
      <c r="GMU306" s="75"/>
      <c r="GMV306" s="75"/>
      <c r="GMW306" s="75"/>
      <c r="GMX306" s="75"/>
      <c r="GMY306" s="75"/>
      <c r="GMZ306" s="75"/>
      <c r="GNA306" s="75"/>
      <c r="GNB306" s="75"/>
      <c r="GNC306" s="75"/>
      <c r="GND306" s="75"/>
      <c r="GNE306" s="75"/>
      <c r="GNF306" s="75"/>
      <c r="GNG306" s="75"/>
      <c r="GNH306" s="75"/>
      <c r="GNI306" s="75"/>
      <c r="GNJ306" s="75"/>
      <c r="GNK306" s="75"/>
      <c r="GNL306" s="75"/>
      <c r="GNM306" s="75"/>
      <c r="GNN306" s="75"/>
      <c r="GNO306" s="75"/>
      <c r="GNP306" s="75"/>
      <c r="GNQ306" s="75"/>
      <c r="GNR306" s="75"/>
      <c r="GNS306" s="75"/>
      <c r="GNT306" s="75"/>
      <c r="GNU306" s="75"/>
      <c r="GNV306" s="75"/>
      <c r="GNW306" s="75"/>
      <c r="GNX306" s="75"/>
      <c r="GNY306" s="75"/>
      <c r="GNZ306" s="75"/>
      <c r="GOA306" s="75"/>
      <c r="GOB306" s="75"/>
      <c r="GOC306" s="75"/>
      <c r="GOD306" s="75"/>
      <c r="GOE306" s="75"/>
      <c r="GOF306" s="75"/>
      <c r="GOG306" s="75"/>
      <c r="GOH306" s="75"/>
      <c r="GOI306" s="75"/>
      <c r="GOJ306" s="75"/>
      <c r="GOK306" s="75"/>
      <c r="GOL306" s="75"/>
      <c r="GOM306" s="75"/>
      <c r="GON306" s="75"/>
      <c r="GOO306" s="75"/>
      <c r="GOP306" s="75"/>
      <c r="GOQ306" s="75"/>
      <c r="GOR306" s="75"/>
      <c r="GOS306" s="75"/>
      <c r="GOT306" s="75"/>
      <c r="GOU306" s="75"/>
      <c r="GOV306" s="75"/>
      <c r="GOW306" s="75"/>
      <c r="GOX306" s="75"/>
      <c r="GOY306" s="75"/>
      <c r="GOZ306" s="75"/>
      <c r="GPA306" s="75"/>
      <c r="GPB306" s="75"/>
      <c r="GPC306" s="75"/>
      <c r="GPD306" s="75"/>
      <c r="GPE306" s="75"/>
      <c r="GPF306" s="75"/>
      <c r="GPG306" s="75"/>
      <c r="GPH306" s="75"/>
      <c r="GPI306" s="75"/>
      <c r="GPJ306" s="75"/>
      <c r="GPK306" s="75"/>
      <c r="GPL306" s="75"/>
      <c r="GPM306" s="75"/>
      <c r="GPN306" s="75"/>
      <c r="GPO306" s="75"/>
      <c r="GPP306" s="75"/>
      <c r="GPQ306" s="75"/>
      <c r="GPR306" s="75"/>
      <c r="GPS306" s="75"/>
      <c r="GPT306" s="75"/>
      <c r="GPU306" s="75"/>
      <c r="GPV306" s="75"/>
      <c r="GPW306" s="75"/>
      <c r="GPX306" s="75"/>
      <c r="GPY306" s="75"/>
      <c r="GPZ306" s="75"/>
      <c r="GQA306" s="75"/>
      <c r="GQB306" s="75"/>
      <c r="GQC306" s="75"/>
      <c r="GQD306" s="75"/>
      <c r="GQE306" s="75"/>
      <c r="GQF306" s="75"/>
      <c r="GQG306" s="75"/>
      <c r="GQH306" s="75"/>
      <c r="GQI306" s="75"/>
      <c r="GQJ306" s="75"/>
      <c r="GQK306" s="75"/>
      <c r="GQL306" s="75"/>
      <c r="GQM306" s="75"/>
      <c r="GQN306" s="75"/>
      <c r="GQO306" s="75"/>
      <c r="GQP306" s="75"/>
      <c r="GQQ306" s="75"/>
      <c r="GQR306" s="75"/>
      <c r="GQS306" s="75"/>
      <c r="GQT306" s="75"/>
      <c r="GQU306" s="75"/>
      <c r="GQV306" s="75"/>
      <c r="GQW306" s="75"/>
      <c r="GQX306" s="75"/>
      <c r="GQY306" s="75"/>
      <c r="GQZ306" s="75"/>
      <c r="GRA306" s="75"/>
      <c r="GRB306" s="75"/>
      <c r="GRC306" s="75"/>
      <c r="GRD306" s="75"/>
      <c r="GRE306" s="75"/>
      <c r="GRF306" s="75"/>
      <c r="GRG306" s="75"/>
      <c r="GRH306" s="75"/>
      <c r="GRI306" s="75"/>
      <c r="GRJ306" s="75"/>
      <c r="GRK306" s="75"/>
      <c r="GRL306" s="75"/>
      <c r="GRM306" s="75"/>
      <c r="GRN306" s="75"/>
      <c r="GRO306" s="75"/>
      <c r="GRP306" s="75"/>
      <c r="GRQ306" s="75"/>
      <c r="GRR306" s="75"/>
      <c r="GRS306" s="75"/>
      <c r="GRT306" s="75"/>
      <c r="GRU306" s="75"/>
      <c r="GRV306" s="75"/>
      <c r="GRW306" s="75"/>
      <c r="GRX306" s="75"/>
      <c r="GRY306" s="75"/>
      <c r="GRZ306" s="75"/>
      <c r="GSA306" s="75"/>
      <c r="GSB306" s="75"/>
      <c r="GSC306" s="75"/>
      <c r="GSD306" s="75"/>
      <c r="GSE306" s="75"/>
      <c r="GSF306" s="75"/>
      <c r="GSG306" s="75"/>
      <c r="GSH306" s="75"/>
      <c r="GSI306" s="75"/>
      <c r="GSJ306" s="75"/>
      <c r="GSK306" s="75"/>
      <c r="GSL306" s="75"/>
      <c r="GSM306" s="75"/>
      <c r="GSN306" s="75"/>
      <c r="GSO306" s="75"/>
      <c r="GSP306" s="75"/>
      <c r="GSQ306" s="75"/>
      <c r="GSR306" s="75"/>
      <c r="GSS306" s="75"/>
      <c r="GST306" s="75"/>
      <c r="GSU306" s="75"/>
      <c r="GSV306" s="75"/>
      <c r="GSW306" s="75"/>
      <c r="GSX306" s="75"/>
      <c r="GSY306" s="75"/>
      <c r="GSZ306" s="75"/>
      <c r="GTA306" s="75"/>
      <c r="GTB306" s="75"/>
      <c r="GTC306" s="75"/>
      <c r="GTD306" s="75"/>
      <c r="GTE306" s="75"/>
      <c r="GTF306" s="75"/>
      <c r="GTG306" s="75"/>
      <c r="GTH306" s="75"/>
      <c r="GTI306" s="75"/>
      <c r="GTJ306" s="75"/>
      <c r="GTK306" s="75"/>
      <c r="GTL306" s="75"/>
      <c r="GTM306" s="75"/>
      <c r="GTN306" s="75"/>
      <c r="GTO306" s="75"/>
      <c r="GTP306" s="75"/>
      <c r="GTQ306" s="75"/>
      <c r="GTR306" s="75"/>
      <c r="GTS306" s="75"/>
      <c r="GTT306" s="75"/>
      <c r="GTU306" s="75"/>
      <c r="GTV306" s="75"/>
      <c r="GTW306" s="75"/>
      <c r="GTX306" s="75"/>
      <c r="GTY306" s="75"/>
      <c r="GTZ306" s="75"/>
      <c r="GUA306" s="75"/>
      <c r="GUB306" s="75"/>
      <c r="GUC306" s="75"/>
      <c r="GUD306" s="75"/>
      <c r="GUE306" s="75"/>
      <c r="GUF306" s="75"/>
      <c r="GUG306" s="75"/>
      <c r="GUH306" s="75"/>
      <c r="GUI306" s="75"/>
      <c r="GUJ306" s="75"/>
      <c r="GUK306" s="75"/>
      <c r="GUL306" s="75"/>
      <c r="GUM306" s="75"/>
      <c r="GUN306" s="75"/>
      <c r="GUO306" s="75"/>
      <c r="GUP306" s="75"/>
      <c r="GUQ306" s="75"/>
      <c r="GUR306" s="75"/>
      <c r="GUS306" s="75"/>
      <c r="GUT306" s="75"/>
      <c r="GUU306" s="75"/>
      <c r="GUV306" s="75"/>
      <c r="GUW306" s="75"/>
      <c r="GUX306" s="75"/>
      <c r="GUY306" s="75"/>
      <c r="GUZ306" s="75"/>
      <c r="GVA306" s="75"/>
      <c r="GVB306" s="75"/>
      <c r="GVC306" s="75"/>
      <c r="GVD306" s="75"/>
      <c r="GVE306" s="75"/>
      <c r="GVF306" s="75"/>
      <c r="GVG306" s="75"/>
      <c r="GVH306" s="75"/>
      <c r="GVI306" s="75"/>
      <c r="GVJ306" s="75"/>
      <c r="GVK306" s="75"/>
      <c r="GVL306" s="75"/>
      <c r="GVM306" s="75"/>
      <c r="GVN306" s="75"/>
      <c r="GVO306" s="75"/>
      <c r="GVP306" s="75"/>
      <c r="GVQ306" s="75"/>
      <c r="GVR306" s="75"/>
      <c r="GVS306" s="75"/>
      <c r="GVT306" s="75"/>
      <c r="GVU306" s="75"/>
      <c r="GVV306" s="75"/>
      <c r="GVW306" s="75"/>
      <c r="GVX306" s="75"/>
      <c r="GVY306" s="75"/>
      <c r="GVZ306" s="75"/>
      <c r="GWA306" s="75"/>
      <c r="GWB306" s="75"/>
      <c r="GWC306" s="75"/>
      <c r="GWD306" s="75"/>
      <c r="GWE306" s="75"/>
      <c r="GWF306" s="75"/>
      <c r="GWG306" s="75"/>
      <c r="GWH306" s="75"/>
      <c r="GWI306" s="75"/>
      <c r="GWJ306" s="75"/>
      <c r="GWK306" s="75"/>
      <c r="GWL306" s="75"/>
      <c r="GWM306" s="75"/>
      <c r="GWN306" s="75"/>
      <c r="GWO306" s="75"/>
      <c r="GWP306" s="75"/>
      <c r="GWQ306" s="75"/>
      <c r="GWR306" s="75"/>
      <c r="GWS306" s="75"/>
      <c r="GWT306" s="75"/>
      <c r="GWU306" s="75"/>
      <c r="GWV306" s="75"/>
      <c r="GWW306" s="75"/>
      <c r="GWX306" s="75"/>
      <c r="GWY306" s="75"/>
      <c r="GWZ306" s="75"/>
      <c r="GXA306" s="75"/>
      <c r="GXB306" s="75"/>
      <c r="GXC306" s="75"/>
      <c r="GXD306" s="75"/>
      <c r="GXE306" s="75"/>
      <c r="GXF306" s="75"/>
      <c r="GXG306" s="75"/>
      <c r="GXH306" s="75"/>
      <c r="GXI306" s="75"/>
      <c r="GXJ306" s="75"/>
      <c r="GXK306" s="75"/>
      <c r="GXL306" s="75"/>
      <c r="GXM306" s="75"/>
      <c r="GXN306" s="75"/>
      <c r="GXO306" s="75"/>
      <c r="GXP306" s="75"/>
      <c r="GXQ306" s="75"/>
      <c r="GXR306" s="75"/>
      <c r="GXS306" s="75"/>
      <c r="GXT306" s="75"/>
      <c r="GXU306" s="75"/>
      <c r="GXV306" s="75"/>
      <c r="GXW306" s="75"/>
      <c r="GXX306" s="75"/>
      <c r="GXY306" s="75"/>
      <c r="GXZ306" s="75"/>
      <c r="GYA306" s="75"/>
      <c r="GYB306" s="75"/>
      <c r="GYC306" s="75"/>
      <c r="GYD306" s="75"/>
      <c r="GYE306" s="75"/>
      <c r="GYF306" s="75"/>
      <c r="GYG306" s="75"/>
      <c r="GYH306" s="75"/>
      <c r="GYI306" s="75"/>
      <c r="GYJ306" s="75"/>
      <c r="GYK306" s="75"/>
      <c r="GYL306" s="75"/>
      <c r="GYM306" s="75"/>
      <c r="GYN306" s="75"/>
      <c r="GYO306" s="75"/>
      <c r="GYP306" s="75"/>
      <c r="GYQ306" s="75"/>
      <c r="GYR306" s="75"/>
      <c r="GYS306" s="75"/>
      <c r="GYT306" s="75"/>
      <c r="GYU306" s="75"/>
      <c r="GYV306" s="75"/>
      <c r="GYW306" s="75"/>
      <c r="GYX306" s="75"/>
      <c r="GYY306" s="75"/>
      <c r="GYZ306" s="75"/>
      <c r="GZA306" s="75"/>
      <c r="GZB306" s="75"/>
      <c r="GZC306" s="75"/>
      <c r="GZD306" s="75"/>
      <c r="GZE306" s="75"/>
      <c r="GZF306" s="75"/>
      <c r="GZG306" s="75"/>
      <c r="GZH306" s="75"/>
      <c r="GZI306" s="75"/>
      <c r="GZJ306" s="75"/>
      <c r="GZK306" s="75"/>
      <c r="GZL306" s="75"/>
      <c r="GZM306" s="75"/>
      <c r="GZN306" s="75"/>
      <c r="GZO306" s="75"/>
      <c r="GZP306" s="75"/>
      <c r="GZQ306" s="75"/>
      <c r="GZR306" s="75"/>
      <c r="GZS306" s="75"/>
      <c r="GZT306" s="75"/>
      <c r="GZU306" s="75"/>
      <c r="GZV306" s="75"/>
      <c r="GZW306" s="75"/>
      <c r="GZX306" s="75"/>
      <c r="GZY306" s="75"/>
      <c r="GZZ306" s="75"/>
      <c r="HAA306" s="75"/>
      <c r="HAB306" s="75"/>
      <c r="HAC306" s="75"/>
      <c r="HAD306" s="75"/>
      <c r="HAE306" s="75"/>
      <c r="HAF306" s="75"/>
      <c r="HAG306" s="75"/>
      <c r="HAH306" s="75"/>
      <c r="HAI306" s="75"/>
      <c r="HAJ306" s="75"/>
      <c r="HAK306" s="75"/>
      <c r="HAL306" s="75"/>
      <c r="HAM306" s="75"/>
      <c r="HAN306" s="75"/>
      <c r="HAO306" s="75"/>
      <c r="HAP306" s="75"/>
      <c r="HAQ306" s="75"/>
      <c r="HAR306" s="75"/>
      <c r="HAS306" s="75"/>
      <c r="HAT306" s="75"/>
      <c r="HAU306" s="75"/>
      <c r="HAV306" s="75"/>
      <c r="HAW306" s="75"/>
      <c r="HAX306" s="75"/>
      <c r="HAY306" s="75"/>
      <c r="HAZ306" s="75"/>
      <c r="HBA306" s="75"/>
      <c r="HBB306" s="75"/>
      <c r="HBC306" s="75"/>
      <c r="HBD306" s="75"/>
      <c r="HBE306" s="75"/>
      <c r="HBF306" s="75"/>
      <c r="HBG306" s="75"/>
      <c r="HBH306" s="75"/>
      <c r="HBI306" s="75"/>
      <c r="HBJ306" s="75"/>
      <c r="HBK306" s="75"/>
      <c r="HBL306" s="75"/>
      <c r="HBM306" s="75"/>
      <c r="HBN306" s="75"/>
      <c r="HBO306" s="75"/>
      <c r="HBP306" s="75"/>
      <c r="HBQ306" s="75"/>
      <c r="HBR306" s="75"/>
      <c r="HBS306" s="75"/>
      <c r="HBT306" s="75"/>
      <c r="HBU306" s="75"/>
      <c r="HBV306" s="75"/>
      <c r="HBW306" s="75"/>
      <c r="HBX306" s="75"/>
      <c r="HBY306" s="75"/>
      <c r="HBZ306" s="75"/>
      <c r="HCA306" s="75"/>
      <c r="HCB306" s="75"/>
      <c r="HCC306" s="75"/>
      <c r="HCD306" s="75"/>
      <c r="HCE306" s="75"/>
      <c r="HCF306" s="75"/>
      <c r="HCG306" s="75"/>
      <c r="HCH306" s="75"/>
      <c r="HCI306" s="75"/>
      <c r="HCJ306" s="75"/>
      <c r="HCK306" s="75"/>
      <c r="HCL306" s="75"/>
      <c r="HCM306" s="75"/>
      <c r="HCN306" s="75"/>
      <c r="HCO306" s="75"/>
      <c r="HCP306" s="75"/>
      <c r="HCQ306" s="75"/>
      <c r="HCR306" s="75"/>
      <c r="HCS306" s="75"/>
      <c r="HCT306" s="75"/>
      <c r="HCU306" s="75"/>
      <c r="HCV306" s="75"/>
      <c r="HCW306" s="75"/>
      <c r="HCX306" s="75"/>
      <c r="HCY306" s="75"/>
      <c r="HCZ306" s="75"/>
      <c r="HDA306" s="75"/>
      <c r="HDB306" s="75"/>
      <c r="HDC306" s="75"/>
      <c r="HDD306" s="75"/>
      <c r="HDE306" s="75"/>
      <c r="HDF306" s="75"/>
      <c r="HDG306" s="75"/>
      <c r="HDH306" s="75"/>
      <c r="HDI306" s="75"/>
      <c r="HDJ306" s="75"/>
      <c r="HDK306" s="75"/>
      <c r="HDL306" s="75"/>
      <c r="HDM306" s="75"/>
      <c r="HDN306" s="75"/>
      <c r="HDO306" s="75"/>
      <c r="HDP306" s="75"/>
      <c r="HDQ306" s="75"/>
      <c r="HDR306" s="75"/>
      <c r="HDS306" s="75"/>
      <c r="HDT306" s="75"/>
      <c r="HDU306" s="75"/>
      <c r="HDV306" s="75"/>
      <c r="HDW306" s="75"/>
      <c r="HDX306" s="75"/>
      <c r="HDY306" s="75"/>
      <c r="HDZ306" s="75"/>
      <c r="HEA306" s="75"/>
      <c r="HEB306" s="75"/>
      <c r="HEC306" s="75"/>
      <c r="HED306" s="75"/>
      <c r="HEE306" s="75"/>
      <c r="HEF306" s="75"/>
      <c r="HEG306" s="75"/>
      <c r="HEH306" s="75"/>
      <c r="HEI306" s="75"/>
      <c r="HEJ306" s="75"/>
      <c r="HEK306" s="75"/>
      <c r="HEL306" s="75"/>
      <c r="HEM306" s="75"/>
      <c r="HEN306" s="75"/>
      <c r="HEO306" s="75"/>
      <c r="HEP306" s="75"/>
      <c r="HEQ306" s="75"/>
      <c r="HER306" s="75"/>
      <c r="HES306" s="75"/>
      <c r="HET306" s="75"/>
      <c r="HEU306" s="75"/>
      <c r="HEV306" s="75"/>
      <c r="HEW306" s="75"/>
      <c r="HEX306" s="75"/>
      <c r="HEY306" s="75"/>
      <c r="HEZ306" s="75"/>
      <c r="HFA306" s="75"/>
      <c r="HFB306" s="75"/>
      <c r="HFC306" s="75"/>
      <c r="HFD306" s="75"/>
      <c r="HFE306" s="75"/>
      <c r="HFF306" s="75"/>
      <c r="HFG306" s="75"/>
      <c r="HFH306" s="75"/>
      <c r="HFI306" s="75"/>
      <c r="HFJ306" s="75"/>
      <c r="HFK306" s="75"/>
      <c r="HFL306" s="75"/>
      <c r="HFM306" s="75"/>
      <c r="HFN306" s="75"/>
      <c r="HFO306" s="75"/>
      <c r="HFP306" s="75"/>
      <c r="HFQ306" s="75"/>
      <c r="HFR306" s="75"/>
      <c r="HFS306" s="75"/>
      <c r="HFT306" s="75"/>
      <c r="HFU306" s="75"/>
      <c r="HFV306" s="75"/>
      <c r="HFW306" s="75"/>
      <c r="HFX306" s="75"/>
      <c r="HFY306" s="75"/>
      <c r="HFZ306" s="75"/>
      <c r="HGA306" s="75"/>
      <c r="HGB306" s="75"/>
      <c r="HGC306" s="75"/>
      <c r="HGD306" s="75"/>
      <c r="HGE306" s="75"/>
      <c r="HGF306" s="75"/>
      <c r="HGG306" s="75"/>
      <c r="HGH306" s="75"/>
      <c r="HGI306" s="75"/>
      <c r="HGJ306" s="75"/>
      <c r="HGK306" s="75"/>
      <c r="HGL306" s="75"/>
      <c r="HGM306" s="75"/>
      <c r="HGN306" s="75"/>
      <c r="HGO306" s="75"/>
      <c r="HGP306" s="75"/>
      <c r="HGQ306" s="75"/>
      <c r="HGR306" s="75"/>
      <c r="HGS306" s="75"/>
      <c r="HGT306" s="75"/>
      <c r="HGU306" s="75"/>
      <c r="HGV306" s="75"/>
      <c r="HGW306" s="75"/>
      <c r="HGX306" s="75"/>
      <c r="HGY306" s="75"/>
      <c r="HGZ306" s="75"/>
      <c r="HHA306" s="75"/>
      <c r="HHB306" s="75"/>
      <c r="HHC306" s="75"/>
      <c r="HHD306" s="75"/>
      <c r="HHE306" s="75"/>
      <c r="HHF306" s="75"/>
      <c r="HHG306" s="75"/>
      <c r="HHH306" s="75"/>
      <c r="HHI306" s="75"/>
      <c r="HHJ306" s="75"/>
      <c r="HHK306" s="75"/>
      <c r="HHL306" s="75"/>
      <c r="HHM306" s="75"/>
      <c r="HHN306" s="75"/>
      <c r="HHO306" s="75"/>
      <c r="HHP306" s="75"/>
      <c r="HHQ306" s="75"/>
      <c r="HHR306" s="75"/>
      <c r="HHS306" s="75"/>
      <c r="HHT306" s="75"/>
      <c r="HHU306" s="75"/>
      <c r="HHV306" s="75"/>
      <c r="HHW306" s="75"/>
      <c r="HHX306" s="75"/>
      <c r="HHY306" s="75"/>
      <c r="HHZ306" s="75"/>
      <c r="HIA306" s="75"/>
      <c r="HIB306" s="75"/>
      <c r="HIC306" s="75"/>
      <c r="HID306" s="75"/>
      <c r="HIE306" s="75"/>
      <c r="HIF306" s="75"/>
      <c r="HIG306" s="75"/>
      <c r="HIH306" s="75"/>
      <c r="HII306" s="75"/>
      <c r="HIJ306" s="75"/>
      <c r="HIK306" s="75"/>
      <c r="HIL306" s="75"/>
      <c r="HIM306" s="75"/>
      <c r="HIN306" s="75"/>
      <c r="HIO306" s="75"/>
      <c r="HIP306" s="75"/>
      <c r="HIQ306" s="75"/>
      <c r="HIR306" s="75"/>
      <c r="HIS306" s="75"/>
      <c r="HIT306" s="75"/>
      <c r="HIU306" s="75"/>
      <c r="HIV306" s="75"/>
      <c r="HIW306" s="75"/>
      <c r="HIX306" s="75"/>
      <c r="HIY306" s="75"/>
      <c r="HIZ306" s="75"/>
      <c r="HJA306" s="75"/>
      <c r="HJB306" s="75"/>
      <c r="HJC306" s="75"/>
      <c r="HJD306" s="75"/>
      <c r="HJE306" s="75"/>
      <c r="HJF306" s="75"/>
      <c r="HJG306" s="75"/>
      <c r="HJH306" s="75"/>
      <c r="HJI306" s="75"/>
      <c r="HJJ306" s="75"/>
      <c r="HJK306" s="75"/>
      <c r="HJL306" s="75"/>
      <c r="HJM306" s="75"/>
      <c r="HJN306" s="75"/>
      <c r="HJO306" s="75"/>
      <c r="HJP306" s="75"/>
      <c r="HJQ306" s="75"/>
      <c r="HJR306" s="75"/>
      <c r="HJS306" s="75"/>
      <c r="HJT306" s="75"/>
      <c r="HJU306" s="75"/>
      <c r="HJV306" s="75"/>
      <c r="HJW306" s="75"/>
      <c r="HJX306" s="75"/>
      <c r="HJY306" s="75"/>
      <c r="HJZ306" s="75"/>
      <c r="HKA306" s="75"/>
      <c r="HKB306" s="75"/>
      <c r="HKC306" s="75"/>
      <c r="HKD306" s="75"/>
      <c r="HKE306" s="75"/>
      <c r="HKF306" s="75"/>
      <c r="HKG306" s="75"/>
      <c r="HKH306" s="75"/>
      <c r="HKI306" s="75"/>
      <c r="HKJ306" s="75"/>
      <c r="HKK306" s="75"/>
      <c r="HKL306" s="75"/>
      <c r="HKM306" s="75"/>
      <c r="HKN306" s="75"/>
      <c r="HKO306" s="75"/>
      <c r="HKP306" s="75"/>
      <c r="HKQ306" s="75"/>
      <c r="HKR306" s="75"/>
      <c r="HKS306" s="75"/>
      <c r="HKT306" s="75"/>
      <c r="HKU306" s="75"/>
      <c r="HKV306" s="75"/>
      <c r="HKW306" s="75"/>
      <c r="HKX306" s="75"/>
      <c r="HKY306" s="75"/>
      <c r="HKZ306" s="75"/>
      <c r="HLA306" s="75"/>
      <c r="HLB306" s="75"/>
      <c r="HLC306" s="75"/>
      <c r="HLD306" s="75"/>
      <c r="HLE306" s="75"/>
      <c r="HLF306" s="75"/>
      <c r="HLG306" s="75"/>
      <c r="HLH306" s="75"/>
      <c r="HLI306" s="75"/>
      <c r="HLJ306" s="75"/>
      <c r="HLK306" s="75"/>
      <c r="HLL306" s="75"/>
      <c r="HLM306" s="75"/>
      <c r="HLN306" s="75"/>
      <c r="HLO306" s="75"/>
      <c r="HLP306" s="75"/>
      <c r="HLQ306" s="75"/>
      <c r="HLR306" s="75"/>
      <c r="HLS306" s="75"/>
      <c r="HLT306" s="75"/>
      <c r="HLU306" s="75"/>
      <c r="HLV306" s="75"/>
      <c r="HLW306" s="75"/>
      <c r="HLX306" s="75"/>
      <c r="HLY306" s="75"/>
      <c r="HLZ306" s="75"/>
      <c r="HMA306" s="75"/>
      <c r="HMB306" s="75"/>
      <c r="HMC306" s="75"/>
      <c r="HMD306" s="75"/>
      <c r="HME306" s="75"/>
      <c r="HMF306" s="75"/>
      <c r="HMG306" s="75"/>
      <c r="HMH306" s="75"/>
      <c r="HMI306" s="75"/>
      <c r="HMJ306" s="75"/>
      <c r="HMK306" s="75"/>
      <c r="HML306" s="75"/>
      <c r="HMM306" s="75"/>
      <c r="HMN306" s="75"/>
      <c r="HMO306" s="75"/>
      <c r="HMP306" s="75"/>
      <c r="HMQ306" s="75"/>
      <c r="HMR306" s="75"/>
      <c r="HMS306" s="75"/>
      <c r="HMT306" s="75"/>
      <c r="HMU306" s="75"/>
      <c r="HMV306" s="75"/>
      <c r="HMW306" s="75"/>
      <c r="HMX306" s="75"/>
      <c r="HMY306" s="75"/>
      <c r="HMZ306" s="75"/>
      <c r="HNA306" s="75"/>
      <c r="HNB306" s="75"/>
      <c r="HNC306" s="75"/>
      <c r="HND306" s="75"/>
      <c r="HNE306" s="75"/>
      <c r="HNF306" s="75"/>
      <c r="HNG306" s="75"/>
      <c r="HNH306" s="75"/>
      <c r="HNI306" s="75"/>
      <c r="HNJ306" s="75"/>
      <c r="HNK306" s="75"/>
      <c r="HNL306" s="75"/>
      <c r="HNM306" s="75"/>
      <c r="HNN306" s="75"/>
      <c r="HNO306" s="75"/>
      <c r="HNP306" s="75"/>
      <c r="HNQ306" s="75"/>
      <c r="HNR306" s="75"/>
      <c r="HNS306" s="75"/>
      <c r="HNT306" s="75"/>
      <c r="HNU306" s="75"/>
      <c r="HNV306" s="75"/>
      <c r="HNW306" s="75"/>
      <c r="HNX306" s="75"/>
      <c r="HNY306" s="75"/>
      <c r="HNZ306" s="75"/>
      <c r="HOA306" s="75"/>
      <c r="HOB306" s="75"/>
      <c r="HOC306" s="75"/>
      <c r="HOD306" s="75"/>
      <c r="HOE306" s="75"/>
      <c r="HOF306" s="75"/>
      <c r="HOG306" s="75"/>
      <c r="HOH306" s="75"/>
      <c r="HOI306" s="75"/>
      <c r="HOJ306" s="75"/>
      <c r="HOK306" s="75"/>
      <c r="HOL306" s="75"/>
      <c r="HOM306" s="75"/>
      <c r="HON306" s="75"/>
      <c r="HOO306" s="75"/>
      <c r="HOP306" s="75"/>
      <c r="HOQ306" s="75"/>
      <c r="HOR306" s="75"/>
      <c r="HOS306" s="75"/>
      <c r="HOT306" s="75"/>
      <c r="HOU306" s="75"/>
      <c r="HOV306" s="75"/>
      <c r="HOW306" s="75"/>
      <c r="HOX306" s="75"/>
      <c r="HOY306" s="75"/>
      <c r="HOZ306" s="75"/>
      <c r="HPA306" s="75"/>
      <c r="HPB306" s="75"/>
      <c r="HPC306" s="75"/>
      <c r="HPD306" s="75"/>
      <c r="HPE306" s="75"/>
      <c r="HPF306" s="75"/>
      <c r="HPG306" s="75"/>
      <c r="HPH306" s="75"/>
      <c r="HPI306" s="75"/>
      <c r="HPJ306" s="75"/>
      <c r="HPK306" s="75"/>
      <c r="HPL306" s="75"/>
      <c r="HPM306" s="75"/>
      <c r="HPN306" s="75"/>
      <c r="HPO306" s="75"/>
      <c r="HPP306" s="75"/>
      <c r="HPQ306" s="75"/>
      <c r="HPR306" s="75"/>
      <c r="HPS306" s="75"/>
      <c r="HPT306" s="75"/>
      <c r="HPU306" s="75"/>
      <c r="HPV306" s="75"/>
      <c r="HPW306" s="75"/>
      <c r="HPX306" s="75"/>
      <c r="HPY306" s="75"/>
      <c r="HPZ306" s="75"/>
      <c r="HQA306" s="75"/>
      <c r="HQB306" s="75"/>
      <c r="HQC306" s="75"/>
      <c r="HQD306" s="75"/>
      <c r="HQE306" s="75"/>
      <c r="HQF306" s="75"/>
      <c r="HQG306" s="75"/>
      <c r="HQH306" s="75"/>
      <c r="HQI306" s="75"/>
      <c r="HQJ306" s="75"/>
      <c r="HQK306" s="75"/>
      <c r="HQL306" s="75"/>
      <c r="HQM306" s="75"/>
      <c r="HQN306" s="75"/>
      <c r="HQO306" s="75"/>
      <c r="HQP306" s="75"/>
      <c r="HQQ306" s="75"/>
      <c r="HQR306" s="75"/>
      <c r="HQS306" s="75"/>
      <c r="HQT306" s="75"/>
      <c r="HQU306" s="75"/>
      <c r="HQV306" s="75"/>
      <c r="HQW306" s="75"/>
      <c r="HQX306" s="75"/>
      <c r="HQY306" s="75"/>
      <c r="HQZ306" s="75"/>
      <c r="HRA306" s="75"/>
      <c r="HRB306" s="75"/>
      <c r="HRC306" s="75"/>
      <c r="HRD306" s="75"/>
      <c r="HRE306" s="75"/>
      <c r="HRF306" s="75"/>
      <c r="HRG306" s="75"/>
      <c r="HRH306" s="75"/>
      <c r="HRI306" s="75"/>
      <c r="HRJ306" s="75"/>
      <c r="HRK306" s="75"/>
      <c r="HRL306" s="75"/>
      <c r="HRM306" s="75"/>
      <c r="HRN306" s="75"/>
      <c r="HRO306" s="75"/>
      <c r="HRP306" s="75"/>
      <c r="HRQ306" s="75"/>
      <c r="HRR306" s="75"/>
      <c r="HRS306" s="75"/>
      <c r="HRT306" s="75"/>
      <c r="HRU306" s="75"/>
      <c r="HRV306" s="75"/>
      <c r="HRW306" s="75"/>
      <c r="HRX306" s="75"/>
      <c r="HRY306" s="75"/>
      <c r="HRZ306" s="75"/>
      <c r="HSA306" s="75"/>
      <c r="HSB306" s="75"/>
      <c r="HSC306" s="75"/>
      <c r="HSD306" s="75"/>
      <c r="HSE306" s="75"/>
      <c r="HSF306" s="75"/>
      <c r="HSG306" s="75"/>
      <c r="HSH306" s="75"/>
      <c r="HSI306" s="75"/>
      <c r="HSJ306" s="75"/>
      <c r="HSK306" s="75"/>
      <c r="HSL306" s="75"/>
      <c r="HSM306" s="75"/>
      <c r="HSN306" s="75"/>
      <c r="HSO306" s="75"/>
      <c r="HSP306" s="75"/>
      <c r="HSQ306" s="75"/>
      <c r="HSR306" s="75"/>
      <c r="HSS306" s="75"/>
      <c r="HST306" s="75"/>
      <c r="HSU306" s="75"/>
      <c r="HSV306" s="75"/>
      <c r="HSW306" s="75"/>
      <c r="HSX306" s="75"/>
      <c r="HSY306" s="75"/>
      <c r="HSZ306" s="75"/>
      <c r="HTA306" s="75"/>
      <c r="HTB306" s="75"/>
      <c r="HTC306" s="75"/>
      <c r="HTD306" s="75"/>
      <c r="HTE306" s="75"/>
      <c r="HTF306" s="75"/>
      <c r="HTG306" s="75"/>
      <c r="HTH306" s="75"/>
      <c r="HTI306" s="75"/>
      <c r="HTJ306" s="75"/>
      <c r="HTK306" s="75"/>
      <c r="HTL306" s="75"/>
      <c r="HTM306" s="75"/>
      <c r="HTN306" s="75"/>
      <c r="HTO306" s="75"/>
      <c r="HTP306" s="75"/>
      <c r="HTQ306" s="75"/>
      <c r="HTR306" s="75"/>
      <c r="HTS306" s="75"/>
      <c r="HTT306" s="75"/>
      <c r="HTU306" s="75"/>
      <c r="HTV306" s="75"/>
      <c r="HTW306" s="75"/>
      <c r="HTX306" s="75"/>
      <c r="HTY306" s="75"/>
      <c r="HTZ306" s="75"/>
      <c r="HUA306" s="75"/>
      <c r="HUB306" s="75"/>
      <c r="HUC306" s="75"/>
      <c r="HUD306" s="75"/>
      <c r="HUE306" s="75"/>
      <c r="HUF306" s="75"/>
      <c r="HUG306" s="75"/>
      <c r="HUH306" s="75"/>
      <c r="HUI306" s="75"/>
      <c r="HUJ306" s="75"/>
      <c r="HUK306" s="75"/>
      <c r="HUL306" s="75"/>
      <c r="HUM306" s="75"/>
      <c r="HUN306" s="75"/>
      <c r="HUO306" s="75"/>
      <c r="HUP306" s="75"/>
      <c r="HUQ306" s="75"/>
      <c r="HUR306" s="75"/>
      <c r="HUS306" s="75"/>
      <c r="HUT306" s="75"/>
      <c r="HUU306" s="75"/>
      <c r="HUV306" s="75"/>
      <c r="HUW306" s="75"/>
      <c r="HUX306" s="75"/>
      <c r="HUY306" s="75"/>
      <c r="HUZ306" s="75"/>
      <c r="HVA306" s="75"/>
      <c r="HVB306" s="75"/>
      <c r="HVC306" s="75"/>
      <c r="HVD306" s="75"/>
      <c r="HVE306" s="75"/>
      <c r="HVF306" s="75"/>
      <c r="HVG306" s="75"/>
      <c r="HVH306" s="75"/>
      <c r="HVI306" s="75"/>
      <c r="HVJ306" s="75"/>
      <c r="HVK306" s="75"/>
      <c r="HVL306" s="75"/>
      <c r="HVM306" s="75"/>
      <c r="HVN306" s="75"/>
      <c r="HVO306" s="75"/>
      <c r="HVP306" s="75"/>
      <c r="HVQ306" s="75"/>
      <c r="HVR306" s="75"/>
      <c r="HVS306" s="75"/>
      <c r="HVT306" s="75"/>
      <c r="HVU306" s="75"/>
      <c r="HVV306" s="75"/>
      <c r="HVW306" s="75"/>
      <c r="HVX306" s="75"/>
      <c r="HVY306" s="75"/>
      <c r="HVZ306" s="75"/>
      <c r="HWA306" s="75"/>
      <c r="HWB306" s="75"/>
      <c r="HWC306" s="75"/>
      <c r="HWD306" s="75"/>
      <c r="HWE306" s="75"/>
      <c r="HWF306" s="75"/>
      <c r="HWG306" s="75"/>
      <c r="HWH306" s="75"/>
      <c r="HWI306" s="75"/>
      <c r="HWJ306" s="75"/>
      <c r="HWK306" s="75"/>
      <c r="HWL306" s="75"/>
      <c r="HWM306" s="75"/>
      <c r="HWN306" s="75"/>
      <c r="HWO306" s="75"/>
      <c r="HWP306" s="75"/>
      <c r="HWQ306" s="75"/>
      <c r="HWR306" s="75"/>
      <c r="HWS306" s="75"/>
      <c r="HWT306" s="75"/>
      <c r="HWU306" s="75"/>
      <c r="HWV306" s="75"/>
      <c r="HWW306" s="75"/>
      <c r="HWX306" s="75"/>
      <c r="HWY306" s="75"/>
      <c r="HWZ306" s="75"/>
      <c r="HXA306" s="75"/>
      <c r="HXB306" s="75"/>
      <c r="HXC306" s="75"/>
      <c r="HXD306" s="75"/>
      <c r="HXE306" s="75"/>
      <c r="HXF306" s="75"/>
      <c r="HXG306" s="75"/>
      <c r="HXH306" s="75"/>
      <c r="HXI306" s="75"/>
      <c r="HXJ306" s="75"/>
      <c r="HXK306" s="75"/>
      <c r="HXL306" s="75"/>
      <c r="HXM306" s="75"/>
      <c r="HXN306" s="75"/>
      <c r="HXO306" s="75"/>
      <c r="HXP306" s="75"/>
      <c r="HXQ306" s="75"/>
      <c r="HXR306" s="75"/>
      <c r="HXS306" s="75"/>
      <c r="HXT306" s="75"/>
      <c r="HXU306" s="75"/>
      <c r="HXV306" s="75"/>
      <c r="HXW306" s="75"/>
      <c r="HXX306" s="75"/>
      <c r="HXY306" s="75"/>
      <c r="HXZ306" s="75"/>
      <c r="HYA306" s="75"/>
      <c r="HYB306" s="75"/>
      <c r="HYC306" s="75"/>
      <c r="HYD306" s="75"/>
      <c r="HYE306" s="75"/>
      <c r="HYF306" s="75"/>
      <c r="HYG306" s="75"/>
      <c r="HYH306" s="75"/>
      <c r="HYI306" s="75"/>
      <c r="HYJ306" s="75"/>
      <c r="HYK306" s="75"/>
      <c r="HYL306" s="75"/>
      <c r="HYM306" s="75"/>
      <c r="HYN306" s="75"/>
      <c r="HYO306" s="75"/>
      <c r="HYP306" s="75"/>
      <c r="HYQ306" s="75"/>
      <c r="HYR306" s="75"/>
      <c r="HYS306" s="75"/>
      <c r="HYT306" s="75"/>
      <c r="HYU306" s="75"/>
      <c r="HYV306" s="75"/>
      <c r="HYW306" s="75"/>
      <c r="HYX306" s="75"/>
      <c r="HYY306" s="75"/>
      <c r="HYZ306" s="75"/>
      <c r="HZA306" s="75"/>
      <c r="HZB306" s="75"/>
      <c r="HZC306" s="75"/>
      <c r="HZD306" s="75"/>
      <c r="HZE306" s="75"/>
      <c r="HZF306" s="75"/>
      <c r="HZG306" s="75"/>
      <c r="HZH306" s="75"/>
      <c r="HZI306" s="75"/>
      <c r="HZJ306" s="75"/>
      <c r="HZK306" s="75"/>
      <c r="HZL306" s="75"/>
      <c r="HZM306" s="75"/>
      <c r="HZN306" s="75"/>
      <c r="HZO306" s="75"/>
      <c r="HZP306" s="75"/>
      <c r="HZQ306" s="75"/>
      <c r="HZR306" s="75"/>
      <c r="HZS306" s="75"/>
      <c r="HZT306" s="75"/>
      <c r="HZU306" s="75"/>
      <c r="HZV306" s="75"/>
      <c r="HZW306" s="75"/>
      <c r="HZX306" s="75"/>
      <c r="HZY306" s="75"/>
      <c r="HZZ306" s="75"/>
      <c r="IAA306" s="75"/>
      <c r="IAB306" s="75"/>
      <c r="IAC306" s="75"/>
      <c r="IAD306" s="75"/>
      <c r="IAE306" s="75"/>
      <c r="IAF306" s="75"/>
      <c r="IAG306" s="75"/>
      <c r="IAH306" s="75"/>
      <c r="IAI306" s="75"/>
      <c r="IAJ306" s="75"/>
      <c r="IAK306" s="75"/>
      <c r="IAL306" s="75"/>
      <c r="IAM306" s="75"/>
      <c r="IAN306" s="75"/>
      <c r="IAO306" s="75"/>
      <c r="IAP306" s="75"/>
      <c r="IAQ306" s="75"/>
      <c r="IAR306" s="75"/>
      <c r="IAS306" s="75"/>
      <c r="IAT306" s="75"/>
      <c r="IAU306" s="75"/>
      <c r="IAV306" s="75"/>
      <c r="IAW306" s="75"/>
      <c r="IAX306" s="75"/>
      <c r="IAY306" s="75"/>
      <c r="IAZ306" s="75"/>
      <c r="IBA306" s="75"/>
      <c r="IBB306" s="75"/>
      <c r="IBC306" s="75"/>
      <c r="IBD306" s="75"/>
      <c r="IBE306" s="75"/>
      <c r="IBF306" s="75"/>
      <c r="IBG306" s="75"/>
      <c r="IBH306" s="75"/>
      <c r="IBI306" s="75"/>
      <c r="IBJ306" s="75"/>
      <c r="IBK306" s="75"/>
      <c r="IBL306" s="75"/>
      <c r="IBM306" s="75"/>
      <c r="IBN306" s="75"/>
      <c r="IBO306" s="75"/>
      <c r="IBP306" s="75"/>
      <c r="IBQ306" s="75"/>
      <c r="IBR306" s="75"/>
      <c r="IBS306" s="75"/>
      <c r="IBT306" s="75"/>
      <c r="IBU306" s="75"/>
      <c r="IBV306" s="75"/>
      <c r="IBW306" s="75"/>
      <c r="IBX306" s="75"/>
      <c r="IBY306" s="75"/>
      <c r="IBZ306" s="75"/>
      <c r="ICA306" s="75"/>
      <c r="ICB306" s="75"/>
      <c r="ICC306" s="75"/>
      <c r="ICD306" s="75"/>
      <c r="ICE306" s="75"/>
      <c r="ICF306" s="75"/>
      <c r="ICG306" s="75"/>
      <c r="ICH306" s="75"/>
      <c r="ICI306" s="75"/>
      <c r="ICJ306" s="75"/>
      <c r="ICK306" s="75"/>
      <c r="ICL306" s="75"/>
      <c r="ICM306" s="75"/>
      <c r="ICN306" s="75"/>
      <c r="ICO306" s="75"/>
      <c r="ICP306" s="75"/>
      <c r="ICQ306" s="75"/>
      <c r="ICR306" s="75"/>
      <c r="ICS306" s="75"/>
      <c r="ICT306" s="75"/>
      <c r="ICU306" s="75"/>
      <c r="ICV306" s="75"/>
      <c r="ICW306" s="75"/>
      <c r="ICX306" s="75"/>
      <c r="ICY306" s="75"/>
      <c r="ICZ306" s="75"/>
      <c r="IDA306" s="75"/>
      <c r="IDB306" s="75"/>
      <c r="IDC306" s="75"/>
      <c r="IDD306" s="75"/>
      <c r="IDE306" s="75"/>
      <c r="IDF306" s="75"/>
      <c r="IDG306" s="75"/>
      <c r="IDH306" s="75"/>
      <c r="IDI306" s="75"/>
      <c r="IDJ306" s="75"/>
      <c r="IDK306" s="75"/>
      <c r="IDL306" s="75"/>
      <c r="IDM306" s="75"/>
      <c r="IDN306" s="75"/>
      <c r="IDO306" s="75"/>
      <c r="IDP306" s="75"/>
      <c r="IDQ306" s="75"/>
      <c r="IDR306" s="75"/>
      <c r="IDS306" s="75"/>
      <c r="IDT306" s="75"/>
      <c r="IDU306" s="75"/>
      <c r="IDV306" s="75"/>
      <c r="IDW306" s="75"/>
      <c r="IDX306" s="75"/>
      <c r="IDY306" s="75"/>
      <c r="IDZ306" s="75"/>
      <c r="IEA306" s="75"/>
      <c r="IEB306" s="75"/>
      <c r="IEC306" s="75"/>
      <c r="IED306" s="75"/>
      <c r="IEE306" s="75"/>
      <c r="IEF306" s="75"/>
      <c r="IEG306" s="75"/>
      <c r="IEH306" s="75"/>
      <c r="IEI306" s="75"/>
      <c r="IEJ306" s="75"/>
      <c r="IEK306" s="75"/>
      <c r="IEL306" s="75"/>
      <c r="IEM306" s="75"/>
      <c r="IEN306" s="75"/>
      <c r="IEO306" s="75"/>
      <c r="IEP306" s="75"/>
      <c r="IEQ306" s="75"/>
      <c r="IER306" s="75"/>
      <c r="IES306" s="75"/>
      <c r="IET306" s="75"/>
      <c r="IEU306" s="75"/>
      <c r="IEV306" s="75"/>
      <c r="IEW306" s="75"/>
      <c r="IEX306" s="75"/>
      <c r="IEY306" s="75"/>
      <c r="IEZ306" s="75"/>
      <c r="IFA306" s="75"/>
      <c r="IFB306" s="75"/>
      <c r="IFC306" s="75"/>
      <c r="IFD306" s="75"/>
      <c r="IFE306" s="75"/>
      <c r="IFF306" s="75"/>
      <c r="IFG306" s="75"/>
      <c r="IFH306" s="75"/>
      <c r="IFI306" s="75"/>
      <c r="IFJ306" s="75"/>
      <c r="IFK306" s="75"/>
      <c r="IFL306" s="75"/>
      <c r="IFM306" s="75"/>
      <c r="IFN306" s="75"/>
      <c r="IFO306" s="75"/>
      <c r="IFP306" s="75"/>
      <c r="IFQ306" s="75"/>
      <c r="IFR306" s="75"/>
      <c r="IFS306" s="75"/>
      <c r="IFT306" s="75"/>
      <c r="IFU306" s="75"/>
      <c r="IFV306" s="75"/>
      <c r="IFW306" s="75"/>
      <c r="IFX306" s="75"/>
      <c r="IFY306" s="75"/>
      <c r="IFZ306" s="75"/>
      <c r="IGA306" s="75"/>
      <c r="IGB306" s="75"/>
      <c r="IGC306" s="75"/>
      <c r="IGD306" s="75"/>
      <c r="IGE306" s="75"/>
      <c r="IGF306" s="75"/>
      <c r="IGG306" s="75"/>
      <c r="IGH306" s="75"/>
      <c r="IGI306" s="75"/>
      <c r="IGJ306" s="75"/>
      <c r="IGK306" s="75"/>
      <c r="IGL306" s="75"/>
      <c r="IGM306" s="75"/>
      <c r="IGN306" s="75"/>
      <c r="IGO306" s="75"/>
      <c r="IGP306" s="75"/>
      <c r="IGQ306" s="75"/>
      <c r="IGR306" s="75"/>
      <c r="IGS306" s="75"/>
      <c r="IGT306" s="75"/>
      <c r="IGU306" s="75"/>
      <c r="IGV306" s="75"/>
      <c r="IGW306" s="75"/>
      <c r="IGX306" s="75"/>
      <c r="IGY306" s="75"/>
      <c r="IGZ306" s="75"/>
      <c r="IHA306" s="75"/>
      <c r="IHB306" s="75"/>
      <c r="IHC306" s="75"/>
      <c r="IHD306" s="75"/>
      <c r="IHE306" s="75"/>
      <c r="IHF306" s="75"/>
      <c r="IHG306" s="75"/>
      <c r="IHH306" s="75"/>
      <c r="IHI306" s="75"/>
      <c r="IHJ306" s="75"/>
      <c r="IHK306" s="75"/>
      <c r="IHL306" s="75"/>
      <c r="IHM306" s="75"/>
      <c r="IHN306" s="75"/>
      <c r="IHO306" s="75"/>
      <c r="IHP306" s="75"/>
      <c r="IHQ306" s="75"/>
      <c r="IHR306" s="75"/>
      <c r="IHS306" s="75"/>
      <c r="IHT306" s="75"/>
      <c r="IHU306" s="75"/>
      <c r="IHV306" s="75"/>
      <c r="IHW306" s="75"/>
      <c r="IHX306" s="75"/>
      <c r="IHY306" s="75"/>
      <c r="IHZ306" s="75"/>
      <c r="IIA306" s="75"/>
      <c r="IIB306" s="75"/>
      <c r="IIC306" s="75"/>
      <c r="IID306" s="75"/>
      <c r="IIE306" s="75"/>
      <c r="IIF306" s="75"/>
      <c r="IIG306" s="75"/>
      <c r="IIH306" s="75"/>
      <c r="III306" s="75"/>
      <c r="IIJ306" s="75"/>
      <c r="IIK306" s="75"/>
      <c r="IIL306" s="75"/>
      <c r="IIM306" s="75"/>
      <c r="IIN306" s="75"/>
      <c r="IIO306" s="75"/>
      <c r="IIP306" s="75"/>
      <c r="IIQ306" s="75"/>
      <c r="IIR306" s="75"/>
      <c r="IIS306" s="75"/>
      <c r="IIT306" s="75"/>
      <c r="IIU306" s="75"/>
      <c r="IIV306" s="75"/>
      <c r="IIW306" s="75"/>
      <c r="IIX306" s="75"/>
      <c r="IIY306" s="75"/>
      <c r="IIZ306" s="75"/>
      <c r="IJA306" s="75"/>
      <c r="IJB306" s="75"/>
      <c r="IJC306" s="75"/>
      <c r="IJD306" s="75"/>
      <c r="IJE306" s="75"/>
      <c r="IJF306" s="75"/>
      <c r="IJG306" s="75"/>
      <c r="IJH306" s="75"/>
      <c r="IJI306" s="75"/>
      <c r="IJJ306" s="75"/>
      <c r="IJK306" s="75"/>
      <c r="IJL306" s="75"/>
      <c r="IJM306" s="75"/>
      <c r="IJN306" s="75"/>
      <c r="IJO306" s="75"/>
      <c r="IJP306" s="75"/>
      <c r="IJQ306" s="75"/>
      <c r="IJR306" s="75"/>
      <c r="IJS306" s="75"/>
      <c r="IJT306" s="75"/>
      <c r="IJU306" s="75"/>
      <c r="IJV306" s="75"/>
      <c r="IJW306" s="75"/>
      <c r="IJX306" s="75"/>
      <c r="IJY306" s="75"/>
      <c r="IJZ306" s="75"/>
      <c r="IKA306" s="75"/>
      <c r="IKB306" s="75"/>
      <c r="IKC306" s="75"/>
      <c r="IKD306" s="75"/>
      <c r="IKE306" s="75"/>
      <c r="IKF306" s="75"/>
      <c r="IKG306" s="75"/>
      <c r="IKH306" s="75"/>
      <c r="IKI306" s="75"/>
      <c r="IKJ306" s="75"/>
      <c r="IKK306" s="75"/>
      <c r="IKL306" s="75"/>
      <c r="IKM306" s="75"/>
      <c r="IKN306" s="75"/>
      <c r="IKO306" s="75"/>
      <c r="IKP306" s="75"/>
      <c r="IKQ306" s="75"/>
      <c r="IKR306" s="75"/>
      <c r="IKS306" s="75"/>
      <c r="IKT306" s="75"/>
      <c r="IKU306" s="75"/>
      <c r="IKV306" s="75"/>
      <c r="IKW306" s="75"/>
      <c r="IKX306" s="75"/>
      <c r="IKY306" s="75"/>
      <c r="IKZ306" s="75"/>
      <c r="ILA306" s="75"/>
      <c r="ILB306" s="75"/>
      <c r="ILC306" s="75"/>
      <c r="ILD306" s="75"/>
      <c r="ILE306" s="75"/>
      <c r="ILF306" s="75"/>
      <c r="ILG306" s="75"/>
      <c r="ILH306" s="75"/>
      <c r="ILI306" s="75"/>
      <c r="ILJ306" s="75"/>
      <c r="ILK306" s="75"/>
      <c r="ILL306" s="75"/>
      <c r="ILM306" s="75"/>
      <c r="ILN306" s="75"/>
      <c r="ILO306" s="75"/>
      <c r="ILP306" s="75"/>
      <c r="ILQ306" s="75"/>
      <c r="ILR306" s="75"/>
      <c r="ILS306" s="75"/>
      <c r="ILT306" s="75"/>
      <c r="ILU306" s="75"/>
      <c r="ILV306" s="75"/>
      <c r="ILW306" s="75"/>
      <c r="ILX306" s="75"/>
      <c r="ILY306" s="75"/>
      <c r="ILZ306" s="75"/>
      <c r="IMA306" s="75"/>
      <c r="IMB306" s="75"/>
      <c r="IMC306" s="75"/>
      <c r="IMD306" s="75"/>
      <c r="IME306" s="75"/>
      <c r="IMF306" s="75"/>
      <c r="IMG306" s="75"/>
      <c r="IMH306" s="75"/>
      <c r="IMI306" s="75"/>
      <c r="IMJ306" s="75"/>
      <c r="IMK306" s="75"/>
      <c r="IML306" s="75"/>
      <c r="IMM306" s="75"/>
      <c r="IMN306" s="75"/>
      <c r="IMO306" s="75"/>
      <c r="IMP306" s="75"/>
      <c r="IMQ306" s="75"/>
      <c r="IMR306" s="75"/>
      <c r="IMS306" s="75"/>
      <c r="IMT306" s="75"/>
      <c r="IMU306" s="75"/>
      <c r="IMV306" s="75"/>
      <c r="IMW306" s="75"/>
      <c r="IMX306" s="75"/>
      <c r="IMY306" s="75"/>
      <c r="IMZ306" s="75"/>
      <c r="INA306" s="75"/>
      <c r="INB306" s="75"/>
      <c r="INC306" s="75"/>
      <c r="IND306" s="75"/>
      <c r="INE306" s="75"/>
      <c r="INF306" s="75"/>
      <c r="ING306" s="75"/>
      <c r="INH306" s="75"/>
      <c r="INI306" s="75"/>
      <c r="INJ306" s="75"/>
      <c r="INK306" s="75"/>
      <c r="INL306" s="75"/>
      <c r="INM306" s="75"/>
      <c r="INN306" s="75"/>
      <c r="INO306" s="75"/>
      <c r="INP306" s="75"/>
      <c r="INQ306" s="75"/>
      <c r="INR306" s="75"/>
      <c r="INS306" s="75"/>
      <c r="INT306" s="75"/>
      <c r="INU306" s="75"/>
      <c r="INV306" s="75"/>
      <c r="INW306" s="75"/>
      <c r="INX306" s="75"/>
      <c r="INY306" s="75"/>
      <c r="INZ306" s="75"/>
      <c r="IOA306" s="75"/>
      <c r="IOB306" s="75"/>
      <c r="IOC306" s="75"/>
      <c r="IOD306" s="75"/>
      <c r="IOE306" s="75"/>
      <c r="IOF306" s="75"/>
      <c r="IOG306" s="75"/>
      <c r="IOH306" s="75"/>
      <c r="IOI306" s="75"/>
      <c r="IOJ306" s="75"/>
      <c r="IOK306" s="75"/>
      <c r="IOL306" s="75"/>
      <c r="IOM306" s="75"/>
      <c r="ION306" s="75"/>
      <c r="IOO306" s="75"/>
      <c r="IOP306" s="75"/>
      <c r="IOQ306" s="75"/>
      <c r="IOR306" s="75"/>
      <c r="IOS306" s="75"/>
      <c r="IOT306" s="75"/>
      <c r="IOU306" s="75"/>
      <c r="IOV306" s="75"/>
      <c r="IOW306" s="75"/>
      <c r="IOX306" s="75"/>
      <c r="IOY306" s="75"/>
      <c r="IOZ306" s="75"/>
      <c r="IPA306" s="75"/>
      <c r="IPB306" s="75"/>
      <c r="IPC306" s="75"/>
      <c r="IPD306" s="75"/>
      <c r="IPE306" s="75"/>
      <c r="IPF306" s="75"/>
      <c r="IPG306" s="75"/>
      <c r="IPH306" s="75"/>
      <c r="IPI306" s="75"/>
      <c r="IPJ306" s="75"/>
      <c r="IPK306" s="75"/>
      <c r="IPL306" s="75"/>
      <c r="IPM306" s="75"/>
      <c r="IPN306" s="75"/>
      <c r="IPO306" s="75"/>
      <c r="IPP306" s="75"/>
      <c r="IPQ306" s="75"/>
      <c r="IPR306" s="75"/>
      <c r="IPS306" s="75"/>
      <c r="IPT306" s="75"/>
      <c r="IPU306" s="75"/>
      <c r="IPV306" s="75"/>
      <c r="IPW306" s="75"/>
      <c r="IPX306" s="75"/>
      <c r="IPY306" s="75"/>
      <c r="IPZ306" s="75"/>
      <c r="IQA306" s="75"/>
      <c r="IQB306" s="75"/>
      <c r="IQC306" s="75"/>
      <c r="IQD306" s="75"/>
      <c r="IQE306" s="75"/>
      <c r="IQF306" s="75"/>
      <c r="IQG306" s="75"/>
      <c r="IQH306" s="75"/>
      <c r="IQI306" s="75"/>
      <c r="IQJ306" s="75"/>
      <c r="IQK306" s="75"/>
      <c r="IQL306" s="75"/>
      <c r="IQM306" s="75"/>
      <c r="IQN306" s="75"/>
      <c r="IQO306" s="75"/>
      <c r="IQP306" s="75"/>
      <c r="IQQ306" s="75"/>
      <c r="IQR306" s="75"/>
      <c r="IQS306" s="75"/>
      <c r="IQT306" s="75"/>
      <c r="IQU306" s="75"/>
      <c r="IQV306" s="75"/>
      <c r="IQW306" s="75"/>
      <c r="IQX306" s="75"/>
      <c r="IQY306" s="75"/>
      <c r="IQZ306" s="75"/>
      <c r="IRA306" s="75"/>
      <c r="IRB306" s="75"/>
      <c r="IRC306" s="75"/>
      <c r="IRD306" s="75"/>
      <c r="IRE306" s="75"/>
      <c r="IRF306" s="75"/>
      <c r="IRG306" s="75"/>
      <c r="IRH306" s="75"/>
      <c r="IRI306" s="75"/>
      <c r="IRJ306" s="75"/>
      <c r="IRK306" s="75"/>
      <c r="IRL306" s="75"/>
      <c r="IRM306" s="75"/>
      <c r="IRN306" s="75"/>
      <c r="IRO306" s="75"/>
      <c r="IRP306" s="75"/>
      <c r="IRQ306" s="75"/>
      <c r="IRR306" s="75"/>
      <c r="IRS306" s="75"/>
      <c r="IRT306" s="75"/>
      <c r="IRU306" s="75"/>
      <c r="IRV306" s="75"/>
      <c r="IRW306" s="75"/>
      <c r="IRX306" s="75"/>
      <c r="IRY306" s="75"/>
      <c r="IRZ306" s="75"/>
      <c r="ISA306" s="75"/>
      <c r="ISB306" s="75"/>
      <c r="ISC306" s="75"/>
      <c r="ISD306" s="75"/>
      <c r="ISE306" s="75"/>
      <c r="ISF306" s="75"/>
      <c r="ISG306" s="75"/>
      <c r="ISH306" s="75"/>
      <c r="ISI306" s="75"/>
      <c r="ISJ306" s="75"/>
      <c r="ISK306" s="75"/>
      <c r="ISL306" s="75"/>
      <c r="ISM306" s="75"/>
      <c r="ISN306" s="75"/>
      <c r="ISO306" s="75"/>
      <c r="ISP306" s="75"/>
      <c r="ISQ306" s="75"/>
      <c r="ISR306" s="75"/>
      <c r="ISS306" s="75"/>
      <c r="IST306" s="75"/>
      <c r="ISU306" s="75"/>
      <c r="ISV306" s="75"/>
      <c r="ISW306" s="75"/>
      <c r="ISX306" s="75"/>
      <c r="ISY306" s="75"/>
      <c r="ISZ306" s="75"/>
      <c r="ITA306" s="75"/>
      <c r="ITB306" s="75"/>
      <c r="ITC306" s="75"/>
      <c r="ITD306" s="75"/>
      <c r="ITE306" s="75"/>
      <c r="ITF306" s="75"/>
      <c r="ITG306" s="75"/>
      <c r="ITH306" s="75"/>
      <c r="ITI306" s="75"/>
      <c r="ITJ306" s="75"/>
      <c r="ITK306" s="75"/>
      <c r="ITL306" s="75"/>
      <c r="ITM306" s="75"/>
      <c r="ITN306" s="75"/>
      <c r="ITO306" s="75"/>
      <c r="ITP306" s="75"/>
      <c r="ITQ306" s="75"/>
      <c r="ITR306" s="75"/>
      <c r="ITS306" s="75"/>
      <c r="ITT306" s="75"/>
      <c r="ITU306" s="75"/>
      <c r="ITV306" s="75"/>
      <c r="ITW306" s="75"/>
      <c r="ITX306" s="75"/>
      <c r="ITY306" s="75"/>
      <c r="ITZ306" s="75"/>
      <c r="IUA306" s="75"/>
      <c r="IUB306" s="75"/>
      <c r="IUC306" s="75"/>
      <c r="IUD306" s="75"/>
      <c r="IUE306" s="75"/>
      <c r="IUF306" s="75"/>
      <c r="IUG306" s="75"/>
      <c r="IUH306" s="75"/>
      <c r="IUI306" s="75"/>
      <c r="IUJ306" s="75"/>
      <c r="IUK306" s="75"/>
      <c r="IUL306" s="75"/>
      <c r="IUM306" s="75"/>
      <c r="IUN306" s="75"/>
      <c r="IUO306" s="75"/>
      <c r="IUP306" s="75"/>
      <c r="IUQ306" s="75"/>
      <c r="IUR306" s="75"/>
      <c r="IUS306" s="75"/>
      <c r="IUT306" s="75"/>
      <c r="IUU306" s="75"/>
      <c r="IUV306" s="75"/>
      <c r="IUW306" s="75"/>
      <c r="IUX306" s="75"/>
      <c r="IUY306" s="75"/>
      <c r="IUZ306" s="75"/>
      <c r="IVA306" s="75"/>
      <c r="IVB306" s="75"/>
      <c r="IVC306" s="75"/>
      <c r="IVD306" s="75"/>
      <c r="IVE306" s="75"/>
      <c r="IVF306" s="75"/>
      <c r="IVG306" s="75"/>
      <c r="IVH306" s="75"/>
      <c r="IVI306" s="75"/>
      <c r="IVJ306" s="75"/>
      <c r="IVK306" s="75"/>
      <c r="IVL306" s="75"/>
      <c r="IVM306" s="75"/>
      <c r="IVN306" s="75"/>
      <c r="IVO306" s="75"/>
      <c r="IVP306" s="75"/>
      <c r="IVQ306" s="75"/>
      <c r="IVR306" s="75"/>
      <c r="IVS306" s="75"/>
      <c r="IVT306" s="75"/>
      <c r="IVU306" s="75"/>
      <c r="IVV306" s="75"/>
      <c r="IVW306" s="75"/>
      <c r="IVX306" s="75"/>
      <c r="IVY306" s="75"/>
      <c r="IVZ306" s="75"/>
      <c r="IWA306" s="75"/>
      <c r="IWB306" s="75"/>
      <c r="IWC306" s="75"/>
      <c r="IWD306" s="75"/>
      <c r="IWE306" s="75"/>
      <c r="IWF306" s="75"/>
      <c r="IWG306" s="75"/>
      <c r="IWH306" s="75"/>
      <c r="IWI306" s="75"/>
      <c r="IWJ306" s="75"/>
      <c r="IWK306" s="75"/>
      <c r="IWL306" s="75"/>
      <c r="IWM306" s="75"/>
      <c r="IWN306" s="75"/>
      <c r="IWO306" s="75"/>
      <c r="IWP306" s="75"/>
      <c r="IWQ306" s="75"/>
      <c r="IWR306" s="75"/>
      <c r="IWS306" s="75"/>
      <c r="IWT306" s="75"/>
      <c r="IWU306" s="75"/>
      <c r="IWV306" s="75"/>
      <c r="IWW306" s="75"/>
      <c r="IWX306" s="75"/>
      <c r="IWY306" s="75"/>
      <c r="IWZ306" s="75"/>
      <c r="IXA306" s="75"/>
      <c r="IXB306" s="75"/>
      <c r="IXC306" s="75"/>
      <c r="IXD306" s="75"/>
      <c r="IXE306" s="75"/>
      <c r="IXF306" s="75"/>
      <c r="IXG306" s="75"/>
      <c r="IXH306" s="75"/>
      <c r="IXI306" s="75"/>
      <c r="IXJ306" s="75"/>
      <c r="IXK306" s="75"/>
      <c r="IXL306" s="75"/>
      <c r="IXM306" s="75"/>
      <c r="IXN306" s="75"/>
      <c r="IXO306" s="75"/>
      <c r="IXP306" s="75"/>
      <c r="IXQ306" s="75"/>
      <c r="IXR306" s="75"/>
      <c r="IXS306" s="75"/>
      <c r="IXT306" s="75"/>
      <c r="IXU306" s="75"/>
      <c r="IXV306" s="75"/>
      <c r="IXW306" s="75"/>
      <c r="IXX306" s="75"/>
      <c r="IXY306" s="75"/>
      <c r="IXZ306" s="75"/>
      <c r="IYA306" s="75"/>
      <c r="IYB306" s="75"/>
      <c r="IYC306" s="75"/>
      <c r="IYD306" s="75"/>
      <c r="IYE306" s="75"/>
      <c r="IYF306" s="75"/>
      <c r="IYG306" s="75"/>
      <c r="IYH306" s="75"/>
      <c r="IYI306" s="75"/>
      <c r="IYJ306" s="75"/>
      <c r="IYK306" s="75"/>
      <c r="IYL306" s="75"/>
      <c r="IYM306" s="75"/>
      <c r="IYN306" s="75"/>
      <c r="IYO306" s="75"/>
      <c r="IYP306" s="75"/>
      <c r="IYQ306" s="75"/>
      <c r="IYR306" s="75"/>
      <c r="IYS306" s="75"/>
      <c r="IYT306" s="75"/>
      <c r="IYU306" s="75"/>
      <c r="IYV306" s="75"/>
      <c r="IYW306" s="75"/>
      <c r="IYX306" s="75"/>
      <c r="IYY306" s="75"/>
      <c r="IYZ306" s="75"/>
      <c r="IZA306" s="75"/>
      <c r="IZB306" s="75"/>
      <c r="IZC306" s="75"/>
      <c r="IZD306" s="75"/>
      <c r="IZE306" s="75"/>
      <c r="IZF306" s="75"/>
      <c r="IZG306" s="75"/>
      <c r="IZH306" s="75"/>
      <c r="IZI306" s="75"/>
      <c r="IZJ306" s="75"/>
      <c r="IZK306" s="75"/>
      <c r="IZL306" s="75"/>
      <c r="IZM306" s="75"/>
      <c r="IZN306" s="75"/>
      <c r="IZO306" s="75"/>
      <c r="IZP306" s="75"/>
      <c r="IZQ306" s="75"/>
      <c r="IZR306" s="75"/>
      <c r="IZS306" s="75"/>
      <c r="IZT306" s="75"/>
      <c r="IZU306" s="75"/>
      <c r="IZV306" s="75"/>
      <c r="IZW306" s="75"/>
      <c r="IZX306" s="75"/>
      <c r="IZY306" s="75"/>
      <c r="IZZ306" s="75"/>
      <c r="JAA306" s="75"/>
      <c r="JAB306" s="75"/>
      <c r="JAC306" s="75"/>
      <c r="JAD306" s="75"/>
      <c r="JAE306" s="75"/>
      <c r="JAF306" s="75"/>
      <c r="JAG306" s="75"/>
      <c r="JAH306" s="75"/>
      <c r="JAI306" s="75"/>
      <c r="JAJ306" s="75"/>
      <c r="JAK306" s="75"/>
      <c r="JAL306" s="75"/>
      <c r="JAM306" s="75"/>
      <c r="JAN306" s="75"/>
      <c r="JAO306" s="75"/>
      <c r="JAP306" s="75"/>
      <c r="JAQ306" s="75"/>
      <c r="JAR306" s="75"/>
      <c r="JAS306" s="75"/>
      <c r="JAT306" s="75"/>
      <c r="JAU306" s="75"/>
      <c r="JAV306" s="75"/>
      <c r="JAW306" s="75"/>
      <c r="JAX306" s="75"/>
      <c r="JAY306" s="75"/>
      <c r="JAZ306" s="75"/>
      <c r="JBA306" s="75"/>
      <c r="JBB306" s="75"/>
      <c r="JBC306" s="75"/>
      <c r="JBD306" s="75"/>
      <c r="JBE306" s="75"/>
      <c r="JBF306" s="75"/>
      <c r="JBG306" s="75"/>
      <c r="JBH306" s="75"/>
      <c r="JBI306" s="75"/>
      <c r="JBJ306" s="75"/>
      <c r="JBK306" s="75"/>
      <c r="JBL306" s="75"/>
      <c r="JBM306" s="75"/>
      <c r="JBN306" s="75"/>
      <c r="JBO306" s="75"/>
      <c r="JBP306" s="75"/>
      <c r="JBQ306" s="75"/>
      <c r="JBR306" s="75"/>
      <c r="JBS306" s="75"/>
      <c r="JBT306" s="75"/>
      <c r="JBU306" s="75"/>
      <c r="JBV306" s="75"/>
      <c r="JBW306" s="75"/>
      <c r="JBX306" s="75"/>
      <c r="JBY306" s="75"/>
      <c r="JBZ306" s="75"/>
      <c r="JCA306" s="75"/>
      <c r="JCB306" s="75"/>
      <c r="JCC306" s="75"/>
      <c r="JCD306" s="75"/>
      <c r="JCE306" s="75"/>
      <c r="JCF306" s="75"/>
      <c r="JCG306" s="75"/>
      <c r="JCH306" s="75"/>
      <c r="JCI306" s="75"/>
      <c r="JCJ306" s="75"/>
      <c r="JCK306" s="75"/>
      <c r="JCL306" s="75"/>
      <c r="JCM306" s="75"/>
      <c r="JCN306" s="75"/>
      <c r="JCO306" s="75"/>
      <c r="JCP306" s="75"/>
      <c r="JCQ306" s="75"/>
      <c r="JCR306" s="75"/>
      <c r="JCS306" s="75"/>
      <c r="JCT306" s="75"/>
      <c r="JCU306" s="75"/>
      <c r="JCV306" s="75"/>
      <c r="JCW306" s="75"/>
      <c r="JCX306" s="75"/>
      <c r="JCY306" s="75"/>
      <c r="JCZ306" s="75"/>
      <c r="JDA306" s="75"/>
      <c r="JDB306" s="75"/>
      <c r="JDC306" s="75"/>
      <c r="JDD306" s="75"/>
      <c r="JDE306" s="75"/>
      <c r="JDF306" s="75"/>
      <c r="JDG306" s="75"/>
      <c r="JDH306" s="75"/>
      <c r="JDI306" s="75"/>
      <c r="JDJ306" s="75"/>
      <c r="JDK306" s="75"/>
      <c r="JDL306" s="75"/>
      <c r="JDM306" s="75"/>
      <c r="JDN306" s="75"/>
      <c r="JDO306" s="75"/>
      <c r="JDP306" s="75"/>
      <c r="JDQ306" s="75"/>
      <c r="JDR306" s="75"/>
      <c r="JDS306" s="75"/>
      <c r="JDT306" s="75"/>
      <c r="JDU306" s="75"/>
      <c r="JDV306" s="75"/>
      <c r="JDW306" s="75"/>
      <c r="JDX306" s="75"/>
      <c r="JDY306" s="75"/>
      <c r="JDZ306" s="75"/>
      <c r="JEA306" s="75"/>
      <c r="JEB306" s="75"/>
      <c r="JEC306" s="75"/>
      <c r="JED306" s="75"/>
      <c r="JEE306" s="75"/>
      <c r="JEF306" s="75"/>
      <c r="JEG306" s="75"/>
      <c r="JEH306" s="75"/>
      <c r="JEI306" s="75"/>
      <c r="JEJ306" s="75"/>
      <c r="JEK306" s="75"/>
      <c r="JEL306" s="75"/>
      <c r="JEM306" s="75"/>
      <c r="JEN306" s="75"/>
      <c r="JEO306" s="75"/>
      <c r="JEP306" s="75"/>
      <c r="JEQ306" s="75"/>
      <c r="JER306" s="75"/>
      <c r="JES306" s="75"/>
      <c r="JET306" s="75"/>
      <c r="JEU306" s="75"/>
      <c r="JEV306" s="75"/>
      <c r="JEW306" s="75"/>
      <c r="JEX306" s="75"/>
      <c r="JEY306" s="75"/>
      <c r="JEZ306" s="75"/>
      <c r="JFA306" s="75"/>
      <c r="JFB306" s="75"/>
      <c r="JFC306" s="75"/>
      <c r="JFD306" s="75"/>
      <c r="JFE306" s="75"/>
      <c r="JFF306" s="75"/>
      <c r="JFG306" s="75"/>
      <c r="JFH306" s="75"/>
      <c r="JFI306" s="75"/>
      <c r="JFJ306" s="75"/>
      <c r="JFK306" s="75"/>
      <c r="JFL306" s="75"/>
      <c r="JFM306" s="75"/>
      <c r="JFN306" s="75"/>
      <c r="JFO306" s="75"/>
      <c r="JFP306" s="75"/>
      <c r="JFQ306" s="75"/>
      <c r="JFR306" s="75"/>
      <c r="JFS306" s="75"/>
      <c r="JFT306" s="75"/>
      <c r="JFU306" s="75"/>
      <c r="JFV306" s="75"/>
      <c r="JFW306" s="75"/>
      <c r="JFX306" s="75"/>
      <c r="JFY306" s="75"/>
      <c r="JFZ306" s="75"/>
      <c r="JGA306" s="75"/>
      <c r="JGB306" s="75"/>
      <c r="JGC306" s="75"/>
      <c r="JGD306" s="75"/>
      <c r="JGE306" s="75"/>
      <c r="JGF306" s="75"/>
      <c r="JGG306" s="75"/>
      <c r="JGH306" s="75"/>
      <c r="JGI306" s="75"/>
      <c r="JGJ306" s="75"/>
      <c r="JGK306" s="75"/>
      <c r="JGL306" s="75"/>
      <c r="JGM306" s="75"/>
      <c r="JGN306" s="75"/>
      <c r="JGO306" s="75"/>
      <c r="JGP306" s="75"/>
      <c r="JGQ306" s="75"/>
      <c r="JGR306" s="75"/>
      <c r="JGS306" s="75"/>
      <c r="JGT306" s="75"/>
      <c r="JGU306" s="75"/>
      <c r="JGV306" s="75"/>
      <c r="JGW306" s="75"/>
      <c r="JGX306" s="75"/>
      <c r="JGY306" s="75"/>
      <c r="JGZ306" s="75"/>
      <c r="JHA306" s="75"/>
      <c r="JHB306" s="75"/>
      <c r="JHC306" s="75"/>
      <c r="JHD306" s="75"/>
      <c r="JHE306" s="75"/>
      <c r="JHF306" s="75"/>
      <c r="JHG306" s="75"/>
      <c r="JHH306" s="75"/>
      <c r="JHI306" s="75"/>
      <c r="JHJ306" s="75"/>
      <c r="JHK306" s="75"/>
      <c r="JHL306" s="75"/>
      <c r="JHM306" s="75"/>
      <c r="JHN306" s="75"/>
      <c r="JHO306" s="75"/>
      <c r="JHP306" s="75"/>
      <c r="JHQ306" s="75"/>
      <c r="JHR306" s="75"/>
      <c r="JHS306" s="75"/>
      <c r="JHT306" s="75"/>
      <c r="JHU306" s="75"/>
      <c r="JHV306" s="75"/>
      <c r="JHW306" s="75"/>
      <c r="JHX306" s="75"/>
      <c r="JHY306" s="75"/>
      <c r="JHZ306" s="75"/>
      <c r="JIA306" s="75"/>
      <c r="JIB306" s="75"/>
      <c r="JIC306" s="75"/>
      <c r="JID306" s="75"/>
      <c r="JIE306" s="75"/>
      <c r="JIF306" s="75"/>
      <c r="JIG306" s="75"/>
      <c r="JIH306" s="75"/>
      <c r="JII306" s="75"/>
      <c r="JIJ306" s="75"/>
      <c r="JIK306" s="75"/>
      <c r="JIL306" s="75"/>
      <c r="JIM306" s="75"/>
      <c r="JIN306" s="75"/>
      <c r="JIO306" s="75"/>
      <c r="JIP306" s="75"/>
      <c r="JIQ306" s="75"/>
      <c r="JIR306" s="75"/>
      <c r="JIS306" s="75"/>
      <c r="JIT306" s="75"/>
      <c r="JIU306" s="75"/>
      <c r="JIV306" s="75"/>
      <c r="JIW306" s="75"/>
      <c r="JIX306" s="75"/>
      <c r="JIY306" s="75"/>
      <c r="JIZ306" s="75"/>
      <c r="JJA306" s="75"/>
      <c r="JJB306" s="75"/>
      <c r="JJC306" s="75"/>
      <c r="JJD306" s="75"/>
      <c r="JJE306" s="75"/>
      <c r="JJF306" s="75"/>
      <c r="JJG306" s="75"/>
      <c r="JJH306" s="75"/>
      <c r="JJI306" s="75"/>
      <c r="JJJ306" s="75"/>
      <c r="JJK306" s="75"/>
      <c r="JJL306" s="75"/>
      <c r="JJM306" s="75"/>
      <c r="JJN306" s="75"/>
      <c r="JJO306" s="75"/>
      <c r="JJP306" s="75"/>
      <c r="JJQ306" s="75"/>
      <c r="JJR306" s="75"/>
      <c r="JJS306" s="75"/>
      <c r="JJT306" s="75"/>
      <c r="JJU306" s="75"/>
      <c r="JJV306" s="75"/>
      <c r="JJW306" s="75"/>
      <c r="JJX306" s="75"/>
      <c r="JJY306" s="75"/>
      <c r="JJZ306" s="75"/>
      <c r="JKA306" s="75"/>
      <c r="JKB306" s="75"/>
      <c r="JKC306" s="75"/>
      <c r="JKD306" s="75"/>
      <c r="JKE306" s="75"/>
      <c r="JKF306" s="75"/>
      <c r="JKG306" s="75"/>
      <c r="JKH306" s="75"/>
      <c r="JKI306" s="75"/>
      <c r="JKJ306" s="75"/>
      <c r="JKK306" s="75"/>
      <c r="JKL306" s="75"/>
      <c r="JKM306" s="75"/>
      <c r="JKN306" s="75"/>
      <c r="JKO306" s="75"/>
      <c r="JKP306" s="75"/>
      <c r="JKQ306" s="75"/>
      <c r="JKR306" s="75"/>
      <c r="JKS306" s="75"/>
      <c r="JKT306" s="75"/>
      <c r="JKU306" s="75"/>
      <c r="JKV306" s="75"/>
      <c r="JKW306" s="75"/>
      <c r="JKX306" s="75"/>
      <c r="JKY306" s="75"/>
      <c r="JKZ306" s="75"/>
      <c r="JLA306" s="75"/>
      <c r="JLB306" s="75"/>
      <c r="JLC306" s="75"/>
      <c r="JLD306" s="75"/>
      <c r="JLE306" s="75"/>
      <c r="JLF306" s="75"/>
      <c r="JLG306" s="75"/>
      <c r="JLH306" s="75"/>
      <c r="JLI306" s="75"/>
      <c r="JLJ306" s="75"/>
      <c r="JLK306" s="75"/>
      <c r="JLL306" s="75"/>
      <c r="JLM306" s="75"/>
      <c r="JLN306" s="75"/>
      <c r="JLO306" s="75"/>
      <c r="JLP306" s="75"/>
      <c r="JLQ306" s="75"/>
      <c r="JLR306" s="75"/>
      <c r="JLS306" s="75"/>
      <c r="JLT306" s="75"/>
      <c r="JLU306" s="75"/>
      <c r="JLV306" s="75"/>
      <c r="JLW306" s="75"/>
      <c r="JLX306" s="75"/>
      <c r="JLY306" s="75"/>
      <c r="JLZ306" s="75"/>
      <c r="JMA306" s="75"/>
      <c r="JMB306" s="75"/>
      <c r="JMC306" s="75"/>
      <c r="JMD306" s="75"/>
      <c r="JME306" s="75"/>
      <c r="JMF306" s="75"/>
      <c r="JMG306" s="75"/>
      <c r="JMH306" s="75"/>
      <c r="JMI306" s="75"/>
      <c r="JMJ306" s="75"/>
      <c r="JMK306" s="75"/>
      <c r="JML306" s="75"/>
      <c r="JMM306" s="75"/>
      <c r="JMN306" s="75"/>
      <c r="JMO306" s="75"/>
      <c r="JMP306" s="75"/>
      <c r="JMQ306" s="75"/>
      <c r="JMR306" s="75"/>
      <c r="JMS306" s="75"/>
      <c r="JMT306" s="75"/>
      <c r="JMU306" s="75"/>
      <c r="JMV306" s="75"/>
      <c r="JMW306" s="75"/>
      <c r="JMX306" s="75"/>
      <c r="JMY306" s="75"/>
      <c r="JMZ306" s="75"/>
      <c r="JNA306" s="75"/>
      <c r="JNB306" s="75"/>
      <c r="JNC306" s="75"/>
      <c r="JND306" s="75"/>
      <c r="JNE306" s="75"/>
      <c r="JNF306" s="75"/>
      <c r="JNG306" s="75"/>
      <c r="JNH306" s="75"/>
      <c r="JNI306" s="75"/>
      <c r="JNJ306" s="75"/>
      <c r="JNK306" s="75"/>
      <c r="JNL306" s="75"/>
      <c r="JNM306" s="75"/>
      <c r="JNN306" s="75"/>
      <c r="JNO306" s="75"/>
      <c r="JNP306" s="75"/>
      <c r="JNQ306" s="75"/>
      <c r="JNR306" s="75"/>
      <c r="JNS306" s="75"/>
      <c r="JNT306" s="75"/>
      <c r="JNU306" s="75"/>
      <c r="JNV306" s="75"/>
      <c r="JNW306" s="75"/>
      <c r="JNX306" s="75"/>
      <c r="JNY306" s="75"/>
      <c r="JNZ306" s="75"/>
      <c r="JOA306" s="75"/>
      <c r="JOB306" s="75"/>
      <c r="JOC306" s="75"/>
      <c r="JOD306" s="75"/>
      <c r="JOE306" s="75"/>
      <c r="JOF306" s="75"/>
      <c r="JOG306" s="75"/>
      <c r="JOH306" s="75"/>
      <c r="JOI306" s="75"/>
      <c r="JOJ306" s="75"/>
      <c r="JOK306" s="75"/>
      <c r="JOL306" s="75"/>
      <c r="JOM306" s="75"/>
      <c r="JON306" s="75"/>
      <c r="JOO306" s="75"/>
      <c r="JOP306" s="75"/>
      <c r="JOQ306" s="75"/>
      <c r="JOR306" s="75"/>
      <c r="JOS306" s="75"/>
      <c r="JOT306" s="75"/>
      <c r="JOU306" s="75"/>
      <c r="JOV306" s="75"/>
      <c r="JOW306" s="75"/>
      <c r="JOX306" s="75"/>
      <c r="JOY306" s="75"/>
      <c r="JOZ306" s="75"/>
      <c r="JPA306" s="75"/>
      <c r="JPB306" s="75"/>
      <c r="JPC306" s="75"/>
      <c r="JPD306" s="75"/>
      <c r="JPE306" s="75"/>
      <c r="JPF306" s="75"/>
      <c r="JPG306" s="75"/>
      <c r="JPH306" s="75"/>
      <c r="JPI306" s="75"/>
      <c r="JPJ306" s="75"/>
      <c r="JPK306" s="75"/>
      <c r="JPL306" s="75"/>
      <c r="JPM306" s="75"/>
      <c r="JPN306" s="75"/>
      <c r="JPO306" s="75"/>
      <c r="JPP306" s="75"/>
      <c r="JPQ306" s="75"/>
      <c r="JPR306" s="75"/>
      <c r="JPS306" s="75"/>
      <c r="JPT306" s="75"/>
      <c r="JPU306" s="75"/>
      <c r="JPV306" s="75"/>
      <c r="JPW306" s="75"/>
      <c r="JPX306" s="75"/>
      <c r="JPY306" s="75"/>
      <c r="JPZ306" s="75"/>
      <c r="JQA306" s="75"/>
      <c r="JQB306" s="75"/>
      <c r="JQC306" s="75"/>
      <c r="JQD306" s="75"/>
      <c r="JQE306" s="75"/>
      <c r="JQF306" s="75"/>
      <c r="JQG306" s="75"/>
      <c r="JQH306" s="75"/>
      <c r="JQI306" s="75"/>
      <c r="JQJ306" s="75"/>
      <c r="JQK306" s="75"/>
      <c r="JQL306" s="75"/>
      <c r="JQM306" s="75"/>
      <c r="JQN306" s="75"/>
      <c r="JQO306" s="75"/>
      <c r="JQP306" s="75"/>
      <c r="JQQ306" s="75"/>
      <c r="JQR306" s="75"/>
      <c r="JQS306" s="75"/>
      <c r="JQT306" s="75"/>
      <c r="JQU306" s="75"/>
      <c r="JQV306" s="75"/>
      <c r="JQW306" s="75"/>
      <c r="JQX306" s="75"/>
      <c r="JQY306" s="75"/>
      <c r="JQZ306" s="75"/>
      <c r="JRA306" s="75"/>
      <c r="JRB306" s="75"/>
      <c r="JRC306" s="75"/>
      <c r="JRD306" s="75"/>
      <c r="JRE306" s="75"/>
      <c r="JRF306" s="75"/>
      <c r="JRG306" s="75"/>
      <c r="JRH306" s="75"/>
      <c r="JRI306" s="75"/>
      <c r="JRJ306" s="75"/>
      <c r="JRK306" s="75"/>
      <c r="JRL306" s="75"/>
      <c r="JRM306" s="75"/>
      <c r="JRN306" s="75"/>
      <c r="JRO306" s="75"/>
      <c r="JRP306" s="75"/>
      <c r="JRQ306" s="75"/>
      <c r="JRR306" s="75"/>
      <c r="JRS306" s="75"/>
      <c r="JRT306" s="75"/>
      <c r="JRU306" s="75"/>
      <c r="JRV306" s="75"/>
      <c r="JRW306" s="75"/>
      <c r="JRX306" s="75"/>
      <c r="JRY306" s="75"/>
      <c r="JRZ306" s="75"/>
      <c r="JSA306" s="75"/>
      <c r="JSB306" s="75"/>
      <c r="JSC306" s="75"/>
      <c r="JSD306" s="75"/>
      <c r="JSE306" s="75"/>
      <c r="JSF306" s="75"/>
      <c r="JSG306" s="75"/>
      <c r="JSH306" s="75"/>
      <c r="JSI306" s="75"/>
      <c r="JSJ306" s="75"/>
      <c r="JSK306" s="75"/>
      <c r="JSL306" s="75"/>
      <c r="JSM306" s="75"/>
      <c r="JSN306" s="75"/>
      <c r="JSO306" s="75"/>
      <c r="JSP306" s="75"/>
      <c r="JSQ306" s="75"/>
      <c r="JSR306" s="75"/>
      <c r="JSS306" s="75"/>
      <c r="JST306" s="75"/>
      <c r="JSU306" s="75"/>
      <c r="JSV306" s="75"/>
      <c r="JSW306" s="75"/>
      <c r="JSX306" s="75"/>
      <c r="JSY306" s="75"/>
      <c r="JSZ306" s="75"/>
      <c r="JTA306" s="75"/>
      <c r="JTB306" s="75"/>
      <c r="JTC306" s="75"/>
      <c r="JTD306" s="75"/>
      <c r="JTE306" s="75"/>
      <c r="JTF306" s="75"/>
      <c r="JTG306" s="75"/>
      <c r="JTH306" s="75"/>
      <c r="JTI306" s="75"/>
      <c r="JTJ306" s="75"/>
      <c r="JTK306" s="75"/>
      <c r="JTL306" s="75"/>
      <c r="JTM306" s="75"/>
      <c r="JTN306" s="75"/>
      <c r="JTO306" s="75"/>
      <c r="JTP306" s="75"/>
      <c r="JTQ306" s="75"/>
      <c r="JTR306" s="75"/>
      <c r="JTS306" s="75"/>
      <c r="JTT306" s="75"/>
      <c r="JTU306" s="75"/>
      <c r="JTV306" s="75"/>
      <c r="JTW306" s="75"/>
      <c r="JTX306" s="75"/>
      <c r="JTY306" s="75"/>
      <c r="JTZ306" s="75"/>
      <c r="JUA306" s="75"/>
      <c r="JUB306" s="75"/>
      <c r="JUC306" s="75"/>
      <c r="JUD306" s="75"/>
      <c r="JUE306" s="75"/>
      <c r="JUF306" s="75"/>
      <c r="JUG306" s="75"/>
      <c r="JUH306" s="75"/>
      <c r="JUI306" s="75"/>
      <c r="JUJ306" s="75"/>
      <c r="JUK306" s="75"/>
      <c r="JUL306" s="75"/>
      <c r="JUM306" s="75"/>
      <c r="JUN306" s="75"/>
      <c r="JUO306" s="75"/>
      <c r="JUP306" s="75"/>
      <c r="JUQ306" s="75"/>
      <c r="JUR306" s="75"/>
      <c r="JUS306" s="75"/>
      <c r="JUT306" s="75"/>
      <c r="JUU306" s="75"/>
      <c r="JUV306" s="75"/>
      <c r="JUW306" s="75"/>
      <c r="JUX306" s="75"/>
      <c r="JUY306" s="75"/>
      <c r="JUZ306" s="75"/>
      <c r="JVA306" s="75"/>
      <c r="JVB306" s="75"/>
      <c r="JVC306" s="75"/>
      <c r="JVD306" s="75"/>
      <c r="JVE306" s="75"/>
      <c r="JVF306" s="75"/>
      <c r="JVG306" s="75"/>
      <c r="JVH306" s="75"/>
      <c r="JVI306" s="75"/>
      <c r="JVJ306" s="75"/>
      <c r="JVK306" s="75"/>
      <c r="JVL306" s="75"/>
      <c r="JVM306" s="75"/>
      <c r="JVN306" s="75"/>
      <c r="JVO306" s="75"/>
      <c r="JVP306" s="75"/>
      <c r="JVQ306" s="75"/>
      <c r="JVR306" s="75"/>
      <c r="JVS306" s="75"/>
      <c r="JVT306" s="75"/>
      <c r="JVU306" s="75"/>
      <c r="JVV306" s="75"/>
      <c r="JVW306" s="75"/>
      <c r="JVX306" s="75"/>
      <c r="JVY306" s="75"/>
      <c r="JVZ306" s="75"/>
      <c r="JWA306" s="75"/>
      <c r="JWB306" s="75"/>
      <c r="JWC306" s="75"/>
      <c r="JWD306" s="75"/>
      <c r="JWE306" s="75"/>
      <c r="JWF306" s="75"/>
      <c r="JWG306" s="75"/>
      <c r="JWH306" s="75"/>
      <c r="JWI306" s="75"/>
      <c r="JWJ306" s="75"/>
      <c r="JWK306" s="75"/>
      <c r="JWL306" s="75"/>
      <c r="JWM306" s="75"/>
      <c r="JWN306" s="75"/>
      <c r="JWO306" s="75"/>
      <c r="JWP306" s="75"/>
      <c r="JWQ306" s="75"/>
      <c r="JWR306" s="75"/>
      <c r="JWS306" s="75"/>
      <c r="JWT306" s="75"/>
      <c r="JWU306" s="75"/>
      <c r="JWV306" s="75"/>
      <c r="JWW306" s="75"/>
      <c r="JWX306" s="75"/>
      <c r="JWY306" s="75"/>
      <c r="JWZ306" s="75"/>
      <c r="JXA306" s="75"/>
      <c r="JXB306" s="75"/>
      <c r="JXC306" s="75"/>
      <c r="JXD306" s="75"/>
      <c r="JXE306" s="75"/>
      <c r="JXF306" s="75"/>
      <c r="JXG306" s="75"/>
      <c r="JXH306" s="75"/>
      <c r="JXI306" s="75"/>
      <c r="JXJ306" s="75"/>
      <c r="JXK306" s="75"/>
      <c r="JXL306" s="75"/>
      <c r="JXM306" s="75"/>
      <c r="JXN306" s="75"/>
      <c r="JXO306" s="75"/>
      <c r="JXP306" s="75"/>
      <c r="JXQ306" s="75"/>
      <c r="JXR306" s="75"/>
      <c r="JXS306" s="75"/>
      <c r="JXT306" s="75"/>
      <c r="JXU306" s="75"/>
      <c r="JXV306" s="75"/>
      <c r="JXW306" s="75"/>
      <c r="JXX306" s="75"/>
      <c r="JXY306" s="75"/>
      <c r="JXZ306" s="75"/>
      <c r="JYA306" s="75"/>
      <c r="JYB306" s="75"/>
      <c r="JYC306" s="75"/>
      <c r="JYD306" s="75"/>
      <c r="JYE306" s="75"/>
      <c r="JYF306" s="75"/>
      <c r="JYG306" s="75"/>
      <c r="JYH306" s="75"/>
      <c r="JYI306" s="75"/>
      <c r="JYJ306" s="75"/>
      <c r="JYK306" s="75"/>
      <c r="JYL306" s="75"/>
      <c r="JYM306" s="75"/>
      <c r="JYN306" s="75"/>
      <c r="JYO306" s="75"/>
      <c r="JYP306" s="75"/>
      <c r="JYQ306" s="75"/>
      <c r="JYR306" s="75"/>
      <c r="JYS306" s="75"/>
      <c r="JYT306" s="75"/>
      <c r="JYU306" s="75"/>
      <c r="JYV306" s="75"/>
      <c r="JYW306" s="75"/>
      <c r="JYX306" s="75"/>
      <c r="JYY306" s="75"/>
      <c r="JYZ306" s="75"/>
      <c r="JZA306" s="75"/>
      <c r="JZB306" s="75"/>
      <c r="JZC306" s="75"/>
      <c r="JZD306" s="75"/>
      <c r="JZE306" s="75"/>
      <c r="JZF306" s="75"/>
      <c r="JZG306" s="75"/>
      <c r="JZH306" s="75"/>
      <c r="JZI306" s="75"/>
      <c r="JZJ306" s="75"/>
      <c r="JZK306" s="75"/>
      <c r="JZL306" s="75"/>
      <c r="JZM306" s="75"/>
      <c r="JZN306" s="75"/>
      <c r="JZO306" s="75"/>
      <c r="JZP306" s="75"/>
      <c r="JZQ306" s="75"/>
      <c r="JZR306" s="75"/>
      <c r="JZS306" s="75"/>
      <c r="JZT306" s="75"/>
      <c r="JZU306" s="75"/>
      <c r="JZV306" s="75"/>
      <c r="JZW306" s="75"/>
      <c r="JZX306" s="75"/>
      <c r="JZY306" s="75"/>
      <c r="JZZ306" s="75"/>
      <c r="KAA306" s="75"/>
      <c r="KAB306" s="75"/>
      <c r="KAC306" s="75"/>
      <c r="KAD306" s="75"/>
      <c r="KAE306" s="75"/>
      <c r="KAF306" s="75"/>
      <c r="KAG306" s="75"/>
      <c r="KAH306" s="75"/>
      <c r="KAI306" s="75"/>
      <c r="KAJ306" s="75"/>
      <c r="KAK306" s="75"/>
      <c r="KAL306" s="75"/>
      <c r="KAM306" s="75"/>
      <c r="KAN306" s="75"/>
      <c r="KAO306" s="75"/>
      <c r="KAP306" s="75"/>
      <c r="KAQ306" s="75"/>
      <c r="KAR306" s="75"/>
      <c r="KAS306" s="75"/>
      <c r="KAT306" s="75"/>
      <c r="KAU306" s="75"/>
      <c r="KAV306" s="75"/>
      <c r="KAW306" s="75"/>
      <c r="KAX306" s="75"/>
      <c r="KAY306" s="75"/>
      <c r="KAZ306" s="75"/>
      <c r="KBA306" s="75"/>
      <c r="KBB306" s="75"/>
      <c r="KBC306" s="75"/>
      <c r="KBD306" s="75"/>
      <c r="KBE306" s="75"/>
      <c r="KBF306" s="75"/>
      <c r="KBG306" s="75"/>
      <c r="KBH306" s="75"/>
      <c r="KBI306" s="75"/>
      <c r="KBJ306" s="75"/>
      <c r="KBK306" s="75"/>
      <c r="KBL306" s="75"/>
      <c r="KBM306" s="75"/>
      <c r="KBN306" s="75"/>
      <c r="KBO306" s="75"/>
      <c r="KBP306" s="75"/>
      <c r="KBQ306" s="75"/>
      <c r="KBR306" s="75"/>
      <c r="KBS306" s="75"/>
      <c r="KBT306" s="75"/>
      <c r="KBU306" s="75"/>
      <c r="KBV306" s="75"/>
      <c r="KBW306" s="75"/>
      <c r="KBX306" s="75"/>
      <c r="KBY306" s="75"/>
      <c r="KBZ306" s="75"/>
      <c r="KCA306" s="75"/>
      <c r="KCB306" s="75"/>
      <c r="KCC306" s="75"/>
      <c r="KCD306" s="75"/>
      <c r="KCE306" s="75"/>
      <c r="KCF306" s="75"/>
      <c r="KCG306" s="75"/>
      <c r="KCH306" s="75"/>
      <c r="KCI306" s="75"/>
      <c r="KCJ306" s="75"/>
      <c r="KCK306" s="75"/>
      <c r="KCL306" s="75"/>
      <c r="KCM306" s="75"/>
      <c r="KCN306" s="75"/>
      <c r="KCO306" s="75"/>
      <c r="KCP306" s="75"/>
      <c r="KCQ306" s="75"/>
      <c r="KCR306" s="75"/>
      <c r="KCS306" s="75"/>
      <c r="KCT306" s="75"/>
      <c r="KCU306" s="75"/>
      <c r="KCV306" s="75"/>
      <c r="KCW306" s="75"/>
      <c r="KCX306" s="75"/>
      <c r="KCY306" s="75"/>
      <c r="KCZ306" s="75"/>
      <c r="KDA306" s="75"/>
      <c r="KDB306" s="75"/>
      <c r="KDC306" s="75"/>
      <c r="KDD306" s="75"/>
      <c r="KDE306" s="75"/>
      <c r="KDF306" s="75"/>
      <c r="KDG306" s="75"/>
      <c r="KDH306" s="75"/>
      <c r="KDI306" s="75"/>
      <c r="KDJ306" s="75"/>
      <c r="KDK306" s="75"/>
      <c r="KDL306" s="75"/>
      <c r="KDM306" s="75"/>
      <c r="KDN306" s="75"/>
      <c r="KDO306" s="75"/>
      <c r="KDP306" s="75"/>
      <c r="KDQ306" s="75"/>
      <c r="KDR306" s="75"/>
      <c r="KDS306" s="75"/>
      <c r="KDT306" s="75"/>
      <c r="KDU306" s="75"/>
      <c r="KDV306" s="75"/>
      <c r="KDW306" s="75"/>
      <c r="KDX306" s="75"/>
      <c r="KDY306" s="75"/>
      <c r="KDZ306" s="75"/>
      <c r="KEA306" s="75"/>
      <c r="KEB306" s="75"/>
      <c r="KEC306" s="75"/>
      <c r="KED306" s="75"/>
      <c r="KEE306" s="75"/>
      <c r="KEF306" s="75"/>
      <c r="KEG306" s="75"/>
      <c r="KEH306" s="75"/>
      <c r="KEI306" s="75"/>
      <c r="KEJ306" s="75"/>
      <c r="KEK306" s="75"/>
      <c r="KEL306" s="75"/>
      <c r="KEM306" s="75"/>
      <c r="KEN306" s="75"/>
      <c r="KEO306" s="75"/>
      <c r="KEP306" s="75"/>
      <c r="KEQ306" s="75"/>
      <c r="KER306" s="75"/>
      <c r="KES306" s="75"/>
      <c r="KET306" s="75"/>
      <c r="KEU306" s="75"/>
      <c r="KEV306" s="75"/>
      <c r="KEW306" s="75"/>
      <c r="KEX306" s="75"/>
      <c r="KEY306" s="75"/>
      <c r="KEZ306" s="75"/>
      <c r="KFA306" s="75"/>
      <c r="KFB306" s="75"/>
      <c r="KFC306" s="75"/>
      <c r="KFD306" s="75"/>
      <c r="KFE306" s="75"/>
      <c r="KFF306" s="75"/>
      <c r="KFG306" s="75"/>
      <c r="KFH306" s="75"/>
      <c r="KFI306" s="75"/>
      <c r="KFJ306" s="75"/>
      <c r="KFK306" s="75"/>
      <c r="KFL306" s="75"/>
      <c r="KFM306" s="75"/>
      <c r="KFN306" s="75"/>
      <c r="KFO306" s="75"/>
      <c r="KFP306" s="75"/>
      <c r="KFQ306" s="75"/>
      <c r="KFR306" s="75"/>
      <c r="KFS306" s="75"/>
      <c r="KFT306" s="75"/>
      <c r="KFU306" s="75"/>
      <c r="KFV306" s="75"/>
      <c r="KFW306" s="75"/>
      <c r="KFX306" s="75"/>
      <c r="KFY306" s="75"/>
      <c r="KFZ306" s="75"/>
      <c r="KGA306" s="75"/>
      <c r="KGB306" s="75"/>
      <c r="KGC306" s="75"/>
      <c r="KGD306" s="75"/>
      <c r="KGE306" s="75"/>
      <c r="KGF306" s="75"/>
      <c r="KGG306" s="75"/>
      <c r="KGH306" s="75"/>
      <c r="KGI306" s="75"/>
      <c r="KGJ306" s="75"/>
      <c r="KGK306" s="75"/>
      <c r="KGL306" s="75"/>
      <c r="KGM306" s="75"/>
      <c r="KGN306" s="75"/>
      <c r="KGO306" s="75"/>
      <c r="KGP306" s="75"/>
      <c r="KGQ306" s="75"/>
      <c r="KGR306" s="75"/>
      <c r="KGS306" s="75"/>
      <c r="KGT306" s="75"/>
      <c r="KGU306" s="75"/>
      <c r="KGV306" s="75"/>
      <c r="KGW306" s="75"/>
      <c r="KGX306" s="75"/>
      <c r="KGY306" s="75"/>
      <c r="KGZ306" s="75"/>
      <c r="KHA306" s="75"/>
      <c r="KHB306" s="75"/>
      <c r="KHC306" s="75"/>
      <c r="KHD306" s="75"/>
      <c r="KHE306" s="75"/>
      <c r="KHF306" s="75"/>
      <c r="KHG306" s="75"/>
      <c r="KHH306" s="75"/>
      <c r="KHI306" s="75"/>
      <c r="KHJ306" s="75"/>
      <c r="KHK306" s="75"/>
      <c r="KHL306" s="75"/>
      <c r="KHM306" s="75"/>
      <c r="KHN306" s="75"/>
      <c r="KHO306" s="75"/>
      <c r="KHP306" s="75"/>
      <c r="KHQ306" s="75"/>
      <c r="KHR306" s="75"/>
      <c r="KHS306" s="75"/>
      <c r="KHT306" s="75"/>
      <c r="KHU306" s="75"/>
      <c r="KHV306" s="75"/>
      <c r="KHW306" s="75"/>
      <c r="KHX306" s="75"/>
      <c r="KHY306" s="75"/>
      <c r="KHZ306" s="75"/>
      <c r="KIA306" s="75"/>
      <c r="KIB306" s="75"/>
      <c r="KIC306" s="75"/>
      <c r="KID306" s="75"/>
      <c r="KIE306" s="75"/>
      <c r="KIF306" s="75"/>
      <c r="KIG306" s="75"/>
      <c r="KIH306" s="75"/>
      <c r="KII306" s="75"/>
      <c r="KIJ306" s="75"/>
      <c r="KIK306" s="75"/>
      <c r="KIL306" s="75"/>
      <c r="KIM306" s="75"/>
      <c r="KIN306" s="75"/>
      <c r="KIO306" s="75"/>
      <c r="KIP306" s="75"/>
      <c r="KIQ306" s="75"/>
      <c r="KIR306" s="75"/>
      <c r="KIS306" s="75"/>
      <c r="KIT306" s="75"/>
      <c r="KIU306" s="75"/>
      <c r="KIV306" s="75"/>
      <c r="KIW306" s="75"/>
      <c r="KIX306" s="75"/>
      <c r="KIY306" s="75"/>
      <c r="KIZ306" s="75"/>
      <c r="KJA306" s="75"/>
      <c r="KJB306" s="75"/>
      <c r="KJC306" s="75"/>
      <c r="KJD306" s="75"/>
      <c r="KJE306" s="75"/>
      <c r="KJF306" s="75"/>
      <c r="KJG306" s="75"/>
      <c r="KJH306" s="75"/>
      <c r="KJI306" s="75"/>
      <c r="KJJ306" s="75"/>
      <c r="KJK306" s="75"/>
      <c r="KJL306" s="75"/>
      <c r="KJM306" s="75"/>
      <c r="KJN306" s="75"/>
      <c r="KJO306" s="75"/>
      <c r="KJP306" s="75"/>
      <c r="KJQ306" s="75"/>
      <c r="KJR306" s="75"/>
      <c r="KJS306" s="75"/>
      <c r="KJT306" s="75"/>
      <c r="KJU306" s="75"/>
      <c r="KJV306" s="75"/>
      <c r="KJW306" s="75"/>
      <c r="KJX306" s="75"/>
      <c r="KJY306" s="75"/>
      <c r="KJZ306" s="75"/>
      <c r="KKA306" s="75"/>
      <c r="KKB306" s="75"/>
      <c r="KKC306" s="75"/>
      <c r="KKD306" s="75"/>
      <c r="KKE306" s="75"/>
      <c r="KKF306" s="75"/>
      <c r="KKG306" s="75"/>
      <c r="KKH306" s="75"/>
      <c r="KKI306" s="75"/>
      <c r="KKJ306" s="75"/>
      <c r="KKK306" s="75"/>
      <c r="KKL306" s="75"/>
      <c r="KKM306" s="75"/>
      <c r="KKN306" s="75"/>
      <c r="KKO306" s="75"/>
      <c r="KKP306" s="75"/>
      <c r="KKQ306" s="75"/>
      <c r="KKR306" s="75"/>
      <c r="KKS306" s="75"/>
      <c r="KKT306" s="75"/>
      <c r="KKU306" s="75"/>
      <c r="KKV306" s="75"/>
      <c r="KKW306" s="75"/>
      <c r="KKX306" s="75"/>
      <c r="KKY306" s="75"/>
      <c r="KKZ306" s="75"/>
      <c r="KLA306" s="75"/>
      <c r="KLB306" s="75"/>
      <c r="KLC306" s="75"/>
      <c r="KLD306" s="75"/>
      <c r="KLE306" s="75"/>
      <c r="KLF306" s="75"/>
      <c r="KLG306" s="75"/>
      <c r="KLH306" s="75"/>
      <c r="KLI306" s="75"/>
      <c r="KLJ306" s="75"/>
      <c r="KLK306" s="75"/>
      <c r="KLL306" s="75"/>
      <c r="KLM306" s="75"/>
      <c r="KLN306" s="75"/>
      <c r="KLO306" s="75"/>
      <c r="KLP306" s="75"/>
      <c r="KLQ306" s="75"/>
      <c r="KLR306" s="75"/>
      <c r="KLS306" s="75"/>
      <c r="KLT306" s="75"/>
      <c r="KLU306" s="75"/>
      <c r="KLV306" s="75"/>
      <c r="KLW306" s="75"/>
      <c r="KLX306" s="75"/>
      <c r="KLY306" s="75"/>
      <c r="KLZ306" s="75"/>
      <c r="KMA306" s="75"/>
      <c r="KMB306" s="75"/>
      <c r="KMC306" s="75"/>
      <c r="KMD306" s="75"/>
      <c r="KME306" s="75"/>
      <c r="KMF306" s="75"/>
      <c r="KMG306" s="75"/>
      <c r="KMH306" s="75"/>
      <c r="KMI306" s="75"/>
      <c r="KMJ306" s="75"/>
      <c r="KMK306" s="75"/>
      <c r="KML306" s="75"/>
      <c r="KMM306" s="75"/>
      <c r="KMN306" s="75"/>
      <c r="KMO306" s="75"/>
      <c r="KMP306" s="75"/>
      <c r="KMQ306" s="75"/>
      <c r="KMR306" s="75"/>
      <c r="KMS306" s="75"/>
      <c r="KMT306" s="75"/>
      <c r="KMU306" s="75"/>
      <c r="KMV306" s="75"/>
      <c r="KMW306" s="75"/>
      <c r="KMX306" s="75"/>
      <c r="KMY306" s="75"/>
      <c r="KMZ306" s="75"/>
      <c r="KNA306" s="75"/>
      <c r="KNB306" s="75"/>
      <c r="KNC306" s="75"/>
      <c r="KND306" s="75"/>
      <c r="KNE306" s="75"/>
      <c r="KNF306" s="75"/>
      <c r="KNG306" s="75"/>
      <c r="KNH306" s="75"/>
      <c r="KNI306" s="75"/>
      <c r="KNJ306" s="75"/>
      <c r="KNK306" s="75"/>
      <c r="KNL306" s="75"/>
      <c r="KNM306" s="75"/>
      <c r="KNN306" s="75"/>
      <c r="KNO306" s="75"/>
      <c r="KNP306" s="75"/>
      <c r="KNQ306" s="75"/>
      <c r="KNR306" s="75"/>
      <c r="KNS306" s="75"/>
      <c r="KNT306" s="75"/>
      <c r="KNU306" s="75"/>
      <c r="KNV306" s="75"/>
      <c r="KNW306" s="75"/>
      <c r="KNX306" s="75"/>
      <c r="KNY306" s="75"/>
      <c r="KNZ306" s="75"/>
      <c r="KOA306" s="75"/>
      <c r="KOB306" s="75"/>
      <c r="KOC306" s="75"/>
      <c r="KOD306" s="75"/>
      <c r="KOE306" s="75"/>
      <c r="KOF306" s="75"/>
      <c r="KOG306" s="75"/>
      <c r="KOH306" s="75"/>
      <c r="KOI306" s="75"/>
      <c r="KOJ306" s="75"/>
      <c r="KOK306" s="75"/>
      <c r="KOL306" s="75"/>
      <c r="KOM306" s="75"/>
      <c r="KON306" s="75"/>
      <c r="KOO306" s="75"/>
      <c r="KOP306" s="75"/>
      <c r="KOQ306" s="75"/>
      <c r="KOR306" s="75"/>
      <c r="KOS306" s="75"/>
      <c r="KOT306" s="75"/>
      <c r="KOU306" s="75"/>
      <c r="KOV306" s="75"/>
      <c r="KOW306" s="75"/>
      <c r="KOX306" s="75"/>
      <c r="KOY306" s="75"/>
      <c r="KOZ306" s="75"/>
      <c r="KPA306" s="75"/>
      <c r="KPB306" s="75"/>
      <c r="KPC306" s="75"/>
      <c r="KPD306" s="75"/>
      <c r="KPE306" s="75"/>
      <c r="KPF306" s="75"/>
      <c r="KPG306" s="75"/>
      <c r="KPH306" s="75"/>
      <c r="KPI306" s="75"/>
      <c r="KPJ306" s="75"/>
      <c r="KPK306" s="75"/>
      <c r="KPL306" s="75"/>
      <c r="KPM306" s="75"/>
      <c r="KPN306" s="75"/>
      <c r="KPO306" s="75"/>
      <c r="KPP306" s="75"/>
      <c r="KPQ306" s="75"/>
      <c r="KPR306" s="75"/>
      <c r="KPS306" s="75"/>
      <c r="KPT306" s="75"/>
      <c r="KPU306" s="75"/>
      <c r="KPV306" s="75"/>
      <c r="KPW306" s="75"/>
      <c r="KPX306" s="75"/>
      <c r="KPY306" s="75"/>
      <c r="KPZ306" s="75"/>
      <c r="KQA306" s="75"/>
      <c r="KQB306" s="75"/>
      <c r="KQC306" s="75"/>
      <c r="KQD306" s="75"/>
      <c r="KQE306" s="75"/>
      <c r="KQF306" s="75"/>
      <c r="KQG306" s="75"/>
      <c r="KQH306" s="75"/>
      <c r="KQI306" s="75"/>
      <c r="KQJ306" s="75"/>
      <c r="KQK306" s="75"/>
      <c r="KQL306" s="75"/>
      <c r="KQM306" s="75"/>
      <c r="KQN306" s="75"/>
      <c r="KQO306" s="75"/>
      <c r="KQP306" s="75"/>
      <c r="KQQ306" s="75"/>
      <c r="KQR306" s="75"/>
      <c r="KQS306" s="75"/>
      <c r="KQT306" s="75"/>
      <c r="KQU306" s="75"/>
      <c r="KQV306" s="75"/>
      <c r="KQW306" s="75"/>
      <c r="KQX306" s="75"/>
      <c r="KQY306" s="75"/>
      <c r="KQZ306" s="75"/>
      <c r="KRA306" s="75"/>
      <c r="KRB306" s="75"/>
      <c r="KRC306" s="75"/>
      <c r="KRD306" s="75"/>
      <c r="KRE306" s="75"/>
      <c r="KRF306" s="75"/>
      <c r="KRG306" s="75"/>
      <c r="KRH306" s="75"/>
      <c r="KRI306" s="75"/>
      <c r="KRJ306" s="75"/>
      <c r="KRK306" s="75"/>
      <c r="KRL306" s="75"/>
      <c r="KRM306" s="75"/>
      <c r="KRN306" s="75"/>
      <c r="KRO306" s="75"/>
      <c r="KRP306" s="75"/>
      <c r="KRQ306" s="75"/>
      <c r="KRR306" s="75"/>
      <c r="KRS306" s="75"/>
      <c r="KRT306" s="75"/>
      <c r="KRU306" s="75"/>
      <c r="KRV306" s="75"/>
      <c r="KRW306" s="75"/>
      <c r="KRX306" s="75"/>
      <c r="KRY306" s="75"/>
      <c r="KRZ306" s="75"/>
      <c r="KSA306" s="75"/>
      <c r="KSB306" s="75"/>
      <c r="KSC306" s="75"/>
      <c r="KSD306" s="75"/>
      <c r="KSE306" s="75"/>
      <c r="KSF306" s="75"/>
      <c r="KSG306" s="75"/>
      <c r="KSH306" s="75"/>
      <c r="KSI306" s="75"/>
      <c r="KSJ306" s="75"/>
      <c r="KSK306" s="75"/>
      <c r="KSL306" s="75"/>
      <c r="KSM306" s="75"/>
      <c r="KSN306" s="75"/>
      <c r="KSO306" s="75"/>
      <c r="KSP306" s="75"/>
      <c r="KSQ306" s="75"/>
      <c r="KSR306" s="75"/>
      <c r="KSS306" s="75"/>
      <c r="KST306" s="75"/>
      <c r="KSU306" s="75"/>
      <c r="KSV306" s="75"/>
      <c r="KSW306" s="75"/>
      <c r="KSX306" s="75"/>
      <c r="KSY306" s="75"/>
      <c r="KSZ306" s="75"/>
      <c r="KTA306" s="75"/>
      <c r="KTB306" s="75"/>
      <c r="KTC306" s="75"/>
      <c r="KTD306" s="75"/>
      <c r="KTE306" s="75"/>
      <c r="KTF306" s="75"/>
      <c r="KTG306" s="75"/>
      <c r="KTH306" s="75"/>
      <c r="KTI306" s="75"/>
      <c r="KTJ306" s="75"/>
      <c r="KTK306" s="75"/>
      <c r="KTL306" s="75"/>
      <c r="KTM306" s="75"/>
      <c r="KTN306" s="75"/>
      <c r="KTO306" s="75"/>
      <c r="KTP306" s="75"/>
      <c r="KTQ306" s="75"/>
      <c r="KTR306" s="75"/>
      <c r="KTS306" s="75"/>
      <c r="KTT306" s="75"/>
      <c r="KTU306" s="75"/>
      <c r="KTV306" s="75"/>
      <c r="KTW306" s="75"/>
      <c r="KTX306" s="75"/>
      <c r="KTY306" s="75"/>
      <c r="KTZ306" s="75"/>
      <c r="KUA306" s="75"/>
      <c r="KUB306" s="75"/>
      <c r="KUC306" s="75"/>
      <c r="KUD306" s="75"/>
      <c r="KUE306" s="75"/>
      <c r="KUF306" s="75"/>
      <c r="KUG306" s="75"/>
      <c r="KUH306" s="75"/>
      <c r="KUI306" s="75"/>
      <c r="KUJ306" s="75"/>
      <c r="KUK306" s="75"/>
      <c r="KUL306" s="75"/>
      <c r="KUM306" s="75"/>
      <c r="KUN306" s="75"/>
      <c r="KUO306" s="75"/>
      <c r="KUP306" s="75"/>
      <c r="KUQ306" s="75"/>
      <c r="KUR306" s="75"/>
      <c r="KUS306" s="75"/>
      <c r="KUT306" s="75"/>
      <c r="KUU306" s="75"/>
      <c r="KUV306" s="75"/>
      <c r="KUW306" s="75"/>
      <c r="KUX306" s="75"/>
      <c r="KUY306" s="75"/>
      <c r="KUZ306" s="75"/>
      <c r="KVA306" s="75"/>
      <c r="KVB306" s="75"/>
      <c r="KVC306" s="75"/>
      <c r="KVD306" s="75"/>
      <c r="KVE306" s="75"/>
      <c r="KVF306" s="75"/>
      <c r="KVG306" s="75"/>
      <c r="KVH306" s="75"/>
      <c r="KVI306" s="75"/>
      <c r="KVJ306" s="75"/>
      <c r="KVK306" s="75"/>
      <c r="KVL306" s="75"/>
      <c r="KVM306" s="75"/>
      <c r="KVN306" s="75"/>
      <c r="KVO306" s="75"/>
      <c r="KVP306" s="75"/>
      <c r="KVQ306" s="75"/>
      <c r="KVR306" s="75"/>
      <c r="KVS306" s="75"/>
      <c r="KVT306" s="75"/>
      <c r="KVU306" s="75"/>
      <c r="KVV306" s="75"/>
      <c r="KVW306" s="75"/>
      <c r="KVX306" s="75"/>
      <c r="KVY306" s="75"/>
      <c r="KVZ306" s="75"/>
      <c r="KWA306" s="75"/>
      <c r="KWB306" s="75"/>
      <c r="KWC306" s="75"/>
      <c r="KWD306" s="75"/>
      <c r="KWE306" s="75"/>
      <c r="KWF306" s="75"/>
      <c r="KWG306" s="75"/>
      <c r="KWH306" s="75"/>
      <c r="KWI306" s="75"/>
      <c r="KWJ306" s="75"/>
      <c r="KWK306" s="75"/>
      <c r="KWL306" s="75"/>
      <c r="KWM306" s="75"/>
      <c r="KWN306" s="75"/>
      <c r="KWO306" s="75"/>
      <c r="KWP306" s="75"/>
      <c r="KWQ306" s="75"/>
      <c r="KWR306" s="75"/>
      <c r="KWS306" s="75"/>
      <c r="KWT306" s="75"/>
      <c r="KWU306" s="75"/>
      <c r="KWV306" s="75"/>
      <c r="KWW306" s="75"/>
      <c r="KWX306" s="75"/>
      <c r="KWY306" s="75"/>
      <c r="KWZ306" s="75"/>
      <c r="KXA306" s="75"/>
      <c r="KXB306" s="75"/>
      <c r="KXC306" s="75"/>
      <c r="KXD306" s="75"/>
      <c r="KXE306" s="75"/>
      <c r="KXF306" s="75"/>
      <c r="KXG306" s="75"/>
      <c r="KXH306" s="75"/>
      <c r="KXI306" s="75"/>
      <c r="KXJ306" s="75"/>
      <c r="KXK306" s="75"/>
      <c r="KXL306" s="75"/>
      <c r="KXM306" s="75"/>
      <c r="KXN306" s="75"/>
      <c r="KXO306" s="75"/>
      <c r="KXP306" s="75"/>
      <c r="KXQ306" s="75"/>
      <c r="KXR306" s="75"/>
      <c r="KXS306" s="75"/>
      <c r="KXT306" s="75"/>
      <c r="KXU306" s="75"/>
      <c r="KXV306" s="75"/>
      <c r="KXW306" s="75"/>
      <c r="KXX306" s="75"/>
      <c r="KXY306" s="75"/>
      <c r="KXZ306" s="75"/>
      <c r="KYA306" s="75"/>
      <c r="KYB306" s="75"/>
      <c r="KYC306" s="75"/>
      <c r="KYD306" s="75"/>
      <c r="KYE306" s="75"/>
      <c r="KYF306" s="75"/>
      <c r="KYG306" s="75"/>
      <c r="KYH306" s="75"/>
      <c r="KYI306" s="75"/>
      <c r="KYJ306" s="75"/>
      <c r="KYK306" s="75"/>
      <c r="KYL306" s="75"/>
      <c r="KYM306" s="75"/>
      <c r="KYN306" s="75"/>
      <c r="KYO306" s="75"/>
      <c r="KYP306" s="75"/>
      <c r="KYQ306" s="75"/>
      <c r="KYR306" s="75"/>
      <c r="KYS306" s="75"/>
      <c r="KYT306" s="75"/>
      <c r="KYU306" s="75"/>
      <c r="KYV306" s="75"/>
      <c r="KYW306" s="75"/>
      <c r="KYX306" s="75"/>
      <c r="KYY306" s="75"/>
      <c r="KYZ306" s="75"/>
      <c r="KZA306" s="75"/>
      <c r="KZB306" s="75"/>
      <c r="KZC306" s="75"/>
      <c r="KZD306" s="75"/>
      <c r="KZE306" s="75"/>
      <c r="KZF306" s="75"/>
      <c r="KZG306" s="75"/>
      <c r="KZH306" s="75"/>
      <c r="KZI306" s="75"/>
      <c r="KZJ306" s="75"/>
      <c r="KZK306" s="75"/>
      <c r="KZL306" s="75"/>
      <c r="KZM306" s="75"/>
      <c r="KZN306" s="75"/>
      <c r="KZO306" s="75"/>
      <c r="KZP306" s="75"/>
      <c r="KZQ306" s="75"/>
      <c r="KZR306" s="75"/>
      <c r="KZS306" s="75"/>
      <c r="KZT306" s="75"/>
      <c r="KZU306" s="75"/>
      <c r="KZV306" s="75"/>
      <c r="KZW306" s="75"/>
      <c r="KZX306" s="75"/>
      <c r="KZY306" s="75"/>
      <c r="KZZ306" s="75"/>
      <c r="LAA306" s="75"/>
      <c r="LAB306" s="75"/>
      <c r="LAC306" s="75"/>
      <c r="LAD306" s="75"/>
      <c r="LAE306" s="75"/>
      <c r="LAF306" s="75"/>
      <c r="LAG306" s="75"/>
      <c r="LAH306" s="75"/>
      <c r="LAI306" s="75"/>
      <c r="LAJ306" s="75"/>
      <c r="LAK306" s="75"/>
      <c r="LAL306" s="75"/>
      <c r="LAM306" s="75"/>
      <c r="LAN306" s="75"/>
      <c r="LAO306" s="75"/>
      <c r="LAP306" s="75"/>
      <c r="LAQ306" s="75"/>
      <c r="LAR306" s="75"/>
      <c r="LAS306" s="75"/>
      <c r="LAT306" s="75"/>
      <c r="LAU306" s="75"/>
      <c r="LAV306" s="75"/>
      <c r="LAW306" s="75"/>
      <c r="LAX306" s="75"/>
      <c r="LAY306" s="75"/>
      <c r="LAZ306" s="75"/>
      <c r="LBA306" s="75"/>
      <c r="LBB306" s="75"/>
      <c r="LBC306" s="75"/>
      <c r="LBD306" s="75"/>
      <c r="LBE306" s="75"/>
      <c r="LBF306" s="75"/>
      <c r="LBG306" s="75"/>
      <c r="LBH306" s="75"/>
      <c r="LBI306" s="75"/>
      <c r="LBJ306" s="75"/>
      <c r="LBK306" s="75"/>
      <c r="LBL306" s="75"/>
      <c r="LBM306" s="75"/>
      <c r="LBN306" s="75"/>
      <c r="LBO306" s="75"/>
      <c r="LBP306" s="75"/>
      <c r="LBQ306" s="75"/>
      <c r="LBR306" s="75"/>
      <c r="LBS306" s="75"/>
      <c r="LBT306" s="75"/>
      <c r="LBU306" s="75"/>
      <c r="LBV306" s="75"/>
      <c r="LBW306" s="75"/>
      <c r="LBX306" s="75"/>
      <c r="LBY306" s="75"/>
      <c r="LBZ306" s="75"/>
      <c r="LCA306" s="75"/>
      <c r="LCB306" s="75"/>
      <c r="LCC306" s="75"/>
      <c r="LCD306" s="75"/>
      <c r="LCE306" s="75"/>
      <c r="LCF306" s="75"/>
      <c r="LCG306" s="75"/>
      <c r="LCH306" s="75"/>
      <c r="LCI306" s="75"/>
      <c r="LCJ306" s="75"/>
      <c r="LCK306" s="75"/>
      <c r="LCL306" s="75"/>
      <c r="LCM306" s="75"/>
      <c r="LCN306" s="75"/>
      <c r="LCO306" s="75"/>
      <c r="LCP306" s="75"/>
      <c r="LCQ306" s="75"/>
      <c r="LCR306" s="75"/>
      <c r="LCS306" s="75"/>
      <c r="LCT306" s="75"/>
      <c r="LCU306" s="75"/>
      <c r="LCV306" s="75"/>
      <c r="LCW306" s="75"/>
      <c r="LCX306" s="75"/>
      <c r="LCY306" s="75"/>
      <c r="LCZ306" s="75"/>
      <c r="LDA306" s="75"/>
      <c r="LDB306" s="75"/>
      <c r="LDC306" s="75"/>
      <c r="LDD306" s="75"/>
      <c r="LDE306" s="75"/>
      <c r="LDF306" s="75"/>
      <c r="LDG306" s="75"/>
      <c r="LDH306" s="75"/>
      <c r="LDI306" s="75"/>
      <c r="LDJ306" s="75"/>
      <c r="LDK306" s="75"/>
      <c r="LDL306" s="75"/>
      <c r="LDM306" s="75"/>
      <c r="LDN306" s="75"/>
      <c r="LDO306" s="75"/>
      <c r="LDP306" s="75"/>
      <c r="LDQ306" s="75"/>
      <c r="LDR306" s="75"/>
      <c r="LDS306" s="75"/>
      <c r="LDT306" s="75"/>
      <c r="LDU306" s="75"/>
      <c r="LDV306" s="75"/>
      <c r="LDW306" s="75"/>
      <c r="LDX306" s="75"/>
      <c r="LDY306" s="75"/>
      <c r="LDZ306" s="75"/>
      <c r="LEA306" s="75"/>
      <c r="LEB306" s="75"/>
      <c r="LEC306" s="75"/>
      <c r="LED306" s="75"/>
      <c r="LEE306" s="75"/>
      <c r="LEF306" s="75"/>
      <c r="LEG306" s="75"/>
      <c r="LEH306" s="75"/>
      <c r="LEI306" s="75"/>
      <c r="LEJ306" s="75"/>
      <c r="LEK306" s="75"/>
      <c r="LEL306" s="75"/>
      <c r="LEM306" s="75"/>
      <c r="LEN306" s="75"/>
      <c r="LEO306" s="75"/>
      <c r="LEP306" s="75"/>
      <c r="LEQ306" s="75"/>
      <c r="LER306" s="75"/>
      <c r="LES306" s="75"/>
      <c r="LET306" s="75"/>
      <c r="LEU306" s="75"/>
      <c r="LEV306" s="75"/>
      <c r="LEW306" s="75"/>
      <c r="LEX306" s="75"/>
      <c r="LEY306" s="75"/>
      <c r="LEZ306" s="75"/>
      <c r="LFA306" s="75"/>
      <c r="LFB306" s="75"/>
      <c r="LFC306" s="75"/>
      <c r="LFD306" s="75"/>
      <c r="LFE306" s="75"/>
      <c r="LFF306" s="75"/>
      <c r="LFG306" s="75"/>
      <c r="LFH306" s="75"/>
      <c r="LFI306" s="75"/>
      <c r="LFJ306" s="75"/>
      <c r="LFK306" s="75"/>
      <c r="LFL306" s="75"/>
      <c r="LFM306" s="75"/>
      <c r="LFN306" s="75"/>
      <c r="LFO306" s="75"/>
      <c r="LFP306" s="75"/>
      <c r="LFQ306" s="75"/>
      <c r="LFR306" s="75"/>
      <c r="LFS306" s="75"/>
      <c r="LFT306" s="75"/>
      <c r="LFU306" s="75"/>
      <c r="LFV306" s="75"/>
      <c r="LFW306" s="75"/>
      <c r="LFX306" s="75"/>
      <c r="LFY306" s="75"/>
      <c r="LFZ306" s="75"/>
      <c r="LGA306" s="75"/>
      <c r="LGB306" s="75"/>
      <c r="LGC306" s="75"/>
      <c r="LGD306" s="75"/>
      <c r="LGE306" s="75"/>
      <c r="LGF306" s="75"/>
      <c r="LGG306" s="75"/>
      <c r="LGH306" s="75"/>
      <c r="LGI306" s="75"/>
      <c r="LGJ306" s="75"/>
      <c r="LGK306" s="75"/>
      <c r="LGL306" s="75"/>
      <c r="LGM306" s="75"/>
      <c r="LGN306" s="75"/>
      <c r="LGO306" s="75"/>
      <c r="LGP306" s="75"/>
      <c r="LGQ306" s="75"/>
      <c r="LGR306" s="75"/>
      <c r="LGS306" s="75"/>
      <c r="LGT306" s="75"/>
      <c r="LGU306" s="75"/>
      <c r="LGV306" s="75"/>
      <c r="LGW306" s="75"/>
      <c r="LGX306" s="75"/>
      <c r="LGY306" s="75"/>
      <c r="LGZ306" s="75"/>
      <c r="LHA306" s="75"/>
      <c r="LHB306" s="75"/>
      <c r="LHC306" s="75"/>
      <c r="LHD306" s="75"/>
      <c r="LHE306" s="75"/>
      <c r="LHF306" s="75"/>
      <c r="LHG306" s="75"/>
      <c r="LHH306" s="75"/>
      <c r="LHI306" s="75"/>
      <c r="LHJ306" s="75"/>
      <c r="LHK306" s="75"/>
      <c r="LHL306" s="75"/>
      <c r="LHM306" s="75"/>
      <c r="LHN306" s="75"/>
      <c r="LHO306" s="75"/>
      <c r="LHP306" s="75"/>
      <c r="LHQ306" s="75"/>
      <c r="LHR306" s="75"/>
      <c r="LHS306" s="75"/>
      <c r="LHT306" s="75"/>
      <c r="LHU306" s="75"/>
      <c r="LHV306" s="75"/>
      <c r="LHW306" s="75"/>
      <c r="LHX306" s="75"/>
      <c r="LHY306" s="75"/>
      <c r="LHZ306" s="75"/>
      <c r="LIA306" s="75"/>
      <c r="LIB306" s="75"/>
      <c r="LIC306" s="75"/>
      <c r="LID306" s="75"/>
      <c r="LIE306" s="75"/>
      <c r="LIF306" s="75"/>
      <c r="LIG306" s="75"/>
      <c r="LIH306" s="75"/>
      <c r="LII306" s="75"/>
      <c r="LIJ306" s="75"/>
      <c r="LIK306" s="75"/>
      <c r="LIL306" s="75"/>
      <c r="LIM306" s="75"/>
      <c r="LIN306" s="75"/>
      <c r="LIO306" s="75"/>
      <c r="LIP306" s="75"/>
      <c r="LIQ306" s="75"/>
      <c r="LIR306" s="75"/>
      <c r="LIS306" s="75"/>
      <c r="LIT306" s="75"/>
      <c r="LIU306" s="75"/>
      <c r="LIV306" s="75"/>
      <c r="LIW306" s="75"/>
      <c r="LIX306" s="75"/>
      <c r="LIY306" s="75"/>
      <c r="LIZ306" s="75"/>
      <c r="LJA306" s="75"/>
      <c r="LJB306" s="75"/>
      <c r="LJC306" s="75"/>
      <c r="LJD306" s="75"/>
      <c r="LJE306" s="75"/>
      <c r="LJF306" s="75"/>
      <c r="LJG306" s="75"/>
      <c r="LJH306" s="75"/>
      <c r="LJI306" s="75"/>
      <c r="LJJ306" s="75"/>
      <c r="LJK306" s="75"/>
      <c r="LJL306" s="75"/>
      <c r="LJM306" s="75"/>
      <c r="LJN306" s="75"/>
      <c r="LJO306" s="75"/>
      <c r="LJP306" s="75"/>
      <c r="LJQ306" s="75"/>
      <c r="LJR306" s="75"/>
      <c r="LJS306" s="75"/>
      <c r="LJT306" s="75"/>
      <c r="LJU306" s="75"/>
      <c r="LJV306" s="75"/>
      <c r="LJW306" s="75"/>
      <c r="LJX306" s="75"/>
      <c r="LJY306" s="75"/>
      <c r="LJZ306" s="75"/>
      <c r="LKA306" s="75"/>
      <c r="LKB306" s="75"/>
      <c r="LKC306" s="75"/>
      <c r="LKD306" s="75"/>
      <c r="LKE306" s="75"/>
      <c r="LKF306" s="75"/>
      <c r="LKG306" s="75"/>
      <c r="LKH306" s="75"/>
      <c r="LKI306" s="75"/>
      <c r="LKJ306" s="75"/>
      <c r="LKK306" s="75"/>
      <c r="LKL306" s="75"/>
      <c r="LKM306" s="75"/>
      <c r="LKN306" s="75"/>
      <c r="LKO306" s="75"/>
      <c r="LKP306" s="75"/>
      <c r="LKQ306" s="75"/>
      <c r="LKR306" s="75"/>
      <c r="LKS306" s="75"/>
      <c r="LKT306" s="75"/>
      <c r="LKU306" s="75"/>
      <c r="LKV306" s="75"/>
      <c r="LKW306" s="75"/>
      <c r="LKX306" s="75"/>
      <c r="LKY306" s="75"/>
      <c r="LKZ306" s="75"/>
      <c r="LLA306" s="75"/>
      <c r="LLB306" s="75"/>
      <c r="LLC306" s="75"/>
      <c r="LLD306" s="75"/>
      <c r="LLE306" s="75"/>
      <c r="LLF306" s="75"/>
      <c r="LLG306" s="75"/>
      <c r="LLH306" s="75"/>
      <c r="LLI306" s="75"/>
      <c r="LLJ306" s="75"/>
      <c r="LLK306" s="75"/>
      <c r="LLL306" s="75"/>
      <c r="LLM306" s="75"/>
      <c r="LLN306" s="75"/>
      <c r="LLO306" s="75"/>
      <c r="LLP306" s="75"/>
      <c r="LLQ306" s="75"/>
      <c r="LLR306" s="75"/>
      <c r="LLS306" s="75"/>
      <c r="LLT306" s="75"/>
      <c r="LLU306" s="75"/>
      <c r="LLV306" s="75"/>
      <c r="LLW306" s="75"/>
      <c r="LLX306" s="75"/>
      <c r="LLY306" s="75"/>
      <c r="LLZ306" s="75"/>
      <c r="LMA306" s="75"/>
      <c r="LMB306" s="75"/>
      <c r="LMC306" s="75"/>
      <c r="LMD306" s="75"/>
      <c r="LME306" s="75"/>
      <c r="LMF306" s="75"/>
      <c r="LMG306" s="75"/>
      <c r="LMH306" s="75"/>
      <c r="LMI306" s="75"/>
      <c r="LMJ306" s="75"/>
      <c r="LMK306" s="75"/>
      <c r="LML306" s="75"/>
      <c r="LMM306" s="75"/>
      <c r="LMN306" s="75"/>
      <c r="LMO306" s="75"/>
      <c r="LMP306" s="75"/>
      <c r="LMQ306" s="75"/>
      <c r="LMR306" s="75"/>
      <c r="LMS306" s="75"/>
      <c r="LMT306" s="75"/>
      <c r="LMU306" s="75"/>
      <c r="LMV306" s="75"/>
      <c r="LMW306" s="75"/>
      <c r="LMX306" s="75"/>
      <c r="LMY306" s="75"/>
      <c r="LMZ306" s="75"/>
      <c r="LNA306" s="75"/>
      <c r="LNB306" s="75"/>
      <c r="LNC306" s="75"/>
      <c r="LND306" s="75"/>
      <c r="LNE306" s="75"/>
      <c r="LNF306" s="75"/>
      <c r="LNG306" s="75"/>
      <c r="LNH306" s="75"/>
      <c r="LNI306" s="75"/>
      <c r="LNJ306" s="75"/>
      <c r="LNK306" s="75"/>
      <c r="LNL306" s="75"/>
      <c r="LNM306" s="75"/>
      <c r="LNN306" s="75"/>
      <c r="LNO306" s="75"/>
      <c r="LNP306" s="75"/>
      <c r="LNQ306" s="75"/>
      <c r="LNR306" s="75"/>
      <c r="LNS306" s="75"/>
      <c r="LNT306" s="75"/>
      <c r="LNU306" s="75"/>
      <c r="LNV306" s="75"/>
      <c r="LNW306" s="75"/>
      <c r="LNX306" s="75"/>
      <c r="LNY306" s="75"/>
      <c r="LNZ306" s="75"/>
      <c r="LOA306" s="75"/>
      <c r="LOB306" s="75"/>
      <c r="LOC306" s="75"/>
      <c r="LOD306" s="75"/>
      <c r="LOE306" s="75"/>
      <c r="LOF306" s="75"/>
      <c r="LOG306" s="75"/>
      <c r="LOH306" s="75"/>
      <c r="LOI306" s="75"/>
      <c r="LOJ306" s="75"/>
      <c r="LOK306" s="75"/>
      <c r="LOL306" s="75"/>
      <c r="LOM306" s="75"/>
      <c r="LON306" s="75"/>
      <c r="LOO306" s="75"/>
      <c r="LOP306" s="75"/>
      <c r="LOQ306" s="75"/>
      <c r="LOR306" s="75"/>
      <c r="LOS306" s="75"/>
      <c r="LOT306" s="75"/>
      <c r="LOU306" s="75"/>
      <c r="LOV306" s="75"/>
      <c r="LOW306" s="75"/>
      <c r="LOX306" s="75"/>
      <c r="LOY306" s="75"/>
      <c r="LOZ306" s="75"/>
      <c r="LPA306" s="75"/>
      <c r="LPB306" s="75"/>
      <c r="LPC306" s="75"/>
      <c r="LPD306" s="75"/>
      <c r="LPE306" s="75"/>
      <c r="LPF306" s="75"/>
      <c r="LPG306" s="75"/>
      <c r="LPH306" s="75"/>
      <c r="LPI306" s="75"/>
      <c r="LPJ306" s="75"/>
      <c r="LPK306" s="75"/>
      <c r="LPL306" s="75"/>
      <c r="LPM306" s="75"/>
      <c r="LPN306" s="75"/>
      <c r="LPO306" s="75"/>
      <c r="LPP306" s="75"/>
      <c r="LPQ306" s="75"/>
      <c r="LPR306" s="75"/>
      <c r="LPS306" s="75"/>
      <c r="LPT306" s="75"/>
      <c r="LPU306" s="75"/>
      <c r="LPV306" s="75"/>
      <c r="LPW306" s="75"/>
      <c r="LPX306" s="75"/>
      <c r="LPY306" s="75"/>
      <c r="LPZ306" s="75"/>
      <c r="LQA306" s="75"/>
      <c r="LQB306" s="75"/>
      <c r="LQC306" s="75"/>
      <c r="LQD306" s="75"/>
      <c r="LQE306" s="75"/>
      <c r="LQF306" s="75"/>
      <c r="LQG306" s="75"/>
      <c r="LQH306" s="75"/>
      <c r="LQI306" s="75"/>
      <c r="LQJ306" s="75"/>
      <c r="LQK306" s="75"/>
      <c r="LQL306" s="75"/>
      <c r="LQM306" s="75"/>
      <c r="LQN306" s="75"/>
      <c r="LQO306" s="75"/>
      <c r="LQP306" s="75"/>
      <c r="LQQ306" s="75"/>
      <c r="LQR306" s="75"/>
      <c r="LQS306" s="75"/>
      <c r="LQT306" s="75"/>
      <c r="LQU306" s="75"/>
      <c r="LQV306" s="75"/>
      <c r="LQW306" s="75"/>
      <c r="LQX306" s="75"/>
      <c r="LQY306" s="75"/>
      <c r="LQZ306" s="75"/>
      <c r="LRA306" s="75"/>
      <c r="LRB306" s="75"/>
      <c r="LRC306" s="75"/>
      <c r="LRD306" s="75"/>
      <c r="LRE306" s="75"/>
      <c r="LRF306" s="75"/>
      <c r="LRG306" s="75"/>
      <c r="LRH306" s="75"/>
      <c r="LRI306" s="75"/>
      <c r="LRJ306" s="75"/>
      <c r="LRK306" s="75"/>
      <c r="LRL306" s="75"/>
      <c r="LRM306" s="75"/>
      <c r="LRN306" s="75"/>
      <c r="LRO306" s="75"/>
      <c r="LRP306" s="75"/>
      <c r="LRQ306" s="75"/>
      <c r="LRR306" s="75"/>
      <c r="LRS306" s="75"/>
      <c r="LRT306" s="75"/>
      <c r="LRU306" s="75"/>
      <c r="LRV306" s="75"/>
      <c r="LRW306" s="75"/>
      <c r="LRX306" s="75"/>
      <c r="LRY306" s="75"/>
      <c r="LRZ306" s="75"/>
      <c r="LSA306" s="75"/>
      <c r="LSB306" s="75"/>
      <c r="LSC306" s="75"/>
      <c r="LSD306" s="75"/>
      <c r="LSE306" s="75"/>
      <c r="LSF306" s="75"/>
      <c r="LSG306" s="75"/>
      <c r="LSH306" s="75"/>
      <c r="LSI306" s="75"/>
      <c r="LSJ306" s="75"/>
      <c r="LSK306" s="75"/>
      <c r="LSL306" s="75"/>
      <c r="LSM306" s="75"/>
      <c r="LSN306" s="75"/>
      <c r="LSO306" s="75"/>
      <c r="LSP306" s="75"/>
      <c r="LSQ306" s="75"/>
      <c r="LSR306" s="75"/>
      <c r="LSS306" s="75"/>
      <c r="LST306" s="75"/>
      <c r="LSU306" s="75"/>
      <c r="LSV306" s="75"/>
      <c r="LSW306" s="75"/>
      <c r="LSX306" s="75"/>
      <c r="LSY306" s="75"/>
      <c r="LSZ306" s="75"/>
      <c r="LTA306" s="75"/>
      <c r="LTB306" s="75"/>
      <c r="LTC306" s="75"/>
      <c r="LTD306" s="75"/>
      <c r="LTE306" s="75"/>
      <c r="LTF306" s="75"/>
      <c r="LTG306" s="75"/>
      <c r="LTH306" s="75"/>
      <c r="LTI306" s="75"/>
      <c r="LTJ306" s="75"/>
      <c r="LTK306" s="75"/>
      <c r="LTL306" s="75"/>
      <c r="LTM306" s="75"/>
      <c r="LTN306" s="75"/>
      <c r="LTO306" s="75"/>
      <c r="LTP306" s="75"/>
      <c r="LTQ306" s="75"/>
      <c r="LTR306" s="75"/>
      <c r="LTS306" s="75"/>
      <c r="LTT306" s="75"/>
      <c r="LTU306" s="75"/>
      <c r="LTV306" s="75"/>
      <c r="LTW306" s="75"/>
      <c r="LTX306" s="75"/>
      <c r="LTY306" s="75"/>
      <c r="LTZ306" s="75"/>
      <c r="LUA306" s="75"/>
      <c r="LUB306" s="75"/>
      <c r="LUC306" s="75"/>
      <c r="LUD306" s="75"/>
      <c r="LUE306" s="75"/>
      <c r="LUF306" s="75"/>
      <c r="LUG306" s="75"/>
      <c r="LUH306" s="75"/>
      <c r="LUI306" s="75"/>
      <c r="LUJ306" s="75"/>
      <c r="LUK306" s="75"/>
      <c r="LUL306" s="75"/>
      <c r="LUM306" s="75"/>
      <c r="LUN306" s="75"/>
      <c r="LUO306" s="75"/>
      <c r="LUP306" s="75"/>
      <c r="LUQ306" s="75"/>
      <c r="LUR306" s="75"/>
      <c r="LUS306" s="75"/>
      <c r="LUT306" s="75"/>
      <c r="LUU306" s="75"/>
      <c r="LUV306" s="75"/>
      <c r="LUW306" s="75"/>
      <c r="LUX306" s="75"/>
      <c r="LUY306" s="75"/>
      <c r="LUZ306" s="75"/>
      <c r="LVA306" s="75"/>
      <c r="LVB306" s="75"/>
      <c r="LVC306" s="75"/>
      <c r="LVD306" s="75"/>
      <c r="LVE306" s="75"/>
      <c r="LVF306" s="75"/>
      <c r="LVG306" s="75"/>
      <c r="LVH306" s="75"/>
      <c r="LVI306" s="75"/>
      <c r="LVJ306" s="75"/>
      <c r="LVK306" s="75"/>
      <c r="LVL306" s="75"/>
      <c r="LVM306" s="75"/>
      <c r="LVN306" s="75"/>
      <c r="LVO306" s="75"/>
      <c r="LVP306" s="75"/>
      <c r="LVQ306" s="75"/>
      <c r="LVR306" s="75"/>
      <c r="LVS306" s="75"/>
      <c r="LVT306" s="75"/>
      <c r="LVU306" s="75"/>
      <c r="LVV306" s="75"/>
      <c r="LVW306" s="75"/>
      <c r="LVX306" s="75"/>
      <c r="LVY306" s="75"/>
      <c r="LVZ306" s="75"/>
      <c r="LWA306" s="75"/>
      <c r="LWB306" s="75"/>
      <c r="LWC306" s="75"/>
      <c r="LWD306" s="75"/>
      <c r="LWE306" s="75"/>
      <c r="LWF306" s="75"/>
      <c r="LWG306" s="75"/>
      <c r="LWH306" s="75"/>
      <c r="LWI306" s="75"/>
      <c r="LWJ306" s="75"/>
      <c r="LWK306" s="75"/>
      <c r="LWL306" s="75"/>
      <c r="LWM306" s="75"/>
      <c r="LWN306" s="75"/>
      <c r="LWO306" s="75"/>
      <c r="LWP306" s="75"/>
      <c r="LWQ306" s="75"/>
      <c r="LWR306" s="75"/>
      <c r="LWS306" s="75"/>
      <c r="LWT306" s="75"/>
      <c r="LWU306" s="75"/>
      <c r="LWV306" s="75"/>
      <c r="LWW306" s="75"/>
      <c r="LWX306" s="75"/>
      <c r="LWY306" s="75"/>
      <c r="LWZ306" s="75"/>
      <c r="LXA306" s="75"/>
      <c r="LXB306" s="75"/>
      <c r="LXC306" s="75"/>
      <c r="LXD306" s="75"/>
      <c r="LXE306" s="75"/>
      <c r="LXF306" s="75"/>
      <c r="LXG306" s="75"/>
      <c r="LXH306" s="75"/>
      <c r="LXI306" s="75"/>
      <c r="LXJ306" s="75"/>
      <c r="LXK306" s="75"/>
      <c r="LXL306" s="75"/>
      <c r="LXM306" s="75"/>
      <c r="LXN306" s="75"/>
      <c r="LXO306" s="75"/>
      <c r="LXP306" s="75"/>
      <c r="LXQ306" s="75"/>
      <c r="LXR306" s="75"/>
      <c r="LXS306" s="75"/>
      <c r="LXT306" s="75"/>
      <c r="LXU306" s="75"/>
      <c r="LXV306" s="75"/>
      <c r="LXW306" s="75"/>
      <c r="LXX306" s="75"/>
      <c r="LXY306" s="75"/>
      <c r="LXZ306" s="75"/>
      <c r="LYA306" s="75"/>
      <c r="LYB306" s="75"/>
      <c r="LYC306" s="75"/>
      <c r="LYD306" s="75"/>
      <c r="LYE306" s="75"/>
      <c r="LYF306" s="75"/>
      <c r="LYG306" s="75"/>
      <c r="LYH306" s="75"/>
      <c r="LYI306" s="75"/>
      <c r="LYJ306" s="75"/>
      <c r="LYK306" s="75"/>
      <c r="LYL306" s="75"/>
      <c r="LYM306" s="75"/>
      <c r="LYN306" s="75"/>
      <c r="LYO306" s="75"/>
      <c r="LYP306" s="75"/>
      <c r="LYQ306" s="75"/>
      <c r="LYR306" s="75"/>
      <c r="LYS306" s="75"/>
      <c r="LYT306" s="75"/>
      <c r="LYU306" s="75"/>
      <c r="LYV306" s="75"/>
      <c r="LYW306" s="75"/>
      <c r="LYX306" s="75"/>
      <c r="LYY306" s="75"/>
      <c r="LYZ306" s="75"/>
      <c r="LZA306" s="75"/>
      <c r="LZB306" s="75"/>
      <c r="LZC306" s="75"/>
      <c r="LZD306" s="75"/>
      <c r="LZE306" s="75"/>
      <c r="LZF306" s="75"/>
      <c r="LZG306" s="75"/>
      <c r="LZH306" s="75"/>
      <c r="LZI306" s="75"/>
      <c r="LZJ306" s="75"/>
      <c r="LZK306" s="75"/>
      <c r="LZL306" s="75"/>
      <c r="LZM306" s="75"/>
      <c r="LZN306" s="75"/>
      <c r="LZO306" s="75"/>
      <c r="LZP306" s="75"/>
      <c r="LZQ306" s="75"/>
      <c r="LZR306" s="75"/>
      <c r="LZS306" s="75"/>
      <c r="LZT306" s="75"/>
      <c r="LZU306" s="75"/>
      <c r="LZV306" s="75"/>
      <c r="LZW306" s="75"/>
      <c r="LZX306" s="75"/>
      <c r="LZY306" s="75"/>
      <c r="LZZ306" s="75"/>
      <c r="MAA306" s="75"/>
      <c r="MAB306" s="75"/>
      <c r="MAC306" s="75"/>
      <c r="MAD306" s="75"/>
      <c r="MAE306" s="75"/>
      <c r="MAF306" s="75"/>
      <c r="MAG306" s="75"/>
      <c r="MAH306" s="75"/>
      <c r="MAI306" s="75"/>
      <c r="MAJ306" s="75"/>
      <c r="MAK306" s="75"/>
      <c r="MAL306" s="75"/>
      <c r="MAM306" s="75"/>
      <c r="MAN306" s="75"/>
      <c r="MAO306" s="75"/>
      <c r="MAP306" s="75"/>
      <c r="MAQ306" s="75"/>
      <c r="MAR306" s="75"/>
      <c r="MAS306" s="75"/>
      <c r="MAT306" s="75"/>
      <c r="MAU306" s="75"/>
      <c r="MAV306" s="75"/>
      <c r="MAW306" s="75"/>
      <c r="MAX306" s="75"/>
      <c r="MAY306" s="75"/>
      <c r="MAZ306" s="75"/>
      <c r="MBA306" s="75"/>
      <c r="MBB306" s="75"/>
      <c r="MBC306" s="75"/>
      <c r="MBD306" s="75"/>
      <c r="MBE306" s="75"/>
      <c r="MBF306" s="75"/>
      <c r="MBG306" s="75"/>
      <c r="MBH306" s="75"/>
      <c r="MBI306" s="75"/>
      <c r="MBJ306" s="75"/>
      <c r="MBK306" s="75"/>
      <c r="MBL306" s="75"/>
      <c r="MBM306" s="75"/>
      <c r="MBN306" s="75"/>
      <c r="MBO306" s="75"/>
      <c r="MBP306" s="75"/>
      <c r="MBQ306" s="75"/>
      <c r="MBR306" s="75"/>
      <c r="MBS306" s="75"/>
      <c r="MBT306" s="75"/>
      <c r="MBU306" s="75"/>
      <c r="MBV306" s="75"/>
      <c r="MBW306" s="75"/>
      <c r="MBX306" s="75"/>
      <c r="MBY306" s="75"/>
      <c r="MBZ306" s="75"/>
      <c r="MCA306" s="75"/>
      <c r="MCB306" s="75"/>
      <c r="MCC306" s="75"/>
      <c r="MCD306" s="75"/>
      <c r="MCE306" s="75"/>
      <c r="MCF306" s="75"/>
      <c r="MCG306" s="75"/>
      <c r="MCH306" s="75"/>
      <c r="MCI306" s="75"/>
      <c r="MCJ306" s="75"/>
      <c r="MCK306" s="75"/>
      <c r="MCL306" s="75"/>
      <c r="MCM306" s="75"/>
      <c r="MCN306" s="75"/>
      <c r="MCO306" s="75"/>
      <c r="MCP306" s="75"/>
      <c r="MCQ306" s="75"/>
      <c r="MCR306" s="75"/>
      <c r="MCS306" s="75"/>
      <c r="MCT306" s="75"/>
      <c r="MCU306" s="75"/>
      <c r="MCV306" s="75"/>
      <c r="MCW306" s="75"/>
      <c r="MCX306" s="75"/>
      <c r="MCY306" s="75"/>
      <c r="MCZ306" s="75"/>
      <c r="MDA306" s="75"/>
      <c r="MDB306" s="75"/>
      <c r="MDC306" s="75"/>
      <c r="MDD306" s="75"/>
      <c r="MDE306" s="75"/>
      <c r="MDF306" s="75"/>
      <c r="MDG306" s="75"/>
      <c r="MDH306" s="75"/>
      <c r="MDI306" s="75"/>
      <c r="MDJ306" s="75"/>
      <c r="MDK306" s="75"/>
      <c r="MDL306" s="75"/>
      <c r="MDM306" s="75"/>
      <c r="MDN306" s="75"/>
      <c r="MDO306" s="75"/>
      <c r="MDP306" s="75"/>
      <c r="MDQ306" s="75"/>
      <c r="MDR306" s="75"/>
      <c r="MDS306" s="75"/>
      <c r="MDT306" s="75"/>
      <c r="MDU306" s="75"/>
      <c r="MDV306" s="75"/>
      <c r="MDW306" s="75"/>
      <c r="MDX306" s="75"/>
      <c r="MDY306" s="75"/>
      <c r="MDZ306" s="75"/>
      <c r="MEA306" s="75"/>
      <c r="MEB306" s="75"/>
      <c r="MEC306" s="75"/>
      <c r="MED306" s="75"/>
      <c r="MEE306" s="75"/>
      <c r="MEF306" s="75"/>
      <c r="MEG306" s="75"/>
      <c r="MEH306" s="75"/>
      <c r="MEI306" s="75"/>
      <c r="MEJ306" s="75"/>
      <c r="MEK306" s="75"/>
      <c r="MEL306" s="75"/>
      <c r="MEM306" s="75"/>
      <c r="MEN306" s="75"/>
      <c r="MEO306" s="75"/>
      <c r="MEP306" s="75"/>
      <c r="MEQ306" s="75"/>
      <c r="MER306" s="75"/>
      <c r="MES306" s="75"/>
      <c r="MET306" s="75"/>
      <c r="MEU306" s="75"/>
      <c r="MEV306" s="75"/>
      <c r="MEW306" s="75"/>
      <c r="MEX306" s="75"/>
      <c r="MEY306" s="75"/>
      <c r="MEZ306" s="75"/>
      <c r="MFA306" s="75"/>
      <c r="MFB306" s="75"/>
      <c r="MFC306" s="75"/>
      <c r="MFD306" s="75"/>
      <c r="MFE306" s="75"/>
      <c r="MFF306" s="75"/>
      <c r="MFG306" s="75"/>
      <c r="MFH306" s="75"/>
      <c r="MFI306" s="75"/>
      <c r="MFJ306" s="75"/>
      <c r="MFK306" s="75"/>
      <c r="MFL306" s="75"/>
      <c r="MFM306" s="75"/>
      <c r="MFN306" s="75"/>
      <c r="MFO306" s="75"/>
      <c r="MFP306" s="75"/>
      <c r="MFQ306" s="75"/>
      <c r="MFR306" s="75"/>
      <c r="MFS306" s="75"/>
      <c r="MFT306" s="75"/>
      <c r="MFU306" s="75"/>
      <c r="MFV306" s="75"/>
      <c r="MFW306" s="75"/>
      <c r="MFX306" s="75"/>
      <c r="MFY306" s="75"/>
      <c r="MFZ306" s="75"/>
      <c r="MGA306" s="75"/>
      <c r="MGB306" s="75"/>
      <c r="MGC306" s="75"/>
      <c r="MGD306" s="75"/>
      <c r="MGE306" s="75"/>
      <c r="MGF306" s="75"/>
      <c r="MGG306" s="75"/>
      <c r="MGH306" s="75"/>
      <c r="MGI306" s="75"/>
      <c r="MGJ306" s="75"/>
      <c r="MGK306" s="75"/>
      <c r="MGL306" s="75"/>
      <c r="MGM306" s="75"/>
      <c r="MGN306" s="75"/>
      <c r="MGO306" s="75"/>
      <c r="MGP306" s="75"/>
      <c r="MGQ306" s="75"/>
      <c r="MGR306" s="75"/>
      <c r="MGS306" s="75"/>
      <c r="MGT306" s="75"/>
      <c r="MGU306" s="75"/>
      <c r="MGV306" s="75"/>
      <c r="MGW306" s="75"/>
      <c r="MGX306" s="75"/>
      <c r="MGY306" s="75"/>
      <c r="MGZ306" s="75"/>
      <c r="MHA306" s="75"/>
      <c r="MHB306" s="75"/>
      <c r="MHC306" s="75"/>
      <c r="MHD306" s="75"/>
      <c r="MHE306" s="75"/>
      <c r="MHF306" s="75"/>
      <c r="MHG306" s="75"/>
      <c r="MHH306" s="75"/>
      <c r="MHI306" s="75"/>
      <c r="MHJ306" s="75"/>
      <c r="MHK306" s="75"/>
      <c r="MHL306" s="75"/>
      <c r="MHM306" s="75"/>
      <c r="MHN306" s="75"/>
      <c r="MHO306" s="75"/>
      <c r="MHP306" s="75"/>
      <c r="MHQ306" s="75"/>
      <c r="MHR306" s="75"/>
      <c r="MHS306" s="75"/>
      <c r="MHT306" s="75"/>
      <c r="MHU306" s="75"/>
      <c r="MHV306" s="75"/>
      <c r="MHW306" s="75"/>
      <c r="MHX306" s="75"/>
      <c r="MHY306" s="75"/>
      <c r="MHZ306" s="75"/>
      <c r="MIA306" s="75"/>
      <c r="MIB306" s="75"/>
      <c r="MIC306" s="75"/>
      <c r="MID306" s="75"/>
      <c r="MIE306" s="75"/>
      <c r="MIF306" s="75"/>
      <c r="MIG306" s="75"/>
      <c r="MIH306" s="75"/>
      <c r="MII306" s="75"/>
      <c r="MIJ306" s="75"/>
      <c r="MIK306" s="75"/>
      <c r="MIL306" s="75"/>
      <c r="MIM306" s="75"/>
      <c r="MIN306" s="75"/>
      <c r="MIO306" s="75"/>
      <c r="MIP306" s="75"/>
      <c r="MIQ306" s="75"/>
      <c r="MIR306" s="75"/>
      <c r="MIS306" s="75"/>
      <c r="MIT306" s="75"/>
      <c r="MIU306" s="75"/>
      <c r="MIV306" s="75"/>
      <c r="MIW306" s="75"/>
      <c r="MIX306" s="75"/>
      <c r="MIY306" s="75"/>
      <c r="MIZ306" s="75"/>
      <c r="MJA306" s="75"/>
      <c r="MJB306" s="75"/>
      <c r="MJC306" s="75"/>
      <c r="MJD306" s="75"/>
      <c r="MJE306" s="75"/>
      <c r="MJF306" s="75"/>
      <c r="MJG306" s="75"/>
      <c r="MJH306" s="75"/>
      <c r="MJI306" s="75"/>
      <c r="MJJ306" s="75"/>
      <c r="MJK306" s="75"/>
      <c r="MJL306" s="75"/>
      <c r="MJM306" s="75"/>
      <c r="MJN306" s="75"/>
      <c r="MJO306" s="75"/>
      <c r="MJP306" s="75"/>
      <c r="MJQ306" s="75"/>
      <c r="MJR306" s="75"/>
      <c r="MJS306" s="75"/>
      <c r="MJT306" s="75"/>
      <c r="MJU306" s="75"/>
      <c r="MJV306" s="75"/>
      <c r="MJW306" s="75"/>
      <c r="MJX306" s="75"/>
      <c r="MJY306" s="75"/>
      <c r="MJZ306" s="75"/>
      <c r="MKA306" s="75"/>
      <c r="MKB306" s="75"/>
      <c r="MKC306" s="75"/>
      <c r="MKD306" s="75"/>
      <c r="MKE306" s="75"/>
      <c r="MKF306" s="75"/>
      <c r="MKG306" s="75"/>
      <c r="MKH306" s="75"/>
      <c r="MKI306" s="75"/>
      <c r="MKJ306" s="75"/>
      <c r="MKK306" s="75"/>
      <c r="MKL306" s="75"/>
      <c r="MKM306" s="75"/>
      <c r="MKN306" s="75"/>
      <c r="MKO306" s="75"/>
      <c r="MKP306" s="75"/>
      <c r="MKQ306" s="75"/>
      <c r="MKR306" s="75"/>
      <c r="MKS306" s="75"/>
      <c r="MKT306" s="75"/>
      <c r="MKU306" s="75"/>
      <c r="MKV306" s="75"/>
      <c r="MKW306" s="75"/>
      <c r="MKX306" s="75"/>
      <c r="MKY306" s="75"/>
      <c r="MKZ306" s="75"/>
      <c r="MLA306" s="75"/>
      <c r="MLB306" s="75"/>
      <c r="MLC306" s="75"/>
      <c r="MLD306" s="75"/>
      <c r="MLE306" s="75"/>
      <c r="MLF306" s="75"/>
      <c r="MLG306" s="75"/>
      <c r="MLH306" s="75"/>
      <c r="MLI306" s="75"/>
      <c r="MLJ306" s="75"/>
      <c r="MLK306" s="75"/>
      <c r="MLL306" s="75"/>
      <c r="MLM306" s="75"/>
      <c r="MLN306" s="75"/>
      <c r="MLO306" s="75"/>
      <c r="MLP306" s="75"/>
      <c r="MLQ306" s="75"/>
      <c r="MLR306" s="75"/>
      <c r="MLS306" s="75"/>
      <c r="MLT306" s="75"/>
      <c r="MLU306" s="75"/>
      <c r="MLV306" s="75"/>
      <c r="MLW306" s="75"/>
      <c r="MLX306" s="75"/>
      <c r="MLY306" s="75"/>
      <c r="MLZ306" s="75"/>
      <c r="MMA306" s="75"/>
      <c r="MMB306" s="75"/>
      <c r="MMC306" s="75"/>
      <c r="MMD306" s="75"/>
      <c r="MME306" s="75"/>
      <c r="MMF306" s="75"/>
      <c r="MMG306" s="75"/>
      <c r="MMH306" s="75"/>
      <c r="MMI306" s="75"/>
      <c r="MMJ306" s="75"/>
      <c r="MMK306" s="75"/>
      <c r="MML306" s="75"/>
      <c r="MMM306" s="75"/>
      <c r="MMN306" s="75"/>
      <c r="MMO306" s="75"/>
      <c r="MMP306" s="75"/>
      <c r="MMQ306" s="75"/>
      <c r="MMR306" s="75"/>
      <c r="MMS306" s="75"/>
      <c r="MMT306" s="75"/>
      <c r="MMU306" s="75"/>
      <c r="MMV306" s="75"/>
      <c r="MMW306" s="75"/>
      <c r="MMX306" s="75"/>
      <c r="MMY306" s="75"/>
      <c r="MMZ306" s="75"/>
      <c r="MNA306" s="75"/>
      <c r="MNB306" s="75"/>
      <c r="MNC306" s="75"/>
      <c r="MND306" s="75"/>
      <c r="MNE306" s="75"/>
      <c r="MNF306" s="75"/>
      <c r="MNG306" s="75"/>
      <c r="MNH306" s="75"/>
      <c r="MNI306" s="75"/>
      <c r="MNJ306" s="75"/>
      <c r="MNK306" s="75"/>
      <c r="MNL306" s="75"/>
      <c r="MNM306" s="75"/>
      <c r="MNN306" s="75"/>
      <c r="MNO306" s="75"/>
      <c r="MNP306" s="75"/>
      <c r="MNQ306" s="75"/>
      <c r="MNR306" s="75"/>
      <c r="MNS306" s="75"/>
      <c r="MNT306" s="75"/>
      <c r="MNU306" s="75"/>
      <c r="MNV306" s="75"/>
      <c r="MNW306" s="75"/>
      <c r="MNX306" s="75"/>
      <c r="MNY306" s="75"/>
      <c r="MNZ306" s="75"/>
      <c r="MOA306" s="75"/>
      <c r="MOB306" s="75"/>
      <c r="MOC306" s="75"/>
      <c r="MOD306" s="75"/>
      <c r="MOE306" s="75"/>
      <c r="MOF306" s="75"/>
      <c r="MOG306" s="75"/>
      <c r="MOH306" s="75"/>
      <c r="MOI306" s="75"/>
      <c r="MOJ306" s="75"/>
      <c r="MOK306" s="75"/>
      <c r="MOL306" s="75"/>
      <c r="MOM306" s="75"/>
      <c r="MON306" s="75"/>
      <c r="MOO306" s="75"/>
      <c r="MOP306" s="75"/>
      <c r="MOQ306" s="75"/>
      <c r="MOR306" s="75"/>
      <c r="MOS306" s="75"/>
      <c r="MOT306" s="75"/>
      <c r="MOU306" s="75"/>
      <c r="MOV306" s="75"/>
      <c r="MOW306" s="75"/>
      <c r="MOX306" s="75"/>
      <c r="MOY306" s="75"/>
      <c r="MOZ306" s="75"/>
      <c r="MPA306" s="75"/>
      <c r="MPB306" s="75"/>
      <c r="MPC306" s="75"/>
      <c r="MPD306" s="75"/>
      <c r="MPE306" s="75"/>
      <c r="MPF306" s="75"/>
      <c r="MPG306" s="75"/>
      <c r="MPH306" s="75"/>
      <c r="MPI306" s="75"/>
      <c r="MPJ306" s="75"/>
      <c r="MPK306" s="75"/>
      <c r="MPL306" s="75"/>
      <c r="MPM306" s="75"/>
      <c r="MPN306" s="75"/>
      <c r="MPO306" s="75"/>
      <c r="MPP306" s="75"/>
      <c r="MPQ306" s="75"/>
      <c r="MPR306" s="75"/>
      <c r="MPS306" s="75"/>
      <c r="MPT306" s="75"/>
      <c r="MPU306" s="75"/>
      <c r="MPV306" s="75"/>
      <c r="MPW306" s="75"/>
      <c r="MPX306" s="75"/>
      <c r="MPY306" s="75"/>
      <c r="MPZ306" s="75"/>
      <c r="MQA306" s="75"/>
      <c r="MQB306" s="75"/>
      <c r="MQC306" s="75"/>
      <c r="MQD306" s="75"/>
      <c r="MQE306" s="75"/>
      <c r="MQF306" s="75"/>
      <c r="MQG306" s="75"/>
      <c r="MQH306" s="75"/>
      <c r="MQI306" s="75"/>
      <c r="MQJ306" s="75"/>
      <c r="MQK306" s="75"/>
      <c r="MQL306" s="75"/>
      <c r="MQM306" s="75"/>
      <c r="MQN306" s="75"/>
      <c r="MQO306" s="75"/>
      <c r="MQP306" s="75"/>
      <c r="MQQ306" s="75"/>
      <c r="MQR306" s="75"/>
      <c r="MQS306" s="75"/>
      <c r="MQT306" s="75"/>
      <c r="MQU306" s="75"/>
      <c r="MQV306" s="75"/>
      <c r="MQW306" s="75"/>
      <c r="MQX306" s="75"/>
      <c r="MQY306" s="75"/>
      <c r="MQZ306" s="75"/>
      <c r="MRA306" s="75"/>
      <c r="MRB306" s="75"/>
      <c r="MRC306" s="75"/>
      <c r="MRD306" s="75"/>
      <c r="MRE306" s="75"/>
      <c r="MRF306" s="75"/>
      <c r="MRG306" s="75"/>
      <c r="MRH306" s="75"/>
      <c r="MRI306" s="75"/>
      <c r="MRJ306" s="75"/>
      <c r="MRK306" s="75"/>
      <c r="MRL306" s="75"/>
      <c r="MRM306" s="75"/>
      <c r="MRN306" s="75"/>
      <c r="MRO306" s="75"/>
      <c r="MRP306" s="75"/>
      <c r="MRQ306" s="75"/>
      <c r="MRR306" s="75"/>
      <c r="MRS306" s="75"/>
      <c r="MRT306" s="75"/>
      <c r="MRU306" s="75"/>
      <c r="MRV306" s="75"/>
      <c r="MRW306" s="75"/>
      <c r="MRX306" s="75"/>
      <c r="MRY306" s="75"/>
      <c r="MRZ306" s="75"/>
      <c r="MSA306" s="75"/>
      <c r="MSB306" s="75"/>
      <c r="MSC306" s="75"/>
      <c r="MSD306" s="75"/>
      <c r="MSE306" s="75"/>
      <c r="MSF306" s="75"/>
      <c r="MSG306" s="75"/>
      <c r="MSH306" s="75"/>
      <c r="MSI306" s="75"/>
      <c r="MSJ306" s="75"/>
      <c r="MSK306" s="75"/>
      <c r="MSL306" s="75"/>
      <c r="MSM306" s="75"/>
      <c r="MSN306" s="75"/>
      <c r="MSO306" s="75"/>
      <c r="MSP306" s="75"/>
      <c r="MSQ306" s="75"/>
      <c r="MSR306" s="75"/>
      <c r="MSS306" s="75"/>
      <c r="MST306" s="75"/>
      <c r="MSU306" s="75"/>
      <c r="MSV306" s="75"/>
      <c r="MSW306" s="75"/>
      <c r="MSX306" s="75"/>
      <c r="MSY306" s="75"/>
      <c r="MSZ306" s="75"/>
      <c r="MTA306" s="75"/>
      <c r="MTB306" s="75"/>
      <c r="MTC306" s="75"/>
      <c r="MTD306" s="75"/>
      <c r="MTE306" s="75"/>
      <c r="MTF306" s="75"/>
      <c r="MTG306" s="75"/>
      <c r="MTH306" s="75"/>
      <c r="MTI306" s="75"/>
      <c r="MTJ306" s="75"/>
      <c r="MTK306" s="75"/>
      <c r="MTL306" s="75"/>
      <c r="MTM306" s="75"/>
      <c r="MTN306" s="75"/>
      <c r="MTO306" s="75"/>
      <c r="MTP306" s="75"/>
      <c r="MTQ306" s="75"/>
      <c r="MTR306" s="75"/>
      <c r="MTS306" s="75"/>
      <c r="MTT306" s="75"/>
      <c r="MTU306" s="75"/>
      <c r="MTV306" s="75"/>
      <c r="MTW306" s="75"/>
      <c r="MTX306" s="75"/>
      <c r="MTY306" s="75"/>
      <c r="MTZ306" s="75"/>
      <c r="MUA306" s="75"/>
      <c r="MUB306" s="75"/>
      <c r="MUC306" s="75"/>
      <c r="MUD306" s="75"/>
      <c r="MUE306" s="75"/>
      <c r="MUF306" s="75"/>
      <c r="MUG306" s="75"/>
      <c r="MUH306" s="75"/>
      <c r="MUI306" s="75"/>
      <c r="MUJ306" s="75"/>
      <c r="MUK306" s="75"/>
      <c r="MUL306" s="75"/>
      <c r="MUM306" s="75"/>
      <c r="MUN306" s="75"/>
      <c r="MUO306" s="75"/>
      <c r="MUP306" s="75"/>
      <c r="MUQ306" s="75"/>
      <c r="MUR306" s="75"/>
      <c r="MUS306" s="75"/>
      <c r="MUT306" s="75"/>
      <c r="MUU306" s="75"/>
      <c r="MUV306" s="75"/>
      <c r="MUW306" s="75"/>
      <c r="MUX306" s="75"/>
      <c r="MUY306" s="75"/>
      <c r="MUZ306" s="75"/>
      <c r="MVA306" s="75"/>
      <c r="MVB306" s="75"/>
      <c r="MVC306" s="75"/>
      <c r="MVD306" s="75"/>
      <c r="MVE306" s="75"/>
      <c r="MVF306" s="75"/>
      <c r="MVG306" s="75"/>
      <c r="MVH306" s="75"/>
      <c r="MVI306" s="75"/>
      <c r="MVJ306" s="75"/>
      <c r="MVK306" s="75"/>
      <c r="MVL306" s="75"/>
      <c r="MVM306" s="75"/>
      <c r="MVN306" s="75"/>
      <c r="MVO306" s="75"/>
      <c r="MVP306" s="75"/>
      <c r="MVQ306" s="75"/>
      <c r="MVR306" s="75"/>
      <c r="MVS306" s="75"/>
      <c r="MVT306" s="75"/>
      <c r="MVU306" s="75"/>
      <c r="MVV306" s="75"/>
      <c r="MVW306" s="75"/>
      <c r="MVX306" s="75"/>
      <c r="MVY306" s="75"/>
      <c r="MVZ306" s="75"/>
      <c r="MWA306" s="75"/>
      <c r="MWB306" s="75"/>
      <c r="MWC306" s="75"/>
      <c r="MWD306" s="75"/>
      <c r="MWE306" s="75"/>
      <c r="MWF306" s="75"/>
      <c r="MWG306" s="75"/>
      <c r="MWH306" s="75"/>
      <c r="MWI306" s="75"/>
      <c r="MWJ306" s="75"/>
      <c r="MWK306" s="75"/>
      <c r="MWL306" s="75"/>
      <c r="MWM306" s="75"/>
      <c r="MWN306" s="75"/>
      <c r="MWO306" s="75"/>
      <c r="MWP306" s="75"/>
      <c r="MWQ306" s="75"/>
      <c r="MWR306" s="75"/>
      <c r="MWS306" s="75"/>
      <c r="MWT306" s="75"/>
      <c r="MWU306" s="75"/>
      <c r="MWV306" s="75"/>
      <c r="MWW306" s="75"/>
      <c r="MWX306" s="75"/>
      <c r="MWY306" s="75"/>
      <c r="MWZ306" s="75"/>
      <c r="MXA306" s="75"/>
      <c r="MXB306" s="75"/>
      <c r="MXC306" s="75"/>
      <c r="MXD306" s="75"/>
      <c r="MXE306" s="75"/>
      <c r="MXF306" s="75"/>
      <c r="MXG306" s="75"/>
      <c r="MXH306" s="75"/>
      <c r="MXI306" s="75"/>
      <c r="MXJ306" s="75"/>
      <c r="MXK306" s="75"/>
      <c r="MXL306" s="75"/>
      <c r="MXM306" s="75"/>
      <c r="MXN306" s="75"/>
      <c r="MXO306" s="75"/>
      <c r="MXP306" s="75"/>
      <c r="MXQ306" s="75"/>
      <c r="MXR306" s="75"/>
      <c r="MXS306" s="75"/>
      <c r="MXT306" s="75"/>
      <c r="MXU306" s="75"/>
      <c r="MXV306" s="75"/>
      <c r="MXW306" s="75"/>
      <c r="MXX306" s="75"/>
      <c r="MXY306" s="75"/>
      <c r="MXZ306" s="75"/>
      <c r="MYA306" s="75"/>
      <c r="MYB306" s="75"/>
      <c r="MYC306" s="75"/>
      <c r="MYD306" s="75"/>
      <c r="MYE306" s="75"/>
      <c r="MYF306" s="75"/>
      <c r="MYG306" s="75"/>
      <c r="MYH306" s="75"/>
      <c r="MYI306" s="75"/>
      <c r="MYJ306" s="75"/>
      <c r="MYK306" s="75"/>
      <c r="MYL306" s="75"/>
      <c r="MYM306" s="75"/>
      <c r="MYN306" s="75"/>
      <c r="MYO306" s="75"/>
      <c r="MYP306" s="75"/>
      <c r="MYQ306" s="75"/>
      <c r="MYR306" s="75"/>
      <c r="MYS306" s="75"/>
      <c r="MYT306" s="75"/>
      <c r="MYU306" s="75"/>
      <c r="MYV306" s="75"/>
      <c r="MYW306" s="75"/>
      <c r="MYX306" s="75"/>
      <c r="MYY306" s="75"/>
      <c r="MYZ306" s="75"/>
      <c r="MZA306" s="75"/>
      <c r="MZB306" s="75"/>
      <c r="MZC306" s="75"/>
      <c r="MZD306" s="75"/>
      <c r="MZE306" s="75"/>
      <c r="MZF306" s="75"/>
      <c r="MZG306" s="75"/>
      <c r="MZH306" s="75"/>
      <c r="MZI306" s="75"/>
      <c r="MZJ306" s="75"/>
      <c r="MZK306" s="75"/>
      <c r="MZL306" s="75"/>
      <c r="MZM306" s="75"/>
      <c r="MZN306" s="75"/>
      <c r="MZO306" s="75"/>
      <c r="MZP306" s="75"/>
      <c r="MZQ306" s="75"/>
      <c r="MZR306" s="75"/>
      <c r="MZS306" s="75"/>
      <c r="MZT306" s="75"/>
      <c r="MZU306" s="75"/>
      <c r="MZV306" s="75"/>
      <c r="MZW306" s="75"/>
      <c r="MZX306" s="75"/>
      <c r="MZY306" s="75"/>
      <c r="MZZ306" s="75"/>
      <c r="NAA306" s="75"/>
      <c r="NAB306" s="75"/>
      <c r="NAC306" s="75"/>
      <c r="NAD306" s="75"/>
      <c r="NAE306" s="75"/>
      <c r="NAF306" s="75"/>
      <c r="NAG306" s="75"/>
      <c r="NAH306" s="75"/>
      <c r="NAI306" s="75"/>
      <c r="NAJ306" s="75"/>
      <c r="NAK306" s="75"/>
      <c r="NAL306" s="75"/>
      <c r="NAM306" s="75"/>
      <c r="NAN306" s="75"/>
      <c r="NAO306" s="75"/>
      <c r="NAP306" s="75"/>
      <c r="NAQ306" s="75"/>
      <c r="NAR306" s="75"/>
      <c r="NAS306" s="75"/>
      <c r="NAT306" s="75"/>
      <c r="NAU306" s="75"/>
      <c r="NAV306" s="75"/>
      <c r="NAW306" s="75"/>
      <c r="NAX306" s="75"/>
      <c r="NAY306" s="75"/>
      <c r="NAZ306" s="75"/>
      <c r="NBA306" s="75"/>
      <c r="NBB306" s="75"/>
      <c r="NBC306" s="75"/>
      <c r="NBD306" s="75"/>
      <c r="NBE306" s="75"/>
      <c r="NBF306" s="75"/>
      <c r="NBG306" s="75"/>
      <c r="NBH306" s="75"/>
      <c r="NBI306" s="75"/>
      <c r="NBJ306" s="75"/>
      <c r="NBK306" s="75"/>
      <c r="NBL306" s="75"/>
      <c r="NBM306" s="75"/>
      <c r="NBN306" s="75"/>
      <c r="NBO306" s="75"/>
      <c r="NBP306" s="75"/>
      <c r="NBQ306" s="75"/>
      <c r="NBR306" s="75"/>
      <c r="NBS306" s="75"/>
      <c r="NBT306" s="75"/>
      <c r="NBU306" s="75"/>
      <c r="NBV306" s="75"/>
      <c r="NBW306" s="75"/>
      <c r="NBX306" s="75"/>
      <c r="NBY306" s="75"/>
      <c r="NBZ306" s="75"/>
      <c r="NCA306" s="75"/>
      <c r="NCB306" s="75"/>
      <c r="NCC306" s="75"/>
      <c r="NCD306" s="75"/>
      <c r="NCE306" s="75"/>
      <c r="NCF306" s="75"/>
      <c r="NCG306" s="75"/>
      <c r="NCH306" s="75"/>
      <c r="NCI306" s="75"/>
      <c r="NCJ306" s="75"/>
      <c r="NCK306" s="75"/>
      <c r="NCL306" s="75"/>
      <c r="NCM306" s="75"/>
      <c r="NCN306" s="75"/>
      <c r="NCO306" s="75"/>
      <c r="NCP306" s="75"/>
      <c r="NCQ306" s="75"/>
      <c r="NCR306" s="75"/>
      <c r="NCS306" s="75"/>
      <c r="NCT306" s="75"/>
      <c r="NCU306" s="75"/>
      <c r="NCV306" s="75"/>
      <c r="NCW306" s="75"/>
      <c r="NCX306" s="75"/>
      <c r="NCY306" s="75"/>
      <c r="NCZ306" s="75"/>
      <c r="NDA306" s="75"/>
      <c r="NDB306" s="75"/>
      <c r="NDC306" s="75"/>
      <c r="NDD306" s="75"/>
      <c r="NDE306" s="75"/>
      <c r="NDF306" s="75"/>
      <c r="NDG306" s="75"/>
      <c r="NDH306" s="75"/>
      <c r="NDI306" s="75"/>
      <c r="NDJ306" s="75"/>
      <c r="NDK306" s="75"/>
      <c r="NDL306" s="75"/>
      <c r="NDM306" s="75"/>
      <c r="NDN306" s="75"/>
      <c r="NDO306" s="75"/>
      <c r="NDP306" s="75"/>
      <c r="NDQ306" s="75"/>
      <c r="NDR306" s="75"/>
      <c r="NDS306" s="75"/>
      <c r="NDT306" s="75"/>
      <c r="NDU306" s="75"/>
      <c r="NDV306" s="75"/>
      <c r="NDW306" s="75"/>
      <c r="NDX306" s="75"/>
      <c r="NDY306" s="75"/>
      <c r="NDZ306" s="75"/>
      <c r="NEA306" s="75"/>
      <c r="NEB306" s="75"/>
      <c r="NEC306" s="75"/>
      <c r="NED306" s="75"/>
      <c r="NEE306" s="75"/>
      <c r="NEF306" s="75"/>
      <c r="NEG306" s="75"/>
      <c r="NEH306" s="75"/>
      <c r="NEI306" s="75"/>
      <c r="NEJ306" s="75"/>
      <c r="NEK306" s="75"/>
      <c r="NEL306" s="75"/>
      <c r="NEM306" s="75"/>
      <c r="NEN306" s="75"/>
      <c r="NEO306" s="75"/>
      <c r="NEP306" s="75"/>
      <c r="NEQ306" s="75"/>
      <c r="NER306" s="75"/>
      <c r="NES306" s="75"/>
      <c r="NET306" s="75"/>
      <c r="NEU306" s="75"/>
      <c r="NEV306" s="75"/>
      <c r="NEW306" s="75"/>
      <c r="NEX306" s="75"/>
      <c r="NEY306" s="75"/>
      <c r="NEZ306" s="75"/>
      <c r="NFA306" s="75"/>
      <c r="NFB306" s="75"/>
      <c r="NFC306" s="75"/>
      <c r="NFD306" s="75"/>
      <c r="NFE306" s="75"/>
      <c r="NFF306" s="75"/>
      <c r="NFG306" s="75"/>
      <c r="NFH306" s="75"/>
      <c r="NFI306" s="75"/>
      <c r="NFJ306" s="75"/>
      <c r="NFK306" s="75"/>
      <c r="NFL306" s="75"/>
      <c r="NFM306" s="75"/>
      <c r="NFN306" s="75"/>
      <c r="NFO306" s="75"/>
      <c r="NFP306" s="75"/>
      <c r="NFQ306" s="75"/>
      <c r="NFR306" s="75"/>
      <c r="NFS306" s="75"/>
      <c r="NFT306" s="75"/>
      <c r="NFU306" s="75"/>
      <c r="NFV306" s="75"/>
      <c r="NFW306" s="75"/>
      <c r="NFX306" s="75"/>
      <c r="NFY306" s="75"/>
      <c r="NFZ306" s="75"/>
      <c r="NGA306" s="75"/>
      <c r="NGB306" s="75"/>
      <c r="NGC306" s="75"/>
      <c r="NGD306" s="75"/>
      <c r="NGE306" s="75"/>
      <c r="NGF306" s="75"/>
      <c r="NGG306" s="75"/>
      <c r="NGH306" s="75"/>
      <c r="NGI306" s="75"/>
      <c r="NGJ306" s="75"/>
      <c r="NGK306" s="75"/>
      <c r="NGL306" s="75"/>
      <c r="NGM306" s="75"/>
      <c r="NGN306" s="75"/>
      <c r="NGO306" s="75"/>
      <c r="NGP306" s="75"/>
      <c r="NGQ306" s="75"/>
      <c r="NGR306" s="75"/>
      <c r="NGS306" s="75"/>
      <c r="NGT306" s="75"/>
      <c r="NGU306" s="75"/>
      <c r="NGV306" s="75"/>
      <c r="NGW306" s="75"/>
      <c r="NGX306" s="75"/>
      <c r="NGY306" s="75"/>
      <c r="NGZ306" s="75"/>
      <c r="NHA306" s="75"/>
      <c r="NHB306" s="75"/>
      <c r="NHC306" s="75"/>
      <c r="NHD306" s="75"/>
      <c r="NHE306" s="75"/>
      <c r="NHF306" s="75"/>
      <c r="NHG306" s="75"/>
      <c r="NHH306" s="75"/>
      <c r="NHI306" s="75"/>
      <c r="NHJ306" s="75"/>
      <c r="NHK306" s="75"/>
      <c r="NHL306" s="75"/>
      <c r="NHM306" s="75"/>
      <c r="NHN306" s="75"/>
      <c r="NHO306" s="75"/>
      <c r="NHP306" s="75"/>
      <c r="NHQ306" s="75"/>
      <c r="NHR306" s="75"/>
      <c r="NHS306" s="75"/>
      <c r="NHT306" s="75"/>
      <c r="NHU306" s="75"/>
      <c r="NHV306" s="75"/>
      <c r="NHW306" s="75"/>
      <c r="NHX306" s="75"/>
      <c r="NHY306" s="75"/>
      <c r="NHZ306" s="75"/>
      <c r="NIA306" s="75"/>
      <c r="NIB306" s="75"/>
      <c r="NIC306" s="75"/>
      <c r="NID306" s="75"/>
      <c r="NIE306" s="75"/>
      <c r="NIF306" s="75"/>
      <c r="NIG306" s="75"/>
      <c r="NIH306" s="75"/>
      <c r="NII306" s="75"/>
      <c r="NIJ306" s="75"/>
      <c r="NIK306" s="75"/>
      <c r="NIL306" s="75"/>
      <c r="NIM306" s="75"/>
      <c r="NIN306" s="75"/>
      <c r="NIO306" s="75"/>
      <c r="NIP306" s="75"/>
      <c r="NIQ306" s="75"/>
      <c r="NIR306" s="75"/>
      <c r="NIS306" s="75"/>
      <c r="NIT306" s="75"/>
      <c r="NIU306" s="75"/>
      <c r="NIV306" s="75"/>
      <c r="NIW306" s="75"/>
      <c r="NIX306" s="75"/>
      <c r="NIY306" s="75"/>
      <c r="NIZ306" s="75"/>
      <c r="NJA306" s="75"/>
      <c r="NJB306" s="75"/>
      <c r="NJC306" s="75"/>
      <c r="NJD306" s="75"/>
      <c r="NJE306" s="75"/>
      <c r="NJF306" s="75"/>
      <c r="NJG306" s="75"/>
      <c r="NJH306" s="75"/>
      <c r="NJI306" s="75"/>
      <c r="NJJ306" s="75"/>
      <c r="NJK306" s="75"/>
      <c r="NJL306" s="75"/>
      <c r="NJM306" s="75"/>
      <c r="NJN306" s="75"/>
      <c r="NJO306" s="75"/>
      <c r="NJP306" s="75"/>
      <c r="NJQ306" s="75"/>
      <c r="NJR306" s="75"/>
      <c r="NJS306" s="75"/>
      <c r="NJT306" s="75"/>
      <c r="NJU306" s="75"/>
      <c r="NJV306" s="75"/>
      <c r="NJW306" s="75"/>
      <c r="NJX306" s="75"/>
      <c r="NJY306" s="75"/>
      <c r="NJZ306" s="75"/>
      <c r="NKA306" s="75"/>
      <c r="NKB306" s="75"/>
      <c r="NKC306" s="75"/>
      <c r="NKD306" s="75"/>
      <c r="NKE306" s="75"/>
      <c r="NKF306" s="75"/>
      <c r="NKG306" s="75"/>
      <c r="NKH306" s="75"/>
      <c r="NKI306" s="75"/>
      <c r="NKJ306" s="75"/>
      <c r="NKK306" s="75"/>
      <c r="NKL306" s="75"/>
      <c r="NKM306" s="75"/>
      <c r="NKN306" s="75"/>
      <c r="NKO306" s="75"/>
      <c r="NKP306" s="75"/>
      <c r="NKQ306" s="75"/>
      <c r="NKR306" s="75"/>
      <c r="NKS306" s="75"/>
      <c r="NKT306" s="75"/>
      <c r="NKU306" s="75"/>
      <c r="NKV306" s="75"/>
      <c r="NKW306" s="75"/>
      <c r="NKX306" s="75"/>
      <c r="NKY306" s="75"/>
      <c r="NKZ306" s="75"/>
      <c r="NLA306" s="75"/>
      <c r="NLB306" s="75"/>
      <c r="NLC306" s="75"/>
      <c r="NLD306" s="75"/>
      <c r="NLE306" s="75"/>
      <c r="NLF306" s="75"/>
      <c r="NLG306" s="75"/>
      <c r="NLH306" s="75"/>
      <c r="NLI306" s="75"/>
      <c r="NLJ306" s="75"/>
      <c r="NLK306" s="75"/>
      <c r="NLL306" s="75"/>
      <c r="NLM306" s="75"/>
      <c r="NLN306" s="75"/>
      <c r="NLO306" s="75"/>
      <c r="NLP306" s="75"/>
      <c r="NLQ306" s="75"/>
      <c r="NLR306" s="75"/>
      <c r="NLS306" s="75"/>
      <c r="NLT306" s="75"/>
      <c r="NLU306" s="75"/>
      <c r="NLV306" s="75"/>
      <c r="NLW306" s="75"/>
      <c r="NLX306" s="75"/>
      <c r="NLY306" s="75"/>
      <c r="NLZ306" s="75"/>
      <c r="NMA306" s="75"/>
      <c r="NMB306" s="75"/>
      <c r="NMC306" s="75"/>
      <c r="NMD306" s="75"/>
      <c r="NME306" s="75"/>
      <c r="NMF306" s="75"/>
      <c r="NMG306" s="75"/>
      <c r="NMH306" s="75"/>
      <c r="NMI306" s="75"/>
      <c r="NMJ306" s="75"/>
      <c r="NMK306" s="75"/>
      <c r="NML306" s="75"/>
      <c r="NMM306" s="75"/>
      <c r="NMN306" s="75"/>
      <c r="NMO306" s="75"/>
      <c r="NMP306" s="75"/>
      <c r="NMQ306" s="75"/>
      <c r="NMR306" s="75"/>
      <c r="NMS306" s="75"/>
      <c r="NMT306" s="75"/>
      <c r="NMU306" s="75"/>
      <c r="NMV306" s="75"/>
      <c r="NMW306" s="75"/>
      <c r="NMX306" s="75"/>
      <c r="NMY306" s="75"/>
      <c r="NMZ306" s="75"/>
      <c r="NNA306" s="75"/>
      <c r="NNB306" s="75"/>
      <c r="NNC306" s="75"/>
      <c r="NND306" s="75"/>
      <c r="NNE306" s="75"/>
      <c r="NNF306" s="75"/>
      <c r="NNG306" s="75"/>
      <c r="NNH306" s="75"/>
      <c r="NNI306" s="75"/>
      <c r="NNJ306" s="75"/>
      <c r="NNK306" s="75"/>
      <c r="NNL306" s="75"/>
      <c r="NNM306" s="75"/>
      <c r="NNN306" s="75"/>
      <c r="NNO306" s="75"/>
      <c r="NNP306" s="75"/>
      <c r="NNQ306" s="75"/>
      <c r="NNR306" s="75"/>
      <c r="NNS306" s="75"/>
      <c r="NNT306" s="75"/>
      <c r="NNU306" s="75"/>
      <c r="NNV306" s="75"/>
      <c r="NNW306" s="75"/>
      <c r="NNX306" s="75"/>
      <c r="NNY306" s="75"/>
      <c r="NNZ306" s="75"/>
      <c r="NOA306" s="75"/>
      <c r="NOB306" s="75"/>
      <c r="NOC306" s="75"/>
      <c r="NOD306" s="75"/>
      <c r="NOE306" s="75"/>
      <c r="NOF306" s="75"/>
      <c r="NOG306" s="75"/>
      <c r="NOH306" s="75"/>
      <c r="NOI306" s="75"/>
      <c r="NOJ306" s="75"/>
      <c r="NOK306" s="75"/>
      <c r="NOL306" s="75"/>
      <c r="NOM306" s="75"/>
      <c r="NON306" s="75"/>
      <c r="NOO306" s="75"/>
      <c r="NOP306" s="75"/>
      <c r="NOQ306" s="75"/>
      <c r="NOR306" s="75"/>
      <c r="NOS306" s="75"/>
      <c r="NOT306" s="75"/>
      <c r="NOU306" s="75"/>
      <c r="NOV306" s="75"/>
      <c r="NOW306" s="75"/>
      <c r="NOX306" s="75"/>
      <c r="NOY306" s="75"/>
      <c r="NOZ306" s="75"/>
      <c r="NPA306" s="75"/>
      <c r="NPB306" s="75"/>
      <c r="NPC306" s="75"/>
      <c r="NPD306" s="75"/>
      <c r="NPE306" s="75"/>
      <c r="NPF306" s="75"/>
      <c r="NPG306" s="75"/>
      <c r="NPH306" s="75"/>
      <c r="NPI306" s="75"/>
      <c r="NPJ306" s="75"/>
      <c r="NPK306" s="75"/>
      <c r="NPL306" s="75"/>
      <c r="NPM306" s="75"/>
      <c r="NPN306" s="75"/>
      <c r="NPO306" s="75"/>
      <c r="NPP306" s="75"/>
      <c r="NPQ306" s="75"/>
      <c r="NPR306" s="75"/>
      <c r="NPS306" s="75"/>
      <c r="NPT306" s="75"/>
      <c r="NPU306" s="75"/>
      <c r="NPV306" s="75"/>
      <c r="NPW306" s="75"/>
      <c r="NPX306" s="75"/>
      <c r="NPY306" s="75"/>
      <c r="NPZ306" s="75"/>
      <c r="NQA306" s="75"/>
      <c r="NQB306" s="75"/>
      <c r="NQC306" s="75"/>
      <c r="NQD306" s="75"/>
      <c r="NQE306" s="75"/>
      <c r="NQF306" s="75"/>
      <c r="NQG306" s="75"/>
      <c r="NQH306" s="75"/>
      <c r="NQI306" s="75"/>
      <c r="NQJ306" s="75"/>
      <c r="NQK306" s="75"/>
      <c r="NQL306" s="75"/>
      <c r="NQM306" s="75"/>
      <c r="NQN306" s="75"/>
      <c r="NQO306" s="75"/>
      <c r="NQP306" s="75"/>
      <c r="NQQ306" s="75"/>
      <c r="NQR306" s="75"/>
      <c r="NQS306" s="75"/>
      <c r="NQT306" s="75"/>
      <c r="NQU306" s="75"/>
      <c r="NQV306" s="75"/>
      <c r="NQW306" s="75"/>
      <c r="NQX306" s="75"/>
      <c r="NQY306" s="75"/>
      <c r="NQZ306" s="75"/>
      <c r="NRA306" s="75"/>
      <c r="NRB306" s="75"/>
      <c r="NRC306" s="75"/>
      <c r="NRD306" s="75"/>
      <c r="NRE306" s="75"/>
      <c r="NRF306" s="75"/>
      <c r="NRG306" s="75"/>
      <c r="NRH306" s="75"/>
      <c r="NRI306" s="75"/>
      <c r="NRJ306" s="75"/>
      <c r="NRK306" s="75"/>
      <c r="NRL306" s="75"/>
      <c r="NRM306" s="75"/>
      <c r="NRN306" s="75"/>
      <c r="NRO306" s="75"/>
      <c r="NRP306" s="75"/>
      <c r="NRQ306" s="75"/>
      <c r="NRR306" s="75"/>
      <c r="NRS306" s="75"/>
      <c r="NRT306" s="75"/>
      <c r="NRU306" s="75"/>
      <c r="NRV306" s="75"/>
      <c r="NRW306" s="75"/>
      <c r="NRX306" s="75"/>
      <c r="NRY306" s="75"/>
      <c r="NRZ306" s="75"/>
      <c r="NSA306" s="75"/>
      <c r="NSB306" s="75"/>
      <c r="NSC306" s="75"/>
      <c r="NSD306" s="75"/>
      <c r="NSE306" s="75"/>
      <c r="NSF306" s="75"/>
      <c r="NSG306" s="75"/>
      <c r="NSH306" s="75"/>
      <c r="NSI306" s="75"/>
      <c r="NSJ306" s="75"/>
      <c r="NSK306" s="75"/>
      <c r="NSL306" s="75"/>
      <c r="NSM306" s="75"/>
      <c r="NSN306" s="75"/>
      <c r="NSO306" s="75"/>
      <c r="NSP306" s="75"/>
      <c r="NSQ306" s="75"/>
      <c r="NSR306" s="75"/>
      <c r="NSS306" s="75"/>
      <c r="NST306" s="75"/>
      <c r="NSU306" s="75"/>
      <c r="NSV306" s="75"/>
      <c r="NSW306" s="75"/>
      <c r="NSX306" s="75"/>
      <c r="NSY306" s="75"/>
      <c r="NSZ306" s="75"/>
      <c r="NTA306" s="75"/>
      <c r="NTB306" s="75"/>
      <c r="NTC306" s="75"/>
      <c r="NTD306" s="75"/>
      <c r="NTE306" s="75"/>
      <c r="NTF306" s="75"/>
      <c r="NTG306" s="75"/>
      <c r="NTH306" s="75"/>
      <c r="NTI306" s="75"/>
      <c r="NTJ306" s="75"/>
      <c r="NTK306" s="75"/>
      <c r="NTL306" s="75"/>
      <c r="NTM306" s="75"/>
      <c r="NTN306" s="75"/>
      <c r="NTO306" s="75"/>
      <c r="NTP306" s="75"/>
      <c r="NTQ306" s="75"/>
      <c r="NTR306" s="75"/>
      <c r="NTS306" s="75"/>
      <c r="NTT306" s="75"/>
      <c r="NTU306" s="75"/>
      <c r="NTV306" s="75"/>
      <c r="NTW306" s="75"/>
      <c r="NTX306" s="75"/>
      <c r="NTY306" s="75"/>
      <c r="NTZ306" s="75"/>
      <c r="NUA306" s="75"/>
      <c r="NUB306" s="75"/>
      <c r="NUC306" s="75"/>
      <c r="NUD306" s="75"/>
      <c r="NUE306" s="75"/>
      <c r="NUF306" s="75"/>
      <c r="NUG306" s="75"/>
      <c r="NUH306" s="75"/>
      <c r="NUI306" s="75"/>
      <c r="NUJ306" s="75"/>
      <c r="NUK306" s="75"/>
      <c r="NUL306" s="75"/>
      <c r="NUM306" s="75"/>
      <c r="NUN306" s="75"/>
      <c r="NUO306" s="75"/>
      <c r="NUP306" s="75"/>
      <c r="NUQ306" s="75"/>
      <c r="NUR306" s="75"/>
      <c r="NUS306" s="75"/>
      <c r="NUT306" s="75"/>
      <c r="NUU306" s="75"/>
      <c r="NUV306" s="75"/>
      <c r="NUW306" s="75"/>
      <c r="NUX306" s="75"/>
      <c r="NUY306" s="75"/>
      <c r="NUZ306" s="75"/>
      <c r="NVA306" s="75"/>
      <c r="NVB306" s="75"/>
      <c r="NVC306" s="75"/>
      <c r="NVD306" s="75"/>
      <c r="NVE306" s="75"/>
      <c r="NVF306" s="75"/>
      <c r="NVG306" s="75"/>
      <c r="NVH306" s="75"/>
      <c r="NVI306" s="75"/>
      <c r="NVJ306" s="75"/>
      <c r="NVK306" s="75"/>
      <c r="NVL306" s="75"/>
      <c r="NVM306" s="75"/>
      <c r="NVN306" s="75"/>
      <c r="NVO306" s="75"/>
      <c r="NVP306" s="75"/>
      <c r="NVQ306" s="75"/>
      <c r="NVR306" s="75"/>
      <c r="NVS306" s="75"/>
      <c r="NVT306" s="75"/>
      <c r="NVU306" s="75"/>
      <c r="NVV306" s="75"/>
      <c r="NVW306" s="75"/>
      <c r="NVX306" s="75"/>
      <c r="NVY306" s="75"/>
      <c r="NVZ306" s="75"/>
      <c r="NWA306" s="75"/>
      <c r="NWB306" s="75"/>
      <c r="NWC306" s="75"/>
      <c r="NWD306" s="75"/>
      <c r="NWE306" s="75"/>
      <c r="NWF306" s="75"/>
      <c r="NWG306" s="75"/>
      <c r="NWH306" s="75"/>
      <c r="NWI306" s="75"/>
      <c r="NWJ306" s="75"/>
      <c r="NWK306" s="75"/>
      <c r="NWL306" s="75"/>
      <c r="NWM306" s="75"/>
      <c r="NWN306" s="75"/>
      <c r="NWO306" s="75"/>
      <c r="NWP306" s="75"/>
      <c r="NWQ306" s="75"/>
      <c r="NWR306" s="75"/>
      <c r="NWS306" s="75"/>
      <c r="NWT306" s="75"/>
      <c r="NWU306" s="75"/>
      <c r="NWV306" s="75"/>
      <c r="NWW306" s="75"/>
      <c r="NWX306" s="75"/>
      <c r="NWY306" s="75"/>
      <c r="NWZ306" s="75"/>
      <c r="NXA306" s="75"/>
      <c r="NXB306" s="75"/>
      <c r="NXC306" s="75"/>
      <c r="NXD306" s="75"/>
      <c r="NXE306" s="75"/>
      <c r="NXF306" s="75"/>
      <c r="NXG306" s="75"/>
      <c r="NXH306" s="75"/>
      <c r="NXI306" s="75"/>
      <c r="NXJ306" s="75"/>
      <c r="NXK306" s="75"/>
      <c r="NXL306" s="75"/>
      <c r="NXM306" s="75"/>
      <c r="NXN306" s="75"/>
      <c r="NXO306" s="75"/>
      <c r="NXP306" s="75"/>
      <c r="NXQ306" s="75"/>
      <c r="NXR306" s="75"/>
      <c r="NXS306" s="75"/>
      <c r="NXT306" s="75"/>
      <c r="NXU306" s="75"/>
      <c r="NXV306" s="75"/>
      <c r="NXW306" s="75"/>
      <c r="NXX306" s="75"/>
      <c r="NXY306" s="75"/>
      <c r="NXZ306" s="75"/>
      <c r="NYA306" s="75"/>
      <c r="NYB306" s="75"/>
      <c r="NYC306" s="75"/>
      <c r="NYD306" s="75"/>
      <c r="NYE306" s="75"/>
      <c r="NYF306" s="75"/>
      <c r="NYG306" s="75"/>
      <c r="NYH306" s="75"/>
      <c r="NYI306" s="75"/>
      <c r="NYJ306" s="75"/>
      <c r="NYK306" s="75"/>
      <c r="NYL306" s="75"/>
      <c r="NYM306" s="75"/>
      <c r="NYN306" s="75"/>
      <c r="NYO306" s="75"/>
      <c r="NYP306" s="75"/>
      <c r="NYQ306" s="75"/>
      <c r="NYR306" s="75"/>
      <c r="NYS306" s="75"/>
      <c r="NYT306" s="75"/>
      <c r="NYU306" s="75"/>
      <c r="NYV306" s="75"/>
      <c r="NYW306" s="75"/>
      <c r="NYX306" s="75"/>
      <c r="NYY306" s="75"/>
      <c r="NYZ306" s="75"/>
      <c r="NZA306" s="75"/>
      <c r="NZB306" s="75"/>
      <c r="NZC306" s="75"/>
      <c r="NZD306" s="75"/>
      <c r="NZE306" s="75"/>
      <c r="NZF306" s="75"/>
      <c r="NZG306" s="75"/>
      <c r="NZH306" s="75"/>
      <c r="NZI306" s="75"/>
      <c r="NZJ306" s="75"/>
      <c r="NZK306" s="75"/>
      <c r="NZL306" s="75"/>
      <c r="NZM306" s="75"/>
      <c r="NZN306" s="75"/>
      <c r="NZO306" s="75"/>
      <c r="NZP306" s="75"/>
      <c r="NZQ306" s="75"/>
      <c r="NZR306" s="75"/>
      <c r="NZS306" s="75"/>
      <c r="NZT306" s="75"/>
      <c r="NZU306" s="75"/>
      <c r="NZV306" s="75"/>
      <c r="NZW306" s="75"/>
      <c r="NZX306" s="75"/>
      <c r="NZY306" s="75"/>
      <c r="NZZ306" s="75"/>
      <c r="OAA306" s="75"/>
      <c r="OAB306" s="75"/>
      <c r="OAC306" s="75"/>
      <c r="OAD306" s="75"/>
      <c r="OAE306" s="75"/>
      <c r="OAF306" s="75"/>
      <c r="OAG306" s="75"/>
      <c r="OAH306" s="75"/>
      <c r="OAI306" s="75"/>
      <c r="OAJ306" s="75"/>
      <c r="OAK306" s="75"/>
      <c r="OAL306" s="75"/>
      <c r="OAM306" s="75"/>
      <c r="OAN306" s="75"/>
      <c r="OAO306" s="75"/>
      <c r="OAP306" s="75"/>
      <c r="OAQ306" s="75"/>
      <c r="OAR306" s="75"/>
      <c r="OAS306" s="75"/>
      <c r="OAT306" s="75"/>
      <c r="OAU306" s="75"/>
      <c r="OAV306" s="75"/>
      <c r="OAW306" s="75"/>
      <c r="OAX306" s="75"/>
      <c r="OAY306" s="75"/>
      <c r="OAZ306" s="75"/>
      <c r="OBA306" s="75"/>
      <c r="OBB306" s="75"/>
      <c r="OBC306" s="75"/>
      <c r="OBD306" s="75"/>
      <c r="OBE306" s="75"/>
      <c r="OBF306" s="75"/>
      <c r="OBG306" s="75"/>
      <c r="OBH306" s="75"/>
      <c r="OBI306" s="75"/>
      <c r="OBJ306" s="75"/>
      <c r="OBK306" s="75"/>
      <c r="OBL306" s="75"/>
      <c r="OBM306" s="75"/>
      <c r="OBN306" s="75"/>
      <c r="OBO306" s="75"/>
      <c r="OBP306" s="75"/>
      <c r="OBQ306" s="75"/>
      <c r="OBR306" s="75"/>
      <c r="OBS306" s="75"/>
      <c r="OBT306" s="75"/>
      <c r="OBU306" s="75"/>
      <c r="OBV306" s="75"/>
      <c r="OBW306" s="75"/>
      <c r="OBX306" s="75"/>
      <c r="OBY306" s="75"/>
      <c r="OBZ306" s="75"/>
      <c r="OCA306" s="75"/>
      <c r="OCB306" s="75"/>
      <c r="OCC306" s="75"/>
      <c r="OCD306" s="75"/>
      <c r="OCE306" s="75"/>
      <c r="OCF306" s="75"/>
      <c r="OCG306" s="75"/>
      <c r="OCH306" s="75"/>
      <c r="OCI306" s="75"/>
      <c r="OCJ306" s="75"/>
      <c r="OCK306" s="75"/>
      <c r="OCL306" s="75"/>
      <c r="OCM306" s="75"/>
      <c r="OCN306" s="75"/>
      <c r="OCO306" s="75"/>
      <c r="OCP306" s="75"/>
      <c r="OCQ306" s="75"/>
      <c r="OCR306" s="75"/>
      <c r="OCS306" s="75"/>
      <c r="OCT306" s="75"/>
      <c r="OCU306" s="75"/>
      <c r="OCV306" s="75"/>
      <c r="OCW306" s="75"/>
      <c r="OCX306" s="75"/>
      <c r="OCY306" s="75"/>
      <c r="OCZ306" s="75"/>
      <c r="ODA306" s="75"/>
      <c r="ODB306" s="75"/>
      <c r="ODC306" s="75"/>
      <c r="ODD306" s="75"/>
      <c r="ODE306" s="75"/>
      <c r="ODF306" s="75"/>
      <c r="ODG306" s="75"/>
      <c r="ODH306" s="75"/>
      <c r="ODI306" s="75"/>
      <c r="ODJ306" s="75"/>
      <c r="ODK306" s="75"/>
      <c r="ODL306" s="75"/>
      <c r="ODM306" s="75"/>
      <c r="ODN306" s="75"/>
      <c r="ODO306" s="75"/>
      <c r="ODP306" s="75"/>
      <c r="ODQ306" s="75"/>
      <c r="ODR306" s="75"/>
      <c r="ODS306" s="75"/>
      <c r="ODT306" s="75"/>
      <c r="ODU306" s="75"/>
      <c r="ODV306" s="75"/>
      <c r="ODW306" s="75"/>
      <c r="ODX306" s="75"/>
      <c r="ODY306" s="75"/>
      <c r="ODZ306" s="75"/>
      <c r="OEA306" s="75"/>
      <c r="OEB306" s="75"/>
      <c r="OEC306" s="75"/>
      <c r="OED306" s="75"/>
      <c r="OEE306" s="75"/>
      <c r="OEF306" s="75"/>
      <c r="OEG306" s="75"/>
      <c r="OEH306" s="75"/>
      <c r="OEI306" s="75"/>
      <c r="OEJ306" s="75"/>
      <c r="OEK306" s="75"/>
      <c r="OEL306" s="75"/>
      <c r="OEM306" s="75"/>
      <c r="OEN306" s="75"/>
      <c r="OEO306" s="75"/>
      <c r="OEP306" s="75"/>
      <c r="OEQ306" s="75"/>
      <c r="OER306" s="75"/>
      <c r="OES306" s="75"/>
      <c r="OET306" s="75"/>
      <c r="OEU306" s="75"/>
      <c r="OEV306" s="75"/>
      <c r="OEW306" s="75"/>
      <c r="OEX306" s="75"/>
      <c r="OEY306" s="75"/>
      <c r="OEZ306" s="75"/>
      <c r="OFA306" s="75"/>
      <c r="OFB306" s="75"/>
      <c r="OFC306" s="75"/>
      <c r="OFD306" s="75"/>
      <c r="OFE306" s="75"/>
      <c r="OFF306" s="75"/>
      <c r="OFG306" s="75"/>
      <c r="OFH306" s="75"/>
      <c r="OFI306" s="75"/>
      <c r="OFJ306" s="75"/>
      <c r="OFK306" s="75"/>
      <c r="OFL306" s="75"/>
      <c r="OFM306" s="75"/>
      <c r="OFN306" s="75"/>
      <c r="OFO306" s="75"/>
      <c r="OFP306" s="75"/>
      <c r="OFQ306" s="75"/>
      <c r="OFR306" s="75"/>
      <c r="OFS306" s="75"/>
      <c r="OFT306" s="75"/>
      <c r="OFU306" s="75"/>
      <c r="OFV306" s="75"/>
      <c r="OFW306" s="75"/>
      <c r="OFX306" s="75"/>
      <c r="OFY306" s="75"/>
      <c r="OFZ306" s="75"/>
      <c r="OGA306" s="75"/>
      <c r="OGB306" s="75"/>
      <c r="OGC306" s="75"/>
      <c r="OGD306" s="75"/>
      <c r="OGE306" s="75"/>
      <c r="OGF306" s="75"/>
      <c r="OGG306" s="75"/>
      <c r="OGH306" s="75"/>
      <c r="OGI306" s="75"/>
      <c r="OGJ306" s="75"/>
      <c r="OGK306" s="75"/>
      <c r="OGL306" s="75"/>
      <c r="OGM306" s="75"/>
      <c r="OGN306" s="75"/>
      <c r="OGO306" s="75"/>
      <c r="OGP306" s="75"/>
      <c r="OGQ306" s="75"/>
      <c r="OGR306" s="75"/>
      <c r="OGS306" s="75"/>
      <c r="OGT306" s="75"/>
      <c r="OGU306" s="75"/>
      <c r="OGV306" s="75"/>
      <c r="OGW306" s="75"/>
      <c r="OGX306" s="75"/>
      <c r="OGY306" s="75"/>
      <c r="OGZ306" s="75"/>
      <c r="OHA306" s="75"/>
      <c r="OHB306" s="75"/>
      <c r="OHC306" s="75"/>
      <c r="OHD306" s="75"/>
      <c r="OHE306" s="75"/>
      <c r="OHF306" s="75"/>
      <c r="OHG306" s="75"/>
      <c r="OHH306" s="75"/>
      <c r="OHI306" s="75"/>
      <c r="OHJ306" s="75"/>
      <c r="OHK306" s="75"/>
      <c r="OHL306" s="75"/>
      <c r="OHM306" s="75"/>
      <c r="OHN306" s="75"/>
      <c r="OHO306" s="75"/>
      <c r="OHP306" s="75"/>
      <c r="OHQ306" s="75"/>
      <c r="OHR306" s="75"/>
      <c r="OHS306" s="75"/>
      <c r="OHT306" s="75"/>
      <c r="OHU306" s="75"/>
      <c r="OHV306" s="75"/>
      <c r="OHW306" s="75"/>
      <c r="OHX306" s="75"/>
      <c r="OHY306" s="75"/>
      <c r="OHZ306" s="75"/>
      <c r="OIA306" s="75"/>
      <c r="OIB306" s="75"/>
      <c r="OIC306" s="75"/>
      <c r="OID306" s="75"/>
      <c r="OIE306" s="75"/>
      <c r="OIF306" s="75"/>
      <c r="OIG306" s="75"/>
      <c r="OIH306" s="75"/>
      <c r="OII306" s="75"/>
      <c r="OIJ306" s="75"/>
      <c r="OIK306" s="75"/>
      <c r="OIL306" s="75"/>
      <c r="OIM306" s="75"/>
      <c r="OIN306" s="75"/>
      <c r="OIO306" s="75"/>
      <c r="OIP306" s="75"/>
      <c r="OIQ306" s="75"/>
      <c r="OIR306" s="75"/>
      <c r="OIS306" s="75"/>
      <c r="OIT306" s="75"/>
      <c r="OIU306" s="75"/>
      <c r="OIV306" s="75"/>
      <c r="OIW306" s="75"/>
      <c r="OIX306" s="75"/>
      <c r="OIY306" s="75"/>
      <c r="OIZ306" s="75"/>
      <c r="OJA306" s="75"/>
      <c r="OJB306" s="75"/>
      <c r="OJC306" s="75"/>
      <c r="OJD306" s="75"/>
      <c r="OJE306" s="75"/>
      <c r="OJF306" s="75"/>
      <c r="OJG306" s="75"/>
      <c r="OJH306" s="75"/>
      <c r="OJI306" s="75"/>
      <c r="OJJ306" s="75"/>
      <c r="OJK306" s="75"/>
      <c r="OJL306" s="75"/>
      <c r="OJM306" s="75"/>
      <c r="OJN306" s="75"/>
      <c r="OJO306" s="75"/>
      <c r="OJP306" s="75"/>
      <c r="OJQ306" s="75"/>
      <c r="OJR306" s="75"/>
      <c r="OJS306" s="75"/>
      <c r="OJT306" s="75"/>
      <c r="OJU306" s="75"/>
      <c r="OJV306" s="75"/>
      <c r="OJW306" s="75"/>
      <c r="OJX306" s="75"/>
      <c r="OJY306" s="75"/>
      <c r="OJZ306" s="75"/>
      <c r="OKA306" s="75"/>
      <c r="OKB306" s="75"/>
      <c r="OKC306" s="75"/>
      <c r="OKD306" s="75"/>
      <c r="OKE306" s="75"/>
      <c r="OKF306" s="75"/>
      <c r="OKG306" s="75"/>
      <c r="OKH306" s="75"/>
      <c r="OKI306" s="75"/>
      <c r="OKJ306" s="75"/>
      <c r="OKK306" s="75"/>
      <c r="OKL306" s="75"/>
      <c r="OKM306" s="75"/>
      <c r="OKN306" s="75"/>
      <c r="OKO306" s="75"/>
      <c r="OKP306" s="75"/>
      <c r="OKQ306" s="75"/>
      <c r="OKR306" s="75"/>
      <c r="OKS306" s="75"/>
      <c r="OKT306" s="75"/>
      <c r="OKU306" s="75"/>
      <c r="OKV306" s="75"/>
      <c r="OKW306" s="75"/>
      <c r="OKX306" s="75"/>
      <c r="OKY306" s="75"/>
      <c r="OKZ306" s="75"/>
      <c r="OLA306" s="75"/>
      <c r="OLB306" s="75"/>
      <c r="OLC306" s="75"/>
      <c r="OLD306" s="75"/>
      <c r="OLE306" s="75"/>
      <c r="OLF306" s="75"/>
      <c r="OLG306" s="75"/>
      <c r="OLH306" s="75"/>
      <c r="OLI306" s="75"/>
      <c r="OLJ306" s="75"/>
      <c r="OLK306" s="75"/>
      <c r="OLL306" s="75"/>
      <c r="OLM306" s="75"/>
      <c r="OLN306" s="75"/>
      <c r="OLO306" s="75"/>
      <c r="OLP306" s="75"/>
      <c r="OLQ306" s="75"/>
      <c r="OLR306" s="75"/>
      <c r="OLS306" s="75"/>
      <c r="OLT306" s="75"/>
      <c r="OLU306" s="75"/>
      <c r="OLV306" s="75"/>
      <c r="OLW306" s="75"/>
      <c r="OLX306" s="75"/>
      <c r="OLY306" s="75"/>
      <c r="OLZ306" s="75"/>
      <c r="OMA306" s="75"/>
      <c r="OMB306" s="75"/>
      <c r="OMC306" s="75"/>
      <c r="OMD306" s="75"/>
      <c r="OME306" s="75"/>
      <c r="OMF306" s="75"/>
      <c r="OMG306" s="75"/>
      <c r="OMH306" s="75"/>
      <c r="OMI306" s="75"/>
      <c r="OMJ306" s="75"/>
      <c r="OMK306" s="75"/>
      <c r="OML306" s="75"/>
      <c r="OMM306" s="75"/>
      <c r="OMN306" s="75"/>
      <c r="OMO306" s="75"/>
      <c r="OMP306" s="75"/>
      <c r="OMQ306" s="75"/>
      <c r="OMR306" s="75"/>
      <c r="OMS306" s="75"/>
      <c r="OMT306" s="75"/>
      <c r="OMU306" s="75"/>
      <c r="OMV306" s="75"/>
      <c r="OMW306" s="75"/>
      <c r="OMX306" s="75"/>
      <c r="OMY306" s="75"/>
      <c r="OMZ306" s="75"/>
      <c r="ONA306" s="75"/>
      <c r="ONB306" s="75"/>
      <c r="ONC306" s="75"/>
      <c r="OND306" s="75"/>
      <c r="ONE306" s="75"/>
      <c r="ONF306" s="75"/>
      <c r="ONG306" s="75"/>
      <c r="ONH306" s="75"/>
      <c r="ONI306" s="75"/>
      <c r="ONJ306" s="75"/>
      <c r="ONK306" s="75"/>
      <c r="ONL306" s="75"/>
      <c r="ONM306" s="75"/>
      <c r="ONN306" s="75"/>
      <c r="ONO306" s="75"/>
      <c r="ONP306" s="75"/>
      <c r="ONQ306" s="75"/>
      <c r="ONR306" s="75"/>
      <c r="ONS306" s="75"/>
      <c r="ONT306" s="75"/>
      <c r="ONU306" s="75"/>
      <c r="ONV306" s="75"/>
      <c r="ONW306" s="75"/>
      <c r="ONX306" s="75"/>
      <c r="ONY306" s="75"/>
      <c r="ONZ306" s="75"/>
      <c r="OOA306" s="75"/>
      <c r="OOB306" s="75"/>
      <c r="OOC306" s="75"/>
      <c r="OOD306" s="75"/>
      <c r="OOE306" s="75"/>
      <c r="OOF306" s="75"/>
      <c r="OOG306" s="75"/>
      <c r="OOH306" s="75"/>
      <c r="OOI306" s="75"/>
      <c r="OOJ306" s="75"/>
      <c r="OOK306" s="75"/>
      <c r="OOL306" s="75"/>
      <c r="OOM306" s="75"/>
      <c r="OON306" s="75"/>
      <c r="OOO306" s="75"/>
      <c r="OOP306" s="75"/>
      <c r="OOQ306" s="75"/>
      <c r="OOR306" s="75"/>
      <c r="OOS306" s="75"/>
      <c r="OOT306" s="75"/>
      <c r="OOU306" s="75"/>
      <c r="OOV306" s="75"/>
      <c r="OOW306" s="75"/>
      <c r="OOX306" s="75"/>
      <c r="OOY306" s="75"/>
      <c r="OOZ306" s="75"/>
      <c r="OPA306" s="75"/>
      <c r="OPB306" s="75"/>
      <c r="OPC306" s="75"/>
      <c r="OPD306" s="75"/>
      <c r="OPE306" s="75"/>
      <c r="OPF306" s="75"/>
      <c r="OPG306" s="75"/>
      <c r="OPH306" s="75"/>
      <c r="OPI306" s="75"/>
      <c r="OPJ306" s="75"/>
      <c r="OPK306" s="75"/>
      <c r="OPL306" s="75"/>
      <c r="OPM306" s="75"/>
      <c r="OPN306" s="75"/>
      <c r="OPO306" s="75"/>
      <c r="OPP306" s="75"/>
      <c r="OPQ306" s="75"/>
      <c r="OPR306" s="75"/>
      <c r="OPS306" s="75"/>
      <c r="OPT306" s="75"/>
      <c r="OPU306" s="75"/>
      <c r="OPV306" s="75"/>
      <c r="OPW306" s="75"/>
      <c r="OPX306" s="75"/>
      <c r="OPY306" s="75"/>
      <c r="OPZ306" s="75"/>
      <c r="OQA306" s="75"/>
      <c r="OQB306" s="75"/>
      <c r="OQC306" s="75"/>
      <c r="OQD306" s="75"/>
      <c r="OQE306" s="75"/>
      <c r="OQF306" s="75"/>
      <c r="OQG306" s="75"/>
      <c r="OQH306" s="75"/>
      <c r="OQI306" s="75"/>
      <c r="OQJ306" s="75"/>
      <c r="OQK306" s="75"/>
      <c r="OQL306" s="75"/>
      <c r="OQM306" s="75"/>
      <c r="OQN306" s="75"/>
      <c r="OQO306" s="75"/>
      <c r="OQP306" s="75"/>
      <c r="OQQ306" s="75"/>
      <c r="OQR306" s="75"/>
      <c r="OQS306" s="75"/>
      <c r="OQT306" s="75"/>
      <c r="OQU306" s="75"/>
      <c r="OQV306" s="75"/>
      <c r="OQW306" s="75"/>
      <c r="OQX306" s="75"/>
      <c r="OQY306" s="75"/>
      <c r="OQZ306" s="75"/>
      <c r="ORA306" s="75"/>
      <c r="ORB306" s="75"/>
      <c r="ORC306" s="75"/>
      <c r="ORD306" s="75"/>
      <c r="ORE306" s="75"/>
      <c r="ORF306" s="75"/>
      <c r="ORG306" s="75"/>
      <c r="ORH306" s="75"/>
      <c r="ORI306" s="75"/>
      <c r="ORJ306" s="75"/>
      <c r="ORK306" s="75"/>
      <c r="ORL306" s="75"/>
      <c r="ORM306" s="75"/>
      <c r="ORN306" s="75"/>
      <c r="ORO306" s="75"/>
      <c r="ORP306" s="75"/>
      <c r="ORQ306" s="75"/>
      <c r="ORR306" s="75"/>
      <c r="ORS306" s="75"/>
      <c r="ORT306" s="75"/>
      <c r="ORU306" s="75"/>
      <c r="ORV306" s="75"/>
      <c r="ORW306" s="75"/>
      <c r="ORX306" s="75"/>
      <c r="ORY306" s="75"/>
      <c r="ORZ306" s="75"/>
      <c r="OSA306" s="75"/>
      <c r="OSB306" s="75"/>
      <c r="OSC306" s="75"/>
      <c r="OSD306" s="75"/>
      <c r="OSE306" s="75"/>
      <c r="OSF306" s="75"/>
      <c r="OSG306" s="75"/>
      <c r="OSH306" s="75"/>
      <c r="OSI306" s="75"/>
      <c r="OSJ306" s="75"/>
      <c r="OSK306" s="75"/>
      <c r="OSL306" s="75"/>
      <c r="OSM306" s="75"/>
      <c r="OSN306" s="75"/>
      <c r="OSO306" s="75"/>
      <c r="OSP306" s="75"/>
      <c r="OSQ306" s="75"/>
      <c r="OSR306" s="75"/>
      <c r="OSS306" s="75"/>
      <c r="OST306" s="75"/>
      <c r="OSU306" s="75"/>
      <c r="OSV306" s="75"/>
      <c r="OSW306" s="75"/>
      <c r="OSX306" s="75"/>
      <c r="OSY306" s="75"/>
      <c r="OSZ306" s="75"/>
      <c r="OTA306" s="75"/>
      <c r="OTB306" s="75"/>
      <c r="OTC306" s="75"/>
      <c r="OTD306" s="75"/>
      <c r="OTE306" s="75"/>
      <c r="OTF306" s="75"/>
      <c r="OTG306" s="75"/>
      <c r="OTH306" s="75"/>
      <c r="OTI306" s="75"/>
      <c r="OTJ306" s="75"/>
      <c r="OTK306" s="75"/>
      <c r="OTL306" s="75"/>
      <c r="OTM306" s="75"/>
      <c r="OTN306" s="75"/>
      <c r="OTO306" s="75"/>
      <c r="OTP306" s="75"/>
      <c r="OTQ306" s="75"/>
      <c r="OTR306" s="75"/>
      <c r="OTS306" s="75"/>
      <c r="OTT306" s="75"/>
      <c r="OTU306" s="75"/>
      <c r="OTV306" s="75"/>
      <c r="OTW306" s="75"/>
      <c r="OTX306" s="75"/>
      <c r="OTY306" s="75"/>
      <c r="OTZ306" s="75"/>
      <c r="OUA306" s="75"/>
      <c r="OUB306" s="75"/>
      <c r="OUC306" s="75"/>
      <c r="OUD306" s="75"/>
      <c r="OUE306" s="75"/>
      <c r="OUF306" s="75"/>
      <c r="OUG306" s="75"/>
      <c r="OUH306" s="75"/>
      <c r="OUI306" s="75"/>
      <c r="OUJ306" s="75"/>
      <c r="OUK306" s="75"/>
      <c r="OUL306" s="75"/>
      <c r="OUM306" s="75"/>
      <c r="OUN306" s="75"/>
      <c r="OUO306" s="75"/>
      <c r="OUP306" s="75"/>
      <c r="OUQ306" s="75"/>
      <c r="OUR306" s="75"/>
      <c r="OUS306" s="75"/>
      <c r="OUT306" s="75"/>
      <c r="OUU306" s="75"/>
      <c r="OUV306" s="75"/>
      <c r="OUW306" s="75"/>
      <c r="OUX306" s="75"/>
      <c r="OUY306" s="75"/>
      <c r="OUZ306" s="75"/>
      <c r="OVA306" s="75"/>
      <c r="OVB306" s="75"/>
      <c r="OVC306" s="75"/>
      <c r="OVD306" s="75"/>
      <c r="OVE306" s="75"/>
      <c r="OVF306" s="75"/>
      <c r="OVG306" s="75"/>
      <c r="OVH306" s="75"/>
      <c r="OVI306" s="75"/>
      <c r="OVJ306" s="75"/>
      <c r="OVK306" s="75"/>
      <c r="OVL306" s="75"/>
      <c r="OVM306" s="75"/>
      <c r="OVN306" s="75"/>
      <c r="OVO306" s="75"/>
      <c r="OVP306" s="75"/>
      <c r="OVQ306" s="75"/>
      <c r="OVR306" s="75"/>
      <c r="OVS306" s="75"/>
      <c r="OVT306" s="75"/>
      <c r="OVU306" s="75"/>
      <c r="OVV306" s="75"/>
      <c r="OVW306" s="75"/>
      <c r="OVX306" s="75"/>
      <c r="OVY306" s="75"/>
      <c r="OVZ306" s="75"/>
      <c r="OWA306" s="75"/>
      <c r="OWB306" s="75"/>
      <c r="OWC306" s="75"/>
      <c r="OWD306" s="75"/>
      <c r="OWE306" s="75"/>
      <c r="OWF306" s="75"/>
      <c r="OWG306" s="75"/>
      <c r="OWH306" s="75"/>
      <c r="OWI306" s="75"/>
      <c r="OWJ306" s="75"/>
      <c r="OWK306" s="75"/>
      <c r="OWL306" s="75"/>
      <c r="OWM306" s="75"/>
      <c r="OWN306" s="75"/>
      <c r="OWO306" s="75"/>
      <c r="OWP306" s="75"/>
      <c r="OWQ306" s="75"/>
      <c r="OWR306" s="75"/>
      <c r="OWS306" s="75"/>
      <c r="OWT306" s="75"/>
      <c r="OWU306" s="75"/>
      <c r="OWV306" s="75"/>
      <c r="OWW306" s="75"/>
      <c r="OWX306" s="75"/>
      <c r="OWY306" s="75"/>
      <c r="OWZ306" s="75"/>
      <c r="OXA306" s="75"/>
      <c r="OXB306" s="75"/>
      <c r="OXC306" s="75"/>
      <c r="OXD306" s="75"/>
      <c r="OXE306" s="75"/>
      <c r="OXF306" s="75"/>
      <c r="OXG306" s="75"/>
      <c r="OXH306" s="75"/>
      <c r="OXI306" s="75"/>
      <c r="OXJ306" s="75"/>
      <c r="OXK306" s="75"/>
      <c r="OXL306" s="75"/>
      <c r="OXM306" s="75"/>
      <c r="OXN306" s="75"/>
      <c r="OXO306" s="75"/>
      <c r="OXP306" s="75"/>
      <c r="OXQ306" s="75"/>
      <c r="OXR306" s="75"/>
      <c r="OXS306" s="75"/>
      <c r="OXT306" s="75"/>
      <c r="OXU306" s="75"/>
      <c r="OXV306" s="75"/>
      <c r="OXW306" s="75"/>
      <c r="OXX306" s="75"/>
      <c r="OXY306" s="75"/>
      <c r="OXZ306" s="75"/>
      <c r="OYA306" s="75"/>
      <c r="OYB306" s="75"/>
      <c r="OYC306" s="75"/>
      <c r="OYD306" s="75"/>
      <c r="OYE306" s="75"/>
      <c r="OYF306" s="75"/>
      <c r="OYG306" s="75"/>
      <c r="OYH306" s="75"/>
      <c r="OYI306" s="75"/>
      <c r="OYJ306" s="75"/>
      <c r="OYK306" s="75"/>
      <c r="OYL306" s="75"/>
      <c r="OYM306" s="75"/>
      <c r="OYN306" s="75"/>
      <c r="OYO306" s="75"/>
      <c r="OYP306" s="75"/>
      <c r="OYQ306" s="75"/>
      <c r="OYR306" s="75"/>
      <c r="OYS306" s="75"/>
      <c r="OYT306" s="75"/>
      <c r="OYU306" s="75"/>
      <c r="OYV306" s="75"/>
      <c r="OYW306" s="75"/>
      <c r="OYX306" s="75"/>
      <c r="OYY306" s="75"/>
      <c r="OYZ306" s="75"/>
      <c r="OZA306" s="75"/>
      <c r="OZB306" s="75"/>
      <c r="OZC306" s="75"/>
      <c r="OZD306" s="75"/>
      <c r="OZE306" s="75"/>
      <c r="OZF306" s="75"/>
      <c r="OZG306" s="75"/>
      <c r="OZH306" s="75"/>
      <c r="OZI306" s="75"/>
      <c r="OZJ306" s="75"/>
      <c r="OZK306" s="75"/>
      <c r="OZL306" s="75"/>
      <c r="OZM306" s="75"/>
      <c r="OZN306" s="75"/>
      <c r="OZO306" s="75"/>
      <c r="OZP306" s="75"/>
      <c r="OZQ306" s="75"/>
      <c r="OZR306" s="75"/>
      <c r="OZS306" s="75"/>
      <c r="OZT306" s="75"/>
      <c r="OZU306" s="75"/>
      <c r="OZV306" s="75"/>
      <c r="OZW306" s="75"/>
      <c r="OZX306" s="75"/>
      <c r="OZY306" s="75"/>
      <c r="OZZ306" s="75"/>
      <c r="PAA306" s="75"/>
      <c r="PAB306" s="75"/>
      <c r="PAC306" s="75"/>
      <c r="PAD306" s="75"/>
      <c r="PAE306" s="75"/>
      <c r="PAF306" s="75"/>
      <c r="PAG306" s="75"/>
      <c r="PAH306" s="75"/>
      <c r="PAI306" s="75"/>
      <c r="PAJ306" s="75"/>
      <c r="PAK306" s="75"/>
      <c r="PAL306" s="75"/>
      <c r="PAM306" s="75"/>
      <c r="PAN306" s="75"/>
      <c r="PAO306" s="75"/>
      <c r="PAP306" s="75"/>
      <c r="PAQ306" s="75"/>
      <c r="PAR306" s="75"/>
      <c r="PAS306" s="75"/>
      <c r="PAT306" s="75"/>
      <c r="PAU306" s="75"/>
      <c r="PAV306" s="75"/>
      <c r="PAW306" s="75"/>
      <c r="PAX306" s="75"/>
      <c r="PAY306" s="75"/>
      <c r="PAZ306" s="75"/>
      <c r="PBA306" s="75"/>
      <c r="PBB306" s="75"/>
      <c r="PBC306" s="75"/>
      <c r="PBD306" s="75"/>
      <c r="PBE306" s="75"/>
      <c r="PBF306" s="75"/>
      <c r="PBG306" s="75"/>
      <c r="PBH306" s="75"/>
      <c r="PBI306" s="75"/>
      <c r="PBJ306" s="75"/>
      <c r="PBK306" s="75"/>
      <c r="PBL306" s="75"/>
      <c r="PBM306" s="75"/>
      <c r="PBN306" s="75"/>
      <c r="PBO306" s="75"/>
      <c r="PBP306" s="75"/>
      <c r="PBQ306" s="75"/>
      <c r="PBR306" s="75"/>
      <c r="PBS306" s="75"/>
      <c r="PBT306" s="75"/>
      <c r="PBU306" s="75"/>
      <c r="PBV306" s="75"/>
      <c r="PBW306" s="75"/>
      <c r="PBX306" s="75"/>
      <c r="PBY306" s="75"/>
      <c r="PBZ306" s="75"/>
      <c r="PCA306" s="75"/>
      <c r="PCB306" s="75"/>
      <c r="PCC306" s="75"/>
      <c r="PCD306" s="75"/>
      <c r="PCE306" s="75"/>
      <c r="PCF306" s="75"/>
      <c r="PCG306" s="75"/>
      <c r="PCH306" s="75"/>
      <c r="PCI306" s="75"/>
      <c r="PCJ306" s="75"/>
      <c r="PCK306" s="75"/>
      <c r="PCL306" s="75"/>
      <c r="PCM306" s="75"/>
      <c r="PCN306" s="75"/>
      <c r="PCO306" s="75"/>
      <c r="PCP306" s="75"/>
      <c r="PCQ306" s="75"/>
      <c r="PCR306" s="75"/>
      <c r="PCS306" s="75"/>
      <c r="PCT306" s="75"/>
      <c r="PCU306" s="75"/>
      <c r="PCV306" s="75"/>
      <c r="PCW306" s="75"/>
      <c r="PCX306" s="75"/>
      <c r="PCY306" s="75"/>
      <c r="PCZ306" s="75"/>
      <c r="PDA306" s="75"/>
      <c r="PDB306" s="75"/>
      <c r="PDC306" s="75"/>
      <c r="PDD306" s="75"/>
      <c r="PDE306" s="75"/>
      <c r="PDF306" s="75"/>
      <c r="PDG306" s="75"/>
      <c r="PDH306" s="75"/>
      <c r="PDI306" s="75"/>
      <c r="PDJ306" s="75"/>
      <c r="PDK306" s="75"/>
      <c r="PDL306" s="75"/>
      <c r="PDM306" s="75"/>
      <c r="PDN306" s="75"/>
      <c r="PDO306" s="75"/>
      <c r="PDP306" s="75"/>
      <c r="PDQ306" s="75"/>
      <c r="PDR306" s="75"/>
      <c r="PDS306" s="75"/>
      <c r="PDT306" s="75"/>
      <c r="PDU306" s="75"/>
      <c r="PDV306" s="75"/>
      <c r="PDW306" s="75"/>
      <c r="PDX306" s="75"/>
      <c r="PDY306" s="75"/>
      <c r="PDZ306" s="75"/>
      <c r="PEA306" s="75"/>
      <c r="PEB306" s="75"/>
      <c r="PEC306" s="75"/>
      <c r="PED306" s="75"/>
      <c r="PEE306" s="75"/>
      <c r="PEF306" s="75"/>
      <c r="PEG306" s="75"/>
      <c r="PEH306" s="75"/>
      <c r="PEI306" s="75"/>
      <c r="PEJ306" s="75"/>
      <c r="PEK306" s="75"/>
      <c r="PEL306" s="75"/>
      <c r="PEM306" s="75"/>
      <c r="PEN306" s="75"/>
      <c r="PEO306" s="75"/>
      <c r="PEP306" s="75"/>
      <c r="PEQ306" s="75"/>
      <c r="PER306" s="75"/>
      <c r="PES306" s="75"/>
      <c r="PET306" s="75"/>
      <c r="PEU306" s="75"/>
      <c r="PEV306" s="75"/>
      <c r="PEW306" s="75"/>
      <c r="PEX306" s="75"/>
      <c r="PEY306" s="75"/>
      <c r="PEZ306" s="75"/>
      <c r="PFA306" s="75"/>
      <c r="PFB306" s="75"/>
      <c r="PFC306" s="75"/>
      <c r="PFD306" s="75"/>
      <c r="PFE306" s="75"/>
      <c r="PFF306" s="75"/>
      <c r="PFG306" s="75"/>
      <c r="PFH306" s="75"/>
      <c r="PFI306" s="75"/>
      <c r="PFJ306" s="75"/>
      <c r="PFK306" s="75"/>
      <c r="PFL306" s="75"/>
      <c r="PFM306" s="75"/>
      <c r="PFN306" s="75"/>
      <c r="PFO306" s="75"/>
      <c r="PFP306" s="75"/>
      <c r="PFQ306" s="75"/>
      <c r="PFR306" s="75"/>
      <c r="PFS306" s="75"/>
      <c r="PFT306" s="75"/>
      <c r="PFU306" s="75"/>
      <c r="PFV306" s="75"/>
      <c r="PFW306" s="75"/>
      <c r="PFX306" s="75"/>
      <c r="PFY306" s="75"/>
      <c r="PFZ306" s="75"/>
      <c r="PGA306" s="75"/>
      <c r="PGB306" s="75"/>
      <c r="PGC306" s="75"/>
      <c r="PGD306" s="75"/>
      <c r="PGE306" s="75"/>
      <c r="PGF306" s="75"/>
      <c r="PGG306" s="75"/>
      <c r="PGH306" s="75"/>
      <c r="PGI306" s="75"/>
      <c r="PGJ306" s="75"/>
      <c r="PGK306" s="75"/>
      <c r="PGL306" s="75"/>
      <c r="PGM306" s="75"/>
      <c r="PGN306" s="75"/>
      <c r="PGO306" s="75"/>
      <c r="PGP306" s="75"/>
      <c r="PGQ306" s="75"/>
      <c r="PGR306" s="75"/>
      <c r="PGS306" s="75"/>
      <c r="PGT306" s="75"/>
      <c r="PGU306" s="75"/>
      <c r="PGV306" s="75"/>
      <c r="PGW306" s="75"/>
      <c r="PGX306" s="75"/>
      <c r="PGY306" s="75"/>
      <c r="PGZ306" s="75"/>
      <c r="PHA306" s="75"/>
      <c r="PHB306" s="75"/>
      <c r="PHC306" s="75"/>
      <c r="PHD306" s="75"/>
      <c r="PHE306" s="75"/>
      <c r="PHF306" s="75"/>
      <c r="PHG306" s="75"/>
      <c r="PHH306" s="75"/>
      <c r="PHI306" s="75"/>
      <c r="PHJ306" s="75"/>
      <c r="PHK306" s="75"/>
      <c r="PHL306" s="75"/>
      <c r="PHM306" s="75"/>
      <c r="PHN306" s="75"/>
      <c r="PHO306" s="75"/>
      <c r="PHP306" s="75"/>
      <c r="PHQ306" s="75"/>
      <c r="PHR306" s="75"/>
      <c r="PHS306" s="75"/>
      <c r="PHT306" s="75"/>
      <c r="PHU306" s="75"/>
      <c r="PHV306" s="75"/>
      <c r="PHW306" s="75"/>
      <c r="PHX306" s="75"/>
      <c r="PHY306" s="75"/>
      <c r="PHZ306" s="75"/>
      <c r="PIA306" s="75"/>
      <c r="PIB306" s="75"/>
      <c r="PIC306" s="75"/>
      <c r="PID306" s="75"/>
      <c r="PIE306" s="75"/>
      <c r="PIF306" s="75"/>
      <c r="PIG306" s="75"/>
      <c r="PIH306" s="75"/>
      <c r="PII306" s="75"/>
      <c r="PIJ306" s="75"/>
      <c r="PIK306" s="75"/>
      <c r="PIL306" s="75"/>
      <c r="PIM306" s="75"/>
      <c r="PIN306" s="75"/>
      <c r="PIO306" s="75"/>
      <c r="PIP306" s="75"/>
      <c r="PIQ306" s="75"/>
      <c r="PIR306" s="75"/>
      <c r="PIS306" s="75"/>
      <c r="PIT306" s="75"/>
      <c r="PIU306" s="75"/>
      <c r="PIV306" s="75"/>
      <c r="PIW306" s="75"/>
      <c r="PIX306" s="75"/>
      <c r="PIY306" s="75"/>
      <c r="PIZ306" s="75"/>
      <c r="PJA306" s="75"/>
      <c r="PJB306" s="75"/>
      <c r="PJC306" s="75"/>
      <c r="PJD306" s="75"/>
      <c r="PJE306" s="75"/>
      <c r="PJF306" s="75"/>
      <c r="PJG306" s="75"/>
      <c r="PJH306" s="75"/>
      <c r="PJI306" s="75"/>
      <c r="PJJ306" s="75"/>
      <c r="PJK306" s="75"/>
      <c r="PJL306" s="75"/>
      <c r="PJM306" s="75"/>
      <c r="PJN306" s="75"/>
      <c r="PJO306" s="75"/>
      <c r="PJP306" s="75"/>
      <c r="PJQ306" s="75"/>
      <c r="PJR306" s="75"/>
      <c r="PJS306" s="75"/>
      <c r="PJT306" s="75"/>
      <c r="PJU306" s="75"/>
      <c r="PJV306" s="75"/>
      <c r="PJW306" s="75"/>
      <c r="PJX306" s="75"/>
      <c r="PJY306" s="75"/>
      <c r="PJZ306" s="75"/>
      <c r="PKA306" s="75"/>
      <c r="PKB306" s="75"/>
      <c r="PKC306" s="75"/>
      <c r="PKD306" s="75"/>
      <c r="PKE306" s="75"/>
      <c r="PKF306" s="75"/>
      <c r="PKG306" s="75"/>
      <c r="PKH306" s="75"/>
      <c r="PKI306" s="75"/>
      <c r="PKJ306" s="75"/>
      <c r="PKK306" s="75"/>
      <c r="PKL306" s="75"/>
      <c r="PKM306" s="75"/>
      <c r="PKN306" s="75"/>
      <c r="PKO306" s="75"/>
      <c r="PKP306" s="75"/>
      <c r="PKQ306" s="75"/>
      <c r="PKR306" s="75"/>
      <c r="PKS306" s="75"/>
      <c r="PKT306" s="75"/>
      <c r="PKU306" s="75"/>
      <c r="PKV306" s="75"/>
      <c r="PKW306" s="75"/>
      <c r="PKX306" s="75"/>
      <c r="PKY306" s="75"/>
      <c r="PKZ306" s="75"/>
      <c r="PLA306" s="75"/>
      <c r="PLB306" s="75"/>
      <c r="PLC306" s="75"/>
      <c r="PLD306" s="75"/>
      <c r="PLE306" s="75"/>
      <c r="PLF306" s="75"/>
      <c r="PLG306" s="75"/>
      <c r="PLH306" s="75"/>
      <c r="PLI306" s="75"/>
      <c r="PLJ306" s="75"/>
      <c r="PLK306" s="75"/>
      <c r="PLL306" s="75"/>
      <c r="PLM306" s="75"/>
      <c r="PLN306" s="75"/>
      <c r="PLO306" s="75"/>
      <c r="PLP306" s="75"/>
      <c r="PLQ306" s="75"/>
      <c r="PLR306" s="75"/>
      <c r="PLS306" s="75"/>
      <c r="PLT306" s="75"/>
      <c r="PLU306" s="75"/>
      <c r="PLV306" s="75"/>
      <c r="PLW306" s="75"/>
      <c r="PLX306" s="75"/>
      <c r="PLY306" s="75"/>
      <c r="PLZ306" s="75"/>
      <c r="PMA306" s="75"/>
      <c r="PMB306" s="75"/>
      <c r="PMC306" s="75"/>
      <c r="PMD306" s="75"/>
      <c r="PME306" s="75"/>
      <c r="PMF306" s="75"/>
      <c r="PMG306" s="75"/>
      <c r="PMH306" s="75"/>
      <c r="PMI306" s="75"/>
      <c r="PMJ306" s="75"/>
      <c r="PMK306" s="75"/>
      <c r="PML306" s="75"/>
      <c r="PMM306" s="75"/>
      <c r="PMN306" s="75"/>
      <c r="PMO306" s="75"/>
      <c r="PMP306" s="75"/>
      <c r="PMQ306" s="75"/>
      <c r="PMR306" s="75"/>
      <c r="PMS306" s="75"/>
      <c r="PMT306" s="75"/>
      <c r="PMU306" s="75"/>
      <c r="PMV306" s="75"/>
      <c r="PMW306" s="75"/>
      <c r="PMX306" s="75"/>
      <c r="PMY306" s="75"/>
      <c r="PMZ306" s="75"/>
      <c r="PNA306" s="75"/>
      <c r="PNB306" s="75"/>
      <c r="PNC306" s="75"/>
      <c r="PND306" s="75"/>
      <c r="PNE306" s="75"/>
      <c r="PNF306" s="75"/>
      <c r="PNG306" s="75"/>
      <c r="PNH306" s="75"/>
      <c r="PNI306" s="75"/>
      <c r="PNJ306" s="75"/>
      <c r="PNK306" s="75"/>
      <c r="PNL306" s="75"/>
      <c r="PNM306" s="75"/>
      <c r="PNN306" s="75"/>
      <c r="PNO306" s="75"/>
      <c r="PNP306" s="75"/>
      <c r="PNQ306" s="75"/>
      <c r="PNR306" s="75"/>
      <c r="PNS306" s="75"/>
      <c r="PNT306" s="75"/>
      <c r="PNU306" s="75"/>
      <c r="PNV306" s="75"/>
      <c r="PNW306" s="75"/>
      <c r="PNX306" s="75"/>
      <c r="PNY306" s="75"/>
      <c r="PNZ306" s="75"/>
      <c r="POA306" s="75"/>
      <c r="POB306" s="75"/>
      <c r="POC306" s="75"/>
      <c r="POD306" s="75"/>
      <c r="POE306" s="75"/>
      <c r="POF306" s="75"/>
      <c r="POG306" s="75"/>
      <c r="POH306" s="75"/>
      <c r="POI306" s="75"/>
      <c r="POJ306" s="75"/>
      <c r="POK306" s="75"/>
      <c r="POL306" s="75"/>
      <c r="POM306" s="75"/>
      <c r="PON306" s="75"/>
      <c r="POO306" s="75"/>
      <c r="POP306" s="75"/>
      <c r="POQ306" s="75"/>
      <c r="POR306" s="75"/>
      <c r="POS306" s="75"/>
      <c r="POT306" s="75"/>
      <c r="POU306" s="75"/>
      <c r="POV306" s="75"/>
      <c r="POW306" s="75"/>
      <c r="POX306" s="75"/>
      <c r="POY306" s="75"/>
      <c r="POZ306" s="75"/>
      <c r="PPA306" s="75"/>
      <c r="PPB306" s="75"/>
      <c r="PPC306" s="75"/>
      <c r="PPD306" s="75"/>
      <c r="PPE306" s="75"/>
      <c r="PPF306" s="75"/>
      <c r="PPG306" s="75"/>
      <c r="PPH306" s="75"/>
      <c r="PPI306" s="75"/>
      <c r="PPJ306" s="75"/>
      <c r="PPK306" s="75"/>
      <c r="PPL306" s="75"/>
      <c r="PPM306" s="75"/>
      <c r="PPN306" s="75"/>
      <c r="PPO306" s="75"/>
      <c r="PPP306" s="75"/>
      <c r="PPQ306" s="75"/>
      <c r="PPR306" s="75"/>
      <c r="PPS306" s="75"/>
      <c r="PPT306" s="75"/>
      <c r="PPU306" s="75"/>
      <c r="PPV306" s="75"/>
      <c r="PPW306" s="75"/>
      <c r="PPX306" s="75"/>
      <c r="PPY306" s="75"/>
      <c r="PPZ306" s="75"/>
      <c r="PQA306" s="75"/>
      <c r="PQB306" s="75"/>
      <c r="PQC306" s="75"/>
      <c r="PQD306" s="75"/>
      <c r="PQE306" s="75"/>
      <c r="PQF306" s="75"/>
      <c r="PQG306" s="75"/>
      <c r="PQH306" s="75"/>
      <c r="PQI306" s="75"/>
      <c r="PQJ306" s="75"/>
      <c r="PQK306" s="75"/>
      <c r="PQL306" s="75"/>
      <c r="PQM306" s="75"/>
      <c r="PQN306" s="75"/>
      <c r="PQO306" s="75"/>
      <c r="PQP306" s="75"/>
      <c r="PQQ306" s="75"/>
      <c r="PQR306" s="75"/>
      <c r="PQS306" s="75"/>
      <c r="PQT306" s="75"/>
      <c r="PQU306" s="75"/>
      <c r="PQV306" s="75"/>
      <c r="PQW306" s="75"/>
      <c r="PQX306" s="75"/>
      <c r="PQY306" s="75"/>
      <c r="PQZ306" s="75"/>
      <c r="PRA306" s="75"/>
      <c r="PRB306" s="75"/>
      <c r="PRC306" s="75"/>
      <c r="PRD306" s="75"/>
      <c r="PRE306" s="75"/>
      <c r="PRF306" s="75"/>
      <c r="PRG306" s="75"/>
      <c r="PRH306" s="75"/>
      <c r="PRI306" s="75"/>
      <c r="PRJ306" s="75"/>
      <c r="PRK306" s="75"/>
      <c r="PRL306" s="75"/>
      <c r="PRM306" s="75"/>
      <c r="PRN306" s="75"/>
      <c r="PRO306" s="75"/>
      <c r="PRP306" s="75"/>
      <c r="PRQ306" s="75"/>
      <c r="PRR306" s="75"/>
      <c r="PRS306" s="75"/>
      <c r="PRT306" s="75"/>
      <c r="PRU306" s="75"/>
      <c r="PRV306" s="75"/>
      <c r="PRW306" s="75"/>
      <c r="PRX306" s="75"/>
      <c r="PRY306" s="75"/>
      <c r="PRZ306" s="75"/>
      <c r="PSA306" s="75"/>
      <c r="PSB306" s="75"/>
      <c r="PSC306" s="75"/>
      <c r="PSD306" s="75"/>
      <c r="PSE306" s="75"/>
      <c r="PSF306" s="75"/>
      <c r="PSG306" s="75"/>
      <c r="PSH306" s="75"/>
      <c r="PSI306" s="75"/>
      <c r="PSJ306" s="75"/>
      <c r="PSK306" s="75"/>
      <c r="PSL306" s="75"/>
      <c r="PSM306" s="75"/>
      <c r="PSN306" s="75"/>
      <c r="PSO306" s="75"/>
      <c r="PSP306" s="75"/>
      <c r="PSQ306" s="75"/>
      <c r="PSR306" s="75"/>
      <c r="PSS306" s="75"/>
      <c r="PST306" s="75"/>
      <c r="PSU306" s="75"/>
      <c r="PSV306" s="75"/>
      <c r="PSW306" s="75"/>
      <c r="PSX306" s="75"/>
      <c r="PSY306" s="75"/>
      <c r="PSZ306" s="75"/>
      <c r="PTA306" s="75"/>
      <c r="PTB306" s="75"/>
      <c r="PTC306" s="75"/>
      <c r="PTD306" s="75"/>
      <c r="PTE306" s="75"/>
      <c r="PTF306" s="75"/>
      <c r="PTG306" s="75"/>
      <c r="PTH306" s="75"/>
      <c r="PTI306" s="75"/>
      <c r="PTJ306" s="75"/>
      <c r="PTK306" s="75"/>
      <c r="PTL306" s="75"/>
      <c r="PTM306" s="75"/>
      <c r="PTN306" s="75"/>
      <c r="PTO306" s="75"/>
      <c r="PTP306" s="75"/>
      <c r="PTQ306" s="75"/>
      <c r="PTR306" s="75"/>
      <c r="PTS306" s="75"/>
      <c r="PTT306" s="75"/>
      <c r="PTU306" s="75"/>
      <c r="PTV306" s="75"/>
      <c r="PTW306" s="75"/>
      <c r="PTX306" s="75"/>
      <c r="PTY306" s="75"/>
      <c r="PTZ306" s="75"/>
      <c r="PUA306" s="75"/>
      <c r="PUB306" s="75"/>
      <c r="PUC306" s="75"/>
      <c r="PUD306" s="75"/>
      <c r="PUE306" s="75"/>
      <c r="PUF306" s="75"/>
      <c r="PUG306" s="75"/>
      <c r="PUH306" s="75"/>
      <c r="PUI306" s="75"/>
      <c r="PUJ306" s="75"/>
      <c r="PUK306" s="75"/>
      <c r="PUL306" s="75"/>
      <c r="PUM306" s="75"/>
      <c r="PUN306" s="75"/>
      <c r="PUO306" s="75"/>
      <c r="PUP306" s="75"/>
      <c r="PUQ306" s="75"/>
      <c r="PUR306" s="75"/>
      <c r="PUS306" s="75"/>
      <c r="PUT306" s="75"/>
      <c r="PUU306" s="75"/>
      <c r="PUV306" s="75"/>
      <c r="PUW306" s="75"/>
      <c r="PUX306" s="75"/>
      <c r="PUY306" s="75"/>
      <c r="PUZ306" s="75"/>
      <c r="PVA306" s="75"/>
      <c r="PVB306" s="75"/>
      <c r="PVC306" s="75"/>
      <c r="PVD306" s="75"/>
      <c r="PVE306" s="75"/>
      <c r="PVF306" s="75"/>
      <c r="PVG306" s="75"/>
      <c r="PVH306" s="75"/>
      <c r="PVI306" s="75"/>
      <c r="PVJ306" s="75"/>
      <c r="PVK306" s="75"/>
      <c r="PVL306" s="75"/>
      <c r="PVM306" s="75"/>
      <c r="PVN306" s="75"/>
      <c r="PVO306" s="75"/>
      <c r="PVP306" s="75"/>
      <c r="PVQ306" s="75"/>
      <c r="PVR306" s="75"/>
      <c r="PVS306" s="75"/>
      <c r="PVT306" s="75"/>
      <c r="PVU306" s="75"/>
      <c r="PVV306" s="75"/>
      <c r="PVW306" s="75"/>
      <c r="PVX306" s="75"/>
      <c r="PVY306" s="75"/>
      <c r="PVZ306" s="75"/>
      <c r="PWA306" s="75"/>
      <c r="PWB306" s="75"/>
      <c r="PWC306" s="75"/>
      <c r="PWD306" s="75"/>
      <c r="PWE306" s="75"/>
      <c r="PWF306" s="75"/>
      <c r="PWG306" s="75"/>
      <c r="PWH306" s="75"/>
      <c r="PWI306" s="75"/>
      <c r="PWJ306" s="75"/>
      <c r="PWK306" s="75"/>
      <c r="PWL306" s="75"/>
      <c r="PWM306" s="75"/>
      <c r="PWN306" s="75"/>
      <c r="PWO306" s="75"/>
      <c r="PWP306" s="75"/>
      <c r="PWQ306" s="75"/>
      <c r="PWR306" s="75"/>
      <c r="PWS306" s="75"/>
      <c r="PWT306" s="75"/>
      <c r="PWU306" s="75"/>
      <c r="PWV306" s="75"/>
      <c r="PWW306" s="75"/>
      <c r="PWX306" s="75"/>
      <c r="PWY306" s="75"/>
      <c r="PWZ306" s="75"/>
      <c r="PXA306" s="75"/>
      <c r="PXB306" s="75"/>
      <c r="PXC306" s="75"/>
      <c r="PXD306" s="75"/>
      <c r="PXE306" s="75"/>
      <c r="PXF306" s="75"/>
      <c r="PXG306" s="75"/>
      <c r="PXH306" s="75"/>
      <c r="PXI306" s="75"/>
      <c r="PXJ306" s="75"/>
      <c r="PXK306" s="75"/>
      <c r="PXL306" s="75"/>
      <c r="PXM306" s="75"/>
      <c r="PXN306" s="75"/>
      <c r="PXO306" s="75"/>
      <c r="PXP306" s="75"/>
      <c r="PXQ306" s="75"/>
      <c r="PXR306" s="75"/>
      <c r="PXS306" s="75"/>
      <c r="PXT306" s="75"/>
      <c r="PXU306" s="75"/>
      <c r="PXV306" s="75"/>
      <c r="PXW306" s="75"/>
      <c r="PXX306" s="75"/>
      <c r="PXY306" s="75"/>
      <c r="PXZ306" s="75"/>
      <c r="PYA306" s="75"/>
      <c r="PYB306" s="75"/>
      <c r="PYC306" s="75"/>
      <c r="PYD306" s="75"/>
      <c r="PYE306" s="75"/>
      <c r="PYF306" s="75"/>
      <c r="PYG306" s="75"/>
      <c r="PYH306" s="75"/>
      <c r="PYI306" s="75"/>
      <c r="PYJ306" s="75"/>
      <c r="PYK306" s="75"/>
      <c r="PYL306" s="75"/>
      <c r="PYM306" s="75"/>
      <c r="PYN306" s="75"/>
      <c r="PYO306" s="75"/>
      <c r="PYP306" s="75"/>
      <c r="PYQ306" s="75"/>
      <c r="PYR306" s="75"/>
      <c r="PYS306" s="75"/>
      <c r="PYT306" s="75"/>
      <c r="PYU306" s="75"/>
      <c r="PYV306" s="75"/>
      <c r="PYW306" s="75"/>
      <c r="PYX306" s="75"/>
      <c r="PYY306" s="75"/>
      <c r="PYZ306" s="75"/>
      <c r="PZA306" s="75"/>
      <c r="PZB306" s="75"/>
      <c r="PZC306" s="75"/>
      <c r="PZD306" s="75"/>
      <c r="PZE306" s="75"/>
      <c r="PZF306" s="75"/>
      <c r="PZG306" s="75"/>
      <c r="PZH306" s="75"/>
      <c r="PZI306" s="75"/>
      <c r="PZJ306" s="75"/>
      <c r="PZK306" s="75"/>
      <c r="PZL306" s="75"/>
      <c r="PZM306" s="75"/>
      <c r="PZN306" s="75"/>
      <c r="PZO306" s="75"/>
      <c r="PZP306" s="75"/>
      <c r="PZQ306" s="75"/>
      <c r="PZR306" s="75"/>
      <c r="PZS306" s="75"/>
      <c r="PZT306" s="75"/>
      <c r="PZU306" s="75"/>
      <c r="PZV306" s="75"/>
      <c r="PZW306" s="75"/>
      <c r="PZX306" s="75"/>
      <c r="PZY306" s="75"/>
      <c r="PZZ306" s="75"/>
      <c r="QAA306" s="75"/>
      <c r="QAB306" s="75"/>
      <c r="QAC306" s="75"/>
      <c r="QAD306" s="75"/>
      <c r="QAE306" s="75"/>
      <c r="QAF306" s="75"/>
      <c r="QAG306" s="75"/>
      <c r="QAH306" s="75"/>
      <c r="QAI306" s="75"/>
      <c r="QAJ306" s="75"/>
      <c r="QAK306" s="75"/>
      <c r="QAL306" s="75"/>
      <c r="QAM306" s="75"/>
      <c r="QAN306" s="75"/>
      <c r="QAO306" s="75"/>
      <c r="QAP306" s="75"/>
      <c r="QAQ306" s="75"/>
      <c r="QAR306" s="75"/>
      <c r="QAS306" s="75"/>
      <c r="QAT306" s="75"/>
      <c r="QAU306" s="75"/>
      <c r="QAV306" s="75"/>
      <c r="QAW306" s="75"/>
      <c r="QAX306" s="75"/>
      <c r="QAY306" s="75"/>
      <c r="QAZ306" s="75"/>
      <c r="QBA306" s="75"/>
      <c r="QBB306" s="75"/>
      <c r="QBC306" s="75"/>
      <c r="QBD306" s="75"/>
      <c r="QBE306" s="75"/>
      <c r="QBF306" s="75"/>
      <c r="QBG306" s="75"/>
      <c r="QBH306" s="75"/>
      <c r="QBI306" s="75"/>
      <c r="QBJ306" s="75"/>
      <c r="QBK306" s="75"/>
      <c r="QBL306" s="75"/>
      <c r="QBM306" s="75"/>
      <c r="QBN306" s="75"/>
      <c r="QBO306" s="75"/>
      <c r="QBP306" s="75"/>
      <c r="QBQ306" s="75"/>
      <c r="QBR306" s="75"/>
      <c r="QBS306" s="75"/>
      <c r="QBT306" s="75"/>
      <c r="QBU306" s="75"/>
      <c r="QBV306" s="75"/>
      <c r="QBW306" s="75"/>
      <c r="QBX306" s="75"/>
      <c r="QBY306" s="75"/>
      <c r="QBZ306" s="75"/>
      <c r="QCA306" s="75"/>
      <c r="QCB306" s="75"/>
      <c r="QCC306" s="75"/>
      <c r="QCD306" s="75"/>
      <c r="QCE306" s="75"/>
      <c r="QCF306" s="75"/>
      <c r="QCG306" s="75"/>
      <c r="QCH306" s="75"/>
      <c r="QCI306" s="75"/>
      <c r="QCJ306" s="75"/>
      <c r="QCK306" s="75"/>
      <c r="QCL306" s="75"/>
      <c r="QCM306" s="75"/>
      <c r="QCN306" s="75"/>
      <c r="QCO306" s="75"/>
      <c r="QCP306" s="75"/>
      <c r="QCQ306" s="75"/>
      <c r="QCR306" s="75"/>
      <c r="QCS306" s="75"/>
      <c r="QCT306" s="75"/>
      <c r="QCU306" s="75"/>
      <c r="QCV306" s="75"/>
      <c r="QCW306" s="75"/>
      <c r="QCX306" s="75"/>
      <c r="QCY306" s="75"/>
      <c r="QCZ306" s="75"/>
      <c r="QDA306" s="75"/>
      <c r="QDB306" s="75"/>
      <c r="QDC306" s="75"/>
      <c r="QDD306" s="75"/>
      <c r="QDE306" s="75"/>
      <c r="QDF306" s="75"/>
      <c r="QDG306" s="75"/>
      <c r="QDH306" s="75"/>
      <c r="QDI306" s="75"/>
      <c r="QDJ306" s="75"/>
      <c r="QDK306" s="75"/>
      <c r="QDL306" s="75"/>
      <c r="QDM306" s="75"/>
      <c r="QDN306" s="75"/>
      <c r="QDO306" s="75"/>
      <c r="QDP306" s="75"/>
      <c r="QDQ306" s="75"/>
      <c r="QDR306" s="75"/>
      <c r="QDS306" s="75"/>
      <c r="QDT306" s="75"/>
      <c r="QDU306" s="75"/>
      <c r="QDV306" s="75"/>
      <c r="QDW306" s="75"/>
      <c r="QDX306" s="75"/>
      <c r="QDY306" s="75"/>
      <c r="QDZ306" s="75"/>
      <c r="QEA306" s="75"/>
      <c r="QEB306" s="75"/>
      <c r="QEC306" s="75"/>
      <c r="QED306" s="75"/>
      <c r="QEE306" s="75"/>
      <c r="QEF306" s="75"/>
      <c r="QEG306" s="75"/>
      <c r="QEH306" s="75"/>
      <c r="QEI306" s="75"/>
      <c r="QEJ306" s="75"/>
      <c r="QEK306" s="75"/>
      <c r="QEL306" s="75"/>
      <c r="QEM306" s="75"/>
      <c r="QEN306" s="75"/>
      <c r="QEO306" s="75"/>
      <c r="QEP306" s="75"/>
      <c r="QEQ306" s="75"/>
      <c r="QER306" s="75"/>
      <c r="QES306" s="75"/>
      <c r="QET306" s="75"/>
      <c r="QEU306" s="75"/>
      <c r="QEV306" s="75"/>
      <c r="QEW306" s="75"/>
      <c r="QEX306" s="75"/>
      <c r="QEY306" s="75"/>
      <c r="QEZ306" s="75"/>
      <c r="QFA306" s="75"/>
      <c r="QFB306" s="75"/>
      <c r="QFC306" s="75"/>
      <c r="QFD306" s="75"/>
      <c r="QFE306" s="75"/>
      <c r="QFF306" s="75"/>
      <c r="QFG306" s="75"/>
      <c r="QFH306" s="75"/>
      <c r="QFI306" s="75"/>
      <c r="QFJ306" s="75"/>
      <c r="QFK306" s="75"/>
      <c r="QFL306" s="75"/>
      <c r="QFM306" s="75"/>
      <c r="QFN306" s="75"/>
      <c r="QFO306" s="75"/>
      <c r="QFP306" s="75"/>
      <c r="QFQ306" s="75"/>
      <c r="QFR306" s="75"/>
      <c r="QFS306" s="75"/>
      <c r="QFT306" s="75"/>
      <c r="QFU306" s="75"/>
      <c r="QFV306" s="75"/>
      <c r="QFW306" s="75"/>
      <c r="QFX306" s="75"/>
      <c r="QFY306" s="75"/>
      <c r="QFZ306" s="75"/>
      <c r="QGA306" s="75"/>
      <c r="QGB306" s="75"/>
      <c r="QGC306" s="75"/>
      <c r="QGD306" s="75"/>
      <c r="QGE306" s="75"/>
      <c r="QGF306" s="75"/>
      <c r="QGG306" s="75"/>
      <c r="QGH306" s="75"/>
      <c r="QGI306" s="75"/>
      <c r="QGJ306" s="75"/>
      <c r="QGK306" s="75"/>
      <c r="QGL306" s="75"/>
      <c r="QGM306" s="75"/>
      <c r="QGN306" s="75"/>
      <c r="QGO306" s="75"/>
      <c r="QGP306" s="75"/>
      <c r="QGQ306" s="75"/>
      <c r="QGR306" s="75"/>
      <c r="QGS306" s="75"/>
      <c r="QGT306" s="75"/>
      <c r="QGU306" s="75"/>
      <c r="QGV306" s="75"/>
      <c r="QGW306" s="75"/>
      <c r="QGX306" s="75"/>
      <c r="QGY306" s="75"/>
      <c r="QGZ306" s="75"/>
      <c r="QHA306" s="75"/>
      <c r="QHB306" s="75"/>
      <c r="QHC306" s="75"/>
      <c r="QHD306" s="75"/>
      <c r="QHE306" s="75"/>
      <c r="QHF306" s="75"/>
      <c r="QHG306" s="75"/>
      <c r="QHH306" s="75"/>
      <c r="QHI306" s="75"/>
      <c r="QHJ306" s="75"/>
      <c r="QHK306" s="75"/>
      <c r="QHL306" s="75"/>
      <c r="QHM306" s="75"/>
      <c r="QHN306" s="75"/>
      <c r="QHO306" s="75"/>
      <c r="QHP306" s="75"/>
      <c r="QHQ306" s="75"/>
      <c r="QHR306" s="75"/>
      <c r="QHS306" s="75"/>
      <c r="QHT306" s="75"/>
      <c r="QHU306" s="75"/>
      <c r="QHV306" s="75"/>
      <c r="QHW306" s="75"/>
      <c r="QHX306" s="75"/>
      <c r="QHY306" s="75"/>
      <c r="QHZ306" s="75"/>
      <c r="QIA306" s="75"/>
      <c r="QIB306" s="75"/>
      <c r="QIC306" s="75"/>
      <c r="QID306" s="75"/>
      <c r="QIE306" s="75"/>
      <c r="QIF306" s="75"/>
      <c r="QIG306" s="75"/>
      <c r="QIH306" s="75"/>
      <c r="QII306" s="75"/>
      <c r="QIJ306" s="75"/>
      <c r="QIK306" s="75"/>
      <c r="QIL306" s="75"/>
      <c r="QIM306" s="75"/>
      <c r="QIN306" s="75"/>
      <c r="QIO306" s="75"/>
      <c r="QIP306" s="75"/>
      <c r="QIQ306" s="75"/>
      <c r="QIR306" s="75"/>
      <c r="QIS306" s="75"/>
      <c r="QIT306" s="75"/>
      <c r="QIU306" s="75"/>
      <c r="QIV306" s="75"/>
      <c r="QIW306" s="75"/>
      <c r="QIX306" s="75"/>
      <c r="QIY306" s="75"/>
      <c r="QIZ306" s="75"/>
      <c r="QJA306" s="75"/>
      <c r="QJB306" s="75"/>
      <c r="QJC306" s="75"/>
      <c r="QJD306" s="75"/>
      <c r="QJE306" s="75"/>
      <c r="QJF306" s="75"/>
      <c r="QJG306" s="75"/>
      <c r="QJH306" s="75"/>
      <c r="QJI306" s="75"/>
      <c r="QJJ306" s="75"/>
      <c r="QJK306" s="75"/>
      <c r="QJL306" s="75"/>
      <c r="QJM306" s="75"/>
      <c r="QJN306" s="75"/>
      <c r="QJO306" s="75"/>
      <c r="QJP306" s="75"/>
      <c r="QJQ306" s="75"/>
      <c r="QJR306" s="75"/>
      <c r="QJS306" s="75"/>
      <c r="QJT306" s="75"/>
      <c r="QJU306" s="75"/>
      <c r="QJV306" s="75"/>
      <c r="QJW306" s="75"/>
      <c r="QJX306" s="75"/>
      <c r="QJY306" s="75"/>
      <c r="QJZ306" s="75"/>
      <c r="QKA306" s="75"/>
      <c r="QKB306" s="75"/>
      <c r="QKC306" s="75"/>
      <c r="QKD306" s="75"/>
      <c r="QKE306" s="75"/>
      <c r="QKF306" s="75"/>
      <c r="QKG306" s="75"/>
      <c r="QKH306" s="75"/>
      <c r="QKI306" s="75"/>
      <c r="QKJ306" s="75"/>
      <c r="QKK306" s="75"/>
      <c r="QKL306" s="75"/>
      <c r="QKM306" s="75"/>
      <c r="QKN306" s="75"/>
      <c r="QKO306" s="75"/>
      <c r="QKP306" s="75"/>
      <c r="QKQ306" s="75"/>
      <c r="QKR306" s="75"/>
      <c r="QKS306" s="75"/>
      <c r="QKT306" s="75"/>
      <c r="QKU306" s="75"/>
      <c r="QKV306" s="75"/>
      <c r="QKW306" s="75"/>
      <c r="QKX306" s="75"/>
      <c r="QKY306" s="75"/>
      <c r="QKZ306" s="75"/>
      <c r="QLA306" s="75"/>
      <c r="QLB306" s="75"/>
      <c r="QLC306" s="75"/>
      <c r="QLD306" s="75"/>
      <c r="QLE306" s="75"/>
      <c r="QLF306" s="75"/>
      <c r="QLG306" s="75"/>
      <c r="QLH306" s="75"/>
      <c r="QLI306" s="75"/>
      <c r="QLJ306" s="75"/>
      <c r="QLK306" s="75"/>
      <c r="QLL306" s="75"/>
      <c r="QLM306" s="75"/>
      <c r="QLN306" s="75"/>
      <c r="QLO306" s="75"/>
      <c r="QLP306" s="75"/>
      <c r="QLQ306" s="75"/>
      <c r="QLR306" s="75"/>
      <c r="QLS306" s="75"/>
      <c r="QLT306" s="75"/>
      <c r="QLU306" s="75"/>
      <c r="QLV306" s="75"/>
      <c r="QLW306" s="75"/>
      <c r="QLX306" s="75"/>
      <c r="QLY306" s="75"/>
      <c r="QLZ306" s="75"/>
      <c r="QMA306" s="75"/>
      <c r="QMB306" s="75"/>
      <c r="QMC306" s="75"/>
      <c r="QMD306" s="75"/>
      <c r="QME306" s="75"/>
      <c r="QMF306" s="75"/>
      <c r="QMG306" s="75"/>
      <c r="QMH306" s="75"/>
      <c r="QMI306" s="75"/>
      <c r="QMJ306" s="75"/>
      <c r="QMK306" s="75"/>
      <c r="QML306" s="75"/>
      <c r="QMM306" s="75"/>
      <c r="QMN306" s="75"/>
      <c r="QMO306" s="75"/>
      <c r="QMP306" s="75"/>
      <c r="QMQ306" s="75"/>
      <c r="QMR306" s="75"/>
      <c r="QMS306" s="75"/>
      <c r="QMT306" s="75"/>
      <c r="QMU306" s="75"/>
      <c r="QMV306" s="75"/>
      <c r="QMW306" s="75"/>
      <c r="QMX306" s="75"/>
      <c r="QMY306" s="75"/>
      <c r="QMZ306" s="75"/>
      <c r="QNA306" s="75"/>
      <c r="QNB306" s="75"/>
      <c r="QNC306" s="75"/>
      <c r="QND306" s="75"/>
      <c r="QNE306" s="75"/>
      <c r="QNF306" s="75"/>
      <c r="QNG306" s="75"/>
      <c r="QNH306" s="75"/>
      <c r="QNI306" s="75"/>
      <c r="QNJ306" s="75"/>
      <c r="QNK306" s="75"/>
      <c r="QNL306" s="75"/>
      <c r="QNM306" s="75"/>
      <c r="QNN306" s="75"/>
      <c r="QNO306" s="75"/>
      <c r="QNP306" s="75"/>
      <c r="QNQ306" s="75"/>
      <c r="QNR306" s="75"/>
      <c r="QNS306" s="75"/>
      <c r="QNT306" s="75"/>
      <c r="QNU306" s="75"/>
      <c r="QNV306" s="75"/>
      <c r="QNW306" s="75"/>
      <c r="QNX306" s="75"/>
      <c r="QNY306" s="75"/>
      <c r="QNZ306" s="75"/>
      <c r="QOA306" s="75"/>
      <c r="QOB306" s="75"/>
      <c r="QOC306" s="75"/>
      <c r="QOD306" s="75"/>
      <c r="QOE306" s="75"/>
      <c r="QOF306" s="75"/>
      <c r="QOG306" s="75"/>
      <c r="QOH306" s="75"/>
      <c r="QOI306" s="75"/>
      <c r="QOJ306" s="75"/>
      <c r="QOK306" s="75"/>
      <c r="QOL306" s="75"/>
      <c r="QOM306" s="75"/>
      <c r="QON306" s="75"/>
      <c r="QOO306" s="75"/>
      <c r="QOP306" s="75"/>
      <c r="QOQ306" s="75"/>
      <c r="QOR306" s="75"/>
      <c r="QOS306" s="75"/>
      <c r="QOT306" s="75"/>
      <c r="QOU306" s="75"/>
      <c r="QOV306" s="75"/>
      <c r="QOW306" s="75"/>
      <c r="QOX306" s="75"/>
      <c r="QOY306" s="75"/>
      <c r="QOZ306" s="75"/>
      <c r="QPA306" s="75"/>
      <c r="QPB306" s="75"/>
      <c r="QPC306" s="75"/>
      <c r="QPD306" s="75"/>
      <c r="QPE306" s="75"/>
      <c r="QPF306" s="75"/>
      <c r="QPG306" s="75"/>
      <c r="QPH306" s="75"/>
      <c r="QPI306" s="75"/>
      <c r="QPJ306" s="75"/>
      <c r="QPK306" s="75"/>
      <c r="QPL306" s="75"/>
      <c r="QPM306" s="75"/>
      <c r="QPN306" s="75"/>
      <c r="QPO306" s="75"/>
      <c r="QPP306" s="75"/>
      <c r="QPQ306" s="75"/>
      <c r="QPR306" s="75"/>
      <c r="QPS306" s="75"/>
      <c r="QPT306" s="75"/>
      <c r="QPU306" s="75"/>
      <c r="QPV306" s="75"/>
      <c r="QPW306" s="75"/>
      <c r="QPX306" s="75"/>
      <c r="QPY306" s="75"/>
      <c r="QPZ306" s="75"/>
      <c r="QQA306" s="75"/>
      <c r="QQB306" s="75"/>
      <c r="QQC306" s="75"/>
      <c r="QQD306" s="75"/>
      <c r="QQE306" s="75"/>
      <c r="QQF306" s="75"/>
      <c r="QQG306" s="75"/>
      <c r="QQH306" s="75"/>
      <c r="QQI306" s="75"/>
      <c r="QQJ306" s="75"/>
      <c r="QQK306" s="75"/>
      <c r="QQL306" s="75"/>
      <c r="QQM306" s="75"/>
      <c r="QQN306" s="75"/>
      <c r="QQO306" s="75"/>
      <c r="QQP306" s="75"/>
      <c r="QQQ306" s="75"/>
      <c r="QQR306" s="75"/>
      <c r="QQS306" s="75"/>
      <c r="QQT306" s="75"/>
      <c r="QQU306" s="75"/>
      <c r="QQV306" s="75"/>
      <c r="QQW306" s="75"/>
      <c r="QQX306" s="75"/>
      <c r="QQY306" s="75"/>
      <c r="QQZ306" s="75"/>
      <c r="QRA306" s="75"/>
      <c r="QRB306" s="75"/>
      <c r="QRC306" s="75"/>
      <c r="QRD306" s="75"/>
      <c r="QRE306" s="75"/>
      <c r="QRF306" s="75"/>
      <c r="QRG306" s="75"/>
      <c r="QRH306" s="75"/>
      <c r="QRI306" s="75"/>
      <c r="QRJ306" s="75"/>
      <c r="QRK306" s="75"/>
      <c r="QRL306" s="75"/>
      <c r="QRM306" s="75"/>
      <c r="QRN306" s="75"/>
      <c r="QRO306" s="75"/>
      <c r="QRP306" s="75"/>
      <c r="QRQ306" s="75"/>
      <c r="QRR306" s="75"/>
      <c r="QRS306" s="75"/>
      <c r="QRT306" s="75"/>
      <c r="QRU306" s="75"/>
      <c r="QRV306" s="75"/>
      <c r="QRW306" s="75"/>
      <c r="QRX306" s="75"/>
      <c r="QRY306" s="75"/>
      <c r="QRZ306" s="75"/>
      <c r="QSA306" s="75"/>
      <c r="QSB306" s="75"/>
      <c r="QSC306" s="75"/>
      <c r="QSD306" s="75"/>
      <c r="QSE306" s="75"/>
      <c r="QSF306" s="75"/>
      <c r="QSG306" s="75"/>
      <c r="QSH306" s="75"/>
      <c r="QSI306" s="75"/>
      <c r="QSJ306" s="75"/>
      <c r="QSK306" s="75"/>
      <c r="QSL306" s="75"/>
      <c r="QSM306" s="75"/>
      <c r="QSN306" s="75"/>
      <c r="QSO306" s="75"/>
      <c r="QSP306" s="75"/>
      <c r="QSQ306" s="75"/>
      <c r="QSR306" s="75"/>
      <c r="QSS306" s="75"/>
      <c r="QST306" s="75"/>
      <c r="QSU306" s="75"/>
      <c r="QSV306" s="75"/>
      <c r="QSW306" s="75"/>
      <c r="QSX306" s="75"/>
      <c r="QSY306" s="75"/>
      <c r="QSZ306" s="75"/>
      <c r="QTA306" s="75"/>
      <c r="QTB306" s="75"/>
      <c r="QTC306" s="75"/>
      <c r="QTD306" s="75"/>
      <c r="QTE306" s="75"/>
      <c r="QTF306" s="75"/>
      <c r="QTG306" s="75"/>
      <c r="QTH306" s="75"/>
      <c r="QTI306" s="75"/>
      <c r="QTJ306" s="75"/>
      <c r="QTK306" s="75"/>
      <c r="QTL306" s="75"/>
      <c r="QTM306" s="75"/>
      <c r="QTN306" s="75"/>
      <c r="QTO306" s="75"/>
      <c r="QTP306" s="75"/>
      <c r="QTQ306" s="75"/>
      <c r="QTR306" s="75"/>
      <c r="QTS306" s="75"/>
      <c r="QTT306" s="75"/>
      <c r="QTU306" s="75"/>
      <c r="QTV306" s="75"/>
      <c r="QTW306" s="75"/>
      <c r="QTX306" s="75"/>
      <c r="QTY306" s="75"/>
      <c r="QTZ306" s="75"/>
      <c r="QUA306" s="75"/>
      <c r="QUB306" s="75"/>
      <c r="QUC306" s="75"/>
      <c r="QUD306" s="75"/>
      <c r="QUE306" s="75"/>
      <c r="QUF306" s="75"/>
      <c r="QUG306" s="75"/>
      <c r="QUH306" s="75"/>
      <c r="QUI306" s="75"/>
      <c r="QUJ306" s="75"/>
      <c r="QUK306" s="75"/>
      <c r="QUL306" s="75"/>
      <c r="QUM306" s="75"/>
      <c r="QUN306" s="75"/>
      <c r="QUO306" s="75"/>
      <c r="QUP306" s="75"/>
      <c r="QUQ306" s="75"/>
      <c r="QUR306" s="75"/>
      <c r="QUS306" s="75"/>
      <c r="QUT306" s="75"/>
      <c r="QUU306" s="75"/>
      <c r="QUV306" s="75"/>
      <c r="QUW306" s="75"/>
      <c r="QUX306" s="75"/>
      <c r="QUY306" s="75"/>
      <c r="QUZ306" s="75"/>
      <c r="QVA306" s="75"/>
      <c r="QVB306" s="75"/>
      <c r="QVC306" s="75"/>
      <c r="QVD306" s="75"/>
      <c r="QVE306" s="75"/>
      <c r="QVF306" s="75"/>
      <c r="QVG306" s="75"/>
      <c r="QVH306" s="75"/>
      <c r="QVI306" s="75"/>
      <c r="QVJ306" s="75"/>
      <c r="QVK306" s="75"/>
      <c r="QVL306" s="75"/>
      <c r="QVM306" s="75"/>
      <c r="QVN306" s="75"/>
      <c r="QVO306" s="75"/>
      <c r="QVP306" s="75"/>
      <c r="QVQ306" s="75"/>
      <c r="QVR306" s="75"/>
      <c r="QVS306" s="75"/>
      <c r="QVT306" s="75"/>
      <c r="QVU306" s="75"/>
      <c r="QVV306" s="75"/>
      <c r="QVW306" s="75"/>
      <c r="QVX306" s="75"/>
      <c r="QVY306" s="75"/>
      <c r="QVZ306" s="75"/>
      <c r="QWA306" s="75"/>
      <c r="QWB306" s="75"/>
      <c r="QWC306" s="75"/>
      <c r="QWD306" s="75"/>
      <c r="QWE306" s="75"/>
      <c r="QWF306" s="75"/>
      <c r="QWG306" s="75"/>
      <c r="QWH306" s="75"/>
      <c r="QWI306" s="75"/>
      <c r="QWJ306" s="75"/>
      <c r="QWK306" s="75"/>
      <c r="QWL306" s="75"/>
      <c r="QWM306" s="75"/>
      <c r="QWN306" s="75"/>
      <c r="QWO306" s="75"/>
      <c r="QWP306" s="75"/>
      <c r="QWQ306" s="75"/>
      <c r="QWR306" s="75"/>
      <c r="QWS306" s="75"/>
      <c r="QWT306" s="75"/>
      <c r="QWU306" s="75"/>
      <c r="QWV306" s="75"/>
      <c r="QWW306" s="75"/>
      <c r="QWX306" s="75"/>
      <c r="QWY306" s="75"/>
      <c r="QWZ306" s="75"/>
      <c r="QXA306" s="75"/>
      <c r="QXB306" s="75"/>
      <c r="QXC306" s="75"/>
      <c r="QXD306" s="75"/>
      <c r="QXE306" s="75"/>
      <c r="QXF306" s="75"/>
      <c r="QXG306" s="75"/>
      <c r="QXH306" s="75"/>
      <c r="QXI306" s="75"/>
      <c r="QXJ306" s="75"/>
      <c r="QXK306" s="75"/>
      <c r="QXL306" s="75"/>
      <c r="QXM306" s="75"/>
      <c r="QXN306" s="75"/>
      <c r="QXO306" s="75"/>
      <c r="QXP306" s="75"/>
      <c r="QXQ306" s="75"/>
      <c r="QXR306" s="75"/>
      <c r="QXS306" s="75"/>
      <c r="QXT306" s="75"/>
      <c r="QXU306" s="75"/>
      <c r="QXV306" s="75"/>
      <c r="QXW306" s="75"/>
      <c r="QXX306" s="75"/>
      <c r="QXY306" s="75"/>
      <c r="QXZ306" s="75"/>
      <c r="QYA306" s="75"/>
      <c r="QYB306" s="75"/>
      <c r="QYC306" s="75"/>
      <c r="QYD306" s="75"/>
      <c r="QYE306" s="75"/>
      <c r="QYF306" s="75"/>
      <c r="QYG306" s="75"/>
      <c r="QYH306" s="75"/>
      <c r="QYI306" s="75"/>
      <c r="QYJ306" s="75"/>
      <c r="QYK306" s="75"/>
      <c r="QYL306" s="75"/>
      <c r="QYM306" s="75"/>
      <c r="QYN306" s="75"/>
      <c r="QYO306" s="75"/>
      <c r="QYP306" s="75"/>
      <c r="QYQ306" s="75"/>
      <c r="QYR306" s="75"/>
      <c r="QYS306" s="75"/>
      <c r="QYT306" s="75"/>
      <c r="QYU306" s="75"/>
      <c r="QYV306" s="75"/>
      <c r="QYW306" s="75"/>
      <c r="QYX306" s="75"/>
      <c r="QYY306" s="75"/>
      <c r="QYZ306" s="75"/>
      <c r="QZA306" s="75"/>
      <c r="QZB306" s="75"/>
      <c r="QZC306" s="75"/>
      <c r="QZD306" s="75"/>
      <c r="QZE306" s="75"/>
      <c r="QZF306" s="75"/>
      <c r="QZG306" s="75"/>
      <c r="QZH306" s="75"/>
      <c r="QZI306" s="75"/>
      <c r="QZJ306" s="75"/>
      <c r="QZK306" s="75"/>
      <c r="QZL306" s="75"/>
      <c r="QZM306" s="75"/>
      <c r="QZN306" s="75"/>
      <c r="QZO306" s="75"/>
      <c r="QZP306" s="75"/>
      <c r="QZQ306" s="75"/>
      <c r="QZR306" s="75"/>
      <c r="QZS306" s="75"/>
      <c r="QZT306" s="75"/>
      <c r="QZU306" s="75"/>
      <c r="QZV306" s="75"/>
      <c r="QZW306" s="75"/>
      <c r="QZX306" s="75"/>
      <c r="QZY306" s="75"/>
      <c r="QZZ306" s="75"/>
      <c r="RAA306" s="75"/>
      <c r="RAB306" s="75"/>
      <c r="RAC306" s="75"/>
      <c r="RAD306" s="75"/>
      <c r="RAE306" s="75"/>
      <c r="RAF306" s="75"/>
      <c r="RAG306" s="75"/>
      <c r="RAH306" s="75"/>
      <c r="RAI306" s="75"/>
      <c r="RAJ306" s="75"/>
      <c r="RAK306" s="75"/>
      <c r="RAL306" s="75"/>
      <c r="RAM306" s="75"/>
      <c r="RAN306" s="75"/>
      <c r="RAO306" s="75"/>
      <c r="RAP306" s="75"/>
      <c r="RAQ306" s="75"/>
      <c r="RAR306" s="75"/>
      <c r="RAS306" s="75"/>
      <c r="RAT306" s="75"/>
      <c r="RAU306" s="75"/>
      <c r="RAV306" s="75"/>
      <c r="RAW306" s="75"/>
      <c r="RAX306" s="75"/>
      <c r="RAY306" s="75"/>
      <c r="RAZ306" s="75"/>
      <c r="RBA306" s="75"/>
      <c r="RBB306" s="75"/>
      <c r="RBC306" s="75"/>
      <c r="RBD306" s="75"/>
      <c r="RBE306" s="75"/>
      <c r="RBF306" s="75"/>
      <c r="RBG306" s="75"/>
      <c r="RBH306" s="75"/>
      <c r="RBI306" s="75"/>
      <c r="RBJ306" s="75"/>
      <c r="RBK306" s="75"/>
      <c r="RBL306" s="75"/>
      <c r="RBM306" s="75"/>
      <c r="RBN306" s="75"/>
      <c r="RBO306" s="75"/>
      <c r="RBP306" s="75"/>
      <c r="RBQ306" s="75"/>
      <c r="RBR306" s="75"/>
      <c r="RBS306" s="75"/>
      <c r="RBT306" s="75"/>
      <c r="RBU306" s="75"/>
      <c r="RBV306" s="75"/>
      <c r="RBW306" s="75"/>
      <c r="RBX306" s="75"/>
      <c r="RBY306" s="75"/>
      <c r="RBZ306" s="75"/>
      <c r="RCA306" s="75"/>
      <c r="RCB306" s="75"/>
      <c r="RCC306" s="75"/>
      <c r="RCD306" s="75"/>
      <c r="RCE306" s="75"/>
      <c r="RCF306" s="75"/>
      <c r="RCG306" s="75"/>
      <c r="RCH306" s="75"/>
      <c r="RCI306" s="75"/>
      <c r="RCJ306" s="75"/>
      <c r="RCK306" s="75"/>
      <c r="RCL306" s="75"/>
      <c r="RCM306" s="75"/>
      <c r="RCN306" s="75"/>
      <c r="RCO306" s="75"/>
      <c r="RCP306" s="75"/>
      <c r="RCQ306" s="75"/>
      <c r="RCR306" s="75"/>
      <c r="RCS306" s="75"/>
      <c r="RCT306" s="75"/>
      <c r="RCU306" s="75"/>
      <c r="RCV306" s="75"/>
      <c r="RCW306" s="75"/>
      <c r="RCX306" s="75"/>
      <c r="RCY306" s="75"/>
      <c r="RCZ306" s="75"/>
      <c r="RDA306" s="75"/>
      <c r="RDB306" s="75"/>
      <c r="RDC306" s="75"/>
      <c r="RDD306" s="75"/>
      <c r="RDE306" s="75"/>
      <c r="RDF306" s="75"/>
      <c r="RDG306" s="75"/>
      <c r="RDH306" s="75"/>
      <c r="RDI306" s="75"/>
      <c r="RDJ306" s="75"/>
      <c r="RDK306" s="75"/>
      <c r="RDL306" s="75"/>
      <c r="RDM306" s="75"/>
      <c r="RDN306" s="75"/>
      <c r="RDO306" s="75"/>
      <c r="RDP306" s="75"/>
      <c r="RDQ306" s="75"/>
      <c r="RDR306" s="75"/>
      <c r="RDS306" s="75"/>
      <c r="RDT306" s="75"/>
      <c r="RDU306" s="75"/>
      <c r="RDV306" s="75"/>
      <c r="RDW306" s="75"/>
      <c r="RDX306" s="75"/>
      <c r="RDY306" s="75"/>
      <c r="RDZ306" s="75"/>
      <c r="REA306" s="75"/>
      <c r="REB306" s="75"/>
      <c r="REC306" s="75"/>
      <c r="RED306" s="75"/>
      <c r="REE306" s="75"/>
      <c r="REF306" s="75"/>
      <c r="REG306" s="75"/>
      <c r="REH306" s="75"/>
      <c r="REI306" s="75"/>
      <c r="REJ306" s="75"/>
      <c r="REK306" s="75"/>
      <c r="REL306" s="75"/>
      <c r="REM306" s="75"/>
      <c r="REN306" s="75"/>
      <c r="REO306" s="75"/>
      <c r="REP306" s="75"/>
      <c r="REQ306" s="75"/>
      <c r="RER306" s="75"/>
      <c r="RES306" s="75"/>
      <c r="RET306" s="75"/>
      <c r="REU306" s="75"/>
      <c r="REV306" s="75"/>
      <c r="REW306" s="75"/>
      <c r="REX306" s="75"/>
      <c r="REY306" s="75"/>
      <c r="REZ306" s="75"/>
      <c r="RFA306" s="75"/>
      <c r="RFB306" s="75"/>
      <c r="RFC306" s="75"/>
      <c r="RFD306" s="75"/>
      <c r="RFE306" s="75"/>
      <c r="RFF306" s="75"/>
      <c r="RFG306" s="75"/>
      <c r="RFH306" s="75"/>
      <c r="RFI306" s="75"/>
      <c r="RFJ306" s="75"/>
      <c r="RFK306" s="75"/>
      <c r="RFL306" s="75"/>
      <c r="RFM306" s="75"/>
      <c r="RFN306" s="75"/>
      <c r="RFO306" s="75"/>
      <c r="RFP306" s="75"/>
      <c r="RFQ306" s="75"/>
      <c r="RFR306" s="75"/>
      <c r="RFS306" s="75"/>
      <c r="RFT306" s="75"/>
      <c r="RFU306" s="75"/>
      <c r="RFV306" s="75"/>
      <c r="RFW306" s="75"/>
      <c r="RFX306" s="75"/>
      <c r="RFY306" s="75"/>
      <c r="RFZ306" s="75"/>
      <c r="RGA306" s="75"/>
      <c r="RGB306" s="75"/>
      <c r="RGC306" s="75"/>
      <c r="RGD306" s="75"/>
      <c r="RGE306" s="75"/>
      <c r="RGF306" s="75"/>
      <c r="RGG306" s="75"/>
      <c r="RGH306" s="75"/>
      <c r="RGI306" s="75"/>
      <c r="RGJ306" s="75"/>
      <c r="RGK306" s="75"/>
      <c r="RGL306" s="75"/>
      <c r="RGM306" s="75"/>
      <c r="RGN306" s="75"/>
      <c r="RGO306" s="75"/>
      <c r="RGP306" s="75"/>
      <c r="RGQ306" s="75"/>
      <c r="RGR306" s="75"/>
      <c r="RGS306" s="75"/>
      <c r="RGT306" s="75"/>
      <c r="RGU306" s="75"/>
      <c r="RGV306" s="75"/>
      <c r="RGW306" s="75"/>
      <c r="RGX306" s="75"/>
      <c r="RGY306" s="75"/>
      <c r="RGZ306" s="75"/>
      <c r="RHA306" s="75"/>
      <c r="RHB306" s="75"/>
      <c r="RHC306" s="75"/>
      <c r="RHD306" s="75"/>
      <c r="RHE306" s="75"/>
      <c r="RHF306" s="75"/>
      <c r="RHG306" s="75"/>
      <c r="RHH306" s="75"/>
      <c r="RHI306" s="75"/>
      <c r="RHJ306" s="75"/>
      <c r="RHK306" s="75"/>
      <c r="RHL306" s="75"/>
      <c r="RHM306" s="75"/>
      <c r="RHN306" s="75"/>
      <c r="RHO306" s="75"/>
      <c r="RHP306" s="75"/>
      <c r="RHQ306" s="75"/>
      <c r="RHR306" s="75"/>
      <c r="RHS306" s="75"/>
      <c r="RHT306" s="75"/>
      <c r="RHU306" s="75"/>
      <c r="RHV306" s="75"/>
      <c r="RHW306" s="75"/>
      <c r="RHX306" s="75"/>
      <c r="RHY306" s="75"/>
      <c r="RHZ306" s="75"/>
      <c r="RIA306" s="75"/>
      <c r="RIB306" s="75"/>
      <c r="RIC306" s="75"/>
      <c r="RID306" s="75"/>
      <c r="RIE306" s="75"/>
      <c r="RIF306" s="75"/>
      <c r="RIG306" s="75"/>
      <c r="RIH306" s="75"/>
      <c r="RII306" s="75"/>
      <c r="RIJ306" s="75"/>
      <c r="RIK306" s="75"/>
      <c r="RIL306" s="75"/>
      <c r="RIM306" s="75"/>
      <c r="RIN306" s="75"/>
      <c r="RIO306" s="75"/>
      <c r="RIP306" s="75"/>
      <c r="RIQ306" s="75"/>
      <c r="RIR306" s="75"/>
      <c r="RIS306" s="75"/>
      <c r="RIT306" s="75"/>
      <c r="RIU306" s="75"/>
      <c r="RIV306" s="75"/>
      <c r="RIW306" s="75"/>
      <c r="RIX306" s="75"/>
      <c r="RIY306" s="75"/>
      <c r="RIZ306" s="75"/>
      <c r="RJA306" s="75"/>
      <c r="RJB306" s="75"/>
      <c r="RJC306" s="75"/>
      <c r="RJD306" s="75"/>
      <c r="RJE306" s="75"/>
      <c r="RJF306" s="75"/>
      <c r="RJG306" s="75"/>
      <c r="RJH306" s="75"/>
      <c r="RJI306" s="75"/>
      <c r="RJJ306" s="75"/>
      <c r="RJK306" s="75"/>
      <c r="RJL306" s="75"/>
      <c r="RJM306" s="75"/>
      <c r="RJN306" s="75"/>
      <c r="RJO306" s="75"/>
      <c r="RJP306" s="75"/>
      <c r="RJQ306" s="75"/>
      <c r="RJR306" s="75"/>
      <c r="RJS306" s="75"/>
      <c r="RJT306" s="75"/>
      <c r="RJU306" s="75"/>
      <c r="RJV306" s="75"/>
      <c r="RJW306" s="75"/>
      <c r="RJX306" s="75"/>
      <c r="RJY306" s="75"/>
      <c r="RJZ306" s="75"/>
      <c r="RKA306" s="75"/>
      <c r="RKB306" s="75"/>
      <c r="RKC306" s="75"/>
      <c r="RKD306" s="75"/>
      <c r="RKE306" s="75"/>
      <c r="RKF306" s="75"/>
      <c r="RKG306" s="75"/>
      <c r="RKH306" s="75"/>
      <c r="RKI306" s="75"/>
      <c r="RKJ306" s="75"/>
      <c r="RKK306" s="75"/>
      <c r="RKL306" s="75"/>
      <c r="RKM306" s="75"/>
      <c r="RKN306" s="75"/>
      <c r="RKO306" s="75"/>
      <c r="RKP306" s="75"/>
      <c r="RKQ306" s="75"/>
      <c r="RKR306" s="75"/>
      <c r="RKS306" s="75"/>
      <c r="RKT306" s="75"/>
      <c r="RKU306" s="75"/>
      <c r="RKV306" s="75"/>
      <c r="RKW306" s="75"/>
      <c r="RKX306" s="75"/>
      <c r="RKY306" s="75"/>
      <c r="RKZ306" s="75"/>
      <c r="RLA306" s="75"/>
      <c r="RLB306" s="75"/>
      <c r="RLC306" s="75"/>
      <c r="RLD306" s="75"/>
      <c r="RLE306" s="75"/>
      <c r="RLF306" s="75"/>
      <c r="RLG306" s="75"/>
      <c r="RLH306" s="75"/>
      <c r="RLI306" s="75"/>
      <c r="RLJ306" s="75"/>
      <c r="RLK306" s="75"/>
      <c r="RLL306" s="75"/>
      <c r="RLM306" s="75"/>
      <c r="RLN306" s="75"/>
      <c r="RLO306" s="75"/>
      <c r="RLP306" s="75"/>
      <c r="RLQ306" s="75"/>
      <c r="RLR306" s="75"/>
      <c r="RLS306" s="75"/>
      <c r="RLT306" s="75"/>
      <c r="RLU306" s="75"/>
      <c r="RLV306" s="75"/>
      <c r="RLW306" s="75"/>
      <c r="RLX306" s="75"/>
      <c r="RLY306" s="75"/>
      <c r="RLZ306" s="75"/>
      <c r="RMA306" s="75"/>
      <c r="RMB306" s="75"/>
      <c r="RMC306" s="75"/>
      <c r="RMD306" s="75"/>
      <c r="RME306" s="75"/>
      <c r="RMF306" s="75"/>
      <c r="RMG306" s="75"/>
      <c r="RMH306" s="75"/>
      <c r="RMI306" s="75"/>
      <c r="RMJ306" s="75"/>
      <c r="RMK306" s="75"/>
      <c r="RML306" s="75"/>
      <c r="RMM306" s="75"/>
      <c r="RMN306" s="75"/>
      <c r="RMO306" s="75"/>
      <c r="RMP306" s="75"/>
      <c r="RMQ306" s="75"/>
      <c r="RMR306" s="75"/>
      <c r="RMS306" s="75"/>
      <c r="RMT306" s="75"/>
      <c r="RMU306" s="75"/>
      <c r="RMV306" s="75"/>
      <c r="RMW306" s="75"/>
      <c r="RMX306" s="75"/>
      <c r="RMY306" s="75"/>
      <c r="RMZ306" s="75"/>
      <c r="RNA306" s="75"/>
      <c r="RNB306" s="75"/>
      <c r="RNC306" s="75"/>
      <c r="RND306" s="75"/>
      <c r="RNE306" s="75"/>
      <c r="RNF306" s="75"/>
      <c r="RNG306" s="75"/>
      <c r="RNH306" s="75"/>
      <c r="RNI306" s="75"/>
      <c r="RNJ306" s="75"/>
      <c r="RNK306" s="75"/>
      <c r="RNL306" s="75"/>
      <c r="RNM306" s="75"/>
      <c r="RNN306" s="75"/>
      <c r="RNO306" s="75"/>
      <c r="RNP306" s="75"/>
      <c r="RNQ306" s="75"/>
      <c r="RNR306" s="75"/>
      <c r="RNS306" s="75"/>
      <c r="RNT306" s="75"/>
      <c r="RNU306" s="75"/>
      <c r="RNV306" s="75"/>
      <c r="RNW306" s="75"/>
      <c r="RNX306" s="75"/>
      <c r="RNY306" s="75"/>
      <c r="RNZ306" s="75"/>
      <c r="ROA306" s="75"/>
      <c r="ROB306" s="75"/>
      <c r="ROC306" s="75"/>
      <c r="ROD306" s="75"/>
      <c r="ROE306" s="75"/>
      <c r="ROF306" s="75"/>
      <c r="ROG306" s="75"/>
      <c r="ROH306" s="75"/>
      <c r="ROI306" s="75"/>
      <c r="ROJ306" s="75"/>
      <c r="ROK306" s="75"/>
      <c r="ROL306" s="75"/>
      <c r="ROM306" s="75"/>
      <c r="RON306" s="75"/>
      <c r="ROO306" s="75"/>
      <c r="ROP306" s="75"/>
      <c r="ROQ306" s="75"/>
      <c r="ROR306" s="75"/>
      <c r="ROS306" s="75"/>
      <c r="ROT306" s="75"/>
      <c r="ROU306" s="75"/>
      <c r="ROV306" s="75"/>
      <c r="ROW306" s="75"/>
      <c r="ROX306" s="75"/>
      <c r="ROY306" s="75"/>
      <c r="ROZ306" s="75"/>
      <c r="RPA306" s="75"/>
      <c r="RPB306" s="75"/>
      <c r="RPC306" s="75"/>
      <c r="RPD306" s="75"/>
      <c r="RPE306" s="75"/>
      <c r="RPF306" s="75"/>
      <c r="RPG306" s="75"/>
      <c r="RPH306" s="75"/>
      <c r="RPI306" s="75"/>
      <c r="RPJ306" s="75"/>
      <c r="RPK306" s="75"/>
      <c r="RPL306" s="75"/>
      <c r="RPM306" s="75"/>
      <c r="RPN306" s="75"/>
      <c r="RPO306" s="75"/>
      <c r="RPP306" s="75"/>
      <c r="RPQ306" s="75"/>
      <c r="RPR306" s="75"/>
      <c r="RPS306" s="75"/>
      <c r="RPT306" s="75"/>
      <c r="RPU306" s="75"/>
      <c r="RPV306" s="75"/>
      <c r="RPW306" s="75"/>
      <c r="RPX306" s="75"/>
      <c r="RPY306" s="75"/>
      <c r="RPZ306" s="75"/>
      <c r="RQA306" s="75"/>
      <c r="RQB306" s="75"/>
      <c r="RQC306" s="75"/>
      <c r="RQD306" s="75"/>
      <c r="RQE306" s="75"/>
      <c r="RQF306" s="75"/>
      <c r="RQG306" s="75"/>
      <c r="RQH306" s="75"/>
      <c r="RQI306" s="75"/>
      <c r="RQJ306" s="75"/>
      <c r="RQK306" s="75"/>
      <c r="RQL306" s="75"/>
      <c r="RQM306" s="75"/>
      <c r="RQN306" s="75"/>
      <c r="RQO306" s="75"/>
      <c r="RQP306" s="75"/>
      <c r="RQQ306" s="75"/>
      <c r="RQR306" s="75"/>
      <c r="RQS306" s="75"/>
      <c r="RQT306" s="75"/>
      <c r="RQU306" s="75"/>
      <c r="RQV306" s="75"/>
      <c r="RQW306" s="75"/>
      <c r="RQX306" s="75"/>
      <c r="RQY306" s="75"/>
      <c r="RQZ306" s="75"/>
      <c r="RRA306" s="75"/>
      <c r="RRB306" s="75"/>
      <c r="RRC306" s="75"/>
      <c r="RRD306" s="75"/>
      <c r="RRE306" s="75"/>
      <c r="RRF306" s="75"/>
      <c r="RRG306" s="75"/>
      <c r="RRH306" s="75"/>
      <c r="RRI306" s="75"/>
      <c r="RRJ306" s="75"/>
      <c r="RRK306" s="75"/>
      <c r="RRL306" s="75"/>
      <c r="RRM306" s="75"/>
      <c r="RRN306" s="75"/>
      <c r="RRO306" s="75"/>
      <c r="RRP306" s="75"/>
      <c r="RRQ306" s="75"/>
      <c r="RRR306" s="75"/>
      <c r="RRS306" s="75"/>
      <c r="RRT306" s="75"/>
      <c r="RRU306" s="75"/>
      <c r="RRV306" s="75"/>
      <c r="RRW306" s="75"/>
      <c r="RRX306" s="75"/>
      <c r="RRY306" s="75"/>
      <c r="RRZ306" s="75"/>
      <c r="RSA306" s="75"/>
      <c r="RSB306" s="75"/>
      <c r="RSC306" s="75"/>
      <c r="RSD306" s="75"/>
      <c r="RSE306" s="75"/>
      <c r="RSF306" s="75"/>
      <c r="RSG306" s="75"/>
      <c r="RSH306" s="75"/>
      <c r="RSI306" s="75"/>
      <c r="RSJ306" s="75"/>
      <c r="RSK306" s="75"/>
      <c r="RSL306" s="75"/>
      <c r="RSM306" s="75"/>
      <c r="RSN306" s="75"/>
      <c r="RSO306" s="75"/>
      <c r="RSP306" s="75"/>
      <c r="RSQ306" s="75"/>
      <c r="RSR306" s="75"/>
      <c r="RSS306" s="75"/>
      <c r="RST306" s="75"/>
      <c r="RSU306" s="75"/>
      <c r="RSV306" s="75"/>
      <c r="RSW306" s="75"/>
      <c r="RSX306" s="75"/>
      <c r="RSY306" s="75"/>
      <c r="RSZ306" s="75"/>
      <c r="RTA306" s="75"/>
      <c r="RTB306" s="75"/>
      <c r="RTC306" s="75"/>
      <c r="RTD306" s="75"/>
      <c r="RTE306" s="75"/>
      <c r="RTF306" s="75"/>
      <c r="RTG306" s="75"/>
      <c r="RTH306" s="75"/>
      <c r="RTI306" s="75"/>
      <c r="RTJ306" s="75"/>
      <c r="RTK306" s="75"/>
      <c r="RTL306" s="75"/>
      <c r="RTM306" s="75"/>
      <c r="RTN306" s="75"/>
      <c r="RTO306" s="75"/>
      <c r="RTP306" s="75"/>
      <c r="RTQ306" s="75"/>
      <c r="RTR306" s="75"/>
      <c r="RTS306" s="75"/>
      <c r="RTT306" s="75"/>
      <c r="RTU306" s="75"/>
      <c r="RTV306" s="75"/>
      <c r="RTW306" s="75"/>
      <c r="RTX306" s="75"/>
      <c r="RTY306" s="75"/>
      <c r="RTZ306" s="75"/>
      <c r="RUA306" s="75"/>
      <c r="RUB306" s="75"/>
      <c r="RUC306" s="75"/>
      <c r="RUD306" s="75"/>
      <c r="RUE306" s="75"/>
      <c r="RUF306" s="75"/>
      <c r="RUG306" s="75"/>
      <c r="RUH306" s="75"/>
      <c r="RUI306" s="75"/>
      <c r="RUJ306" s="75"/>
      <c r="RUK306" s="75"/>
      <c r="RUL306" s="75"/>
      <c r="RUM306" s="75"/>
      <c r="RUN306" s="75"/>
      <c r="RUO306" s="75"/>
      <c r="RUP306" s="75"/>
      <c r="RUQ306" s="75"/>
      <c r="RUR306" s="75"/>
      <c r="RUS306" s="75"/>
      <c r="RUT306" s="75"/>
      <c r="RUU306" s="75"/>
      <c r="RUV306" s="75"/>
      <c r="RUW306" s="75"/>
      <c r="RUX306" s="75"/>
      <c r="RUY306" s="75"/>
      <c r="RUZ306" s="75"/>
      <c r="RVA306" s="75"/>
      <c r="RVB306" s="75"/>
      <c r="RVC306" s="75"/>
      <c r="RVD306" s="75"/>
      <c r="RVE306" s="75"/>
      <c r="RVF306" s="75"/>
      <c r="RVG306" s="75"/>
      <c r="RVH306" s="75"/>
      <c r="RVI306" s="75"/>
      <c r="RVJ306" s="75"/>
      <c r="RVK306" s="75"/>
      <c r="RVL306" s="75"/>
      <c r="RVM306" s="75"/>
      <c r="RVN306" s="75"/>
      <c r="RVO306" s="75"/>
      <c r="RVP306" s="75"/>
      <c r="RVQ306" s="75"/>
      <c r="RVR306" s="75"/>
      <c r="RVS306" s="75"/>
      <c r="RVT306" s="75"/>
      <c r="RVU306" s="75"/>
      <c r="RVV306" s="75"/>
      <c r="RVW306" s="75"/>
      <c r="RVX306" s="75"/>
      <c r="RVY306" s="75"/>
      <c r="RVZ306" s="75"/>
      <c r="RWA306" s="75"/>
      <c r="RWB306" s="75"/>
      <c r="RWC306" s="75"/>
      <c r="RWD306" s="75"/>
      <c r="RWE306" s="75"/>
      <c r="RWF306" s="75"/>
      <c r="RWG306" s="75"/>
      <c r="RWH306" s="75"/>
      <c r="RWI306" s="75"/>
      <c r="RWJ306" s="75"/>
      <c r="RWK306" s="75"/>
      <c r="RWL306" s="75"/>
      <c r="RWM306" s="75"/>
      <c r="RWN306" s="75"/>
      <c r="RWO306" s="75"/>
      <c r="RWP306" s="75"/>
      <c r="RWQ306" s="75"/>
      <c r="RWR306" s="75"/>
      <c r="RWS306" s="75"/>
      <c r="RWT306" s="75"/>
      <c r="RWU306" s="75"/>
      <c r="RWV306" s="75"/>
      <c r="RWW306" s="75"/>
      <c r="RWX306" s="75"/>
      <c r="RWY306" s="75"/>
      <c r="RWZ306" s="75"/>
      <c r="RXA306" s="75"/>
      <c r="RXB306" s="75"/>
      <c r="RXC306" s="75"/>
      <c r="RXD306" s="75"/>
      <c r="RXE306" s="75"/>
      <c r="RXF306" s="75"/>
      <c r="RXG306" s="75"/>
      <c r="RXH306" s="75"/>
      <c r="RXI306" s="75"/>
      <c r="RXJ306" s="75"/>
      <c r="RXK306" s="75"/>
      <c r="RXL306" s="75"/>
      <c r="RXM306" s="75"/>
      <c r="RXN306" s="75"/>
      <c r="RXO306" s="75"/>
      <c r="RXP306" s="75"/>
      <c r="RXQ306" s="75"/>
      <c r="RXR306" s="75"/>
      <c r="RXS306" s="75"/>
      <c r="RXT306" s="75"/>
      <c r="RXU306" s="75"/>
      <c r="RXV306" s="75"/>
      <c r="RXW306" s="75"/>
      <c r="RXX306" s="75"/>
      <c r="RXY306" s="75"/>
      <c r="RXZ306" s="75"/>
      <c r="RYA306" s="75"/>
      <c r="RYB306" s="75"/>
      <c r="RYC306" s="75"/>
      <c r="RYD306" s="75"/>
      <c r="RYE306" s="75"/>
      <c r="RYF306" s="75"/>
      <c r="RYG306" s="75"/>
      <c r="RYH306" s="75"/>
      <c r="RYI306" s="75"/>
      <c r="RYJ306" s="75"/>
      <c r="RYK306" s="75"/>
      <c r="RYL306" s="75"/>
      <c r="RYM306" s="75"/>
      <c r="RYN306" s="75"/>
      <c r="RYO306" s="75"/>
      <c r="RYP306" s="75"/>
      <c r="RYQ306" s="75"/>
      <c r="RYR306" s="75"/>
      <c r="RYS306" s="75"/>
      <c r="RYT306" s="75"/>
      <c r="RYU306" s="75"/>
      <c r="RYV306" s="75"/>
      <c r="RYW306" s="75"/>
      <c r="RYX306" s="75"/>
      <c r="RYY306" s="75"/>
      <c r="RYZ306" s="75"/>
      <c r="RZA306" s="75"/>
      <c r="RZB306" s="75"/>
      <c r="RZC306" s="75"/>
      <c r="RZD306" s="75"/>
      <c r="RZE306" s="75"/>
      <c r="RZF306" s="75"/>
      <c r="RZG306" s="75"/>
      <c r="RZH306" s="75"/>
      <c r="RZI306" s="75"/>
      <c r="RZJ306" s="75"/>
      <c r="RZK306" s="75"/>
      <c r="RZL306" s="75"/>
      <c r="RZM306" s="75"/>
      <c r="RZN306" s="75"/>
      <c r="RZO306" s="75"/>
      <c r="RZP306" s="75"/>
      <c r="RZQ306" s="75"/>
      <c r="RZR306" s="75"/>
      <c r="RZS306" s="75"/>
      <c r="RZT306" s="75"/>
      <c r="RZU306" s="75"/>
      <c r="RZV306" s="75"/>
      <c r="RZW306" s="75"/>
      <c r="RZX306" s="75"/>
      <c r="RZY306" s="75"/>
      <c r="RZZ306" s="75"/>
      <c r="SAA306" s="75"/>
      <c r="SAB306" s="75"/>
      <c r="SAC306" s="75"/>
      <c r="SAD306" s="75"/>
      <c r="SAE306" s="75"/>
      <c r="SAF306" s="75"/>
      <c r="SAG306" s="75"/>
      <c r="SAH306" s="75"/>
      <c r="SAI306" s="75"/>
      <c r="SAJ306" s="75"/>
      <c r="SAK306" s="75"/>
      <c r="SAL306" s="75"/>
      <c r="SAM306" s="75"/>
      <c r="SAN306" s="75"/>
      <c r="SAO306" s="75"/>
      <c r="SAP306" s="75"/>
      <c r="SAQ306" s="75"/>
      <c r="SAR306" s="75"/>
      <c r="SAS306" s="75"/>
      <c r="SAT306" s="75"/>
      <c r="SAU306" s="75"/>
      <c r="SAV306" s="75"/>
      <c r="SAW306" s="75"/>
      <c r="SAX306" s="75"/>
      <c r="SAY306" s="75"/>
      <c r="SAZ306" s="75"/>
      <c r="SBA306" s="75"/>
      <c r="SBB306" s="75"/>
      <c r="SBC306" s="75"/>
      <c r="SBD306" s="75"/>
      <c r="SBE306" s="75"/>
      <c r="SBF306" s="75"/>
      <c r="SBG306" s="75"/>
      <c r="SBH306" s="75"/>
      <c r="SBI306" s="75"/>
      <c r="SBJ306" s="75"/>
      <c r="SBK306" s="75"/>
      <c r="SBL306" s="75"/>
      <c r="SBM306" s="75"/>
      <c r="SBN306" s="75"/>
      <c r="SBO306" s="75"/>
      <c r="SBP306" s="75"/>
      <c r="SBQ306" s="75"/>
      <c r="SBR306" s="75"/>
      <c r="SBS306" s="75"/>
      <c r="SBT306" s="75"/>
      <c r="SBU306" s="75"/>
      <c r="SBV306" s="75"/>
      <c r="SBW306" s="75"/>
      <c r="SBX306" s="75"/>
      <c r="SBY306" s="75"/>
      <c r="SBZ306" s="75"/>
      <c r="SCA306" s="75"/>
      <c r="SCB306" s="75"/>
      <c r="SCC306" s="75"/>
      <c r="SCD306" s="75"/>
      <c r="SCE306" s="75"/>
      <c r="SCF306" s="75"/>
      <c r="SCG306" s="75"/>
      <c r="SCH306" s="75"/>
      <c r="SCI306" s="75"/>
      <c r="SCJ306" s="75"/>
      <c r="SCK306" s="75"/>
      <c r="SCL306" s="75"/>
      <c r="SCM306" s="75"/>
      <c r="SCN306" s="75"/>
      <c r="SCO306" s="75"/>
      <c r="SCP306" s="75"/>
      <c r="SCQ306" s="75"/>
      <c r="SCR306" s="75"/>
      <c r="SCS306" s="75"/>
      <c r="SCT306" s="75"/>
      <c r="SCU306" s="75"/>
      <c r="SCV306" s="75"/>
      <c r="SCW306" s="75"/>
      <c r="SCX306" s="75"/>
      <c r="SCY306" s="75"/>
      <c r="SCZ306" s="75"/>
      <c r="SDA306" s="75"/>
      <c r="SDB306" s="75"/>
      <c r="SDC306" s="75"/>
      <c r="SDD306" s="75"/>
      <c r="SDE306" s="75"/>
      <c r="SDF306" s="75"/>
      <c r="SDG306" s="75"/>
      <c r="SDH306" s="75"/>
      <c r="SDI306" s="75"/>
      <c r="SDJ306" s="75"/>
      <c r="SDK306" s="75"/>
      <c r="SDL306" s="75"/>
      <c r="SDM306" s="75"/>
      <c r="SDN306" s="75"/>
      <c r="SDO306" s="75"/>
      <c r="SDP306" s="75"/>
      <c r="SDQ306" s="75"/>
      <c r="SDR306" s="75"/>
      <c r="SDS306" s="75"/>
      <c r="SDT306" s="75"/>
      <c r="SDU306" s="75"/>
      <c r="SDV306" s="75"/>
      <c r="SDW306" s="75"/>
      <c r="SDX306" s="75"/>
      <c r="SDY306" s="75"/>
      <c r="SDZ306" s="75"/>
      <c r="SEA306" s="75"/>
      <c r="SEB306" s="75"/>
      <c r="SEC306" s="75"/>
      <c r="SED306" s="75"/>
      <c r="SEE306" s="75"/>
      <c r="SEF306" s="75"/>
      <c r="SEG306" s="75"/>
      <c r="SEH306" s="75"/>
      <c r="SEI306" s="75"/>
      <c r="SEJ306" s="75"/>
      <c r="SEK306" s="75"/>
      <c r="SEL306" s="75"/>
      <c r="SEM306" s="75"/>
      <c r="SEN306" s="75"/>
      <c r="SEO306" s="75"/>
      <c r="SEP306" s="75"/>
      <c r="SEQ306" s="75"/>
      <c r="SER306" s="75"/>
      <c r="SES306" s="75"/>
      <c r="SET306" s="75"/>
      <c r="SEU306" s="75"/>
      <c r="SEV306" s="75"/>
      <c r="SEW306" s="75"/>
      <c r="SEX306" s="75"/>
      <c r="SEY306" s="75"/>
      <c r="SEZ306" s="75"/>
      <c r="SFA306" s="75"/>
      <c r="SFB306" s="75"/>
      <c r="SFC306" s="75"/>
      <c r="SFD306" s="75"/>
      <c r="SFE306" s="75"/>
      <c r="SFF306" s="75"/>
      <c r="SFG306" s="75"/>
      <c r="SFH306" s="75"/>
      <c r="SFI306" s="75"/>
      <c r="SFJ306" s="75"/>
      <c r="SFK306" s="75"/>
      <c r="SFL306" s="75"/>
      <c r="SFM306" s="75"/>
      <c r="SFN306" s="75"/>
      <c r="SFO306" s="75"/>
      <c r="SFP306" s="75"/>
      <c r="SFQ306" s="75"/>
      <c r="SFR306" s="75"/>
      <c r="SFS306" s="75"/>
      <c r="SFT306" s="75"/>
      <c r="SFU306" s="75"/>
      <c r="SFV306" s="75"/>
      <c r="SFW306" s="75"/>
      <c r="SFX306" s="75"/>
      <c r="SFY306" s="75"/>
      <c r="SFZ306" s="75"/>
      <c r="SGA306" s="75"/>
      <c r="SGB306" s="75"/>
      <c r="SGC306" s="75"/>
      <c r="SGD306" s="75"/>
      <c r="SGE306" s="75"/>
      <c r="SGF306" s="75"/>
      <c r="SGG306" s="75"/>
      <c r="SGH306" s="75"/>
      <c r="SGI306" s="75"/>
      <c r="SGJ306" s="75"/>
      <c r="SGK306" s="75"/>
      <c r="SGL306" s="75"/>
      <c r="SGM306" s="75"/>
      <c r="SGN306" s="75"/>
      <c r="SGO306" s="75"/>
      <c r="SGP306" s="75"/>
      <c r="SGQ306" s="75"/>
      <c r="SGR306" s="75"/>
      <c r="SGS306" s="75"/>
      <c r="SGT306" s="75"/>
      <c r="SGU306" s="75"/>
      <c r="SGV306" s="75"/>
      <c r="SGW306" s="75"/>
      <c r="SGX306" s="75"/>
      <c r="SGY306" s="75"/>
      <c r="SGZ306" s="75"/>
      <c r="SHA306" s="75"/>
      <c r="SHB306" s="75"/>
      <c r="SHC306" s="75"/>
      <c r="SHD306" s="75"/>
      <c r="SHE306" s="75"/>
      <c r="SHF306" s="75"/>
      <c r="SHG306" s="75"/>
      <c r="SHH306" s="75"/>
      <c r="SHI306" s="75"/>
      <c r="SHJ306" s="75"/>
      <c r="SHK306" s="75"/>
      <c r="SHL306" s="75"/>
      <c r="SHM306" s="75"/>
      <c r="SHN306" s="75"/>
      <c r="SHO306" s="75"/>
      <c r="SHP306" s="75"/>
      <c r="SHQ306" s="75"/>
      <c r="SHR306" s="75"/>
      <c r="SHS306" s="75"/>
      <c r="SHT306" s="75"/>
      <c r="SHU306" s="75"/>
      <c r="SHV306" s="75"/>
      <c r="SHW306" s="75"/>
      <c r="SHX306" s="75"/>
      <c r="SHY306" s="75"/>
      <c r="SHZ306" s="75"/>
      <c r="SIA306" s="75"/>
      <c r="SIB306" s="75"/>
      <c r="SIC306" s="75"/>
      <c r="SID306" s="75"/>
      <c r="SIE306" s="75"/>
      <c r="SIF306" s="75"/>
      <c r="SIG306" s="75"/>
      <c r="SIH306" s="75"/>
      <c r="SII306" s="75"/>
      <c r="SIJ306" s="75"/>
      <c r="SIK306" s="75"/>
      <c r="SIL306" s="75"/>
      <c r="SIM306" s="75"/>
      <c r="SIN306" s="75"/>
      <c r="SIO306" s="75"/>
      <c r="SIP306" s="75"/>
      <c r="SIQ306" s="75"/>
      <c r="SIR306" s="75"/>
      <c r="SIS306" s="75"/>
      <c r="SIT306" s="75"/>
      <c r="SIU306" s="75"/>
      <c r="SIV306" s="75"/>
      <c r="SIW306" s="75"/>
      <c r="SIX306" s="75"/>
      <c r="SIY306" s="75"/>
      <c r="SIZ306" s="75"/>
      <c r="SJA306" s="75"/>
      <c r="SJB306" s="75"/>
      <c r="SJC306" s="75"/>
      <c r="SJD306" s="75"/>
      <c r="SJE306" s="75"/>
      <c r="SJF306" s="75"/>
      <c r="SJG306" s="75"/>
      <c r="SJH306" s="75"/>
      <c r="SJI306" s="75"/>
      <c r="SJJ306" s="75"/>
      <c r="SJK306" s="75"/>
      <c r="SJL306" s="75"/>
      <c r="SJM306" s="75"/>
      <c r="SJN306" s="75"/>
      <c r="SJO306" s="75"/>
      <c r="SJP306" s="75"/>
      <c r="SJQ306" s="75"/>
      <c r="SJR306" s="75"/>
      <c r="SJS306" s="75"/>
      <c r="SJT306" s="75"/>
      <c r="SJU306" s="75"/>
      <c r="SJV306" s="75"/>
      <c r="SJW306" s="75"/>
      <c r="SJX306" s="75"/>
      <c r="SJY306" s="75"/>
      <c r="SJZ306" s="75"/>
      <c r="SKA306" s="75"/>
      <c r="SKB306" s="75"/>
      <c r="SKC306" s="75"/>
      <c r="SKD306" s="75"/>
      <c r="SKE306" s="75"/>
      <c r="SKF306" s="75"/>
      <c r="SKG306" s="75"/>
      <c r="SKH306" s="75"/>
      <c r="SKI306" s="75"/>
      <c r="SKJ306" s="75"/>
      <c r="SKK306" s="75"/>
      <c r="SKL306" s="75"/>
      <c r="SKM306" s="75"/>
      <c r="SKN306" s="75"/>
      <c r="SKO306" s="75"/>
      <c r="SKP306" s="75"/>
      <c r="SKQ306" s="75"/>
      <c r="SKR306" s="75"/>
      <c r="SKS306" s="75"/>
      <c r="SKT306" s="75"/>
      <c r="SKU306" s="75"/>
      <c r="SKV306" s="75"/>
      <c r="SKW306" s="75"/>
      <c r="SKX306" s="75"/>
      <c r="SKY306" s="75"/>
      <c r="SKZ306" s="75"/>
      <c r="SLA306" s="75"/>
      <c r="SLB306" s="75"/>
      <c r="SLC306" s="75"/>
      <c r="SLD306" s="75"/>
      <c r="SLE306" s="75"/>
      <c r="SLF306" s="75"/>
      <c r="SLG306" s="75"/>
      <c r="SLH306" s="75"/>
      <c r="SLI306" s="75"/>
      <c r="SLJ306" s="75"/>
      <c r="SLK306" s="75"/>
      <c r="SLL306" s="75"/>
      <c r="SLM306" s="75"/>
      <c r="SLN306" s="75"/>
      <c r="SLO306" s="75"/>
      <c r="SLP306" s="75"/>
      <c r="SLQ306" s="75"/>
      <c r="SLR306" s="75"/>
      <c r="SLS306" s="75"/>
      <c r="SLT306" s="75"/>
      <c r="SLU306" s="75"/>
      <c r="SLV306" s="75"/>
      <c r="SLW306" s="75"/>
      <c r="SLX306" s="75"/>
      <c r="SLY306" s="75"/>
      <c r="SLZ306" s="75"/>
      <c r="SMA306" s="75"/>
      <c r="SMB306" s="75"/>
      <c r="SMC306" s="75"/>
      <c r="SMD306" s="75"/>
      <c r="SME306" s="75"/>
      <c r="SMF306" s="75"/>
      <c r="SMG306" s="75"/>
      <c r="SMH306" s="75"/>
      <c r="SMI306" s="75"/>
      <c r="SMJ306" s="75"/>
      <c r="SMK306" s="75"/>
      <c r="SML306" s="75"/>
      <c r="SMM306" s="75"/>
      <c r="SMN306" s="75"/>
      <c r="SMO306" s="75"/>
      <c r="SMP306" s="75"/>
      <c r="SMQ306" s="75"/>
      <c r="SMR306" s="75"/>
      <c r="SMS306" s="75"/>
      <c r="SMT306" s="75"/>
      <c r="SMU306" s="75"/>
      <c r="SMV306" s="75"/>
      <c r="SMW306" s="75"/>
      <c r="SMX306" s="75"/>
      <c r="SMY306" s="75"/>
      <c r="SMZ306" s="75"/>
      <c r="SNA306" s="75"/>
      <c r="SNB306" s="75"/>
      <c r="SNC306" s="75"/>
      <c r="SND306" s="75"/>
      <c r="SNE306" s="75"/>
      <c r="SNF306" s="75"/>
      <c r="SNG306" s="75"/>
      <c r="SNH306" s="75"/>
      <c r="SNI306" s="75"/>
      <c r="SNJ306" s="75"/>
      <c r="SNK306" s="75"/>
      <c r="SNL306" s="75"/>
      <c r="SNM306" s="75"/>
      <c r="SNN306" s="75"/>
      <c r="SNO306" s="75"/>
      <c r="SNP306" s="75"/>
      <c r="SNQ306" s="75"/>
      <c r="SNR306" s="75"/>
      <c r="SNS306" s="75"/>
      <c r="SNT306" s="75"/>
      <c r="SNU306" s="75"/>
      <c r="SNV306" s="75"/>
      <c r="SNW306" s="75"/>
      <c r="SNX306" s="75"/>
      <c r="SNY306" s="75"/>
      <c r="SNZ306" s="75"/>
      <c r="SOA306" s="75"/>
      <c r="SOB306" s="75"/>
      <c r="SOC306" s="75"/>
      <c r="SOD306" s="75"/>
      <c r="SOE306" s="75"/>
      <c r="SOF306" s="75"/>
      <c r="SOG306" s="75"/>
      <c r="SOH306" s="75"/>
      <c r="SOI306" s="75"/>
      <c r="SOJ306" s="75"/>
      <c r="SOK306" s="75"/>
      <c r="SOL306" s="75"/>
      <c r="SOM306" s="75"/>
      <c r="SON306" s="75"/>
      <c r="SOO306" s="75"/>
      <c r="SOP306" s="75"/>
      <c r="SOQ306" s="75"/>
      <c r="SOR306" s="75"/>
      <c r="SOS306" s="75"/>
      <c r="SOT306" s="75"/>
      <c r="SOU306" s="75"/>
      <c r="SOV306" s="75"/>
      <c r="SOW306" s="75"/>
      <c r="SOX306" s="75"/>
      <c r="SOY306" s="75"/>
      <c r="SOZ306" s="75"/>
      <c r="SPA306" s="75"/>
      <c r="SPB306" s="75"/>
      <c r="SPC306" s="75"/>
      <c r="SPD306" s="75"/>
      <c r="SPE306" s="75"/>
      <c r="SPF306" s="75"/>
      <c r="SPG306" s="75"/>
      <c r="SPH306" s="75"/>
      <c r="SPI306" s="75"/>
      <c r="SPJ306" s="75"/>
      <c r="SPK306" s="75"/>
      <c r="SPL306" s="75"/>
      <c r="SPM306" s="75"/>
      <c r="SPN306" s="75"/>
      <c r="SPO306" s="75"/>
      <c r="SPP306" s="75"/>
      <c r="SPQ306" s="75"/>
      <c r="SPR306" s="75"/>
      <c r="SPS306" s="75"/>
      <c r="SPT306" s="75"/>
      <c r="SPU306" s="75"/>
      <c r="SPV306" s="75"/>
      <c r="SPW306" s="75"/>
      <c r="SPX306" s="75"/>
      <c r="SPY306" s="75"/>
      <c r="SPZ306" s="75"/>
      <c r="SQA306" s="75"/>
      <c r="SQB306" s="75"/>
      <c r="SQC306" s="75"/>
      <c r="SQD306" s="75"/>
      <c r="SQE306" s="75"/>
      <c r="SQF306" s="75"/>
      <c r="SQG306" s="75"/>
      <c r="SQH306" s="75"/>
      <c r="SQI306" s="75"/>
      <c r="SQJ306" s="75"/>
      <c r="SQK306" s="75"/>
      <c r="SQL306" s="75"/>
      <c r="SQM306" s="75"/>
      <c r="SQN306" s="75"/>
      <c r="SQO306" s="75"/>
      <c r="SQP306" s="75"/>
      <c r="SQQ306" s="75"/>
      <c r="SQR306" s="75"/>
      <c r="SQS306" s="75"/>
      <c r="SQT306" s="75"/>
      <c r="SQU306" s="75"/>
      <c r="SQV306" s="75"/>
      <c r="SQW306" s="75"/>
      <c r="SQX306" s="75"/>
      <c r="SQY306" s="75"/>
      <c r="SQZ306" s="75"/>
      <c r="SRA306" s="75"/>
      <c r="SRB306" s="75"/>
      <c r="SRC306" s="75"/>
      <c r="SRD306" s="75"/>
      <c r="SRE306" s="75"/>
      <c r="SRF306" s="75"/>
      <c r="SRG306" s="75"/>
      <c r="SRH306" s="75"/>
      <c r="SRI306" s="75"/>
      <c r="SRJ306" s="75"/>
      <c r="SRK306" s="75"/>
      <c r="SRL306" s="75"/>
      <c r="SRM306" s="75"/>
      <c r="SRN306" s="75"/>
      <c r="SRO306" s="75"/>
      <c r="SRP306" s="75"/>
      <c r="SRQ306" s="75"/>
      <c r="SRR306" s="75"/>
      <c r="SRS306" s="75"/>
      <c r="SRT306" s="75"/>
      <c r="SRU306" s="75"/>
      <c r="SRV306" s="75"/>
      <c r="SRW306" s="75"/>
      <c r="SRX306" s="75"/>
      <c r="SRY306" s="75"/>
      <c r="SRZ306" s="75"/>
      <c r="SSA306" s="75"/>
      <c r="SSB306" s="75"/>
      <c r="SSC306" s="75"/>
      <c r="SSD306" s="75"/>
      <c r="SSE306" s="75"/>
      <c r="SSF306" s="75"/>
      <c r="SSG306" s="75"/>
      <c r="SSH306" s="75"/>
      <c r="SSI306" s="75"/>
      <c r="SSJ306" s="75"/>
      <c r="SSK306" s="75"/>
      <c r="SSL306" s="75"/>
      <c r="SSM306" s="75"/>
      <c r="SSN306" s="75"/>
      <c r="SSO306" s="75"/>
      <c r="SSP306" s="75"/>
      <c r="SSQ306" s="75"/>
      <c r="SSR306" s="75"/>
      <c r="SSS306" s="75"/>
      <c r="SST306" s="75"/>
      <c r="SSU306" s="75"/>
      <c r="SSV306" s="75"/>
      <c r="SSW306" s="75"/>
      <c r="SSX306" s="75"/>
      <c r="SSY306" s="75"/>
      <c r="SSZ306" s="75"/>
      <c r="STA306" s="75"/>
      <c r="STB306" s="75"/>
      <c r="STC306" s="75"/>
      <c r="STD306" s="75"/>
      <c r="STE306" s="75"/>
      <c r="STF306" s="75"/>
      <c r="STG306" s="75"/>
      <c r="STH306" s="75"/>
      <c r="STI306" s="75"/>
      <c r="STJ306" s="75"/>
      <c r="STK306" s="75"/>
      <c r="STL306" s="75"/>
      <c r="STM306" s="75"/>
      <c r="STN306" s="75"/>
      <c r="STO306" s="75"/>
      <c r="STP306" s="75"/>
      <c r="STQ306" s="75"/>
      <c r="STR306" s="75"/>
      <c r="STS306" s="75"/>
      <c r="STT306" s="75"/>
      <c r="STU306" s="75"/>
      <c r="STV306" s="75"/>
      <c r="STW306" s="75"/>
      <c r="STX306" s="75"/>
      <c r="STY306" s="75"/>
      <c r="STZ306" s="75"/>
      <c r="SUA306" s="75"/>
      <c r="SUB306" s="75"/>
      <c r="SUC306" s="75"/>
      <c r="SUD306" s="75"/>
      <c r="SUE306" s="75"/>
      <c r="SUF306" s="75"/>
      <c r="SUG306" s="75"/>
      <c r="SUH306" s="75"/>
      <c r="SUI306" s="75"/>
      <c r="SUJ306" s="75"/>
      <c r="SUK306" s="75"/>
      <c r="SUL306" s="75"/>
      <c r="SUM306" s="75"/>
      <c r="SUN306" s="75"/>
      <c r="SUO306" s="75"/>
      <c r="SUP306" s="75"/>
      <c r="SUQ306" s="75"/>
      <c r="SUR306" s="75"/>
      <c r="SUS306" s="75"/>
      <c r="SUT306" s="75"/>
      <c r="SUU306" s="75"/>
      <c r="SUV306" s="75"/>
      <c r="SUW306" s="75"/>
      <c r="SUX306" s="75"/>
      <c r="SUY306" s="75"/>
      <c r="SUZ306" s="75"/>
      <c r="SVA306" s="75"/>
      <c r="SVB306" s="75"/>
      <c r="SVC306" s="75"/>
      <c r="SVD306" s="75"/>
      <c r="SVE306" s="75"/>
      <c r="SVF306" s="75"/>
      <c r="SVG306" s="75"/>
      <c r="SVH306" s="75"/>
      <c r="SVI306" s="75"/>
      <c r="SVJ306" s="75"/>
      <c r="SVK306" s="75"/>
      <c r="SVL306" s="75"/>
      <c r="SVM306" s="75"/>
      <c r="SVN306" s="75"/>
      <c r="SVO306" s="75"/>
      <c r="SVP306" s="75"/>
      <c r="SVQ306" s="75"/>
      <c r="SVR306" s="75"/>
      <c r="SVS306" s="75"/>
      <c r="SVT306" s="75"/>
      <c r="SVU306" s="75"/>
      <c r="SVV306" s="75"/>
      <c r="SVW306" s="75"/>
      <c r="SVX306" s="75"/>
      <c r="SVY306" s="75"/>
      <c r="SVZ306" s="75"/>
      <c r="SWA306" s="75"/>
      <c r="SWB306" s="75"/>
      <c r="SWC306" s="75"/>
      <c r="SWD306" s="75"/>
      <c r="SWE306" s="75"/>
      <c r="SWF306" s="75"/>
      <c r="SWG306" s="75"/>
      <c r="SWH306" s="75"/>
      <c r="SWI306" s="75"/>
      <c r="SWJ306" s="75"/>
      <c r="SWK306" s="75"/>
      <c r="SWL306" s="75"/>
      <c r="SWM306" s="75"/>
      <c r="SWN306" s="75"/>
      <c r="SWO306" s="75"/>
      <c r="SWP306" s="75"/>
      <c r="SWQ306" s="75"/>
      <c r="SWR306" s="75"/>
      <c r="SWS306" s="75"/>
      <c r="SWT306" s="75"/>
      <c r="SWU306" s="75"/>
      <c r="SWV306" s="75"/>
      <c r="SWW306" s="75"/>
      <c r="SWX306" s="75"/>
      <c r="SWY306" s="75"/>
      <c r="SWZ306" s="75"/>
      <c r="SXA306" s="75"/>
      <c r="SXB306" s="75"/>
      <c r="SXC306" s="75"/>
      <c r="SXD306" s="75"/>
      <c r="SXE306" s="75"/>
      <c r="SXF306" s="75"/>
      <c r="SXG306" s="75"/>
      <c r="SXH306" s="75"/>
      <c r="SXI306" s="75"/>
      <c r="SXJ306" s="75"/>
      <c r="SXK306" s="75"/>
      <c r="SXL306" s="75"/>
      <c r="SXM306" s="75"/>
      <c r="SXN306" s="75"/>
      <c r="SXO306" s="75"/>
      <c r="SXP306" s="75"/>
      <c r="SXQ306" s="75"/>
      <c r="SXR306" s="75"/>
      <c r="SXS306" s="75"/>
      <c r="SXT306" s="75"/>
      <c r="SXU306" s="75"/>
      <c r="SXV306" s="75"/>
      <c r="SXW306" s="75"/>
      <c r="SXX306" s="75"/>
      <c r="SXY306" s="75"/>
      <c r="SXZ306" s="75"/>
      <c r="SYA306" s="75"/>
      <c r="SYB306" s="75"/>
      <c r="SYC306" s="75"/>
      <c r="SYD306" s="75"/>
      <c r="SYE306" s="75"/>
      <c r="SYF306" s="75"/>
      <c r="SYG306" s="75"/>
      <c r="SYH306" s="75"/>
      <c r="SYI306" s="75"/>
      <c r="SYJ306" s="75"/>
      <c r="SYK306" s="75"/>
      <c r="SYL306" s="75"/>
      <c r="SYM306" s="75"/>
      <c r="SYN306" s="75"/>
      <c r="SYO306" s="75"/>
      <c r="SYP306" s="75"/>
      <c r="SYQ306" s="75"/>
      <c r="SYR306" s="75"/>
      <c r="SYS306" s="75"/>
      <c r="SYT306" s="75"/>
      <c r="SYU306" s="75"/>
      <c r="SYV306" s="75"/>
      <c r="SYW306" s="75"/>
      <c r="SYX306" s="75"/>
      <c r="SYY306" s="75"/>
      <c r="SYZ306" s="75"/>
      <c r="SZA306" s="75"/>
      <c r="SZB306" s="75"/>
      <c r="SZC306" s="75"/>
      <c r="SZD306" s="75"/>
      <c r="SZE306" s="75"/>
      <c r="SZF306" s="75"/>
      <c r="SZG306" s="75"/>
      <c r="SZH306" s="75"/>
      <c r="SZI306" s="75"/>
      <c r="SZJ306" s="75"/>
      <c r="SZK306" s="75"/>
      <c r="SZL306" s="75"/>
      <c r="SZM306" s="75"/>
      <c r="SZN306" s="75"/>
      <c r="SZO306" s="75"/>
      <c r="SZP306" s="75"/>
      <c r="SZQ306" s="75"/>
      <c r="SZR306" s="75"/>
      <c r="SZS306" s="75"/>
      <c r="SZT306" s="75"/>
      <c r="SZU306" s="75"/>
      <c r="SZV306" s="75"/>
      <c r="SZW306" s="75"/>
      <c r="SZX306" s="75"/>
      <c r="SZY306" s="75"/>
      <c r="SZZ306" s="75"/>
      <c r="TAA306" s="75"/>
      <c r="TAB306" s="75"/>
      <c r="TAC306" s="75"/>
      <c r="TAD306" s="75"/>
      <c r="TAE306" s="75"/>
      <c r="TAF306" s="75"/>
      <c r="TAG306" s="75"/>
      <c r="TAH306" s="75"/>
      <c r="TAI306" s="75"/>
      <c r="TAJ306" s="75"/>
      <c r="TAK306" s="75"/>
      <c r="TAL306" s="75"/>
      <c r="TAM306" s="75"/>
      <c r="TAN306" s="75"/>
      <c r="TAO306" s="75"/>
      <c r="TAP306" s="75"/>
      <c r="TAQ306" s="75"/>
      <c r="TAR306" s="75"/>
      <c r="TAS306" s="75"/>
      <c r="TAT306" s="75"/>
      <c r="TAU306" s="75"/>
      <c r="TAV306" s="75"/>
      <c r="TAW306" s="75"/>
      <c r="TAX306" s="75"/>
      <c r="TAY306" s="75"/>
      <c r="TAZ306" s="75"/>
      <c r="TBA306" s="75"/>
      <c r="TBB306" s="75"/>
      <c r="TBC306" s="75"/>
      <c r="TBD306" s="75"/>
      <c r="TBE306" s="75"/>
      <c r="TBF306" s="75"/>
      <c r="TBG306" s="75"/>
      <c r="TBH306" s="75"/>
      <c r="TBI306" s="75"/>
      <c r="TBJ306" s="75"/>
      <c r="TBK306" s="75"/>
      <c r="TBL306" s="75"/>
      <c r="TBM306" s="75"/>
      <c r="TBN306" s="75"/>
      <c r="TBO306" s="75"/>
      <c r="TBP306" s="75"/>
      <c r="TBQ306" s="75"/>
      <c r="TBR306" s="75"/>
      <c r="TBS306" s="75"/>
      <c r="TBT306" s="75"/>
      <c r="TBU306" s="75"/>
      <c r="TBV306" s="75"/>
      <c r="TBW306" s="75"/>
      <c r="TBX306" s="75"/>
      <c r="TBY306" s="75"/>
      <c r="TBZ306" s="75"/>
      <c r="TCA306" s="75"/>
      <c r="TCB306" s="75"/>
      <c r="TCC306" s="75"/>
      <c r="TCD306" s="75"/>
      <c r="TCE306" s="75"/>
      <c r="TCF306" s="75"/>
      <c r="TCG306" s="75"/>
      <c r="TCH306" s="75"/>
      <c r="TCI306" s="75"/>
      <c r="TCJ306" s="75"/>
      <c r="TCK306" s="75"/>
      <c r="TCL306" s="75"/>
      <c r="TCM306" s="75"/>
      <c r="TCN306" s="75"/>
      <c r="TCO306" s="75"/>
      <c r="TCP306" s="75"/>
      <c r="TCQ306" s="75"/>
      <c r="TCR306" s="75"/>
      <c r="TCS306" s="75"/>
      <c r="TCT306" s="75"/>
      <c r="TCU306" s="75"/>
      <c r="TCV306" s="75"/>
      <c r="TCW306" s="75"/>
      <c r="TCX306" s="75"/>
      <c r="TCY306" s="75"/>
      <c r="TCZ306" s="75"/>
      <c r="TDA306" s="75"/>
      <c r="TDB306" s="75"/>
      <c r="TDC306" s="75"/>
      <c r="TDD306" s="75"/>
      <c r="TDE306" s="75"/>
      <c r="TDF306" s="75"/>
      <c r="TDG306" s="75"/>
      <c r="TDH306" s="75"/>
      <c r="TDI306" s="75"/>
      <c r="TDJ306" s="75"/>
      <c r="TDK306" s="75"/>
      <c r="TDL306" s="75"/>
      <c r="TDM306" s="75"/>
      <c r="TDN306" s="75"/>
      <c r="TDO306" s="75"/>
      <c r="TDP306" s="75"/>
      <c r="TDQ306" s="75"/>
      <c r="TDR306" s="75"/>
      <c r="TDS306" s="75"/>
      <c r="TDT306" s="75"/>
      <c r="TDU306" s="75"/>
      <c r="TDV306" s="75"/>
      <c r="TDW306" s="75"/>
      <c r="TDX306" s="75"/>
      <c r="TDY306" s="75"/>
      <c r="TDZ306" s="75"/>
      <c r="TEA306" s="75"/>
      <c r="TEB306" s="75"/>
      <c r="TEC306" s="75"/>
      <c r="TED306" s="75"/>
      <c r="TEE306" s="75"/>
      <c r="TEF306" s="75"/>
      <c r="TEG306" s="75"/>
      <c r="TEH306" s="75"/>
      <c r="TEI306" s="75"/>
      <c r="TEJ306" s="75"/>
      <c r="TEK306" s="75"/>
      <c r="TEL306" s="75"/>
      <c r="TEM306" s="75"/>
      <c r="TEN306" s="75"/>
      <c r="TEO306" s="75"/>
      <c r="TEP306" s="75"/>
      <c r="TEQ306" s="75"/>
      <c r="TER306" s="75"/>
      <c r="TES306" s="75"/>
      <c r="TET306" s="75"/>
      <c r="TEU306" s="75"/>
      <c r="TEV306" s="75"/>
      <c r="TEW306" s="75"/>
      <c r="TEX306" s="75"/>
      <c r="TEY306" s="75"/>
      <c r="TEZ306" s="75"/>
      <c r="TFA306" s="75"/>
      <c r="TFB306" s="75"/>
      <c r="TFC306" s="75"/>
      <c r="TFD306" s="75"/>
      <c r="TFE306" s="75"/>
      <c r="TFF306" s="75"/>
      <c r="TFG306" s="75"/>
      <c r="TFH306" s="75"/>
      <c r="TFI306" s="75"/>
      <c r="TFJ306" s="75"/>
      <c r="TFK306" s="75"/>
      <c r="TFL306" s="75"/>
      <c r="TFM306" s="75"/>
      <c r="TFN306" s="75"/>
      <c r="TFO306" s="75"/>
      <c r="TFP306" s="75"/>
      <c r="TFQ306" s="75"/>
      <c r="TFR306" s="75"/>
      <c r="TFS306" s="75"/>
      <c r="TFT306" s="75"/>
      <c r="TFU306" s="75"/>
      <c r="TFV306" s="75"/>
      <c r="TFW306" s="75"/>
      <c r="TFX306" s="75"/>
      <c r="TFY306" s="75"/>
      <c r="TFZ306" s="75"/>
      <c r="TGA306" s="75"/>
      <c r="TGB306" s="75"/>
      <c r="TGC306" s="75"/>
      <c r="TGD306" s="75"/>
      <c r="TGE306" s="75"/>
      <c r="TGF306" s="75"/>
      <c r="TGG306" s="75"/>
      <c r="TGH306" s="75"/>
      <c r="TGI306" s="75"/>
      <c r="TGJ306" s="75"/>
      <c r="TGK306" s="75"/>
      <c r="TGL306" s="75"/>
      <c r="TGM306" s="75"/>
      <c r="TGN306" s="75"/>
      <c r="TGO306" s="75"/>
      <c r="TGP306" s="75"/>
      <c r="TGQ306" s="75"/>
      <c r="TGR306" s="75"/>
      <c r="TGS306" s="75"/>
      <c r="TGT306" s="75"/>
      <c r="TGU306" s="75"/>
      <c r="TGV306" s="75"/>
      <c r="TGW306" s="75"/>
      <c r="TGX306" s="75"/>
      <c r="TGY306" s="75"/>
      <c r="TGZ306" s="75"/>
      <c r="THA306" s="75"/>
      <c r="THB306" s="75"/>
      <c r="THC306" s="75"/>
      <c r="THD306" s="75"/>
      <c r="THE306" s="75"/>
      <c r="THF306" s="75"/>
      <c r="THG306" s="75"/>
      <c r="THH306" s="75"/>
      <c r="THI306" s="75"/>
      <c r="THJ306" s="75"/>
      <c r="THK306" s="75"/>
      <c r="THL306" s="75"/>
      <c r="THM306" s="75"/>
      <c r="THN306" s="75"/>
      <c r="THO306" s="75"/>
      <c r="THP306" s="75"/>
      <c r="THQ306" s="75"/>
      <c r="THR306" s="75"/>
      <c r="THS306" s="75"/>
      <c r="THT306" s="75"/>
      <c r="THU306" s="75"/>
      <c r="THV306" s="75"/>
      <c r="THW306" s="75"/>
      <c r="THX306" s="75"/>
      <c r="THY306" s="75"/>
      <c r="THZ306" s="75"/>
      <c r="TIA306" s="75"/>
      <c r="TIB306" s="75"/>
      <c r="TIC306" s="75"/>
      <c r="TID306" s="75"/>
      <c r="TIE306" s="75"/>
      <c r="TIF306" s="75"/>
      <c r="TIG306" s="75"/>
      <c r="TIH306" s="75"/>
      <c r="TII306" s="75"/>
      <c r="TIJ306" s="75"/>
      <c r="TIK306" s="75"/>
      <c r="TIL306" s="75"/>
      <c r="TIM306" s="75"/>
      <c r="TIN306" s="75"/>
      <c r="TIO306" s="75"/>
      <c r="TIP306" s="75"/>
      <c r="TIQ306" s="75"/>
      <c r="TIR306" s="75"/>
      <c r="TIS306" s="75"/>
      <c r="TIT306" s="75"/>
      <c r="TIU306" s="75"/>
      <c r="TIV306" s="75"/>
      <c r="TIW306" s="75"/>
      <c r="TIX306" s="75"/>
      <c r="TIY306" s="75"/>
      <c r="TIZ306" s="75"/>
      <c r="TJA306" s="75"/>
      <c r="TJB306" s="75"/>
      <c r="TJC306" s="75"/>
      <c r="TJD306" s="75"/>
      <c r="TJE306" s="75"/>
      <c r="TJF306" s="75"/>
      <c r="TJG306" s="75"/>
      <c r="TJH306" s="75"/>
      <c r="TJI306" s="75"/>
      <c r="TJJ306" s="75"/>
      <c r="TJK306" s="75"/>
      <c r="TJL306" s="75"/>
      <c r="TJM306" s="75"/>
      <c r="TJN306" s="75"/>
      <c r="TJO306" s="75"/>
      <c r="TJP306" s="75"/>
      <c r="TJQ306" s="75"/>
      <c r="TJR306" s="75"/>
      <c r="TJS306" s="75"/>
      <c r="TJT306" s="75"/>
      <c r="TJU306" s="75"/>
      <c r="TJV306" s="75"/>
      <c r="TJW306" s="75"/>
      <c r="TJX306" s="75"/>
      <c r="TJY306" s="75"/>
      <c r="TJZ306" s="75"/>
      <c r="TKA306" s="75"/>
      <c r="TKB306" s="75"/>
      <c r="TKC306" s="75"/>
      <c r="TKD306" s="75"/>
      <c r="TKE306" s="75"/>
      <c r="TKF306" s="75"/>
      <c r="TKG306" s="75"/>
      <c r="TKH306" s="75"/>
      <c r="TKI306" s="75"/>
      <c r="TKJ306" s="75"/>
      <c r="TKK306" s="75"/>
      <c r="TKL306" s="75"/>
      <c r="TKM306" s="75"/>
      <c r="TKN306" s="75"/>
      <c r="TKO306" s="75"/>
      <c r="TKP306" s="75"/>
      <c r="TKQ306" s="75"/>
      <c r="TKR306" s="75"/>
      <c r="TKS306" s="75"/>
      <c r="TKT306" s="75"/>
      <c r="TKU306" s="75"/>
      <c r="TKV306" s="75"/>
      <c r="TKW306" s="75"/>
      <c r="TKX306" s="75"/>
      <c r="TKY306" s="75"/>
      <c r="TKZ306" s="75"/>
      <c r="TLA306" s="75"/>
      <c r="TLB306" s="75"/>
      <c r="TLC306" s="75"/>
      <c r="TLD306" s="75"/>
      <c r="TLE306" s="75"/>
      <c r="TLF306" s="75"/>
      <c r="TLG306" s="75"/>
      <c r="TLH306" s="75"/>
      <c r="TLI306" s="75"/>
      <c r="TLJ306" s="75"/>
      <c r="TLK306" s="75"/>
      <c r="TLL306" s="75"/>
      <c r="TLM306" s="75"/>
      <c r="TLN306" s="75"/>
      <c r="TLO306" s="75"/>
      <c r="TLP306" s="75"/>
      <c r="TLQ306" s="75"/>
      <c r="TLR306" s="75"/>
      <c r="TLS306" s="75"/>
      <c r="TLT306" s="75"/>
      <c r="TLU306" s="75"/>
      <c r="TLV306" s="75"/>
      <c r="TLW306" s="75"/>
      <c r="TLX306" s="75"/>
      <c r="TLY306" s="75"/>
      <c r="TLZ306" s="75"/>
      <c r="TMA306" s="75"/>
      <c r="TMB306" s="75"/>
      <c r="TMC306" s="75"/>
      <c r="TMD306" s="75"/>
      <c r="TME306" s="75"/>
      <c r="TMF306" s="75"/>
      <c r="TMG306" s="75"/>
      <c r="TMH306" s="75"/>
      <c r="TMI306" s="75"/>
      <c r="TMJ306" s="75"/>
      <c r="TMK306" s="75"/>
      <c r="TML306" s="75"/>
      <c r="TMM306" s="75"/>
      <c r="TMN306" s="75"/>
      <c r="TMO306" s="75"/>
      <c r="TMP306" s="75"/>
      <c r="TMQ306" s="75"/>
      <c r="TMR306" s="75"/>
      <c r="TMS306" s="75"/>
      <c r="TMT306" s="75"/>
      <c r="TMU306" s="75"/>
      <c r="TMV306" s="75"/>
      <c r="TMW306" s="75"/>
      <c r="TMX306" s="75"/>
      <c r="TMY306" s="75"/>
      <c r="TMZ306" s="75"/>
      <c r="TNA306" s="75"/>
      <c r="TNB306" s="75"/>
      <c r="TNC306" s="75"/>
      <c r="TND306" s="75"/>
      <c r="TNE306" s="75"/>
      <c r="TNF306" s="75"/>
      <c r="TNG306" s="75"/>
      <c r="TNH306" s="75"/>
      <c r="TNI306" s="75"/>
      <c r="TNJ306" s="75"/>
      <c r="TNK306" s="75"/>
      <c r="TNL306" s="75"/>
      <c r="TNM306" s="75"/>
      <c r="TNN306" s="75"/>
      <c r="TNO306" s="75"/>
      <c r="TNP306" s="75"/>
      <c r="TNQ306" s="75"/>
      <c r="TNR306" s="75"/>
      <c r="TNS306" s="75"/>
      <c r="TNT306" s="75"/>
      <c r="TNU306" s="75"/>
      <c r="TNV306" s="75"/>
      <c r="TNW306" s="75"/>
      <c r="TNX306" s="75"/>
      <c r="TNY306" s="75"/>
      <c r="TNZ306" s="75"/>
      <c r="TOA306" s="75"/>
      <c r="TOB306" s="75"/>
      <c r="TOC306" s="75"/>
      <c r="TOD306" s="75"/>
      <c r="TOE306" s="75"/>
      <c r="TOF306" s="75"/>
      <c r="TOG306" s="75"/>
      <c r="TOH306" s="75"/>
      <c r="TOI306" s="75"/>
      <c r="TOJ306" s="75"/>
      <c r="TOK306" s="75"/>
      <c r="TOL306" s="75"/>
      <c r="TOM306" s="75"/>
      <c r="TON306" s="75"/>
      <c r="TOO306" s="75"/>
      <c r="TOP306" s="75"/>
      <c r="TOQ306" s="75"/>
      <c r="TOR306" s="75"/>
      <c r="TOS306" s="75"/>
      <c r="TOT306" s="75"/>
      <c r="TOU306" s="75"/>
      <c r="TOV306" s="75"/>
      <c r="TOW306" s="75"/>
      <c r="TOX306" s="75"/>
      <c r="TOY306" s="75"/>
      <c r="TOZ306" s="75"/>
      <c r="TPA306" s="75"/>
      <c r="TPB306" s="75"/>
      <c r="TPC306" s="75"/>
      <c r="TPD306" s="75"/>
      <c r="TPE306" s="75"/>
      <c r="TPF306" s="75"/>
      <c r="TPG306" s="75"/>
      <c r="TPH306" s="75"/>
      <c r="TPI306" s="75"/>
      <c r="TPJ306" s="75"/>
      <c r="TPK306" s="75"/>
      <c r="TPL306" s="75"/>
      <c r="TPM306" s="75"/>
      <c r="TPN306" s="75"/>
      <c r="TPO306" s="75"/>
      <c r="TPP306" s="75"/>
      <c r="TPQ306" s="75"/>
      <c r="TPR306" s="75"/>
      <c r="TPS306" s="75"/>
      <c r="TPT306" s="75"/>
      <c r="TPU306" s="75"/>
      <c r="TPV306" s="75"/>
      <c r="TPW306" s="75"/>
      <c r="TPX306" s="75"/>
      <c r="TPY306" s="75"/>
      <c r="TPZ306" s="75"/>
      <c r="TQA306" s="75"/>
      <c r="TQB306" s="75"/>
      <c r="TQC306" s="75"/>
      <c r="TQD306" s="75"/>
      <c r="TQE306" s="75"/>
      <c r="TQF306" s="75"/>
      <c r="TQG306" s="75"/>
      <c r="TQH306" s="75"/>
      <c r="TQI306" s="75"/>
      <c r="TQJ306" s="75"/>
      <c r="TQK306" s="75"/>
      <c r="TQL306" s="75"/>
      <c r="TQM306" s="75"/>
      <c r="TQN306" s="75"/>
      <c r="TQO306" s="75"/>
      <c r="TQP306" s="75"/>
      <c r="TQQ306" s="75"/>
      <c r="TQR306" s="75"/>
      <c r="TQS306" s="75"/>
      <c r="TQT306" s="75"/>
      <c r="TQU306" s="75"/>
      <c r="TQV306" s="75"/>
      <c r="TQW306" s="75"/>
      <c r="TQX306" s="75"/>
      <c r="TQY306" s="75"/>
      <c r="TQZ306" s="75"/>
      <c r="TRA306" s="75"/>
      <c r="TRB306" s="75"/>
      <c r="TRC306" s="75"/>
      <c r="TRD306" s="75"/>
      <c r="TRE306" s="75"/>
      <c r="TRF306" s="75"/>
      <c r="TRG306" s="75"/>
      <c r="TRH306" s="75"/>
      <c r="TRI306" s="75"/>
      <c r="TRJ306" s="75"/>
      <c r="TRK306" s="75"/>
      <c r="TRL306" s="75"/>
      <c r="TRM306" s="75"/>
      <c r="TRN306" s="75"/>
      <c r="TRO306" s="75"/>
      <c r="TRP306" s="75"/>
      <c r="TRQ306" s="75"/>
      <c r="TRR306" s="75"/>
      <c r="TRS306" s="75"/>
      <c r="TRT306" s="75"/>
      <c r="TRU306" s="75"/>
      <c r="TRV306" s="75"/>
      <c r="TRW306" s="75"/>
      <c r="TRX306" s="75"/>
      <c r="TRY306" s="75"/>
      <c r="TRZ306" s="75"/>
      <c r="TSA306" s="75"/>
      <c r="TSB306" s="75"/>
      <c r="TSC306" s="75"/>
      <c r="TSD306" s="75"/>
      <c r="TSE306" s="75"/>
      <c r="TSF306" s="75"/>
      <c r="TSG306" s="75"/>
      <c r="TSH306" s="75"/>
      <c r="TSI306" s="75"/>
      <c r="TSJ306" s="75"/>
      <c r="TSK306" s="75"/>
      <c r="TSL306" s="75"/>
      <c r="TSM306" s="75"/>
      <c r="TSN306" s="75"/>
      <c r="TSO306" s="75"/>
      <c r="TSP306" s="75"/>
      <c r="TSQ306" s="75"/>
      <c r="TSR306" s="75"/>
      <c r="TSS306" s="75"/>
      <c r="TST306" s="75"/>
      <c r="TSU306" s="75"/>
      <c r="TSV306" s="75"/>
      <c r="TSW306" s="75"/>
      <c r="TSX306" s="75"/>
      <c r="TSY306" s="75"/>
      <c r="TSZ306" s="75"/>
      <c r="TTA306" s="75"/>
      <c r="TTB306" s="75"/>
      <c r="TTC306" s="75"/>
      <c r="TTD306" s="75"/>
      <c r="TTE306" s="75"/>
      <c r="TTF306" s="75"/>
      <c r="TTG306" s="75"/>
      <c r="TTH306" s="75"/>
      <c r="TTI306" s="75"/>
      <c r="TTJ306" s="75"/>
      <c r="TTK306" s="75"/>
      <c r="TTL306" s="75"/>
      <c r="TTM306" s="75"/>
      <c r="TTN306" s="75"/>
      <c r="TTO306" s="75"/>
      <c r="TTP306" s="75"/>
      <c r="TTQ306" s="75"/>
      <c r="TTR306" s="75"/>
      <c r="TTS306" s="75"/>
      <c r="TTT306" s="75"/>
      <c r="TTU306" s="75"/>
      <c r="TTV306" s="75"/>
      <c r="TTW306" s="75"/>
      <c r="TTX306" s="75"/>
      <c r="TTY306" s="75"/>
      <c r="TTZ306" s="75"/>
      <c r="TUA306" s="75"/>
      <c r="TUB306" s="75"/>
      <c r="TUC306" s="75"/>
      <c r="TUD306" s="75"/>
      <c r="TUE306" s="75"/>
      <c r="TUF306" s="75"/>
      <c r="TUG306" s="75"/>
      <c r="TUH306" s="75"/>
      <c r="TUI306" s="75"/>
      <c r="TUJ306" s="75"/>
      <c r="TUK306" s="75"/>
      <c r="TUL306" s="75"/>
      <c r="TUM306" s="75"/>
      <c r="TUN306" s="75"/>
      <c r="TUO306" s="75"/>
      <c r="TUP306" s="75"/>
      <c r="TUQ306" s="75"/>
      <c r="TUR306" s="75"/>
      <c r="TUS306" s="75"/>
      <c r="TUT306" s="75"/>
      <c r="TUU306" s="75"/>
      <c r="TUV306" s="75"/>
      <c r="TUW306" s="75"/>
      <c r="TUX306" s="75"/>
      <c r="TUY306" s="75"/>
      <c r="TUZ306" s="75"/>
      <c r="TVA306" s="75"/>
      <c r="TVB306" s="75"/>
      <c r="TVC306" s="75"/>
      <c r="TVD306" s="75"/>
      <c r="TVE306" s="75"/>
      <c r="TVF306" s="75"/>
      <c r="TVG306" s="75"/>
      <c r="TVH306" s="75"/>
      <c r="TVI306" s="75"/>
      <c r="TVJ306" s="75"/>
      <c r="TVK306" s="75"/>
      <c r="TVL306" s="75"/>
      <c r="TVM306" s="75"/>
      <c r="TVN306" s="75"/>
      <c r="TVO306" s="75"/>
      <c r="TVP306" s="75"/>
      <c r="TVQ306" s="75"/>
      <c r="TVR306" s="75"/>
      <c r="TVS306" s="75"/>
      <c r="TVT306" s="75"/>
      <c r="TVU306" s="75"/>
      <c r="TVV306" s="75"/>
      <c r="TVW306" s="75"/>
      <c r="TVX306" s="75"/>
      <c r="TVY306" s="75"/>
      <c r="TVZ306" s="75"/>
      <c r="TWA306" s="75"/>
      <c r="TWB306" s="75"/>
      <c r="TWC306" s="75"/>
      <c r="TWD306" s="75"/>
      <c r="TWE306" s="75"/>
      <c r="TWF306" s="75"/>
      <c r="TWG306" s="75"/>
      <c r="TWH306" s="75"/>
      <c r="TWI306" s="75"/>
      <c r="TWJ306" s="75"/>
      <c r="TWK306" s="75"/>
      <c r="TWL306" s="75"/>
      <c r="TWM306" s="75"/>
      <c r="TWN306" s="75"/>
      <c r="TWO306" s="75"/>
      <c r="TWP306" s="75"/>
      <c r="TWQ306" s="75"/>
      <c r="TWR306" s="75"/>
      <c r="TWS306" s="75"/>
      <c r="TWT306" s="75"/>
      <c r="TWU306" s="75"/>
      <c r="TWV306" s="75"/>
      <c r="TWW306" s="75"/>
      <c r="TWX306" s="75"/>
      <c r="TWY306" s="75"/>
      <c r="TWZ306" s="75"/>
      <c r="TXA306" s="75"/>
      <c r="TXB306" s="75"/>
      <c r="TXC306" s="75"/>
      <c r="TXD306" s="75"/>
      <c r="TXE306" s="75"/>
      <c r="TXF306" s="75"/>
      <c r="TXG306" s="75"/>
      <c r="TXH306" s="75"/>
      <c r="TXI306" s="75"/>
      <c r="TXJ306" s="75"/>
      <c r="TXK306" s="75"/>
      <c r="TXL306" s="75"/>
      <c r="TXM306" s="75"/>
      <c r="TXN306" s="75"/>
      <c r="TXO306" s="75"/>
      <c r="TXP306" s="75"/>
      <c r="TXQ306" s="75"/>
      <c r="TXR306" s="75"/>
      <c r="TXS306" s="75"/>
      <c r="TXT306" s="75"/>
      <c r="TXU306" s="75"/>
      <c r="TXV306" s="75"/>
      <c r="TXW306" s="75"/>
      <c r="TXX306" s="75"/>
      <c r="TXY306" s="75"/>
      <c r="TXZ306" s="75"/>
      <c r="TYA306" s="75"/>
      <c r="TYB306" s="75"/>
      <c r="TYC306" s="75"/>
      <c r="TYD306" s="75"/>
      <c r="TYE306" s="75"/>
      <c r="TYF306" s="75"/>
      <c r="TYG306" s="75"/>
      <c r="TYH306" s="75"/>
      <c r="TYI306" s="75"/>
      <c r="TYJ306" s="75"/>
      <c r="TYK306" s="75"/>
      <c r="TYL306" s="75"/>
      <c r="TYM306" s="75"/>
      <c r="TYN306" s="75"/>
      <c r="TYO306" s="75"/>
      <c r="TYP306" s="75"/>
      <c r="TYQ306" s="75"/>
      <c r="TYR306" s="75"/>
      <c r="TYS306" s="75"/>
      <c r="TYT306" s="75"/>
      <c r="TYU306" s="75"/>
      <c r="TYV306" s="75"/>
      <c r="TYW306" s="75"/>
      <c r="TYX306" s="75"/>
      <c r="TYY306" s="75"/>
      <c r="TYZ306" s="75"/>
      <c r="TZA306" s="75"/>
      <c r="TZB306" s="75"/>
      <c r="TZC306" s="75"/>
      <c r="TZD306" s="75"/>
      <c r="TZE306" s="75"/>
      <c r="TZF306" s="75"/>
      <c r="TZG306" s="75"/>
      <c r="TZH306" s="75"/>
      <c r="TZI306" s="75"/>
      <c r="TZJ306" s="75"/>
      <c r="TZK306" s="75"/>
      <c r="TZL306" s="75"/>
      <c r="TZM306" s="75"/>
      <c r="TZN306" s="75"/>
      <c r="TZO306" s="75"/>
      <c r="TZP306" s="75"/>
      <c r="TZQ306" s="75"/>
      <c r="TZR306" s="75"/>
      <c r="TZS306" s="75"/>
      <c r="TZT306" s="75"/>
      <c r="TZU306" s="75"/>
      <c r="TZV306" s="75"/>
      <c r="TZW306" s="75"/>
      <c r="TZX306" s="75"/>
      <c r="TZY306" s="75"/>
      <c r="TZZ306" s="75"/>
      <c r="UAA306" s="75"/>
      <c r="UAB306" s="75"/>
      <c r="UAC306" s="75"/>
      <c r="UAD306" s="75"/>
      <c r="UAE306" s="75"/>
      <c r="UAF306" s="75"/>
      <c r="UAG306" s="75"/>
      <c r="UAH306" s="75"/>
      <c r="UAI306" s="75"/>
      <c r="UAJ306" s="75"/>
      <c r="UAK306" s="75"/>
      <c r="UAL306" s="75"/>
      <c r="UAM306" s="75"/>
      <c r="UAN306" s="75"/>
      <c r="UAO306" s="75"/>
      <c r="UAP306" s="75"/>
      <c r="UAQ306" s="75"/>
      <c r="UAR306" s="75"/>
      <c r="UAS306" s="75"/>
      <c r="UAT306" s="75"/>
      <c r="UAU306" s="75"/>
      <c r="UAV306" s="75"/>
      <c r="UAW306" s="75"/>
      <c r="UAX306" s="75"/>
      <c r="UAY306" s="75"/>
      <c r="UAZ306" s="75"/>
      <c r="UBA306" s="75"/>
      <c r="UBB306" s="75"/>
      <c r="UBC306" s="75"/>
      <c r="UBD306" s="75"/>
      <c r="UBE306" s="75"/>
      <c r="UBF306" s="75"/>
      <c r="UBG306" s="75"/>
      <c r="UBH306" s="75"/>
      <c r="UBI306" s="75"/>
      <c r="UBJ306" s="75"/>
      <c r="UBK306" s="75"/>
      <c r="UBL306" s="75"/>
      <c r="UBM306" s="75"/>
      <c r="UBN306" s="75"/>
      <c r="UBO306" s="75"/>
      <c r="UBP306" s="75"/>
      <c r="UBQ306" s="75"/>
      <c r="UBR306" s="75"/>
      <c r="UBS306" s="75"/>
      <c r="UBT306" s="75"/>
      <c r="UBU306" s="75"/>
      <c r="UBV306" s="75"/>
      <c r="UBW306" s="75"/>
      <c r="UBX306" s="75"/>
      <c r="UBY306" s="75"/>
      <c r="UBZ306" s="75"/>
      <c r="UCA306" s="75"/>
      <c r="UCB306" s="75"/>
      <c r="UCC306" s="75"/>
      <c r="UCD306" s="75"/>
      <c r="UCE306" s="75"/>
      <c r="UCF306" s="75"/>
      <c r="UCG306" s="75"/>
      <c r="UCH306" s="75"/>
      <c r="UCI306" s="75"/>
      <c r="UCJ306" s="75"/>
      <c r="UCK306" s="75"/>
      <c r="UCL306" s="75"/>
      <c r="UCM306" s="75"/>
      <c r="UCN306" s="75"/>
      <c r="UCO306" s="75"/>
      <c r="UCP306" s="75"/>
      <c r="UCQ306" s="75"/>
      <c r="UCR306" s="75"/>
      <c r="UCS306" s="75"/>
      <c r="UCT306" s="75"/>
      <c r="UCU306" s="75"/>
      <c r="UCV306" s="75"/>
      <c r="UCW306" s="75"/>
      <c r="UCX306" s="75"/>
      <c r="UCY306" s="75"/>
      <c r="UCZ306" s="75"/>
      <c r="UDA306" s="75"/>
      <c r="UDB306" s="75"/>
      <c r="UDC306" s="75"/>
      <c r="UDD306" s="75"/>
      <c r="UDE306" s="75"/>
      <c r="UDF306" s="75"/>
      <c r="UDG306" s="75"/>
      <c r="UDH306" s="75"/>
      <c r="UDI306" s="75"/>
      <c r="UDJ306" s="75"/>
      <c r="UDK306" s="75"/>
      <c r="UDL306" s="75"/>
      <c r="UDM306" s="75"/>
      <c r="UDN306" s="75"/>
      <c r="UDO306" s="75"/>
      <c r="UDP306" s="75"/>
      <c r="UDQ306" s="75"/>
      <c r="UDR306" s="75"/>
      <c r="UDS306" s="75"/>
      <c r="UDT306" s="75"/>
      <c r="UDU306" s="75"/>
      <c r="UDV306" s="75"/>
      <c r="UDW306" s="75"/>
      <c r="UDX306" s="75"/>
      <c r="UDY306" s="75"/>
      <c r="UDZ306" s="75"/>
      <c r="UEA306" s="75"/>
      <c r="UEB306" s="75"/>
      <c r="UEC306" s="75"/>
      <c r="UED306" s="75"/>
      <c r="UEE306" s="75"/>
      <c r="UEF306" s="75"/>
      <c r="UEG306" s="75"/>
      <c r="UEH306" s="75"/>
      <c r="UEI306" s="75"/>
      <c r="UEJ306" s="75"/>
      <c r="UEK306" s="75"/>
      <c r="UEL306" s="75"/>
      <c r="UEM306" s="75"/>
      <c r="UEN306" s="75"/>
      <c r="UEO306" s="75"/>
      <c r="UEP306" s="75"/>
      <c r="UEQ306" s="75"/>
      <c r="UER306" s="75"/>
      <c r="UES306" s="75"/>
      <c r="UET306" s="75"/>
      <c r="UEU306" s="75"/>
      <c r="UEV306" s="75"/>
      <c r="UEW306" s="75"/>
      <c r="UEX306" s="75"/>
      <c r="UEY306" s="75"/>
      <c r="UEZ306" s="75"/>
      <c r="UFA306" s="75"/>
      <c r="UFB306" s="75"/>
      <c r="UFC306" s="75"/>
      <c r="UFD306" s="75"/>
      <c r="UFE306" s="75"/>
      <c r="UFF306" s="75"/>
      <c r="UFG306" s="75"/>
      <c r="UFH306" s="75"/>
      <c r="UFI306" s="75"/>
      <c r="UFJ306" s="75"/>
      <c r="UFK306" s="75"/>
      <c r="UFL306" s="75"/>
      <c r="UFM306" s="75"/>
      <c r="UFN306" s="75"/>
      <c r="UFO306" s="75"/>
      <c r="UFP306" s="75"/>
      <c r="UFQ306" s="75"/>
      <c r="UFR306" s="75"/>
      <c r="UFS306" s="75"/>
      <c r="UFT306" s="75"/>
      <c r="UFU306" s="75"/>
      <c r="UFV306" s="75"/>
      <c r="UFW306" s="75"/>
      <c r="UFX306" s="75"/>
      <c r="UFY306" s="75"/>
      <c r="UFZ306" s="75"/>
      <c r="UGA306" s="75"/>
      <c r="UGB306" s="75"/>
      <c r="UGC306" s="75"/>
      <c r="UGD306" s="75"/>
      <c r="UGE306" s="75"/>
      <c r="UGF306" s="75"/>
      <c r="UGG306" s="75"/>
      <c r="UGH306" s="75"/>
      <c r="UGI306" s="75"/>
      <c r="UGJ306" s="75"/>
      <c r="UGK306" s="75"/>
      <c r="UGL306" s="75"/>
      <c r="UGM306" s="75"/>
      <c r="UGN306" s="75"/>
      <c r="UGO306" s="75"/>
      <c r="UGP306" s="75"/>
      <c r="UGQ306" s="75"/>
      <c r="UGR306" s="75"/>
      <c r="UGS306" s="75"/>
      <c r="UGT306" s="75"/>
      <c r="UGU306" s="75"/>
      <c r="UGV306" s="75"/>
      <c r="UGW306" s="75"/>
      <c r="UGX306" s="75"/>
      <c r="UGY306" s="75"/>
      <c r="UGZ306" s="75"/>
      <c r="UHA306" s="75"/>
      <c r="UHB306" s="75"/>
      <c r="UHC306" s="75"/>
      <c r="UHD306" s="75"/>
      <c r="UHE306" s="75"/>
      <c r="UHF306" s="75"/>
      <c r="UHG306" s="75"/>
      <c r="UHH306" s="75"/>
      <c r="UHI306" s="75"/>
      <c r="UHJ306" s="75"/>
      <c r="UHK306" s="75"/>
      <c r="UHL306" s="75"/>
      <c r="UHM306" s="75"/>
      <c r="UHN306" s="75"/>
      <c r="UHO306" s="75"/>
      <c r="UHP306" s="75"/>
      <c r="UHQ306" s="75"/>
      <c r="UHR306" s="75"/>
      <c r="UHS306" s="75"/>
      <c r="UHT306" s="75"/>
      <c r="UHU306" s="75"/>
      <c r="UHV306" s="75"/>
      <c r="UHW306" s="75"/>
      <c r="UHX306" s="75"/>
      <c r="UHY306" s="75"/>
      <c r="UHZ306" s="75"/>
      <c r="UIA306" s="75"/>
      <c r="UIB306" s="75"/>
      <c r="UIC306" s="75"/>
      <c r="UID306" s="75"/>
      <c r="UIE306" s="75"/>
      <c r="UIF306" s="75"/>
      <c r="UIG306" s="75"/>
      <c r="UIH306" s="75"/>
      <c r="UII306" s="75"/>
      <c r="UIJ306" s="75"/>
      <c r="UIK306" s="75"/>
      <c r="UIL306" s="75"/>
      <c r="UIM306" s="75"/>
      <c r="UIN306" s="75"/>
      <c r="UIO306" s="75"/>
      <c r="UIP306" s="75"/>
      <c r="UIQ306" s="75"/>
      <c r="UIR306" s="75"/>
      <c r="UIS306" s="75"/>
      <c r="UIT306" s="75"/>
      <c r="UIU306" s="75"/>
      <c r="UIV306" s="75"/>
      <c r="UIW306" s="75"/>
      <c r="UIX306" s="75"/>
      <c r="UIY306" s="75"/>
      <c r="UIZ306" s="75"/>
      <c r="UJA306" s="75"/>
      <c r="UJB306" s="75"/>
      <c r="UJC306" s="75"/>
      <c r="UJD306" s="75"/>
      <c r="UJE306" s="75"/>
      <c r="UJF306" s="75"/>
      <c r="UJG306" s="75"/>
      <c r="UJH306" s="75"/>
      <c r="UJI306" s="75"/>
      <c r="UJJ306" s="75"/>
      <c r="UJK306" s="75"/>
      <c r="UJL306" s="75"/>
      <c r="UJM306" s="75"/>
      <c r="UJN306" s="75"/>
      <c r="UJO306" s="75"/>
      <c r="UJP306" s="75"/>
      <c r="UJQ306" s="75"/>
      <c r="UJR306" s="75"/>
      <c r="UJS306" s="75"/>
      <c r="UJT306" s="75"/>
      <c r="UJU306" s="75"/>
      <c r="UJV306" s="75"/>
      <c r="UJW306" s="75"/>
      <c r="UJX306" s="75"/>
      <c r="UJY306" s="75"/>
      <c r="UJZ306" s="75"/>
      <c r="UKA306" s="75"/>
      <c r="UKB306" s="75"/>
      <c r="UKC306" s="75"/>
      <c r="UKD306" s="75"/>
      <c r="UKE306" s="75"/>
      <c r="UKF306" s="75"/>
      <c r="UKG306" s="75"/>
      <c r="UKH306" s="75"/>
      <c r="UKI306" s="75"/>
      <c r="UKJ306" s="75"/>
      <c r="UKK306" s="75"/>
      <c r="UKL306" s="75"/>
      <c r="UKM306" s="75"/>
      <c r="UKN306" s="75"/>
      <c r="UKO306" s="75"/>
      <c r="UKP306" s="75"/>
      <c r="UKQ306" s="75"/>
      <c r="UKR306" s="75"/>
      <c r="UKS306" s="75"/>
      <c r="UKT306" s="75"/>
      <c r="UKU306" s="75"/>
      <c r="UKV306" s="75"/>
      <c r="UKW306" s="75"/>
      <c r="UKX306" s="75"/>
      <c r="UKY306" s="75"/>
      <c r="UKZ306" s="75"/>
      <c r="ULA306" s="75"/>
      <c r="ULB306" s="75"/>
      <c r="ULC306" s="75"/>
      <c r="ULD306" s="75"/>
      <c r="ULE306" s="75"/>
      <c r="ULF306" s="75"/>
      <c r="ULG306" s="75"/>
      <c r="ULH306" s="75"/>
      <c r="ULI306" s="75"/>
      <c r="ULJ306" s="75"/>
      <c r="ULK306" s="75"/>
      <c r="ULL306" s="75"/>
      <c r="ULM306" s="75"/>
      <c r="ULN306" s="75"/>
      <c r="ULO306" s="75"/>
      <c r="ULP306" s="75"/>
      <c r="ULQ306" s="75"/>
      <c r="ULR306" s="75"/>
      <c r="ULS306" s="75"/>
      <c r="ULT306" s="75"/>
      <c r="ULU306" s="75"/>
      <c r="ULV306" s="75"/>
      <c r="ULW306" s="75"/>
      <c r="ULX306" s="75"/>
      <c r="ULY306" s="75"/>
      <c r="ULZ306" s="75"/>
      <c r="UMA306" s="75"/>
      <c r="UMB306" s="75"/>
      <c r="UMC306" s="75"/>
      <c r="UMD306" s="75"/>
      <c r="UME306" s="75"/>
      <c r="UMF306" s="75"/>
      <c r="UMG306" s="75"/>
      <c r="UMH306" s="75"/>
      <c r="UMI306" s="75"/>
      <c r="UMJ306" s="75"/>
      <c r="UMK306" s="75"/>
      <c r="UML306" s="75"/>
      <c r="UMM306" s="75"/>
      <c r="UMN306" s="75"/>
      <c r="UMO306" s="75"/>
      <c r="UMP306" s="75"/>
      <c r="UMQ306" s="75"/>
      <c r="UMR306" s="75"/>
      <c r="UMS306" s="75"/>
      <c r="UMT306" s="75"/>
      <c r="UMU306" s="75"/>
      <c r="UMV306" s="75"/>
      <c r="UMW306" s="75"/>
      <c r="UMX306" s="75"/>
      <c r="UMY306" s="75"/>
      <c r="UMZ306" s="75"/>
      <c r="UNA306" s="75"/>
      <c r="UNB306" s="75"/>
      <c r="UNC306" s="75"/>
      <c r="UND306" s="75"/>
      <c r="UNE306" s="75"/>
      <c r="UNF306" s="75"/>
      <c r="UNG306" s="75"/>
      <c r="UNH306" s="75"/>
      <c r="UNI306" s="75"/>
      <c r="UNJ306" s="75"/>
      <c r="UNK306" s="75"/>
      <c r="UNL306" s="75"/>
      <c r="UNM306" s="75"/>
      <c r="UNN306" s="75"/>
      <c r="UNO306" s="75"/>
      <c r="UNP306" s="75"/>
      <c r="UNQ306" s="75"/>
      <c r="UNR306" s="75"/>
      <c r="UNS306" s="75"/>
      <c r="UNT306" s="75"/>
      <c r="UNU306" s="75"/>
      <c r="UNV306" s="75"/>
      <c r="UNW306" s="75"/>
      <c r="UNX306" s="75"/>
      <c r="UNY306" s="75"/>
      <c r="UNZ306" s="75"/>
      <c r="UOA306" s="75"/>
      <c r="UOB306" s="75"/>
      <c r="UOC306" s="75"/>
      <c r="UOD306" s="75"/>
      <c r="UOE306" s="75"/>
      <c r="UOF306" s="75"/>
      <c r="UOG306" s="75"/>
      <c r="UOH306" s="75"/>
      <c r="UOI306" s="75"/>
      <c r="UOJ306" s="75"/>
      <c r="UOK306" s="75"/>
      <c r="UOL306" s="75"/>
      <c r="UOM306" s="75"/>
      <c r="UON306" s="75"/>
      <c r="UOO306" s="75"/>
      <c r="UOP306" s="75"/>
      <c r="UOQ306" s="75"/>
      <c r="UOR306" s="75"/>
      <c r="UOS306" s="75"/>
      <c r="UOT306" s="75"/>
      <c r="UOU306" s="75"/>
      <c r="UOV306" s="75"/>
      <c r="UOW306" s="75"/>
      <c r="UOX306" s="75"/>
      <c r="UOY306" s="75"/>
      <c r="UOZ306" s="75"/>
      <c r="UPA306" s="75"/>
      <c r="UPB306" s="75"/>
      <c r="UPC306" s="75"/>
      <c r="UPD306" s="75"/>
      <c r="UPE306" s="75"/>
      <c r="UPF306" s="75"/>
      <c r="UPG306" s="75"/>
      <c r="UPH306" s="75"/>
      <c r="UPI306" s="75"/>
      <c r="UPJ306" s="75"/>
      <c r="UPK306" s="75"/>
      <c r="UPL306" s="75"/>
      <c r="UPM306" s="75"/>
      <c r="UPN306" s="75"/>
      <c r="UPO306" s="75"/>
      <c r="UPP306" s="75"/>
      <c r="UPQ306" s="75"/>
      <c r="UPR306" s="75"/>
      <c r="UPS306" s="75"/>
      <c r="UPT306" s="75"/>
      <c r="UPU306" s="75"/>
      <c r="UPV306" s="75"/>
      <c r="UPW306" s="75"/>
      <c r="UPX306" s="75"/>
      <c r="UPY306" s="75"/>
      <c r="UPZ306" s="75"/>
      <c r="UQA306" s="75"/>
      <c r="UQB306" s="75"/>
      <c r="UQC306" s="75"/>
      <c r="UQD306" s="75"/>
      <c r="UQE306" s="75"/>
      <c r="UQF306" s="75"/>
      <c r="UQG306" s="75"/>
      <c r="UQH306" s="75"/>
      <c r="UQI306" s="75"/>
      <c r="UQJ306" s="75"/>
      <c r="UQK306" s="75"/>
      <c r="UQL306" s="75"/>
      <c r="UQM306" s="75"/>
      <c r="UQN306" s="75"/>
      <c r="UQO306" s="75"/>
      <c r="UQP306" s="75"/>
      <c r="UQQ306" s="75"/>
      <c r="UQR306" s="75"/>
      <c r="UQS306" s="75"/>
      <c r="UQT306" s="75"/>
      <c r="UQU306" s="75"/>
      <c r="UQV306" s="75"/>
      <c r="UQW306" s="75"/>
      <c r="UQX306" s="75"/>
      <c r="UQY306" s="75"/>
      <c r="UQZ306" s="75"/>
      <c r="URA306" s="75"/>
      <c r="URB306" s="75"/>
      <c r="URC306" s="75"/>
      <c r="URD306" s="75"/>
      <c r="URE306" s="75"/>
      <c r="URF306" s="75"/>
      <c r="URG306" s="75"/>
      <c r="URH306" s="75"/>
      <c r="URI306" s="75"/>
      <c r="URJ306" s="75"/>
      <c r="URK306" s="75"/>
      <c r="URL306" s="75"/>
      <c r="URM306" s="75"/>
      <c r="URN306" s="75"/>
      <c r="URO306" s="75"/>
      <c r="URP306" s="75"/>
      <c r="URQ306" s="75"/>
      <c r="URR306" s="75"/>
      <c r="URS306" s="75"/>
      <c r="URT306" s="75"/>
      <c r="URU306" s="75"/>
      <c r="URV306" s="75"/>
      <c r="URW306" s="75"/>
      <c r="URX306" s="75"/>
      <c r="URY306" s="75"/>
      <c r="URZ306" s="75"/>
      <c r="USA306" s="75"/>
      <c r="USB306" s="75"/>
      <c r="USC306" s="75"/>
      <c r="USD306" s="75"/>
      <c r="USE306" s="75"/>
      <c r="USF306" s="75"/>
      <c r="USG306" s="75"/>
      <c r="USH306" s="75"/>
      <c r="USI306" s="75"/>
      <c r="USJ306" s="75"/>
      <c r="USK306" s="75"/>
      <c r="USL306" s="75"/>
      <c r="USM306" s="75"/>
      <c r="USN306" s="75"/>
      <c r="USO306" s="75"/>
      <c r="USP306" s="75"/>
      <c r="USQ306" s="75"/>
      <c r="USR306" s="75"/>
      <c r="USS306" s="75"/>
      <c r="UST306" s="75"/>
      <c r="USU306" s="75"/>
      <c r="USV306" s="75"/>
      <c r="USW306" s="75"/>
      <c r="USX306" s="75"/>
      <c r="USY306" s="75"/>
      <c r="USZ306" s="75"/>
      <c r="UTA306" s="75"/>
      <c r="UTB306" s="75"/>
      <c r="UTC306" s="75"/>
      <c r="UTD306" s="75"/>
      <c r="UTE306" s="75"/>
      <c r="UTF306" s="75"/>
      <c r="UTG306" s="75"/>
      <c r="UTH306" s="75"/>
      <c r="UTI306" s="75"/>
      <c r="UTJ306" s="75"/>
      <c r="UTK306" s="75"/>
      <c r="UTL306" s="75"/>
      <c r="UTM306" s="75"/>
      <c r="UTN306" s="75"/>
      <c r="UTO306" s="75"/>
      <c r="UTP306" s="75"/>
      <c r="UTQ306" s="75"/>
      <c r="UTR306" s="75"/>
      <c r="UTS306" s="75"/>
      <c r="UTT306" s="75"/>
      <c r="UTU306" s="75"/>
      <c r="UTV306" s="75"/>
      <c r="UTW306" s="75"/>
      <c r="UTX306" s="75"/>
      <c r="UTY306" s="75"/>
      <c r="UTZ306" s="75"/>
      <c r="UUA306" s="75"/>
      <c r="UUB306" s="75"/>
      <c r="UUC306" s="75"/>
      <c r="UUD306" s="75"/>
      <c r="UUE306" s="75"/>
      <c r="UUF306" s="75"/>
      <c r="UUG306" s="75"/>
      <c r="UUH306" s="75"/>
      <c r="UUI306" s="75"/>
      <c r="UUJ306" s="75"/>
      <c r="UUK306" s="75"/>
      <c r="UUL306" s="75"/>
      <c r="UUM306" s="75"/>
      <c r="UUN306" s="75"/>
      <c r="UUO306" s="75"/>
      <c r="UUP306" s="75"/>
      <c r="UUQ306" s="75"/>
      <c r="UUR306" s="75"/>
      <c r="UUS306" s="75"/>
      <c r="UUT306" s="75"/>
      <c r="UUU306" s="75"/>
      <c r="UUV306" s="75"/>
      <c r="UUW306" s="75"/>
      <c r="UUX306" s="75"/>
      <c r="UUY306" s="75"/>
      <c r="UUZ306" s="75"/>
      <c r="UVA306" s="75"/>
      <c r="UVB306" s="75"/>
      <c r="UVC306" s="75"/>
      <c r="UVD306" s="75"/>
      <c r="UVE306" s="75"/>
      <c r="UVF306" s="75"/>
      <c r="UVG306" s="75"/>
      <c r="UVH306" s="75"/>
      <c r="UVI306" s="75"/>
      <c r="UVJ306" s="75"/>
      <c r="UVK306" s="75"/>
      <c r="UVL306" s="75"/>
      <c r="UVM306" s="75"/>
      <c r="UVN306" s="75"/>
      <c r="UVO306" s="75"/>
      <c r="UVP306" s="75"/>
      <c r="UVQ306" s="75"/>
      <c r="UVR306" s="75"/>
      <c r="UVS306" s="75"/>
      <c r="UVT306" s="75"/>
      <c r="UVU306" s="75"/>
      <c r="UVV306" s="75"/>
      <c r="UVW306" s="75"/>
      <c r="UVX306" s="75"/>
      <c r="UVY306" s="75"/>
      <c r="UVZ306" s="75"/>
      <c r="UWA306" s="75"/>
      <c r="UWB306" s="75"/>
      <c r="UWC306" s="75"/>
      <c r="UWD306" s="75"/>
      <c r="UWE306" s="75"/>
      <c r="UWF306" s="75"/>
      <c r="UWG306" s="75"/>
      <c r="UWH306" s="75"/>
      <c r="UWI306" s="75"/>
      <c r="UWJ306" s="75"/>
      <c r="UWK306" s="75"/>
      <c r="UWL306" s="75"/>
      <c r="UWM306" s="75"/>
      <c r="UWN306" s="75"/>
      <c r="UWO306" s="75"/>
      <c r="UWP306" s="75"/>
      <c r="UWQ306" s="75"/>
      <c r="UWR306" s="75"/>
      <c r="UWS306" s="75"/>
      <c r="UWT306" s="75"/>
      <c r="UWU306" s="75"/>
      <c r="UWV306" s="75"/>
      <c r="UWW306" s="75"/>
      <c r="UWX306" s="75"/>
      <c r="UWY306" s="75"/>
      <c r="UWZ306" s="75"/>
      <c r="UXA306" s="75"/>
      <c r="UXB306" s="75"/>
      <c r="UXC306" s="75"/>
      <c r="UXD306" s="75"/>
      <c r="UXE306" s="75"/>
      <c r="UXF306" s="75"/>
      <c r="UXG306" s="75"/>
      <c r="UXH306" s="75"/>
      <c r="UXI306" s="75"/>
      <c r="UXJ306" s="75"/>
      <c r="UXK306" s="75"/>
      <c r="UXL306" s="75"/>
      <c r="UXM306" s="75"/>
      <c r="UXN306" s="75"/>
      <c r="UXO306" s="75"/>
      <c r="UXP306" s="75"/>
      <c r="UXQ306" s="75"/>
      <c r="UXR306" s="75"/>
      <c r="UXS306" s="75"/>
      <c r="UXT306" s="75"/>
      <c r="UXU306" s="75"/>
      <c r="UXV306" s="75"/>
      <c r="UXW306" s="75"/>
      <c r="UXX306" s="75"/>
      <c r="UXY306" s="75"/>
      <c r="UXZ306" s="75"/>
      <c r="UYA306" s="75"/>
      <c r="UYB306" s="75"/>
      <c r="UYC306" s="75"/>
      <c r="UYD306" s="75"/>
      <c r="UYE306" s="75"/>
      <c r="UYF306" s="75"/>
      <c r="UYG306" s="75"/>
      <c r="UYH306" s="75"/>
      <c r="UYI306" s="75"/>
      <c r="UYJ306" s="75"/>
      <c r="UYK306" s="75"/>
      <c r="UYL306" s="75"/>
      <c r="UYM306" s="75"/>
      <c r="UYN306" s="75"/>
      <c r="UYO306" s="75"/>
      <c r="UYP306" s="75"/>
      <c r="UYQ306" s="75"/>
      <c r="UYR306" s="75"/>
      <c r="UYS306" s="75"/>
      <c r="UYT306" s="75"/>
      <c r="UYU306" s="75"/>
      <c r="UYV306" s="75"/>
      <c r="UYW306" s="75"/>
      <c r="UYX306" s="75"/>
      <c r="UYY306" s="75"/>
      <c r="UYZ306" s="75"/>
      <c r="UZA306" s="75"/>
      <c r="UZB306" s="75"/>
      <c r="UZC306" s="75"/>
      <c r="UZD306" s="75"/>
      <c r="UZE306" s="75"/>
      <c r="UZF306" s="75"/>
      <c r="UZG306" s="75"/>
      <c r="UZH306" s="75"/>
      <c r="UZI306" s="75"/>
      <c r="UZJ306" s="75"/>
      <c r="UZK306" s="75"/>
      <c r="UZL306" s="75"/>
      <c r="UZM306" s="75"/>
      <c r="UZN306" s="75"/>
      <c r="UZO306" s="75"/>
      <c r="UZP306" s="75"/>
      <c r="UZQ306" s="75"/>
      <c r="UZR306" s="75"/>
      <c r="UZS306" s="75"/>
      <c r="UZT306" s="75"/>
      <c r="UZU306" s="75"/>
      <c r="UZV306" s="75"/>
      <c r="UZW306" s="75"/>
      <c r="UZX306" s="75"/>
      <c r="UZY306" s="75"/>
      <c r="UZZ306" s="75"/>
      <c r="VAA306" s="75"/>
      <c r="VAB306" s="75"/>
      <c r="VAC306" s="75"/>
      <c r="VAD306" s="75"/>
      <c r="VAE306" s="75"/>
      <c r="VAF306" s="75"/>
      <c r="VAG306" s="75"/>
      <c r="VAH306" s="75"/>
      <c r="VAI306" s="75"/>
      <c r="VAJ306" s="75"/>
      <c r="VAK306" s="75"/>
      <c r="VAL306" s="75"/>
      <c r="VAM306" s="75"/>
      <c r="VAN306" s="75"/>
      <c r="VAO306" s="75"/>
      <c r="VAP306" s="75"/>
      <c r="VAQ306" s="75"/>
      <c r="VAR306" s="75"/>
      <c r="VAS306" s="75"/>
      <c r="VAT306" s="75"/>
      <c r="VAU306" s="75"/>
      <c r="VAV306" s="75"/>
      <c r="VAW306" s="75"/>
      <c r="VAX306" s="75"/>
      <c r="VAY306" s="75"/>
      <c r="VAZ306" s="75"/>
      <c r="VBA306" s="75"/>
      <c r="VBB306" s="75"/>
      <c r="VBC306" s="75"/>
      <c r="VBD306" s="75"/>
      <c r="VBE306" s="75"/>
      <c r="VBF306" s="75"/>
      <c r="VBG306" s="75"/>
      <c r="VBH306" s="75"/>
      <c r="VBI306" s="75"/>
      <c r="VBJ306" s="75"/>
      <c r="VBK306" s="75"/>
      <c r="VBL306" s="75"/>
      <c r="VBM306" s="75"/>
      <c r="VBN306" s="75"/>
      <c r="VBO306" s="75"/>
      <c r="VBP306" s="75"/>
      <c r="VBQ306" s="75"/>
      <c r="VBR306" s="75"/>
      <c r="VBS306" s="75"/>
      <c r="VBT306" s="75"/>
      <c r="VBU306" s="75"/>
      <c r="VBV306" s="75"/>
      <c r="VBW306" s="75"/>
      <c r="VBX306" s="75"/>
      <c r="VBY306" s="75"/>
      <c r="VBZ306" s="75"/>
      <c r="VCA306" s="75"/>
      <c r="VCB306" s="75"/>
      <c r="VCC306" s="75"/>
      <c r="VCD306" s="75"/>
      <c r="VCE306" s="75"/>
      <c r="VCF306" s="75"/>
      <c r="VCG306" s="75"/>
      <c r="VCH306" s="75"/>
      <c r="VCI306" s="75"/>
      <c r="VCJ306" s="75"/>
      <c r="VCK306" s="75"/>
      <c r="VCL306" s="75"/>
      <c r="VCM306" s="75"/>
      <c r="VCN306" s="75"/>
      <c r="VCO306" s="75"/>
      <c r="VCP306" s="75"/>
      <c r="VCQ306" s="75"/>
      <c r="VCR306" s="75"/>
      <c r="VCS306" s="75"/>
      <c r="VCT306" s="75"/>
      <c r="VCU306" s="75"/>
      <c r="VCV306" s="75"/>
      <c r="VCW306" s="75"/>
      <c r="VCX306" s="75"/>
      <c r="VCY306" s="75"/>
      <c r="VCZ306" s="75"/>
      <c r="VDA306" s="75"/>
      <c r="VDB306" s="75"/>
      <c r="VDC306" s="75"/>
      <c r="VDD306" s="75"/>
      <c r="VDE306" s="75"/>
      <c r="VDF306" s="75"/>
      <c r="VDG306" s="75"/>
      <c r="VDH306" s="75"/>
      <c r="VDI306" s="75"/>
      <c r="VDJ306" s="75"/>
      <c r="VDK306" s="75"/>
      <c r="VDL306" s="75"/>
      <c r="VDM306" s="75"/>
      <c r="VDN306" s="75"/>
      <c r="VDO306" s="75"/>
      <c r="VDP306" s="75"/>
      <c r="VDQ306" s="75"/>
      <c r="VDR306" s="75"/>
      <c r="VDS306" s="75"/>
      <c r="VDT306" s="75"/>
      <c r="VDU306" s="75"/>
      <c r="VDV306" s="75"/>
      <c r="VDW306" s="75"/>
      <c r="VDX306" s="75"/>
      <c r="VDY306" s="75"/>
      <c r="VDZ306" s="75"/>
      <c r="VEA306" s="75"/>
      <c r="VEB306" s="75"/>
      <c r="VEC306" s="75"/>
      <c r="VED306" s="75"/>
      <c r="VEE306" s="75"/>
      <c r="VEF306" s="75"/>
      <c r="VEG306" s="75"/>
      <c r="VEH306" s="75"/>
      <c r="VEI306" s="75"/>
      <c r="VEJ306" s="75"/>
      <c r="VEK306" s="75"/>
      <c r="VEL306" s="75"/>
      <c r="VEM306" s="75"/>
      <c r="VEN306" s="75"/>
      <c r="VEO306" s="75"/>
      <c r="VEP306" s="75"/>
      <c r="VEQ306" s="75"/>
      <c r="VER306" s="75"/>
      <c r="VES306" s="75"/>
      <c r="VET306" s="75"/>
      <c r="VEU306" s="75"/>
      <c r="VEV306" s="75"/>
      <c r="VEW306" s="75"/>
      <c r="VEX306" s="75"/>
      <c r="VEY306" s="75"/>
      <c r="VEZ306" s="75"/>
      <c r="VFA306" s="75"/>
      <c r="VFB306" s="75"/>
      <c r="VFC306" s="75"/>
      <c r="VFD306" s="75"/>
      <c r="VFE306" s="75"/>
      <c r="VFF306" s="75"/>
      <c r="VFG306" s="75"/>
      <c r="VFH306" s="75"/>
      <c r="VFI306" s="75"/>
      <c r="VFJ306" s="75"/>
      <c r="VFK306" s="75"/>
      <c r="VFL306" s="75"/>
      <c r="VFM306" s="75"/>
      <c r="VFN306" s="75"/>
      <c r="VFO306" s="75"/>
      <c r="VFP306" s="75"/>
      <c r="VFQ306" s="75"/>
      <c r="VFR306" s="75"/>
      <c r="VFS306" s="75"/>
      <c r="VFT306" s="75"/>
      <c r="VFU306" s="75"/>
      <c r="VFV306" s="75"/>
      <c r="VFW306" s="75"/>
      <c r="VFX306" s="75"/>
      <c r="VFY306" s="75"/>
      <c r="VFZ306" s="75"/>
      <c r="VGA306" s="75"/>
      <c r="VGB306" s="75"/>
      <c r="VGC306" s="75"/>
      <c r="VGD306" s="75"/>
      <c r="VGE306" s="75"/>
      <c r="VGF306" s="75"/>
      <c r="VGG306" s="75"/>
      <c r="VGH306" s="75"/>
      <c r="VGI306" s="75"/>
      <c r="VGJ306" s="75"/>
      <c r="VGK306" s="75"/>
      <c r="VGL306" s="75"/>
      <c r="VGM306" s="75"/>
      <c r="VGN306" s="75"/>
      <c r="VGO306" s="75"/>
      <c r="VGP306" s="75"/>
      <c r="VGQ306" s="75"/>
      <c r="VGR306" s="75"/>
      <c r="VGS306" s="75"/>
      <c r="VGT306" s="75"/>
      <c r="VGU306" s="75"/>
      <c r="VGV306" s="75"/>
      <c r="VGW306" s="75"/>
      <c r="VGX306" s="75"/>
      <c r="VGY306" s="75"/>
      <c r="VGZ306" s="75"/>
      <c r="VHA306" s="75"/>
      <c r="VHB306" s="75"/>
      <c r="VHC306" s="75"/>
      <c r="VHD306" s="75"/>
      <c r="VHE306" s="75"/>
      <c r="VHF306" s="75"/>
      <c r="VHG306" s="75"/>
      <c r="VHH306" s="75"/>
      <c r="VHI306" s="75"/>
      <c r="VHJ306" s="75"/>
      <c r="VHK306" s="75"/>
      <c r="VHL306" s="75"/>
      <c r="VHM306" s="75"/>
      <c r="VHN306" s="75"/>
      <c r="VHO306" s="75"/>
      <c r="VHP306" s="75"/>
      <c r="VHQ306" s="75"/>
      <c r="VHR306" s="75"/>
      <c r="VHS306" s="75"/>
      <c r="VHT306" s="75"/>
      <c r="VHU306" s="75"/>
      <c r="VHV306" s="75"/>
      <c r="VHW306" s="75"/>
      <c r="VHX306" s="75"/>
      <c r="VHY306" s="75"/>
      <c r="VHZ306" s="75"/>
      <c r="VIA306" s="75"/>
      <c r="VIB306" s="75"/>
      <c r="VIC306" s="75"/>
      <c r="VID306" s="75"/>
      <c r="VIE306" s="75"/>
      <c r="VIF306" s="75"/>
      <c r="VIG306" s="75"/>
      <c r="VIH306" s="75"/>
      <c r="VII306" s="75"/>
      <c r="VIJ306" s="75"/>
      <c r="VIK306" s="75"/>
      <c r="VIL306" s="75"/>
      <c r="VIM306" s="75"/>
      <c r="VIN306" s="75"/>
      <c r="VIO306" s="75"/>
      <c r="VIP306" s="75"/>
      <c r="VIQ306" s="75"/>
      <c r="VIR306" s="75"/>
      <c r="VIS306" s="75"/>
      <c r="VIT306" s="75"/>
      <c r="VIU306" s="75"/>
      <c r="VIV306" s="75"/>
      <c r="VIW306" s="75"/>
      <c r="VIX306" s="75"/>
      <c r="VIY306" s="75"/>
      <c r="VIZ306" s="75"/>
      <c r="VJA306" s="75"/>
      <c r="VJB306" s="75"/>
      <c r="VJC306" s="75"/>
      <c r="VJD306" s="75"/>
      <c r="VJE306" s="75"/>
      <c r="VJF306" s="75"/>
      <c r="VJG306" s="75"/>
      <c r="VJH306" s="75"/>
      <c r="VJI306" s="75"/>
      <c r="VJJ306" s="75"/>
      <c r="VJK306" s="75"/>
      <c r="VJL306" s="75"/>
      <c r="VJM306" s="75"/>
      <c r="VJN306" s="75"/>
      <c r="VJO306" s="75"/>
      <c r="VJP306" s="75"/>
      <c r="VJQ306" s="75"/>
      <c r="VJR306" s="75"/>
      <c r="VJS306" s="75"/>
      <c r="VJT306" s="75"/>
      <c r="VJU306" s="75"/>
      <c r="VJV306" s="75"/>
      <c r="VJW306" s="75"/>
      <c r="VJX306" s="75"/>
      <c r="VJY306" s="75"/>
      <c r="VJZ306" s="75"/>
      <c r="VKA306" s="75"/>
      <c r="VKB306" s="75"/>
      <c r="VKC306" s="75"/>
      <c r="VKD306" s="75"/>
      <c r="VKE306" s="75"/>
      <c r="VKF306" s="75"/>
      <c r="VKG306" s="75"/>
      <c r="VKH306" s="75"/>
      <c r="VKI306" s="75"/>
      <c r="VKJ306" s="75"/>
      <c r="VKK306" s="75"/>
      <c r="VKL306" s="75"/>
      <c r="VKM306" s="75"/>
      <c r="VKN306" s="75"/>
      <c r="VKO306" s="75"/>
      <c r="VKP306" s="75"/>
      <c r="VKQ306" s="75"/>
      <c r="VKR306" s="75"/>
      <c r="VKS306" s="75"/>
      <c r="VKT306" s="75"/>
      <c r="VKU306" s="75"/>
      <c r="VKV306" s="75"/>
      <c r="VKW306" s="75"/>
      <c r="VKX306" s="75"/>
      <c r="VKY306" s="75"/>
      <c r="VKZ306" s="75"/>
      <c r="VLA306" s="75"/>
      <c r="VLB306" s="75"/>
      <c r="VLC306" s="75"/>
      <c r="VLD306" s="75"/>
      <c r="VLE306" s="75"/>
      <c r="VLF306" s="75"/>
      <c r="VLG306" s="75"/>
      <c r="VLH306" s="75"/>
      <c r="VLI306" s="75"/>
      <c r="VLJ306" s="75"/>
      <c r="VLK306" s="75"/>
      <c r="VLL306" s="75"/>
      <c r="VLM306" s="75"/>
      <c r="VLN306" s="75"/>
      <c r="VLO306" s="75"/>
      <c r="VLP306" s="75"/>
      <c r="VLQ306" s="75"/>
      <c r="VLR306" s="75"/>
      <c r="VLS306" s="75"/>
      <c r="VLT306" s="75"/>
      <c r="VLU306" s="75"/>
      <c r="VLV306" s="75"/>
      <c r="VLW306" s="75"/>
      <c r="VLX306" s="75"/>
      <c r="VLY306" s="75"/>
      <c r="VLZ306" s="75"/>
      <c r="VMA306" s="75"/>
      <c r="VMB306" s="75"/>
      <c r="VMC306" s="75"/>
      <c r="VMD306" s="75"/>
      <c r="VME306" s="75"/>
      <c r="VMF306" s="75"/>
      <c r="VMG306" s="75"/>
      <c r="VMH306" s="75"/>
      <c r="VMI306" s="75"/>
      <c r="VMJ306" s="75"/>
      <c r="VMK306" s="75"/>
      <c r="VML306" s="75"/>
      <c r="VMM306" s="75"/>
      <c r="VMN306" s="75"/>
      <c r="VMO306" s="75"/>
      <c r="VMP306" s="75"/>
      <c r="VMQ306" s="75"/>
      <c r="VMR306" s="75"/>
      <c r="VMS306" s="75"/>
      <c r="VMT306" s="75"/>
      <c r="VMU306" s="75"/>
      <c r="VMV306" s="75"/>
      <c r="VMW306" s="75"/>
      <c r="VMX306" s="75"/>
      <c r="VMY306" s="75"/>
      <c r="VMZ306" s="75"/>
      <c r="VNA306" s="75"/>
      <c r="VNB306" s="75"/>
      <c r="VNC306" s="75"/>
      <c r="VND306" s="75"/>
      <c r="VNE306" s="75"/>
      <c r="VNF306" s="75"/>
      <c r="VNG306" s="75"/>
      <c r="VNH306" s="75"/>
      <c r="VNI306" s="75"/>
      <c r="VNJ306" s="75"/>
      <c r="VNK306" s="75"/>
      <c r="VNL306" s="75"/>
      <c r="VNM306" s="75"/>
      <c r="VNN306" s="75"/>
      <c r="VNO306" s="75"/>
      <c r="VNP306" s="75"/>
      <c r="VNQ306" s="75"/>
      <c r="VNR306" s="75"/>
      <c r="VNS306" s="75"/>
      <c r="VNT306" s="75"/>
      <c r="VNU306" s="75"/>
      <c r="VNV306" s="75"/>
      <c r="VNW306" s="75"/>
      <c r="VNX306" s="75"/>
      <c r="VNY306" s="75"/>
      <c r="VNZ306" s="75"/>
      <c r="VOA306" s="75"/>
      <c r="VOB306" s="75"/>
      <c r="VOC306" s="75"/>
      <c r="VOD306" s="75"/>
      <c r="VOE306" s="75"/>
      <c r="VOF306" s="75"/>
      <c r="VOG306" s="75"/>
      <c r="VOH306" s="75"/>
      <c r="VOI306" s="75"/>
      <c r="VOJ306" s="75"/>
      <c r="VOK306" s="75"/>
      <c r="VOL306" s="75"/>
      <c r="VOM306" s="75"/>
      <c r="VON306" s="75"/>
      <c r="VOO306" s="75"/>
      <c r="VOP306" s="75"/>
      <c r="VOQ306" s="75"/>
      <c r="VOR306" s="75"/>
      <c r="VOS306" s="75"/>
      <c r="VOT306" s="75"/>
      <c r="VOU306" s="75"/>
      <c r="VOV306" s="75"/>
      <c r="VOW306" s="75"/>
      <c r="VOX306" s="75"/>
      <c r="VOY306" s="75"/>
      <c r="VOZ306" s="75"/>
      <c r="VPA306" s="75"/>
      <c r="VPB306" s="75"/>
      <c r="VPC306" s="75"/>
      <c r="VPD306" s="75"/>
      <c r="VPE306" s="75"/>
      <c r="VPF306" s="75"/>
      <c r="VPG306" s="75"/>
      <c r="VPH306" s="75"/>
      <c r="VPI306" s="75"/>
      <c r="VPJ306" s="75"/>
      <c r="VPK306" s="75"/>
      <c r="VPL306" s="75"/>
      <c r="VPM306" s="75"/>
      <c r="VPN306" s="75"/>
      <c r="VPO306" s="75"/>
      <c r="VPP306" s="75"/>
      <c r="VPQ306" s="75"/>
      <c r="VPR306" s="75"/>
      <c r="VPS306" s="75"/>
      <c r="VPT306" s="75"/>
      <c r="VPU306" s="75"/>
      <c r="VPV306" s="75"/>
      <c r="VPW306" s="75"/>
      <c r="VPX306" s="75"/>
      <c r="VPY306" s="75"/>
      <c r="VPZ306" s="75"/>
      <c r="VQA306" s="75"/>
      <c r="VQB306" s="75"/>
      <c r="VQC306" s="75"/>
      <c r="VQD306" s="75"/>
      <c r="VQE306" s="75"/>
      <c r="VQF306" s="75"/>
      <c r="VQG306" s="75"/>
      <c r="VQH306" s="75"/>
      <c r="VQI306" s="75"/>
      <c r="VQJ306" s="75"/>
      <c r="VQK306" s="75"/>
      <c r="VQL306" s="75"/>
      <c r="VQM306" s="75"/>
      <c r="VQN306" s="75"/>
      <c r="VQO306" s="75"/>
      <c r="VQP306" s="75"/>
      <c r="VQQ306" s="75"/>
      <c r="VQR306" s="75"/>
      <c r="VQS306" s="75"/>
      <c r="VQT306" s="75"/>
      <c r="VQU306" s="75"/>
      <c r="VQV306" s="75"/>
      <c r="VQW306" s="75"/>
      <c r="VQX306" s="75"/>
      <c r="VQY306" s="75"/>
      <c r="VQZ306" s="75"/>
      <c r="VRA306" s="75"/>
      <c r="VRB306" s="75"/>
      <c r="VRC306" s="75"/>
      <c r="VRD306" s="75"/>
      <c r="VRE306" s="75"/>
      <c r="VRF306" s="75"/>
      <c r="VRG306" s="75"/>
      <c r="VRH306" s="75"/>
      <c r="VRI306" s="75"/>
      <c r="VRJ306" s="75"/>
      <c r="VRK306" s="75"/>
      <c r="VRL306" s="75"/>
      <c r="VRM306" s="75"/>
      <c r="VRN306" s="75"/>
      <c r="VRO306" s="75"/>
      <c r="VRP306" s="75"/>
      <c r="VRQ306" s="75"/>
      <c r="VRR306" s="75"/>
      <c r="VRS306" s="75"/>
      <c r="VRT306" s="75"/>
      <c r="VRU306" s="75"/>
      <c r="VRV306" s="75"/>
      <c r="VRW306" s="75"/>
      <c r="VRX306" s="75"/>
      <c r="VRY306" s="75"/>
      <c r="VRZ306" s="75"/>
      <c r="VSA306" s="75"/>
      <c r="VSB306" s="75"/>
      <c r="VSC306" s="75"/>
      <c r="VSD306" s="75"/>
      <c r="VSE306" s="75"/>
      <c r="VSF306" s="75"/>
      <c r="VSG306" s="75"/>
      <c r="VSH306" s="75"/>
      <c r="VSI306" s="75"/>
      <c r="VSJ306" s="75"/>
      <c r="VSK306" s="75"/>
      <c r="VSL306" s="75"/>
      <c r="VSM306" s="75"/>
      <c r="VSN306" s="75"/>
      <c r="VSO306" s="75"/>
      <c r="VSP306" s="75"/>
      <c r="VSQ306" s="75"/>
      <c r="VSR306" s="75"/>
      <c r="VSS306" s="75"/>
      <c r="VST306" s="75"/>
      <c r="VSU306" s="75"/>
      <c r="VSV306" s="75"/>
      <c r="VSW306" s="75"/>
      <c r="VSX306" s="75"/>
      <c r="VSY306" s="75"/>
      <c r="VSZ306" s="75"/>
      <c r="VTA306" s="75"/>
      <c r="VTB306" s="75"/>
      <c r="VTC306" s="75"/>
      <c r="VTD306" s="75"/>
      <c r="VTE306" s="75"/>
      <c r="VTF306" s="75"/>
      <c r="VTG306" s="75"/>
      <c r="VTH306" s="75"/>
      <c r="VTI306" s="75"/>
      <c r="VTJ306" s="75"/>
      <c r="VTK306" s="75"/>
      <c r="VTL306" s="75"/>
      <c r="VTM306" s="75"/>
      <c r="VTN306" s="75"/>
      <c r="VTO306" s="75"/>
      <c r="VTP306" s="75"/>
      <c r="VTQ306" s="75"/>
      <c r="VTR306" s="75"/>
      <c r="VTS306" s="75"/>
      <c r="VTT306" s="75"/>
      <c r="VTU306" s="75"/>
      <c r="VTV306" s="75"/>
      <c r="VTW306" s="75"/>
      <c r="VTX306" s="75"/>
      <c r="VTY306" s="75"/>
      <c r="VTZ306" s="75"/>
      <c r="VUA306" s="75"/>
      <c r="VUB306" s="75"/>
      <c r="VUC306" s="75"/>
      <c r="VUD306" s="75"/>
      <c r="VUE306" s="75"/>
      <c r="VUF306" s="75"/>
      <c r="VUG306" s="75"/>
      <c r="VUH306" s="75"/>
      <c r="VUI306" s="75"/>
      <c r="VUJ306" s="75"/>
      <c r="VUK306" s="75"/>
      <c r="VUL306" s="75"/>
      <c r="VUM306" s="75"/>
      <c r="VUN306" s="75"/>
      <c r="VUO306" s="75"/>
      <c r="VUP306" s="75"/>
      <c r="VUQ306" s="75"/>
      <c r="VUR306" s="75"/>
      <c r="VUS306" s="75"/>
      <c r="VUT306" s="75"/>
      <c r="VUU306" s="75"/>
      <c r="VUV306" s="75"/>
      <c r="VUW306" s="75"/>
      <c r="VUX306" s="75"/>
      <c r="VUY306" s="75"/>
      <c r="VUZ306" s="75"/>
      <c r="VVA306" s="75"/>
      <c r="VVB306" s="75"/>
      <c r="VVC306" s="75"/>
      <c r="VVD306" s="75"/>
      <c r="VVE306" s="75"/>
      <c r="VVF306" s="75"/>
      <c r="VVG306" s="75"/>
      <c r="VVH306" s="75"/>
      <c r="VVI306" s="75"/>
      <c r="VVJ306" s="75"/>
      <c r="VVK306" s="75"/>
      <c r="VVL306" s="75"/>
      <c r="VVM306" s="75"/>
      <c r="VVN306" s="75"/>
      <c r="VVO306" s="75"/>
      <c r="VVP306" s="75"/>
      <c r="VVQ306" s="75"/>
      <c r="VVR306" s="75"/>
      <c r="VVS306" s="75"/>
      <c r="VVT306" s="75"/>
      <c r="VVU306" s="75"/>
      <c r="VVV306" s="75"/>
      <c r="VVW306" s="75"/>
      <c r="VVX306" s="75"/>
      <c r="VVY306" s="75"/>
      <c r="VVZ306" s="75"/>
      <c r="VWA306" s="75"/>
      <c r="VWB306" s="75"/>
      <c r="VWC306" s="75"/>
      <c r="VWD306" s="75"/>
      <c r="VWE306" s="75"/>
      <c r="VWF306" s="75"/>
      <c r="VWG306" s="75"/>
      <c r="VWH306" s="75"/>
      <c r="VWI306" s="75"/>
      <c r="VWJ306" s="75"/>
      <c r="VWK306" s="75"/>
      <c r="VWL306" s="75"/>
      <c r="VWM306" s="75"/>
      <c r="VWN306" s="75"/>
      <c r="VWO306" s="75"/>
      <c r="VWP306" s="75"/>
      <c r="VWQ306" s="75"/>
      <c r="VWR306" s="75"/>
      <c r="VWS306" s="75"/>
      <c r="VWT306" s="75"/>
      <c r="VWU306" s="75"/>
      <c r="VWV306" s="75"/>
      <c r="VWW306" s="75"/>
      <c r="VWX306" s="75"/>
      <c r="VWY306" s="75"/>
      <c r="VWZ306" s="75"/>
      <c r="VXA306" s="75"/>
      <c r="VXB306" s="75"/>
      <c r="VXC306" s="75"/>
      <c r="VXD306" s="75"/>
      <c r="VXE306" s="75"/>
      <c r="VXF306" s="75"/>
      <c r="VXG306" s="75"/>
      <c r="VXH306" s="75"/>
      <c r="VXI306" s="75"/>
      <c r="VXJ306" s="75"/>
      <c r="VXK306" s="75"/>
      <c r="VXL306" s="75"/>
      <c r="VXM306" s="75"/>
      <c r="VXN306" s="75"/>
      <c r="VXO306" s="75"/>
      <c r="VXP306" s="75"/>
      <c r="VXQ306" s="75"/>
      <c r="VXR306" s="75"/>
      <c r="VXS306" s="75"/>
      <c r="VXT306" s="75"/>
      <c r="VXU306" s="75"/>
      <c r="VXV306" s="75"/>
      <c r="VXW306" s="75"/>
      <c r="VXX306" s="75"/>
      <c r="VXY306" s="75"/>
      <c r="VXZ306" s="75"/>
      <c r="VYA306" s="75"/>
      <c r="VYB306" s="75"/>
      <c r="VYC306" s="75"/>
      <c r="VYD306" s="75"/>
      <c r="VYE306" s="75"/>
      <c r="VYF306" s="75"/>
      <c r="VYG306" s="75"/>
      <c r="VYH306" s="75"/>
      <c r="VYI306" s="75"/>
      <c r="VYJ306" s="75"/>
      <c r="VYK306" s="75"/>
      <c r="VYL306" s="75"/>
      <c r="VYM306" s="75"/>
      <c r="VYN306" s="75"/>
      <c r="VYO306" s="75"/>
      <c r="VYP306" s="75"/>
      <c r="VYQ306" s="75"/>
      <c r="VYR306" s="75"/>
      <c r="VYS306" s="75"/>
      <c r="VYT306" s="75"/>
      <c r="VYU306" s="75"/>
      <c r="VYV306" s="75"/>
      <c r="VYW306" s="75"/>
      <c r="VYX306" s="75"/>
      <c r="VYY306" s="75"/>
      <c r="VYZ306" s="75"/>
      <c r="VZA306" s="75"/>
      <c r="VZB306" s="75"/>
      <c r="VZC306" s="75"/>
      <c r="VZD306" s="75"/>
      <c r="VZE306" s="75"/>
      <c r="VZF306" s="75"/>
      <c r="VZG306" s="75"/>
      <c r="VZH306" s="75"/>
      <c r="VZI306" s="75"/>
      <c r="VZJ306" s="75"/>
      <c r="VZK306" s="75"/>
      <c r="VZL306" s="75"/>
      <c r="VZM306" s="75"/>
      <c r="VZN306" s="75"/>
      <c r="VZO306" s="75"/>
      <c r="VZP306" s="75"/>
      <c r="VZQ306" s="75"/>
      <c r="VZR306" s="75"/>
      <c r="VZS306" s="75"/>
      <c r="VZT306" s="75"/>
      <c r="VZU306" s="75"/>
      <c r="VZV306" s="75"/>
      <c r="VZW306" s="75"/>
      <c r="VZX306" s="75"/>
      <c r="VZY306" s="75"/>
      <c r="VZZ306" s="75"/>
      <c r="WAA306" s="75"/>
      <c r="WAB306" s="75"/>
      <c r="WAC306" s="75"/>
      <c r="WAD306" s="75"/>
      <c r="WAE306" s="75"/>
      <c r="WAF306" s="75"/>
      <c r="WAG306" s="75"/>
      <c r="WAH306" s="75"/>
      <c r="WAI306" s="75"/>
      <c r="WAJ306" s="75"/>
      <c r="WAK306" s="75"/>
      <c r="WAL306" s="75"/>
      <c r="WAM306" s="75"/>
      <c r="WAN306" s="75"/>
      <c r="WAO306" s="75"/>
      <c r="WAP306" s="75"/>
      <c r="WAQ306" s="75"/>
      <c r="WAR306" s="75"/>
      <c r="WAS306" s="75"/>
      <c r="WAT306" s="75"/>
      <c r="WAU306" s="75"/>
      <c r="WAV306" s="75"/>
      <c r="WAW306" s="75"/>
      <c r="WAX306" s="75"/>
      <c r="WAY306" s="75"/>
      <c r="WAZ306" s="75"/>
      <c r="WBA306" s="75"/>
      <c r="WBB306" s="75"/>
      <c r="WBC306" s="75"/>
      <c r="WBD306" s="75"/>
      <c r="WBE306" s="75"/>
      <c r="WBF306" s="75"/>
      <c r="WBG306" s="75"/>
      <c r="WBH306" s="75"/>
      <c r="WBI306" s="75"/>
      <c r="WBJ306" s="75"/>
      <c r="WBK306" s="75"/>
      <c r="WBL306" s="75"/>
      <c r="WBM306" s="75"/>
      <c r="WBN306" s="75"/>
      <c r="WBO306" s="75"/>
      <c r="WBP306" s="75"/>
      <c r="WBQ306" s="75"/>
      <c r="WBR306" s="75"/>
      <c r="WBS306" s="75"/>
      <c r="WBT306" s="75"/>
      <c r="WBU306" s="75"/>
      <c r="WBV306" s="75"/>
      <c r="WBW306" s="75"/>
      <c r="WBX306" s="75"/>
      <c r="WBY306" s="75"/>
      <c r="WBZ306" s="75"/>
      <c r="WCA306" s="75"/>
      <c r="WCB306" s="75"/>
      <c r="WCC306" s="75"/>
      <c r="WCD306" s="75"/>
      <c r="WCE306" s="75"/>
      <c r="WCF306" s="75"/>
      <c r="WCG306" s="75"/>
      <c r="WCH306" s="75"/>
      <c r="WCI306" s="75"/>
      <c r="WCJ306" s="75"/>
      <c r="WCK306" s="75"/>
      <c r="WCL306" s="75"/>
      <c r="WCM306" s="75"/>
      <c r="WCN306" s="75"/>
      <c r="WCO306" s="75"/>
      <c r="WCP306" s="75"/>
      <c r="WCQ306" s="75"/>
      <c r="WCR306" s="75"/>
      <c r="WCS306" s="75"/>
      <c r="WCT306" s="75"/>
      <c r="WCU306" s="75"/>
      <c r="WCV306" s="75"/>
      <c r="WCW306" s="75"/>
      <c r="WCX306" s="75"/>
      <c r="WCY306" s="75"/>
      <c r="WCZ306" s="75"/>
      <c r="WDA306" s="75"/>
      <c r="WDB306" s="75"/>
      <c r="WDC306" s="75"/>
      <c r="WDD306" s="75"/>
      <c r="WDE306" s="75"/>
      <c r="WDF306" s="75"/>
      <c r="WDG306" s="75"/>
      <c r="WDH306" s="75"/>
      <c r="WDI306" s="75"/>
      <c r="WDJ306" s="75"/>
      <c r="WDK306" s="75"/>
      <c r="WDL306" s="75"/>
      <c r="WDM306" s="75"/>
      <c r="WDN306" s="75"/>
      <c r="WDO306" s="75"/>
      <c r="WDP306" s="75"/>
      <c r="WDQ306" s="75"/>
      <c r="WDR306" s="75"/>
      <c r="WDS306" s="75"/>
      <c r="WDT306" s="75"/>
      <c r="WDU306" s="75"/>
      <c r="WDV306" s="75"/>
      <c r="WDW306" s="75"/>
      <c r="WDX306" s="75"/>
      <c r="WDY306" s="75"/>
      <c r="WDZ306" s="75"/>
      <c r="WEA306" s="75"/>
      <c r="WEB306" s="75"/>
      <c r="WEC306" s="75"/>
      <c r="WED306" s="75"/>
      <c r="WEE306" s="75"/>
      <c r="WEF306" s="75"/>
      <c r="WEG306" s="75"/>
      <c r="WEH306" s="75"/>
      <c r="WEI306" s="75"/>
      <c r="WEJ306" s="75"/>
      <c r="WEK306" s="75"/>
      <c r="WEL306" s="75"/>
      <c r="WEM306" s="75"/>
      <c r="WEN306" s="75"/>
      <c r="WEO306" s="75"/>
      <c r="WEP306" s="75"/>
      <c r="WEQ306" s="75"/>
      <c r="WER306" s="75"/>
      <c r="WES306" s="75"/>
      <c r="WET306" s="75"/>
      <c r="WEU306" s="75"/>
      <c r="WEV306" s="75"/>
      <c r="WEW306" s="75"/>
      <c r="WEX306" s="75"/>
      <c r="WEY306" s="75"/>
      <c r="WEZ306" s="75"/>
      <c r="WFA306" s="75"/>
      <c r="WFB306" s="75"/>
      <c r="WFC306" s="75"/>
      <c r="WFD306" s="75"/>
      <c r="WFE306" s="75"/>
      <c r="WFF306" s="75"/>
      <c r="WFG306" s="75"/>
      <c r="WFH306" s="75"/>
      <c r="WFI306" s="75"/>
      <c r="WFJ306" s="75"/>
      <c r="WFK306" s="75"/>
      <c r="WFL306" s="75"/>
      <c r="WFM306" s="75"/>
      <c r="WFN306" s="75"/>
      <c r="WFO306" s="75"/>
      <c r="WFP306" s="75"/>
      <c r="WFQ306" s="75"/>
      <c r="WFR306" s="75"/>
      <c r="WFS306" s="75"/>
      <c r="WFT306" s="75"/>
      <c r="WFU306" s="75"/>
      <c r="WFV306" s="75"/>
      <c r="WFW306" s="75"/>
      <c r="WFX306" s="75"/>
      <c r="WFY306" s="75"/>
      <c r="WFZ306" s="75"/>
      <c r="WGA306" s="75"/>
      <c r="WGB306" s="75"/>
      <c r="WGC306" s="75"/>
      <c r="WGD306" s="75"/>
      <c r="WGE306" s="75"/>
      <c r="WGF306" s="75"/>
      <c r="WGG306" s="75"/>
      <c r="WGH306" s="75"/>
      <c r="WGI306" s="75"/>
      <c r="WGJ306" s="75"/>
      <c r="WGK306" s="75"/>
      <c r="WGL306" s="75"/>
      <c r="WGM306" s="75"/>
      <c r="WGN306" s="75"/>
      <c r="WGO306" s="75"/>
      <c r="WGP306" s="75"/>
      <c r="WGQ306" s="75"/>
      <c r="WGR306" s="75"/>
      <c r="WGS306" s="75"/>
      <c r="WGT306" s="75"/>
      <c r="WGU306" s="75"/>
      <c r="WGV306" s="75"/>
      <c r="WGW306" s="75"/>
      <c r="WGX306" s="75"/>
      <c r="WGY306" s="75"/>
      <c r="WGZ306" s="75"/>
      <c r="WHA306" s="75"/>
      <c r="WHB306" s="75"/>
      <c r="WHC306" s="75"/>
      <c r="WHD306" s="75"/>
      <c r="WHE306" s="75"/>
      <c r="WHF306" s="75"/>
      <c r="WHG306" s="75"/>
      <c r="WHH306" s="75"/>
      <c r="WHI306" s="75"/>
      <c r="WHJ306" s="75"/>
      <c r="WHK306" s="75"/>
      <c r="WHL306" s="75"/>
      <c r="WHM306" s="75"/>
      <c r="WHN306" s="75"/>
      <c r="WHO306" s="75"/>
      <c r="WHP306" s="75"/>
      <c r="WHQ306" s="75"/>
      <c r="WHR306" s="75"/>
      <c r="WHS306" s="75"/>
      <c r="WHT306" s="75"/>
      <c r="WHU306" s="75"/>
      <c r="WHV306" s="75"/>
      <c r="WHW306" s="75"/>
      <c r="WHX306" s="75"/>
      <c r="WHY306" s="75"/>
      <c r="WHZ306" s="75"/>
      <c r="WIA306" s="75"/>
      <c r="WIB306" s="75"/>
      <c r="WIC306" s="75"/>
      <c r="WID306" s="75"/>
      <c r="WIE306" s="75"/>
      <c r="WIF306" s="75"/>
      <c r="WIG306" s="75"/>
      <c r="WIH306" s="75"/>
      <c r="WII306" s="75"/>
      <c r="WIJ306" s="75"/>
      <c r="WIK306" s="75"/>
      <c r="WIL306" s="75"/>
      <c r="WIM306" s="75"/>
      <c r="WIN306" s="75"/>
      <c r="WIO306" s="75"/>
      <c r="WIP306" s="75"/>
      <c r="WIQ306" s="75"/>
      <c r="WIR306" s="75"/>
      <c r="WIS306" s="75"/>
      <c r="WIT306" s="75"/>
      <c r="WIU306" s="75"/>
      <c r="WIV306" s="75"/>
      <c r="WIW306" s="75"/>
      <c r="WIX306" s="75"/>
      <c r="WIY306" s="75"/>
      <c r="WIZ306" s="75"/>
      <c r="WJA306" s="75"/>
      <c r="WJB306" s="75"/>
      <c r="WJC306" s="75"/>
      <c r="WJD306" s="75"/>
      <c r="WJE306" s="75"/>
      <c r="WJF306" s="75"/>
      <c r="WJG306" s="75"/>
      <c r="WJH306" s="75"/>
      <c r="WJI306" s="75"/>
      <c r="WJJ306" s="75"/>
      <c r="WJK306" s="75"/>
      <c r="WJL306" s="75"/>
      <c r="WJM306" s="75"/>
      <c r="WJN306" s="75"/>
      <c r="WJO306" s="75"/>
      <c r="WJP306" s="75"/>
      <c r="WJQ306" s="75"/>
      <c r="WJR306" s="75"/>
      <c r="WJS306" s="75"/>
      <c r="WJT306" s="75"/>
      <c r="WJU306" s="75"/>
      <c r="WJV306" s="75"/>
      <c r="WJW306" s="75"/>
      <c r="WJX306" s="75"/>
      <c r="WJY306" s="75"/>
      <c r="WJZ306" s="75"/>
      <c r="WKA306" s="75"/>
      <c r="WKB306" s="75"/>
      <c r="WKC306" s="75"/>
      <c r="WKD306" s="75"/>
      <c r="WKE306" s="75"/>
      <c r="WKF306" s="75"/>
      <c r="WKG306" s="75"/>
      <c r="WKH306" s="75"/>
      <c r="WKI306" s="75"/>
      <c r="WKJ306" s="75"/>
      <c r="WKK306" s="75"/>
      <c r="WKL306" s="75"/>
      <c r="WKM306" s="75"/>
      <c r="WKN306" s="75"/>
      <c r="WKO306" s="75"/>
      <c r="WKP306" s="75"/>
      <c r="WKQ306" s="75"/>
      <c r="WKR306" s="75"/>
      <c r="WKS306" s="75"/>
      <c r="WKT306" s="75"/>
      <c r="WKU306" s="75"/>
      <c r="WKV306" s="75"/>
      <c r="WKW306" s="75"/>
      <c r="WKX306" s="75"/>
      <c r="WKY306" s="75"/>
      <c r="WKZ306" s="75"/>
      <c r="WLA306" s="75"/>
      <c r="WLB306" s="75"/>
      <c r="WLC306" s="75"/>
      <c r="WLD306" s="75"/>
      <c r="WLE306" s="75"/>
      <c r="WLF306" s="75"/>
      <c r="WLG306" s="75"/>
      <c r="WLH306" s="75"/>
      <c r="WLI306" s="75"/>
      <c r="WLJ306" s="75"/>
      <c r="WLK306" s="75"/>
      <c r="WLL306" s="75"/>
      <c r="WLM306" s="75"/>
      <c r="WLN306" s="75"/>
      <c r="WLO306" s="75"/>
      <c r="WLP306" s="75"/>
      <c r="WLQ306" s="75"/>
      <c r="WLR306" s="75"/>
      <c r="WLS306" s="75"/>
      <c r="WLT306" s="75"/>
      <c r="WLU306" s="75"/>
      <c r="WLV306" s="75"/>
      <c r="WLW306" s="75"/>
      <c r="WLX306" s="75"/>
      <c r="WLY306" s="75"/>
      <c r="WLZ306" s="75"/>
      <c r="WMA306" s="75"/>
      <c r="WMB306" s="75"/>
      <c r="WMC306" s="75"/>
      <c r="WMD306" s="75"/>
      <c r="WME306" s="75"/>
      <c r="WMF306" s="75"/>
      <c r="WMG306" s="75"/>
      <c r="WMH306" s="75"/>
      <c r="WMI306" s="75"/>
      <c r="WMJ306" s="75"/>
      <c r="WMK306" s="75"/>
      <c r="WML306" s="75"/>
      <c r="WMM306" s="75"/>
      <c r="WMN306" s="75"/>
      <c r="WMO306" s="75"/>
      <c r="WMP306" s="75"/>
      <c r="WMQ306" s="75"/>
      <c r="WMR306" s="75"/>
      <c r="WMS306" s="75"/>
      <c r="WMT306" s="75"/>
      <c r="WMU306" s="75"/>
      <c r="WMV306" s="75"/>
      <c r="WMW306" s="75"/>
      <c r="WMX306" s="75"/>
      <c r="WMY306" s="75"/>
      <c r="WMZ306" s="75"/>
      <c r="WNA306" s="75"/>
      <c r="WNB306" s="75"/>
      <c r="WNC306" s="75"/>
      <c r="WND306" s="75"/>
      <c r="WNE306" s="75"/>
      <c r="WNF306" s="75"/>
      <c r="WNG306" s="75"/>
      <c r="WNH306" s="75"/>
      <c r="WNI306" s="75"/>
      <c r="WNJ306" s="75"/>
      <c r="WNK306" s="75"/>
      <c r="WNL306" s="75"/>
      <c r="WNM306" s="75"/>
      <c r="WNN306" s="75"/>
      <c r="WNO306" s="75"/>
      <c r="WNP306" s="75"/>
      <c r="WNQ306" s="75"/>
      <c r="WNR306" s="75"/>
      <c r="WNS306" s="75"/>
      <c r="WNT306" s="75"/>
      <c r="WNU306" s="75"/>
      <c r="WNV306" s="75"/>
      <c r="WNW306" s="75"/>
      <c r="WNX306" s="75"/>
      <c r="WNY306" s="75"/>
      <c r="WNZ306" s="75"/>
      <c r="WOA306" s="75"/>
      <c r="WOB306" s="75"/>
      <c r="WOC306" s="75"/>
      <c r="WOD306" s="75"/>
      <c r="WOE306" s="75"/>
      <c r="WOF306" s="75"/>
      <c r="WOG306" s="75"/>
      <c r="WOH306" s="75"/>
      <c r="WOI306" s="75"/>
      <c r="WOJ306" s="75"/>
      <c r="WOK306" s="75"/>
      <c r="WOL306" s="75"/>
      <c r="WOM306" s="75"/>
      <c r="WON306" s="75"/>
      <c r="WOO306" s="75"/>
      <c r="WOP306" s="75"/>
      <c r="WOQ306" s="75"/>
      <c r="WOR306" s="75"/>
      <c r="WOS306" s="75"/>
      <c r="WOT306" s="75"/>
      <c r="WOU306" s="75"/>
      <c r="WOV306" s="75"/>
      <c r="WOW306" s="75"/>
      <c r="WOX306" s="75"/>
      <c r="WOY306" s="75"/>
      <c r="WOZ306" s="75"/>
      <c r="WPA306" s="75"/>
      <c r="WPB306" s="75"/>
      <c r="WPC306" s="75"/>
      <c r="WPD306" s="75"/>
      <c r="WPE306" s="75"/>
      <c r="WPF306" s="75"/>
      <c r="WPG306" s="75"/>
      <c r="WPH306" s="75"/>
      <c r="WPI306" s="75"/>
      <c r="WPJ306" s="75"/>
      <c r="WPK306" s="75"/>
      <c r="WPL306" s="75"/>
      <c r="WPM306" s="75"/>
      <c r="WPN306" s="75"/>
      <c r="WPO306" s="75"/>
      <c r="WPP306" s="75"/>
      <c r="WPQ306" s="75"/>
      <c r="WPR306" s="75"/>
      <c r="WPS306" s="75"/>
      <c r="WPT306" s="75"/>
      <c r="WPU306" s="75"/>
      <c r="WPV306" s="75"/>
      <c r="WPW306" s="75"/>
      <c r="WPX306" s="75"/>
      <c r="WPY306" s="75"/>
      <c r="WPZ306" s="75"/>
      <c r="WQA306" s="75"/>
      <c r="WQB306" s="75"/>
      <c r="WQC306" s="75"/>
      <c r="WQD306" s="75"/>
      <c r="WQE306" s="75"/>
      <c r="WQF306" s="75"/>
      <c r="WQG306" s="75"/>
      <c r="WQH306" s="75"/>
      <c r="WQI306" s="75"/>
      <c r="WQJ306" s="75"/>
      <c r="WQK306" s="75"/>
      <c r="WQL306" s="75"/>
      <c r="WQM306" s="75"/>
      <c r="WQN306" s="75"/>
      <c r="WQO306" s="75"/>
      <c r="WQP306" s="75"/>
      <c r="WQQ306" s="75"/>
      <c r="WQR306" s="75"/>
      <c r="WQS306" s="75"/>
      <c r="WQT306" s="75"/>
      <c r="WQU306" s="75"/>
      <c r="WQV306" s="75"/>
      <c r="WQW306" s="75"/>
      <c r="WQX306" s="75"/>
      <c r="WQY306" s="75"/>
      <c r="WQZ306" s="75"/>
      <c r="WRA306" s="75"/>
      <c r="WRB306" s="75"/>
      <c r="WRC306" s="75"/>
      <c r="WRD306" s="75"/>
      <c r="WRE306" s="75"/>
      <c r="WRF306" s="75"/>
      <c r="WRG306" s="75"/>
      <c r="WRH306" s="75"/>
      <c r="WRI306" s="75"/>
      <c r="WRJ306" s="75"/>
      <c r="WRK306" s="75"/>
      <c r="WRL306" s="75"/>
      <c r="WRM306" s="75"/>
      <c r="WRN306" s="75"/>
      <c r="WRO306" s="75"/>
      <c r="WRP306" s="75"/>
      <c r="WRQ306" s="75"/>
      <c r="WRR306" s="75"/>
      <c r="WRS306" s="75"/>
      <c r="WRT306" s="75"/>
      <c r="WRU306" s="75"/>
      <c r="WRV306" s="75"/>
      <c r="WRW306" s="75"/>
      <c r="WRX306" s="75"/>
      <c r="WRY306" s="75"/>
      <c r="WRZ306" s="75"/>
      <c r="WSA306" s="75"/>
      <c r="WSB306" s="75"/>
      <c r="WSC306" s="75"/>
      <c r="WSD306" s="75"/>
      <c r="WSE306" s="75"/>
      <c r="WSF306" s="75"/>
      <c r="WSG306" s="75"/>
      <c r="WSH306" s="75"/>
      <c r="WSI306" s="75"/>
      <c r="WSJ306" s="75"/>
      <c r="WSK306" s="75"/>
      <c r="WSL306" s="75"/>
      <c r="WSM306" s="75"/>
      <c r="WSN306" s="75"/>
      <c r="WSO306" s="75"/>
      <c r="WSP306" s="75"/>
      <c r="WSQ306" s="75"/>
      <c r="WSR306" s="75"/>
      <c r="WSS306" s="75"/>
      <c r="WST306" s="75"/>
      <c r="WSU306" s="75"/>
      <c r="WSV306" s="75"/>
      <c r="WSW306" s="75"/>
      <c r="WSX306" s="75"/>
      <c r="WSY306" s="75"/>
      <c r="WSZ306" s="75"/>
      <c r="WTA306" s="75"/>
      <c r="WTB306" s="75"/>
      <c r="WTC306" s="75"/>
      <c r="WTD306" s="75"/>
      <c r="WTE306" s="75"/>
      <c r="WTF306" s="75"/>
      <c r="WTG306" s="75"/>
      <c r="WTH306" s="75"/>
      <c r="WTI306" s="75"/>
      <c r="WTJ306" s="75"/>
      <c r="WTK306" s="75"/>
      <c r="WTL306" s="75"/>
      <c r="WTM306" s="75"/>
      <c r="WTN306" s="75"/>
      <c r="WTO306" s="75"/>
      <c r="WTP306" s="75"/>
      <c r="WTQ306" s="75"/>
      <c r="WTR306" s="75"/>
      <c r="WTS306" s="75"/>
      <c r="WTT306" s="75"/>
      <c r="WTU306" s="75"/>
      <c r="WTV306" s="75"/>
      <c r="WTW306" s="75"/>
      <c r="WTX306" s="75"/>
      <c r="WTY306" s="75"/>
      <c r="WTZ306" s="75"/>
      <c r="WUA306" s="75"/>
      <c r="WUB306" s="75"/>
      <c r="WUC306" s="75"/>
      <c r="WUD306" s="75"/>
      <c r="WUE306" s="75"/>
      <c r="WUF306" s="75"/>
      <c r="WUG306" s="75"/>
      <c r="WUH306" s="75"/>
      <c r="WUI306" s="75"/>
      <c r="WUJ306" s="75"/>
      <c r="WUK306" s="75"/>
      <c r="WUL306" s="75"/>
      <c r="WUM306" s="75"/>
      <c r="WUN306" s="75"/>
      <c r="WUO306" s="75"/>
      <c r="WUP306" s="75"/>
      <c r="WUQ306" s="75"/>
      <c r="WUR306" s="75"/>
      <c r="WUS306" s="75"/>
      <c r="WUT306" s="75"/>
      <c r="WUU306" s="75"/>
      <c r="WUV306" s="75"/>
      <c r="WUW306" s="75"/>
      <c r="WUX306" s="75"/>
      <c r="WUY306" s="75"/>
      <c r="WUZ306" s="75"/>
      <c r="WVA306" s="75"/>
      <c r="WVB306" s="75"/>
      <c r="WVC306" s="75"/>
      <c r="WVD306" s="75"/>
      <c r="WVE306" s="75"/>
      <c r="WVF306" s="75"/>
      <c r="WVG306" s="75"/>
      <c r="WVH306" s="75"/>
      <c r="WVI306" s="75"/>
      <c r="WVJ306" s="75"/>
      <c r="WVK306" s="75"/>
      <c r="WVL306" s="75"/>
      <c r="WVM306" s="75"/>
      <c r="WVN306" s="75"/>
      <c r="WVO306" s="75"/>
      <c r="WVP306" s="75"/>
      <c r="WVQ306" s="75"/>
      <c r="WVR306" s="75"/>
      <c r="WVS306" s="75"/>
      <c r="WVT306" s="75"/>
      <c r="WVU306" s="75"/>
      <c r="WVV306" s="75"/>
      <c r="WVW306" s="75"/>
      <c r="WVX306" s="75"/>
      <c r="WVY306" s="75"/>
      <c r="WVZ306" s="75"/>
      <c r="WWA306" s="75"/>
      <c r="WWB306" s="75"/>
      <c r="WWC306" s="75"/>
      <c r="WWD306" s="75"/>
      <c r="WWE306" s="75"/>
      <c r="WWF306" s="75"/>
      <c r="WWG306" s="75"/>
      <c r="WWH306" s="75"/>
      <c r="WWI306" s="75"/>
      <c r="WWJ306" s="75"/>
      <c r="WWK306" s="75"/>
      <c r="WWL306" s="75"/>
      <c r="WWM306" s="75"/>
      <c r="WWN306" s="75"/>
      <c r="WWO306" s="75"/>
      <c r="WWP306" s="75"/>
      <c r="WWQ306" s="75"/>
      <c r="WWR306" s="75"/>
      <c r="WWS306" s="75"/>
      <c r="WWT306" s="75"/>
      <c r="WWU306" s="75"/>
      <c r="WWV306" s="75"/>
      <c r="WWW306" s="75"/>
      <c r="WWX306" s="75"/>
      <c r="WWY306" s="75"/>
      <c r="WWZ306" s="75"/>
      <c r="WXA306" s="75"/>
      <c r="WXB306" s="75"/>
      <c r="WXC306" s="75"/>
      <c r="WXD306" s="75"/>
      <c r="WXE306" s="75"/>
      <c r="WXF306" s="75"/>
      <c r="WXG306" s="75"/>
      <c r="WXH306" s="75"/>
      <c r="WXI306" s="75"/>
      <c r="WXJ306" s="75"/>
      <c r="WXK306" s="75"/>
      <c r="WXL306" s="75"/>
      <c r="WXM306" s="75"/>
      <c r="WXN306" s="75"/>
      <c r="WXO306" s="75"/>
      <c r="WXP306" s="75"/>
      <c r="WXQ306" s="75"/>
      <c r="WXR306" s="75"/>
      <c r="WXS306" s="75"/>
      <c r="WXT306" s="75"/>
      <c r="WXU306" s="75"/>
      <c r="WXV306" s="75"/>
      <c r="WXW306" s="75"/>
      <c r="WXX306" s="75"/>
      <c r="WXY306" s="75"/>
      <c r="WXZ306" s="75"/>
      <c r="WYA306" s="75"/>
      <c r="WYB306" s="75"/>
      <c r="WYC306" s="75"/>
      <c r="WYD306" s="75"/>
      <c r="WYE306" s="75"/>
      <c r="WYF306" s="75"/>
      <c r="WYG306" s="75"/>
      <c r="WYH306" s="75"/>
      <c r="WYI306" s="75"/>
      <c r="WYJ306" s="75"/>
      <c r="WYK306" s="75"/>
      <c r="WYL306" s="75"/>
      <c r="WYM306" s="75"/>
      <c r="WYN306" s="75"/>
      <c r="WYO306" s="75"/>
      <c r="WYP306" s="75"/>
      <c r="WYQ306" s="75"/>
      <c r="WYR306" s="75"/>
      <c r="WYS306" s="75"/>
      <c r="WYT306" s="75"/>
      <c r="WYU306" s="75"/>
      <c r="WYV306" s="75"/>
      <c r="WYW306" s="75"/>
      <c r="WYX306" s="75"/>
      <c r="WYY306" s="75"/>
      <c r="WYZ306" s="75"/>
      <c r="WZA306" s="75"/>
      <c r="WZB306" s="75"/>
      <c r="WZC306" s="75"/>
      <c r="WZD306" s="75"/>
      <c r="WZE306" s="75"/>
      <c r="WZF306" s="75"/>
      <c r="WZG306" s="75"/>
      <c r="WZH306" s="75"/>
      <c r="WZI306" s="75"/>
      <c r="WZJ306" s="75"/>
      <c r="WZK306" s="75"/>
      <c r="WZL306" s="75"/>
      <c r="WZM306" s="75"/>
      <c r="WZN306" s="75"/>
      <c r="WZO306" s="75"/>
      <c r="WZP306" s="75"/>
      <c r="WZQ306" s="75"/>
      <c r="WZR306" s="75"/>
      <c r="WZS306" s="75"/>
      <c r="WZT306" s="75"/>
      <c r="WZU306" s="75"/>
      <c r="WZV306" s="75"/>
      <c r="WZW306" s="75"/>
      <c r="WZX306" s="75"/>
      <c r="WZY306" s="75"/>
      <c r="WZZ306" s="75"/>
      <c r="XAA306" s="75"/>
      <c r="XAB306" s="75"/>
      <c r="XAC306" s="75"/>
      <c r="XAD306" s="75"/>
      <c r="XAE306" s="75"/>
      <c r="XAF306" s="75"/>
      <c r="XAG306" s="75"/>
      <c r="XAH306" s="75"/>
      <c r="XAI306" s="75"/>
      <c r="XAJ306" s="75"/>
      <c r="XAK306" s="75"/>
      <c r="XAL306" s="75"/>
      <c r="XAM306" s="75"/>
      <c r="XAN306" s="75"/>
      <c r="XAO306" s="75"/>
      <c r="XAP306" s="75"/>
      <c r="XAQ306" s="75"/>
      <c r="XAR306" s="75"/>
      <c r="XAS306" s="75"/>
      <c r="XAT306" s="75"/>
      <c r="XAU306" s="75"/>
      <c r="XAV306" s="75"/>
      <c r="XAW306" s="75"/>
      <c r="XAX306" s="75"/>
      <c r="XAY306" s="75"/>
      <c r="XAZ306" s="75"/>
      <c r="XBA306" s="75"/>
      <c r="XBB306" s="75"/>
      <c r="XBC306" s="75"/>
      <c r="XBD306" s="75"/>
      <c r="XBE306" s="75"/>
      <c r="XBF306" s="75"/>
      <c r="XBG306" s="75"/>
      <c r="XBH306" s="75"/>
      <c r="XBI306" s="75"/>
      <c r="XBJ306" s="75"/>
      <c r="XBK306" s="75"/>
      <c r="XBL306" s="75"/>
      <c r="XBM306" s="75"/>
      <c r="XBN306" s="75"/>
      <c r="XBO306" s="75"/>
      <c r="XBP306" s="75"/>
      <c r="XBQ306" s="75"/>
      <c r="XBR306" s="75"/>
      <c r="XBS306" s="75"/>
      <c r="XBT306" s="75"/>
      <c r="XBU306" s="75"/>
      <c r="XBV306" s="75"/>
      <c r="XBW306" s="75"/>
      <c r="XBX306" s="75"/>
      <c r="XBY306" s="75"/>
      <c r="XBZ306" s="75"/>
      <c r="XCA306" s="75"/>
      <c r="XCB306" s="75"/>
      <c r="XCC306" s="75"/>
      <c r="XCD306" s="75"/>
      <c r="XCE306" s="75"/>
      <c r="XCF306" s="75"/>
      <c r="XCG306" s="75"/>
      <c r="XCH306" s="75"/>
      <c r="XCI306" s="75"/>
      <c r="XCJ306" s="75"/>
      <c r="XCK306" s="75"/>
      <c r="XCL306" s="75"/>
      <c r="XCM306" s="75"/>
      <c r="XCN306" s="75"/>
      <c r="XCO306" s="75"/>
      <c r="XCP306" s="75"/>
      <c r="XCQ306" s="75"/>
      <c r="XCR306" s="75"/>
      <c r="XCS306" s="75"/>
      <c r="XCT306" s="75"/>
      <c r="XCU306" s="75"/>
      <c r="XCV306" s="75"/>
      <c r="XCW306" s="75"/>
      <c r="XCX306" s="75"/>
      <c r="XCY306" s="75"/>
      <c r="XCZ306" s="75"/>
      <c r="XDA306" s="75"/>
      <c r="XDB306" s="75"/>
      <c r="XDC306" s="75"/>
      <c r="XDD306" s="75"/>
      <c r="XDE306" s="75"/>
      <c r="XDF306" s="75"/>
      <c r="XDG306" s="75"/>
    </row>
    <row r="307" s="71" customFormat="1" spans="1:16335">
      <c r="A307" s="98" t="s">
        <v>1684</v>
      </c>
      <c r="B307" s="75" t="s">
        <v>1685</v>
      </c>
      <c r="C307" s="75">
        <v>3500</v>
      </c>
      <c r="D307" s="75" t="s">
        <v>1678</v>
      </c>
      <c r="E307" s="75"/>
      <c r="F307" s="75"/>
      <c r="G307" s="75"/>
      <c r="H307" s="75"/>
      <c r="I307" s="75"/>
      <c r="J307" s="75"/>
      <c r="K307" s="75"/>
      <c r="L307" s="75"/>
      <c r="M307" s="75"/>
      <c r="N307" s="75"/>
      <c r="O307" s="75"/>
      <c r="P307" s="75"/>
      <c r="Q307" s="75"/>
      <c r="R307" s="75"/>
      <c r="S307" s="75"/>
      <c r="T307" s="75"/>
      <c r="U307" s="75"/>
      <c r="V307" s="75"/>
      <c r="W307" s="75"/>
      <c r="X307" s="75"/>
      <c r="Y307" s="75"/>
      <c r="Z307" s="75"/>
      <c r="AA307" s="75"/>
      <c r="AB307" s="75"/>
      <c r="AC307" s="75"/>
      <c r="AD307" s="75"/>
      <c r="AE307" s="75"/>
      <c r="AF307" s="75"/>
      <c r="AG307" s="75"/>
      <c r="AH307" s="75"/>
      <c r="AI307" s="75"/>
      <c r="AJ307" s="75"/>
      <c r="AK307" s="75"/>
      <c r="AL307" s="75"/>
      <c r="AM307" s="75"/>
      <c r="AN307" s="75"/>
      <c r="AO307" s="75"/>
      <c r="AP307" s="75"/>
      <c r="AQ307" s="75"/>
      <c r="AR307" s="75"/>
      <c r="AS307" s="75"/>
      <c r="AT307" s="75"/>
      <c r="AU307" s="75"/>
      <c r="AV307" s="75"/>
      <c r="AW307" s="75"/>
      <c r="AX307" s="75"/>
      <c r="AY307" s="75"/>
      <c r="AZ307" s="75"/>
      <c r="BA307" s="75"/>
      <c r="BB307" s="75"/>
      <c r="BC307" s="75"/>
      <c r="BD307" s="75"/>
      <c r="BE307" s="75"/>
      <c r="BF307" s="75"/>
      <c r="BG307" s="75"/>
      <c r="BH307" s="75"/>
      <c r="BI307" s="75"/>
      <c r="BJ307" s="75"/>
      <c r="BK307" s="75"/>
      <c r="BL307" s="75"/>
      <c r="BM307" s="75"/>
      <c r="BN307" s="75"/>
      <c r="BO307" s="75"/>
      <c r="BP307" s="75"/>
      <c r="BQ307" s="75"/>
      <c r="BR307" s="75"/>
      <c r="BS307" s="75"/>
      <c r="BT307" s="75"/>
      <c r="BU307" s="75"/>
      <c r="BV307" s="75"/>
      <c r="BW307" s="75"/>
      <c r="BX307" s="75"/>
      <c r="BY307" s="75"/>
      <c r="BZ307" s="75"/>
      <c r="CA307" s="75"/>
      <c r="CB307" s="75"/>
      <c r="CC307" s="75"/>
      <c r="CD307" s="75"/>
      <c r="CE307" s="75"/>
      <c r="CF307" s="75"/>
      <c r="CG307" s="75"/>
      <c r="CH307" s="75"/>
      <c r="CI307" s="75"/>
      <c r="CJ307" s="75"/>
      <c r="CK307" s="75"/>
      <c r="CL307" s="75"/>
      <c r="CM307" s="75"/>
      <c r="CN307" s="75"/>
      <c r="CO307" s="75"/>
      <c r="CP307" s="75"/>
      <c r="CQ307" s="75"/>
      <c r="CR307" s="75"/>
      <c r="CS307" s="75"/>
      <c r="CT307" s="75"/>
      <c r="CU307" s="75"/>
      <c r="CV307" s="75"/>
      <c r="CW307" s="75"/>
      <c r="CX307" s="75"/>
      <c r="CY307" s="75"/>
      <c r="CZ307" s="75"/>
      <c r="DA307" s="75"/>
      <c r="DB307" s="75"/>
      <c r="DC307" s="75"/>
      <c r="DD307" s="75"/>
      <c r="DE307" s="75"/>
      <c r="DF307" s="75"/>
      <c r="DG307" s="75"/>
      <c r="DH307" s="75"/>
      <c r="DI307" s="75"/>
      <c r="DJ307" s="75"/>
      <c r="DK307" s="75"/>
      <c r="DL307" s="75"/>
      <c r="DM307" s="75"/>
      <c r="DN307" s="75"/>
      <c r="DO307" s="75"/>
      <c r="DP307" s="75"/>
      <c r="DQ307" s="75"/>
      <c r="DR307" s="75"/>
      <c r="DS307" s="75"/>
      <c r="DT307" s="75"/>
      <c r="DU307" s="75"/>
      <c r="DV307" s="75"/>
      <c r="DW307" s="75"/>
      <c r="DX307" s="75"/>
      <c r="DY307" s="75"/>
      <c r="DZ307" s="75"/>
      <c r="EA307" s="75"/>
      <c r="EB307" s="75"/>
      <c r="EC307" s="75"/>
      <c r="ED307" s="75"/>
      <c r="EE307" s="75"/>
      <c r="EF307" s="75"/>
      <c r="EG307" s="75"/>
      <c r="EH307" s="75"/>
      <c r="EI307" s="75"/>
      <c r="EJ307" s="75"/>
      <c r="EK307" s="75"/>
      <c r="EL307" s="75"/>
      <c r="EM307" s="75"/>
      <c r="EN307" s="75"/>
      <c r="EO307" s="75"/>
      <c r="EP307" s="75"/>
      <c r="EQ307" s="75"/>
      <c r="ER307" s="75"/>
      <c r="ES307" s="75"/>
      <c r="ET307" s="75"/>
      <c r="EU307" s="75"/>
      <c r="EV307" s="75"/>
      <c r="EW307" s="75"/>
      <c r="EX307" s="75"/>
      <c r="EY307" s="75"/>
      <c r="EZ307" s="75"/>
      <c r="FA307" s="75"/>
      <c r="FB307" s="75"/>
      <c r="FC307" s="75"/>
      <c r="FD307" s="75"/>
      <c r="FE307" s="75"/>
      <c r="FF307" s="75"/>
      <c r="FG307" s="75"/>
      <c r="FH307" s="75"/>
      <c r="FI307" s="75"/>
      <c r="FJ307" s="75"/>
      <c r="FK307" s="75"/>
      <c r="FL307" s="75"/>
      <c r="FM307" s="75"/>
      <c r="FN307" s="75"/>
      <c r="FO307" s="75"/>
      <c r="FP307" s="75"/>
      <c r="FQ307" s="75"/>
      <c r="FR307" s="75"/>
      <c r="FS307" s="75"/>
      <c r="FT307" s="75"/>
      <c r="FU307" s="75"/>
      <c r="FV307" s="75"/>
      <c r="FW307" s="75"/>
      <c r="FX307" s="75"/>
      <c r="FY307" s="75"/>
      <c r="FZ307" s="75"/>
      <c r="GA307" s="75"/>
      <c r="GB307" s="75"/>
      <c r="GC307" s="75"/>
      <c r="GD307" s="75"/>
      <c r="GE307" s="75"/>
      <c r="GF307" s="75"/>
      <c r="GG307" s="75"/>
      <c r="GH307" s="75"/>
      <c r="GI307" s="75"/>
      <c r="GJ307" s="75"/>
      <c r="GK307" s="75"/>
      <c r="GL307" s="75"/>
      <c r="GM307" s="75"/>
      <c r="GN307" s="75"/>
      <c r="GO307" s="75"/>
      <c r="GP307" s="75"/>
      <c r="GQ307" s="75"/>
      <c r="GR307" s="75"/>
      <c r="GS307" s="75"/>
      <c r="GT307" s="75"/>
      <c r="GU307" s="75"/>
      <c r="GV307" s="75"/>
      <c r="GW307" s="75"/>
      <c r="GX307" s="75"/>
      <c r="GY307" s="75"/>
      <c r="GZ307" s="75"/>
      <c r="HA307" s="75"/>
      <c r="HB307" s="75"/>
      <c r="HC307" s="75"/>
      <c r="HD307" s="75"/>
      <c r="HE307" s="75"/>
      <c r="HF307" s="75"/>
      <c r="HG307" s="75"/>
      <c r="HH307" s="75"/>
      <c r="HI307" s="75"/>
      <c r="HJ307" s="75"/>
      <c r="HK307" s="75"/>
      <c r="HL307" s="75"/>
      <c r="HM307" s="75"/>
      <c r="HN307" s="75"/>
      <c r="HO307" s="75"/>
      <c r="HP307" s="75"/>
      <c r="HQ307" s="75"/>
      <c r="HR307" s="75"/>
      <c r="HS307" s="75"/>
      <c r="HT307" s="75"/>
      <c r="HU307" s="75"/>
      <c r="HV307" s="75"/>
      <c r="HW307" s="75"/>
      <c r="HX307" s="75"/>
      <c r="HY307" s="75"/>
      <c r="HZ307" s="75"/>
      <c r="IA307" s="75"/>
      <c r="IB307" s="75"/>
      <c r="IC307" s="75"/>
      <c r="ID307" s="75"/>
      <c r="IE307" s="75"/>
      <c r="IF307" s="75"/>
      <c r="IG307" s="75"/>
      <c r="IH307" s="75"/>
      <c r="II307" s="75"/>
      <c r="IJ307" s="75"/>
      <c r="IK307" s="75"/>
      <c r="IL307" s="75"/>
      <c r="IM307" s="75"/>
      <c r="IN307" s="75"/>
      <c r="IO307" s="75"/>
      <c r="IP307" s="75"/>
      <c r="IQ307" s="75"/>
      <c r="IR307" s="75"/>
      <c r="IS307" s="75"/>
      <c r="IT307" s="75"/>
      <c r="IU307" s="75"/>
      <c r="IV307" s="75"/>
      <c r="IW307" s="75"/>
      <c r="IX307" s="75"/>
      <c r="IY307" s="75"/>
      <c r="IZ307" s="75"/>
      <c r="JA307" s="75"/>
      <c r="JB307" s="75"/>
      <c r="JC307" s="75"/>
      <c r="JD307" s="75"/>
      <c r="JE307" s="75"/>
      <c r="JF307" s="75"/>
      <c r="JG307" s="75"/>
      <c r="JH307" s="75"/>
      <c r="JI307" s="75"/>
      <c r="JJ307" s="75"/>
      <c r="JK307" s="75"/>
      <c r="JL307" s="75"/>
      <c r="JM307" s="75"/>
      <c r="JN307" s="75"/>
      <c r="JO307" s="75"/>
      <c r="JP307" s="75"/>
      <c r="JQ307" s="75"/>
      <c r="JR307" s="75"/>
      <c r="JS307" s="75"/>
      <c r="JT307" s="75"/>
      <c r="JU307" s="75"/>
      <c r="JV307" s="75"/>
      <c r="JW307" s="75"/>
      <c r="JX307" s="75"/>
      <c r="JY307" s="75"/>
      <c r="JZ307" s="75"/>
      <c r="KA307" s="75"/>
      <c r="KB307" s="75"/>
      <c r="KC307" s="75"/>
      <c r="KD307" s="75"/>
      <c r="KE307" s="75"/>
      <c r="KF307" s="75"/>
      <c r="KG307" s="75"/>
      <c r="KH307" s="75"/>
      <c r="KI307" s="75"/>
      <c r="KJ307" s="75"/>
      <c r="KK307" s="75"/>
      <c r="KL307" s="75"/>
      <c r="KM307" s="75"/>
      <c r="KN307" s="75"/>
      <c r="KO307" s="75"/>
      <c r="KP307" s="75"/>
      <c r="KQ307" s="75"/>
      <c r="KR307" s="75"/>
      <c r="KS307" s="75"/>
      <c r="KT307" s="75"/>
      <c r="KU307" s="75"/>
      <c r="KV307" s="75"/>
      <c r="KW307" s="75"/>
      <c r="KX307" s="75"/>
      <c r="KY307" s="75"/>
      <c r="KZ307" s="75"/>
      <c r="LA307" s="75"/>
      <c r="LB307" s="75"/>
      <c r="LC307" s="75"/>
      <c r="LD307" s="75"/>
      <c r="LE307" s="75"/>
      <c r="LF307" s="75"/>
      <c r="LG307" s="75"/>
      <c r="LH307" s="75"/>
      <c r="LI307" s="75"/>
      <c r="LJ307" s="75"/>
      <c r="LK307" s="75"/>
      <c r="LL307" s="75"/>
      <c r="LM307" s="75"/>
      <c r="LN307" s="75"/>
      <c r="LO307" s="75"/>
      <c r="LP307" s="75"/>
      <c r="LQ307" s="75"/>
      <c r="LR307" s="75"/>
      <c r="LS307" s="75"/>
      <c r="LT307" s="75"/>
      <c r="LU307" s="75"/>
      <c r="LV307" s="75"/>
      <c r="LW307" s="75"/>
      <c r="LX307" s="75"/>
      <c r="LY307" s="75"/>
      <c r="LZ307" s="75"/>
      <c r="MA307" s="75"/>
      <c r="MB307" s="75"/>
      <c r="MC307" s="75"/>
      <c r="MD307" s="75"/>
      <c r="ME307" s="75"/>
      <c r="MF307" s="75"/>
      <c r="MG307" s="75"/>
      <c r="MH307" s="75"/>
      <c r="MI307" s="75"/>
      <c r="MJ307" s="75"/>
      <c r="MK307" s="75"/>
      <c r="ML307" s="75"/>
      <c r="MM307" s="75"/>
      <c r="MN307" s="75"/>
      <c r="MO307" s="75"/>
      <c r="MP307" s="75"/>
      <c r="MQ307" s="75"/>
      <c r="MR307" s="75"/>
      <c r="MS307" s="75"/>
      <c r="MT307" s="75"/>
      <c r="MU307" s="75"/>
      <c r="MV307" s="75"/>
      <c r="MW307" s="75"/>
      <c r="MX307" s="75"/>
      <c r="MY307" s="75"/>
      <c r="MZ307" s="75"/>
      <c r="NA307" s="75"/>
      <c r="NB307" s="75"/>
      <c r="NC307" s="75"/>
      <c r="ND307" s="75"/>
      <c r="NE307" s="75"/>
      <c r="NF307" s="75"/>
      <c r="NG307" s="75"/>
      <c r="NH307" s="75"/>
      <c r="NI307" s="75"/>
      <c r="NJ307" s="75"/>
      <c r="NK307" s="75"/>
      <c r="NL307" s="75"/>
      <c r="NM307" s="75"/>
      <c r="NN307" s="75"/>
      <c r="NO307" s="75"/>
      <c r="NP307" s="75"/>
      <c r="NQ307" s="75"/>
      <c r="NR307" s="75"/>
      <c r="NS307" s="75"/>
      <c r="NT307" s="75"/>
      <c r="NU307" s="75"/>
      <c r="NV307" s="75"/>
      <c r="NW307" s="75"/>
      <c r="NX307" s="75"/>
      <c r="NY307" s="75"/>
      <c r="NZ307" s="75"/>
      <c r="OA307" s="75"/>
      <c r="OB307" s="75"/>
      <c r="OC307" s="75"/>
      <c r="OD307" s="75"/>
      <c r="OE307" s="75"/>
      <c r="OF307" s="75"/>
      <c r="OG307" s="75"/>
      <c r="OH307" s="75"/>
      <c r="OI307" s="75"/>
      <c r="OJ307" s="75"/>
      <c r="OK307" s="75"/>
      <c r="OL307" s="75"/>
      <c r="OM307" s="75"/>
      <c r="ON307" s="75"/>
      <c r="OO307" s="75"/>
      <c r="OP307" s="75"/>
      <c r="OQ307" s="75"/>
      <c r="OR307" s="75"/>
      <c r="OS307" s="75"/>
      <c r="OT307" s="75"/>
      <c r="OU307" s="75"/>
      <c r="OV307" s="75"/>
      <c r="OW307" s="75"/>
      <c r="OX307" s="75"/>
      <c r="OY307" s="75"/>
      <c r="OZ307" s="75"/>
      <c r="PA307" s="75"/>
      <c r="PB307" s="75"/>
      <c r="PC307" s="75"/>
      <c r="PD307" s="75"/>
      <c r="PE307" s="75"/>
      <c r="PF307" s="75"/>
      <c r="PG307" s="75"/>
      <c r="PH307" s="75"/>
      <c r="PI307" s="75"/>
      <c r="PJ307" s="75"/>
      <c r="PK307" s="75"/>
      <c r="PL307" s="75"/>
      <c r="PM307" s="75"/>
      <c r="PN307" s="75"/>
      <c r="PO307" s="75"/>
      <c r="PP307" s="75"/>
      <c r="PQ307" s="75"/>
      <c r="PR307" s="75"/>
      <c r="PS307" s="75"/>
      <c r="PT307" s="75"/>
      <c r="PU307" s="75"/>
      <c r="PV307" s="75"/>
      <c r="PW307" s="75"/>
      <c r="PX307" s="75"/>
      <c r="PY307" s="75"/>
      <c r="PZ307" s="75"/>
      <c r="QA307" s="75"/>
      <c r="QB307" s="75"/>
      <c r="QC307" s="75"/>
      <c r="QD307" s="75"/>
      <c r="QE307" s="75"/>
      <c r="QF307" s="75"/>
      <c r="QG307" s="75"/>
      <c r="QH307" s="75"/>
      <c r="QI307" s="75"/>
      <c r="QJ307" s="75"/>
      <c r="QK307" s="75"/>
      <c r="QL307" s="75"/>
      <c r="QM307" s="75"/>
      <c r="QN307" s="75"/>
      <c r="QO307" s="75"/>
      <c r="QP307" s="75"/>
      <c r="QQ307" s="75"/>
      <c r="QR307" s="75"/>
      <c r="QS307" s="75"/>
      <c r="QT307" s="75"/>
      <c r="QU307" s="75"/>
      <c r="QV307" s="75"/>
      <c r="QW307" s="75"/>
      <c r="QX307" s="75"/>
      <c r="QY307" s="75"/>
      <c r="QZ307" s="75"/>
      <c r="RA307" s="75"/>
      <c r="RB307" s="75"/>
      <c r="RC307" s="75"/>
      <c r="RD307" s="75"/>
      <c r="RE307" s="75"/>
      <c r="RF307" s="75"/>
      <c r="RG307" s="75"/>
      <c r="RH307" s="75"/>
      <c r="RI307" s="75"/>
      <c r="RJ307" s="75"/>
      <c r="RK307" s="75"/>
      <c r="RL307" s="75"/>
      <c r="RM307" s="75"/>
      <c r="RN307" s="75"/>
      <c r="RO307" s="75"/>
      <c r="RP307" s="75"/>
      <c r="RQ307" s="75"/>
      <c r="RR307" s="75"/>
      <c r="RS307" s="75"/>
      <c r="RT307" s="75"/>
      <c r="RU307" s="75"/>
      <c r="RV307" s="75"/>
      <c r="RW307" s="75"/>
      <c r="RX307" s="75"/>
      <c r="RY307" s="75"/>
      <c r="RZ307" s="75"/>
      <c r="SA307" s="75"/>
      <c r="SB307" s="75"/>
      <c r="SC307" s="75"/>
      <c r="SD307" s="75"/>
      <c r="SE307" s="75"/>
      <c r="SF307" s="75"/>
      <c r="SG307" s="75"/>
      <c r="SH307" s="75"/>
      <c r="SI307" s="75"/>
      <c r="SJ307" s="75"/>
      <c r="SK307" s="75"/>
      <c r="SL307" s="75"/>
      <c r="SM307" s="75"/>
      <c r="SN307" s="75"/>
      <c r="SO307" s="75"/>
      <c r="SP307" s="75"/>
      <c r="SQ307" s="75"/>
      <c r="SR307" s="75"/>
      <c r="SS307" s="75"/>
      <c r="ST307" s="75"/>
      <c r="SU307" s="75"/>
      <c r="SV307" s="75"/>
      <c r="SW307" s="75"/>
      <c r="SX307" s="75"/>
      <c r="SY307" s="75"/>
      <c r="SZ307" s="75"/>
      <c r="TA307" s="75"/>
      <c r="TB307" s="75"/>
      <c r="TC307" s="75"/>
      <c r="TD307" s="75"/>
      <c r="TE307" s="75"/>
      <c r="TF307" s="75"/>
      <c r="TG307" s="75"/>
      <c r="TH307" s="75"/>
      <c r="TI307" s="75"/>
      <c r="TJ307" s="75"/>
      <c r="TK307" s="75"/>
      <c r="TL307" s="75"/>
      <c r="TM307" s="75"/>
      <c r="TN307" s="75"/>
      <c r="TO307" s="75"/>
      <c r="TP307" s="75"/>
      <c r="TQ307" s="75"/>
      <c r="TR307" s="75"/>
      <c r="TS307" s="75"/>
      <c r="TT307" s="75"/>
      <c r="TU307" s="75"/>
      <c r="TV307" s="75"/>
      <c r="TW307" s="75"/>
      <c r="TX307" s="75"/>
      <c r="TY307" s="75"/>
      <c r="TZ307" s="75"/>
      <c r="UA307" s="75"/>
      <c r="UB307" s="75"/>
      <c r="UC307" s="75"/>
      <c r="UD307" s="75"/>
      <c r="UE307" s="75"/>
      <c r="UF307" s="75"/>
      <c r="UG307" s="75"/>
      <c r="UH307" s="75"/>
      <c r="UI307" s="75"/>
      <c r="UJ307" s="75"/>
      <c r="UK307" s="75"/>
      <c r="UL307" s="75"/>
      <c r="UM307" s="75"/>
      <c r="UN307" s="75"/>
      <c r="UO307" s="75"/>
      <c r="UP307" s="75"/>
      <c r="UQ307" s="75"/>
      <c r="UR307" s="75"/>
      <c r="US307" s="75"/>
      <c r="UT307" s="75"/>
      <c r="UU307" s="75"/>
      <c r="UV307" s="75"/>
      <c r="UW307" s="75"/>
      <c r="UX307" s="75"/>
      <c r="UY307" s="75"/>
      <c r="UZ307" s="75"/>
      <c r="VA307" s="75"/>
      <c r="VB307" s="75"/>
      <c r="VC307" s="75"/>
      <c r="VD307" s="75"/>
      <c r="VE307" s="75"/>
      <c r="VF307" s="75"/>
      <c r="VG307" s="75"/>
      <c r="VH307" s="75"/>
      <c r="VI307" s="75"/>
      <c r="VJ307" s="75"/>
      <c r="VK307" s="75"/>
      <c r="VL307" s="75"/>
      <c r="VM307" s="75"/>
      <c r="VN307" s="75"/>
      <c r="VO307" s="75"/>
      <c r="VP307" s="75"/>
      <c r="VQ307" s="75"/>
      <c r="VR307" s="75"/>
      <c r="VS307" s="75"/>
      <c r="VT307" s="75"/>
      <c r="VU307" s="75"/>
      <c r="VV307" s="75"/>
      <c r="VW307" s="75"/>
      <c r="VX307" s="75"/>
      <c r="VY307" s="75"/>
      <c r="VZ307" s="75"/>
      <c r="WA307" s="75"/>
      <c r="WB307" s="75"/>
      <c r="WC307" s="75"/>
      <c r="WD307" s="75"/>
      <c r="WE307" s="75"/>
      <c r="WF307" s="75"/>
      <c r="WG307" s="75"/>
      <c r="WH307" s="75"/>
      <c r="WI307" s="75"/>
      <c r="WJ307" s="75"/>
      <c r="WK307" s="75"/>
      <c r="WL307" s="75"/>
      <c r="WM307" s="75"/>
      <c r="WN307" s="75"/>
      <c r="WO307" s="75"/>
      <c r="WP307" s="75"/>
      <c r="WQ307" s="75"/>
      <c r="WR307" s="75"/>
      <c r="WS307" s="75"/>
      <c r="WT307" s="75"/>
      <c r="WU307" s="75"/>
      <c r="WV307" s="75"/>
      <c r="WW307" s="75"/>
      <c r="WX307" s="75"/>
      <c r="WY307" s="75"/>
      <c r="WZ307" s="75"/>
      <c r="XA307" s="75"/>
      <c r="XB307" s="75"/>
      <c r="XC307" s="75"/>
      <c r="XD307" s="75"/>
      <c r="XE307" s="75"/>
      <c r="XF307" s="75"/>
      <c r="XG307" s="75"/>
      <c r="XH307" s="75"/>
      <c r="XI307" s="75"/>
      <c r="XJ307" s="75"/>
      <c r="XK307" s="75"/>
      <c r="XL307" s="75"/>
      <c r="XM307" s="75"/>
      <c r="XN307" s="75"/>
      <c r="XO307" s="75"/>
      <c r="XP307" s="75"/>
      <c r="XQ307" s="75"/>
      <c r="XR307" s="75"/>
      <c r="XS307" s="75"/>
      <c r="XT307" s="75"/>
      <c r="XU307" s="75"/>
      <c r="XV307" s="75"/>
      <c r="XW307" s="75"/>
      <c r="XX307" s="75"/>
      <c r="XY307" s="75"/>
      <c r="XZ307" s="75"/>
      <c r="YA307" s="75"/>
      <c r="YB307" s="75"/>
      <c r="YC307" s="75"/>
      <c r="YD307" s="75"/>
      <c r="YE307" s="75"/>
      <c r="YF307" s="75"/>
      <c r="YG307" s="75"/>
      <c r="YH307" s="75"/>
      <c r="YI307" s="75"/>
      <c r="YJ307" s="75"/>
      <c r="YK307" s="75"/>
      <c r="YL307" s="75"/>
      <c r="YM307" s="75"/>
      <c r="YN307" s="75"/>
      <c r="YO307" s="75"/>
      <c r="YP307" s="75"/>
      <c r="YQ307" s="75"/>
      <c r="YR307" s="75"/>
      <c r="YS307" s="75"/>
      <c r="YT307" s="75"/>
      <c r="YU307" s="75"/>
      <c r="YV307" s="75"/>
      <c r="YW307" s="75"/>
      <c r="YX307" s="75"/>
      <c r="YY307" s="75"/>
      <c r="YZ307" s="75"/>
      <c r="ZA307" s="75"/>
      <c r="ZB307" s="75"/>
      <c r="ZC307" s="75"/>
      <c r="ZD307" s="75"/>
      <c r="ZE307" s="75"/>
      <c r="ZF307" s="75"/>
      <c r="ZG307" s="75"/>
      <c r="ZH307" s="75"/>
      <c r="ZI307" s="75"/>
      <c r="ZJ307" s="75"/>
      <c r="ZK307" s="75"/>
      <c r="ZL307" s="75"/>
      <c r="ZM307" s="75"/>
      <c r="ZN307" s="75"/>
      <c r="ZO307" s="75"/>
      <c r="ZP307" s="75"/>
      <c r="ZQ307" s="75"/>
      <c r="ZR307" s="75"/>
      <c r="ZS307" s="75"/>
      <c r="ZT307" s="75"/>
      <c r="ZU307" s="75"/>
      <c r="ZV307" s="75"/>
      <c r="ZW307" s="75"/>
      <c r="ZX307" s="75"/>
      <c r="ZY307" s="75"/>
      <c r="ZZ307" s="75"/>
      <c r="AAA307" s="75"/>
      <c r="AAB307" s="75"/>
      <c r="AAC307" s="75"/>
      <c r="AAD307" s="75"/>
      <c r="AAE307" s="75"/>
      <c r="AAF307" s="75"/>
      <c r="AAG307" s="75"/>
      <c r="AAH307" s="75"/>
      <c r="AAI307" s="75"/>
      <c r="AAJ307" s="75"/>
      <c r="AAK307" s="75"/>
      <c r="AAL307" s="75"/>
      <c r="AAM307" s="75"/>
      <c r="AAN307" s="75"/>
      <c r="AAO307" s="75"/>
      <c r="AAP307" s="75"/>
      <c r="AAQ307" s="75"/>
      <c r="AAR307" s="75"/>
      <c r="AAS307" s="75"/>
      <c r="AAT307" s="75"/>
      <c r="AAU307" s="75"/>
      <c r="AAV307" s="75"/>
      <c r="AAW307" s="75"/>
      <c r="AAX307" s="75"/>
      <c r="AAY307" s="75"/>
      <c r="AAZ307" s="75"/>
      <c r="ABA307" s="75"/>
      <c r="ABB307" s="75"/>
      <c r="ABC307" s="75"/>
      <c r="ABD307" s="75"/>
      <c r="ABE307" s="75"/>
      <c r="ABF307" s="75"/>
      <c r="ABG307" s="75"/>
      <c r="ABH307" s="75"/>
      <c r="ABI307" s="75"/>
      <c r="ABJ307" s="75"/>
      <c r="ABK307" s="75"/>
      <c r="ABL307" s="75"/>
      <c r="ABM307" s="75"/>
      <c r="ABN307" s="75"/>
      <c r="ABO307" s="75"/>
      <c r="ABP307" s="75"/>
      <c r="ABQ307" s="75"/>
      <c r="ABR307" s="75"/>
      <c r="ABS307" s="75"/>
      <c r="ABT307" s="75"/>
      <c r="ABU307" s="75"/>
      <c r="ABV307" s="75"/>
      <c r="ABW307" s="75"/>
      <c r="ABX307" s="75"/>
      <c r="ABY307" s="75"/>
      <c r="ABZ307" s="75"/>
      <c r="ACA307" s="75"/>
      <c r="ACB307" s="75"/>
      <c r="ACC307" s="75"/>
      <c r="ACD307" s="75"/>
      <c r="ACE307" s="75"/>
      <c r="ACF307" s="75"/>
      <c r="ACG307" s="75"/>
      <c r="ACH307" s="75"/>
      <c r="ACI307" s="75"/>
      <c r="ACJ307" s="75"/>
      <c r="ACK307" s="75"/>
      <c r="ACL307" s="75"/>
      <c r="ACM307" s="75"/>
      <c r="ACN307" s="75"/>
      <c r="ACO307" s="75"/>
      <c r="ACP307" s="75"/>
      <c r="ACQ307" s="75"/>
      <c r="ACR307" s="75"/>
      <c r="ACS307" s="75"/>
      <c r="ACT307" s="75"/>
      <c r="ACU307" s="75"/>
      <c r="ACV307" s="75"/>
      <c r="ACW307" s="75"/>
      <c r="ACX307" s="75"/>
      <c r="ACY307" s="75"/>
      <c r="ACZ307" s="75"/>
      <c r="ADA307" s="75"/>
      <c r="ADB307" s="75"/>
      <c r="ADC307" s="75"/>
      <c r="ADD307" s="75"/>
      <c r="ADE307" s="75"/>
      <c r="ADF307" s="75"/>
      <c r="ADG307" s="75"/>
      <c r="ADH307" s="75"/>
      <c r="ADI307" s="75"/>
      <c r="ADJ307" s="75"/>
      <c r="ADK307" s="75"/>
      <c r="ADL307" s="75"/>
      <c r="ADM307" s="75"/>
      <c r="ADN307" s="75"/>
      <c r="ADO307" s="75"/>
      <c r="ADP307" s="75"/>
      <c r="ADQ307" s="75"/>
      <c r="ADR307" s="75"/>
      <c r="ADS307" s="75"/>
      <c r="ADT307" s="75"/>
      <c r="ADU307" s="75"/>
      <c r="ADV307" s="75"/>
      <c r="ADW307" s="75"/>
      <c r="ADX307" s="75"/>
      <c r="ADY307" s="75"/>
      <c r="ADZ307" s="75"/>
      <c r="AEA307" s="75"/>
      <c r="AEB307" s="75"/>
      <c r="AEC307" s="75"/>
      <c r="AED307" s="75"/>
      <c r="AEE307" s="75"/>
      <c r="AEF307" s="75"/>
      <c r="AEG307" s="75"/>
      <c r="AEH307" s="75"/>
      <c r="AEI307" s="75"/>
      <c r="AEJ307" s="75"/>
      <c r="AEK307" s="75"/>
      <c r="AEL307" s="75"/>
      <c r="AEM307" s="75"/>
      <c r="AEN307" s="75"/>
      <c r="AEO307" s="75"/>
      <c r="AEP307" s="75"/>
      <c r="AEQ307" s="75"/>
      <c r="AER307" s="75"/>
      <c r="AES307" s="75"/>
      <c r="AET307" s="75"/>
      <c r="AEU307" s="75"/>
      <c r="AEV307" s="75"/>
      <c r="AEW307" s="75"/>
      <c r="AEX307" s="75"/>
      <c r="AEY307" s="75"/>
      <c r="AEZ307" s="75"/>
      <c r="AFA307" s="75"/>
      <c r="AFB307" s="75"/>
      <c r="AFC307" s="75"/>
      <c r="AFD307" s="75"/>
      <c r="AFE307" s="75"/>
      <c r="AFF307" s="75"/>
      <c r="AFG307" s="75"/>
      <c r="AFH307" s="75"/>
      <c r="AFI307" s="75"/>
      <c r="AFJ307" s="75"/>
      <c r="AFK307" s="75"/>
      <c r="AFL307" s="75"/>
      <c r="AFM307" s="75"/>
      <c r="AFN307" s="75"/>
      <c r="AFO307" s="75"/>
      <c r="AFP307" s="75"/>
      <c r="AFQ307" s="75"/>
      <c r="AFR307" s="75"/>
      <c r="AFS307" s="75"/>
      <c r="AFT307" s="75"/>
      <c r="AFU307" s="75"/>
      <c r="AFV307" s="75"/>
      <c r="AFW307" s="75"/>
      <c r="AFX307" s="75"/>
      <c r="AFY307" s="75"/>
      <c r="AFZ307" s="75"/>
      <c r="AGA307" s="75"/>
      <c r="AGB307" s="75"/>
      <c r="AGC307" s="75"/>
      <c r="AGD307" s="75"/>
      <c r="AGE307" s="75"/>
      <c r="AGF307" s="75"/>
      <c r="AGG307" s="75"/>
      <c r="AGH307" s="75"/>
      <c r="AGI307" s="75"/>
      <c r="AGJ307" s="75"/>
      <c r="AGK307" s="75"/>
      <c r="AGL307" s="75"/>
      <c r="AGM307" s="75"/>
      <c r="AGN307" s="75"/>
      <c r="AGO307" s="75"/>
      <c r="AGP307" s="75"/>
      <c r="AGQ307" s="75"/>
      <c r="AGR307" s="75"/>
      <c r="AGS307" s="75"/>
      <c r="AGT307" s="75"/>
      <c r="AGU307" s="75"/>
      <c r="AGV307" s="75"/>
      <c r="AGW307" s="75"/>
      <c r="AGX307" s="75"/>
      <c r="AGY307" s="75"/>
      <c r="AGZ307" s="75"/>
      <c r="AHA307" s="75"/>
      <c r="AHB307" s="75"/>
      <c r="AHC307" s="75"/>
      <c r="AHD307" s="75"/>
      <c r="AHE307" s="75"/>
      <c r="AHF307" s="75"/>
      <c r="AHG307" s="75"/>
      <c r="AHH307" s="75"/>
      <c r="AHI307" s="75"/>
      <c r="AHJ307" s="75"/>
      <c r="AHK307" s="75"/>
      <c r="AHL307" s="75"/>
      <c r="AHM307" s="75"/>
      <c r="AHN307" s="75"/>
      <c r="AHO307" s="75"/>
      <c r="AHP307" s="75"/>
      <c r="AHQ307" s="75"/>
      <c r="AHR307" s="75"/>
      <c r="AHS307" s="75"/>
      <c r="AHT307" s="75"/>
      <c r="AHU307" s="75"/>
      <c r="AHV307" s="75"/>
      <c r="AHW307" s="75"/>
      <c r="AHX307" s="75"/>
      <c r="AHY307" s="75"/>
      <c r="AHZ307" s="75"/>
      <c r="AIA307" s="75"/>
      <c r="AIB307" s="75"/>
      <c r="AIC307" s="75"/>
      <c r="AID307" s="75"/>
      <c r="AIE307" s="75"/>
      <c r="AIF307" s="75"/>
      <c r="AIG307" s="75"/>
      <c r="AIH307" s="75"/>
      <c r="AII307" s="75"/>
      <c r="AIJ307" s="75"/>
      <c r="AIK307" s="75"/>
      <c r="AIL307" s="75"/>
      <c r="AIM307" s="75"/>
      <c r="AIN307" s="75"/>
      <c r="AIO307" s="75"/>
      <c r="AIP307" s="75"/>
      <c r="AIQ307" s="75"/>
      <c r="AIR307" s="75"/>
      <c r="AIS307" s="75"/>
      <c r="AIT307" s="75"/>
      <c r="AIU307" s="75"/>
      <c r="AIV307" s="75"/>
      <c r="AIW307" s="75"/>
      <c r="AIX307" s="75"/>
      <c r="AIY307" s="75"/>
      <c r="AIZ307" s="75"/>
      <c r="AJA307" s="75"/>
      <c r="AJB307" s="75"/>
      <c r="AJC307" s="75"/>
      <c r="AJD307" s="75"/>
      <c r="AJE307" s="75"/>
      <c r="AJF307" s="75"/>
      <c r="AJG307" s="75"/>
      <c r="AJH307" s="75"/>
      <c r="AJI307" s="75"/>
      <c r="AJJ307" s="75"/>
      <c r="AJK307" s="75"/>
      <c r="AJL307" s="75"/>
      <c r="AJM307" s="75"/>
      <c r="AJN307" s="75"/>
      <c r="AJO307" s="75"/>
      <c r="AJP307" s="75"/>
      <c r="AJQ307" s="75"/>
      <c r="AJR307" s="75"/>
      <c r="AJS307" s="75"/>
      <c r="AJT307" s="75"/>
      <c r="AJU307" s="75"/>
      <c r="AJV307" s="75"/>
      <c r="AJW307" s="75"/>
      <c r="AJX307" s="75"/>
      <c r="AJY307" s="75"/>
      <c r="AJZ307" s="75"/>
      <c r="AKA307" s="75"/>
      <c r="AKB307" s="75"/>
      <c r="AKC307" s="75"/>
      <c r="AKD307" s="75"/>
      <c r="AKE307" s="75"/>
      <c r="AKF307" s="75"/>
      <c r="AKG307" s="75"/>
      <c r="AKH307" s="75"/>
      <c r="AKI307" s="75"/>
      <c r="AKJ307" s="75"/>
      <c r="AKK307" s="75"/>
      <c r="AKL307" s="75"/>
      <c r="AKM307" s="75"/>
      <c r="AKN307" s="75"/>
      <c r="AKO307" s="75"/>
      <c r="AKP307" s="75"/>
      <c r="AKQ307" s="75"/>
      <c r="AKR307" s="75"/>
      <c r="AKS307" s="75"/>
      <c r="AKT307" s="75"/>
      <c r="AKU307" s="75"/>
      <c r="AKV307" s="75"/>
      <c r="AKW307" s="75"/>
      <c r="AKX307" s="75"/>
      <c r="AKY307" s="75"/>
      <c r="AKZ307" s="75"/>
      <c r="ALA307" s="75"/>
      <c r="ALB307" s="75"/>
      <c r="ALC307" s="75"/>
      <c r="ALD307" s="75"/>
      <c r="ALE307" s="75"/>
      <c r="ALF307" s="75"/>
      <c r="ALG307" s="75"/>
      <c r="ALH307" s="75"/>
      <c r="ALI307" s="75"/>
      <c r="ALJ307" s="75"/>
      <c r="ALK307" s="75"/>
      <c r="ALL307" s="75"/>
      <c r="ALM307" s="75"/>
      <c r="ALN307" s="75"/>
      <c r="ALO307" s="75"/>
      <c r="ALP307" s="75"/>
      <c r="ALQ307" s="75"/>
      <c r="ALR307" s="75"/>
      <c r="ALS307" s="75"/>
      <c r="ALT307" s="75"/>
      <c r="ALU307" s="75"/>
      <c r="ALV307" s="75"/>
      <c r="ALW307" s="75"/>
      <c r="ALX307" s="75"/>
      <c r="ALY307" s="75"/>
      <c r="ALZ307" s="75"/>
      <c r="AMA307" s="75"/>
      <c r="AMB307" s="75"/>
      <c r="AMC307" s="75"/>
      <c r="AMD307" s="75"/>
      <c r="AME307" s="75"/>
      <c r="AMF307" s="75"/>
      <c r="AMG307" s="75"/>
      <c r="AMH307" s="75"/>
      <c r="AMI307" s="75"/>
      <c r="AMJ307" s="75"/>
      <c r="AMK307" s="75"/>
      <c r="AML307" s="75"/>
      <c r="AMM307" s="75"/>
      <c r="AMN307" s="75"/>
      <c r="AMO307" s="75"/>
      <c r="AMP307" s="75"/>
      <c r="AMQ307" s="75"/>
      <c r="AMR307" s="75"/>
      <c r="AMS307" s="75"/>
      <c r="AMT307" s="75"/>
      <c r="AMU307" s="75"/>
      <c r="AMV307" s="75"/>
      <c r="AMW307" s="75"/>
      <c r="AMX307" s="75"/>
      <c r="AMY307" s="75"/>
      <c r="AMZ307" s="75"/>
      <c r="ANA307" s="75"/>
      <c r="ANB307" s="75"/>
      <c r="ANC307" s="75"/>
      <c r="AND307" s="75"/>
      <c r="ANE307" s="75"/>
      <c r="ANF307" s="75"/>
      <c r="ANG307" s="75"/>
      <c r="ANH307" s="75"/>
      <c r="ANI307" s="75"/>
      <c r="ANJ307" s="75"/>
      <c r="ANK307" s="75"/>
      <c r="ANL307" s="75"/>
      <c r="ANM307" s="75"/>
      <c r="ANN307" s="75"/>
      <c r="ANO307" s="75"/>
      <c r="ANP307" s="75"/>
      <c r="ANQ307" s="75"/>
      <c r="ANR307" s="75"/>
      <c r="ANS307" s="75"/>
      <c r="ANT307" s="75"/>
      <c r="ANU307" s="75"/>
      <c r="ANV307" s="75"/>
      <c r="ANW307" s="75"/>
      <c r="ANX307" s="75"/>
      <c r="ANY307" s="75"/>
      <c r="ANZ307" s="75"/>
      <c r="AOA307" s="75"/>
      <c r="AOB307" s="75"/>
      <c r="AOC307" s="75"/>
      <c r="AOD307" s="75"/>
      <c r="AOE307" s="75"/>
      <c r="AOF307" s="75"/>
      <c r="AOG307" s="75"/>
      <c r="AOH307" s="75"/>
      <c r="AOI307" s="75"/>
      <c r="AOJ307" s="75"/>
      <c r="AOK307" s="75"/>
      <c r="AOL307" s="75"/>
      <c r="AOM307" s="75"/>
      <c r="AON307" s="75"/>
      <c r="AOO307" s="75"/>
      <c r="AOP307" s="75"/>
      <c r="AOQ307" s="75"/>
      <c r="AOR307" s="75"/>
      <c r="AOS307" s="75"/>
      <c r="AOT307" s="75"/>
      <c r="AOU307" s="75"/>
      <c r="AOV307" s="75"/>
      <c r="AOW307" s="75"/>
      <c r="AOX307" s="75"/>
      <c r="AOY307" s="75"/>
      <c r="AOZ307" s="75"/>
      <c r="APA307" s="75"/>
      <c r="APB307" s="75"/>
      <c r="APC307" s="75"/>
      <c r="APD307" s="75"/>
      <c r="APE307" s="75"/>
      <c r="APF307" s="75"/>
      <c r="APG307" s="75"/>
      <c r="APH307" s="75"/>
      <c r="API307" s="75"/>
      <c r="APJ307" s="75"/>
      <c r="APK307" s="75"/>
      <c r="APL307" s="75"/>
      <c r="APM307" s="75"/>
      <c r="APN307" s="75"/>
      <c r="APO307" s="75"/>
      <c r="APP307" s="75"/>
      <c r="APQ307" s="75"/>
      <c r="APR307" s="75"/>
      <c r="APS307" s="75"/>
      <c r="APT307" s="75"/>
      <c r="APU307" s="75"/>
      <c r="APV307" s="75"/>
      <c r="APW307" s="75"/>
      <c r="APX307" s="75"/>
      <c r="APY307" s="75"/>
      <c r="APZ307" s="75"/>
      <c r="AQA307" s="75"/>
      <c r="AQB307" s="75"/>
      <c r="AQC307" s="75"/>
      <c r="AQD307" s="75"/>
      <c r="AQE307" s="75"/>
      <c r="AQF307" s="75"/>
      <c r="AQG307" s="75"/>
      <c r="AQH307" s="75"/>
      <c r="AQI307" s="75"/>
      <c r="AQJ307" s="75"/>
      <c r="AQK307" s="75"/>
      <c r="AQL307" s="75"/>
      <c r="AQM307" s="75"/>
      <c r="AQN307" s="75"/>
      <c r="AQO307" s="75"/>
      <c r="AQP307" s="75"/>
      <c r="AQQ307" s="75"/>
      <c r="AQR307" s="75"/>
      <c r="AQS307" s="75"/>
      <c r="AQT307" s="75"/>
      <c r="AQU307" s="75"/>
      <c r="AQV307" s="75"/>
      <c r="AQW307" s="75"/>
      <c r="AQX307" s="75"/>
      <c r="AQY307" s="75"/>
      <c r="AQZ307" s="75"/>
      <c r="ARA307" s="75"/>
      <c r="ARB307" s="75"/>
      <c r="ARC307" s="75"/>
      <c r="ARD307" s="75"/>
      <c r="ARE307" s="75"/>
      <c r="ARF307" s="75"/>
      <c r="ARG307" s="75"/>
      <c r="ARH307" s="75"/>
      <c r="ARI307" s="75"/>
      <c r="ARJ307" s="75"/>
      <c r="ARK307" s="75"/>
      <c r="ARL307" s="75"/>
      <c r="ARM307" s="75"/>
      <c r="ARN307" s="75"/>
      <c r="ARO307" s="75"/>
      <c r="ARP307" s="75"/>
      <c r="ARQ307" s="75"/>
      <c r="ARR307" s="75"/>
      <c r="ARS307" s="75"/>
      <c r="ART307" s="75"/>
      <c r="ARU307" s="75"/>
      <c r="ARV307" s="75"/>
      <c r="ARW307" s="75"/>
      <c r="ARX307" s="75"/>
      <c r="ARY307" s="75"/>
      <c r="ARZ307" s="75"/>
      <c r="ASA307" s="75"/>
      <c r="ASB307" s="75"/>
      <c r="ASC307" s="75"/>
      <c r="ASD307" s="75"/>
      <c r="ASE307" s="75"/>
      <c r="ASF307" s="75"/>
      <c r="ASG307" s="75"/>
      <c r="ASH307" s="75"/>
      <c r="ASI307" s="75"/>
      <c r="ASJ307" s="75"/>
      <c r="ASK307" s="75"/>
      <c r="ASL307" s="75"/>
      <c r="ASM307" s="75"/>
      <c r="ASN307" s="75"/>
      <c r="ASO307" s="75"/>
      <c r="ASP307" s="75"/>
      <c r="ASQ307" s="75"/>
      <c r="ASR307" s="75"/>
      <c r="ASS307" s="75"/>
      <c r="AST307" s="75"/>
      <c r="ASU307" s="75"/>
      <c r="ASV307" s="75"/>
      <c r="ASW307" s="75"/>
      <c r="ASX307" s="75"/>
      <c r="ASY307" s="75"/>
      <c r="ASZ307" s="75"/>
      <c r="ATA307" s="75"/>
      <c r="ATB307" s="75"/>
      <c r="ATC307" s="75"/>
      <c r="ATD307" s="75"/>
      <c r="ATE307" s="75"/>
      <c r="ATF307" s="75"/>
      <c r="ATG307" s="75"/>
      <c r="ATH307" s="75"/>
      <c r="ATI307" s="75"/>
      <c r="ATJ307" s="75"/>
      <c r="ATK307" s="75"/>
      <c r="ATL307" s="75"/>
      <c r="ATM307" s="75"/>
      <c r="ATN307" s="75"/>
      <c r="ATO307" s="75"/>
      <c r="ATP307" s="75"/>
      <c r="ATQ307" s="75"/>
      <c r="ATR307" s="75"/>
      <c r="ATS307" s="75"/>
      <c r="ATT307" s="75"/>
      <c r="ATU307" s="75"/>
      <c r="ATV307" s="75"/>
      <c r="ATW307" s="75"/>
      <c r="ATX307" s="75"/>
      <c r="ATY307" s="75"/>
      <c r="ATZ307" s="75"/>
      <c r="AUA307" s="75"/>
      <c r="AUB307" s="75"/>
      <c r="AUC307" s="75"/>
      <c r="AUD307" s="75"/>
      <c r="AUE307" s="75"/>
      <c r="AUF307" s="75"/>
      <c r="AUG307" s="75"/>
      <c r="AUH307" s="75"/>
      <c r="AUI307" s="75"/>
      <c r="AUJ307" s="75"/>
      <c r="AUK307" s="75"/>
      <c r="AUL307" s="75"/>
      <c r="AUM307" s="75"/>
      <c r="AUN307" s="75"/>
      <c r="AUO307" s="75"/>
      <c r="AUP307" s="75"/>
      <c r="AUQ307" s="75"/>
      <c r="AUR307" s="75"/>
      <c r="AUS307" s="75"/>
      <c r="AUT307" s="75"/>
      <c r="AUU307" s="75"/>
      <c r="AUV307" s="75"/>
      <c r="AUW307" s="75"/>
      <c r="AUX307" s="75"/>
      <c r="AUY307" s="75"/>
      <c r="AUZ307" s="75"/>
      <c r="AVA307" s="75"/>
      <c r="AVB307" s="75"/>
      <c r="AVC307" s="75"/>
      <c r="AVD307" s="75"/>
      <c r="AVE307" s="75"/>
      <c r="AVF307" s="75"/>
      <c r="AVG307" s="75"/>
      <c r="AVH307" s="75"/>
      <c r="AVI307" s="75"/>
      <c r="AVJ307" s="75"/>
      <c r="AVK307" s="75"/>
      <c r="AVL307" s="75"/>
      <c r="AVM307" s="75"/>
      <c r="AVN307" s="75"/>
      <c r="AVO307" s="75"/>
      <c r="AVP307" s="75"/>
      <c r="AVQ307" s="75"/>
      <c r="AVR307" s="75"/>
      <c r="AVS307" s="75"/>
      <c r="AVT307" s="75"/>
      <c r="AVU307" s="75"/>
      <c r="AVV307" s="75"/>
      <c r="AVW307" s="75"/>
      <c r="AVX307" s="75"/>
      <c r="AVY307" s="75"/>
      <c r="AVZ307" s="75"/>
      <c r="AWA307" s="75"/>
      <c r="AWB307" s="75"/>
      <c r="AWC307" s="75"/>
      <c r="AWD307" s="75"/>
      <c r="AWE307" s="75"/>
      <c r="AWF307" s="75"/>
      <c r="AWG307" s="75"/>
      <c r="AWH307" s="75"/>
      <c r="AWI307" s="75"/>
      <c r="AWJ307" s="75"/>
      <c r="AWK307" s="75"/>
      <c r="AWL307" s="75"/>
      <c r="AWM307" s="75"/>
      <c r="AWN307" s="75"/>
      <c r="AWO307" s="75"/>
      <c r="AWP307" s="75"/>
      <c r="AWQ307" s="75"/>
      <c r="AWR307" s="75"/>
      <c r="AWS307" s="75"/>
      <c r="AWT307" s="75"/>
      <c r="AWU307" s="75"/>
      <c r="AWV307" s="75"/>
      <c r="AWW307" s="75"/>
      <c r="AWX307" s="75"/>
      <c r="AWY307" s="75"/>
      <c r="AWZ307" s="75"/>
      <c r="AXA307" s="75"/>
      <c r="AXB307" s="75"/>
      <c r="AXC307" s="75"/>
      <c r="AXD307" s="75"/>
      <c r="AXE307" s="75"/>
      <c r="AXF307" s="75"/>
      <c r="AXG307" s="75"/>
      <c r="AXH307" s="75"/>
      <c r="AXI307" s="75"/>
      <c r="AXJ307" s="75"/>
      <c r="AXK307" s="75"/>
      <c r="AXL307" s="75"/>
      <c r="AXM307" s="75"/>
      <c r="AXN307" s="75"/>
      <c r="AXO307" s="75"/>
      <c r="AXP307" s="75"/>
      <c r="AXQ307" s="75"/>
      <c r="AXR307" s="75"/>
      <c r="AXS307" s="75"/>
      <c r="AXT307" s="75"/>
      <c r="AXU307" s="75"/>
      <c r="AXV307" s="75"/>
      <c r="AXW307" s="75"/>
      <c r="AXX307" s="75"/>
      <c r="AXY307" s="75"/>
      <c r="AXZ307" s="75"/>
      <c r="AYA307" s="75"/>
      <c r="AYB307" s="75"/>
      <c r="AYC307" s="75"/>
      <c r="AYD307" s="75"/>
      <c r="AYE307" s="75"/>
      <c r="AYF307" s="75"/>
      <c r="AYG307" s="75"/>
      <c r="AYH307" s="75"/>
      <c r="AYI307" s="75"/>
      <c r="AYJ307" s="75"/>
      <c r="AYK307" s="75"/>
      <c r="AYL307" s="75"/>
      <c r="AYM307" s="75"/>
      <c r="AYN307" s="75"/>
      <c r="AYO307" s="75"/>
      <c r="AYP307" s="75"/>
      <c r="AYQ307" s="75"/>
      <c r="AYR307" s="75"/>
      <c r="AYS307" s="75"/>
      <c r="AYT307" s="75"/>
      <c r="AYU307" s="75"/>
      <c r="AYV307" s="75"/>
      <c r="AYW307" s="75"/>
      <c r="AYX307" s="75"/>
      <c r="AYY307" s="75"/>
      <c r="AYZ307" s="75"/>
      <c r="AZA307" s="75"/>
      <c r="AZB307" s="75"/>
      <c r="AZC307" s="75"/>
      <c r="AZD307" s="75"/>
      <c r="AZE307" s="75"/>
      <c r="AZF307" s="75"/>
      <c r="AZG307" s="75"/>
      <c r="AZH307" s="75"/>
      <c r="AZI307" s="75"/>
      <c r="AZJ307" s="75"/>
      <c r="AZK307" s="75"/>
      <c r="AZL307" s="75"/>
      <c r="AZM307" s="75"/>
      <c r="AZN307" s="75"/>
      <c r="AZO307" s="75"/>
      <c r="AZP307" s="75"/>
      <c r="AZQ307" s="75"/>
      <c r="AZR307" s="75"/>
      <c r="AZS307" s="75"/>
      <c r="AZT307" s="75"/>
      <c r="AZU307" s="75"/>
      <c r="AZV307" s="75"/>
      <c r="AZW307" s="75"/>
      <c r="AZX307" s="75"/>
      <c r="AZY307" s="75"/>
      <c r="AZZ307" s="75"/>
      <c r="BAA307" s="75"/>
      <c r="BAB307" s="75"/>
      <c r="BAC307" s="75"/>
      <c r="BAD307" s="75"/>
      <c r="BAE307" s="75"/>
      <c r="BAF307" s="75"/>
      <c r="BAG307" s="75"/>
      <c r="BAH307" s="75"/>
      <c r="BAI307" s="75"/>
      <c r="BAJ307" s="75"/>
      <c r="BAK307" s="75"/>
      <c r="BAL307" s="75"/>
      <c r="BAM307" s="75"/>
      <c r="BAN307" s="75"/>
      <c r="BAO307" s="75"/>
      <c r="BAP307" s="75"/>
      <c r="BAQ307" s="75"/>
      <c r="BAR307" s="75"/>
      <c r="BAS307" s="75"/>
      <c r="BAT307" s="75"/>
      <c r="BAU307" s="75"/>
      <c r="BAV307" s="75"/>
      <c r="BAW307" s="75"/>
      <c r="BAX307" s="75"/>
      <c r="BAY307" s="75"/>
      <c r="BAZ307" s="75"/>
      <c r="BBA307" s="75"/>
      <c r="BBB307" s="75"/>
      <c r="BBC307" s="75"/>
      <c r="BBD307" s="75"/>
      <c r="BBE307" s="75"/>
      <c r="BBF307" s="75"/>
      <c r="BBG307" s="75"/>
      <c r="BBH307" s="75"/>
      <c r="BBI307" s="75"/>
      <c r="BBJ307" s="75"/>
      <c r="BBK307" s="75"/>
      <c r="BBL307" s="75"/>
      <c r="BBM307" s="75"/>
      <c r="BBN307" s="75"/>
      <c r="BBO307" s="75"/>
      <c r="BBP307" s="75"/>
      <c r="BBQ307" s="75"/>
      <c r="BBR307" s="75"/>
      <c r="BBS307" s="75"/>
      <c r="BBT307" s="75"/>
      <c r="BBU307" s="75"/>
      <c r="BBV307" s="75"/>
      <c r="BBW307" s="75"/>
      <c r="BBX307" s="75"/>
      <c r="BBY307" s="75"/>
      <c r="BBZ307" s="75"/>
      <c r="BCA307" s="75"/>
      <c r="BCB307" s="75"/>
      <c r="BCC307" s="75"/>
      <c r="BCD307" s="75"/>
      <c r="BCE307" s="75"/>
      <c r="BCF307" s="75"/>
      <c r="BCG307" s="75"/>
      <c r="BCH307" s="75"/>
      <c r="BCI307" s="75"/>
      <c r="BCJ307" s="75"/>
      <c r="BCK307" s="75"/>
      <c r="BCL307" s="75"/>
      <c r="BCM307" s="75"/>
      <c r="BCN307" s="75"/>
      <c r="BCO307" s="75"/>
      <c r="BCP307" s="75"/>
      <c r="BCQ307" s="75"/>
      <c r="BCR307" s="75"/>
      <c r="BCS307" s="75"/>
      <c r="BCT307" s="75"/>
      <c r="BCU307" s="75"/>
      <c r="BCV307" s="75"/>
      <c r="BCW307" s="75"/>
      <c r="BCX307" s="75"/>
      <c r="BCY307" s="75"/>
      <c r="BCZ307" s="75"/>
      <c r="BDA307" s="75"/>
      <c r="BDB307" s="75"/>
      <c r="BDC307" s="75"/>
      <c r="BDD307" s="75"/>
      <c r="BDE307" s="75"/>
      <c r="BDF307" s="75"/>
      <c r="BDG307" s="75"/>
      <c r="BDH307" s="75"/>
      <c r="BDI307" s="75"/>
      <c r="BDJ307" s="75"/>
      <c r="BDK307" s="75"/>
      <c r="BDL307" s="75"/>
      <c r="BDM307" s="75"/>
      <c r="BDN307" s="75"/>
      <c r="BDO307" s="75"/>
      <c r="BDP307" s="75"/>
      <c r="BDQ307" s="75"/>
      <c r="BDR307" s="75"/>
      <c r="BDS307" s="75"/>
      <c r="BDT307" s="75"/>
      <c r="BDU307" s="75"/>
      <c r="BDV307" s="75"/>
      <c r="BDW307" s="75"/>
      <c r="BDX307" s="75"/>
      <c r="BDY307" s="75"/>
      <c r="BDZ307" s="75"/>
      <c r="BEA307" s="75"/>
      <c r="BEB307" s="75"/>
      <c r="BEC307" s="75"/>
      <c r="BED307" s="75"/>
      <c r="BEE307" s="75"/>
      <c r="BEF307" s="75"/>
      <c r="BEG307" s="75"/>
      <c r="BEH307" s="75"/>
      <c r="BEI307" s="75"/>
      <c r="BEJ307" s="75"/>
      <c r="BEK307" s="75"/>
      <c r="BEL307" s="75"/>
      <c r="BEM307" s="75"/>
      <c r="BEN307" s="75"/>
      <c r="BEO307" s="75"/>
      <c r="BEP307" s="75"/>
      <c r="BEQ307" s="75"/>
      <c r="BER307" s="75"/>
      <c r="BES307" s="75"/>
      <c r="BET307" s="75"/>
      <c r="BEU307" s="75"/>
      <c r="BEV307" s="75"/>
      <c r="BEW307" s="75"/>
      <c r="BEX307" s="75"/>
      <c r="BEY307" s="75"/>
      <c r="BEZ307" s="75"/>
      <c r="BFA307" s="75"/>
      <c r="BFB307" s="75"/>
      <c r="BFC307" s="75"/>
      <c r="BFD307" s="75"/>
      <c r="BFE307" s="75"/>
      <c r="BFF307" s="75"/>
      <c r="BFG307" s="75"/>
      <c r="BFH307" s="75"/>
      <c r="BFI307" s="75"/>
      <c r="BFJ307" s="75"/>
      <c r="BFK307" s="75"/>
      <c r="BFL307" s="75"/>
      <c r="BFM307" s="75"/>
      <c r="BFN307" s="75"/>
      <c r="BFO307" s="75"/>
      <c r="BFP307" s="75"/>
      <c r="BFQ307" s="75"/>
      <c r="BFR307" s="75"/>
      <c r="BFS307" s="75"/>
      <c r="BFT307" s="75"/>
      <c r="BFU307" s="75"/>
      <c r="BFV307" s="75"/>
      <c r="BFW307" s="75"/>
      <c r="BFX307" s="75"/>
      <c r="BFY307" s="75"/>
      <c r="BFZ307" s="75"/>
      <c r="BGA307" s="75"/>
      <c r="BGB307" s="75"/>
      <c r="BGC307" s="75"/>
      <c r="BGD307" s="75"/>
      <c r="BGE307" s="75"/>
      <c r="BGF307" s="75"/>
      <c r="BGG307" s="75"/>
      <c r="BGH307" s="75"/>
      <c r="BGI307" s="75"/>
      <c r="BGJ307" s="75"/>
      <c r="BGK307" s="75"/>
      <c r="BGL307" s="75"/>
      <c r="BGM307" s="75"/>
      <c r="BGN307" s="75"/>
      <c r="BGO307" s="75"/>
      <c r="BGP307" s="75"/>
      <c r="BGQ307" s="75"/>
      <c r="BGR307" s="75"/>
      <c r="BGS307" s="75"/>
      <c r="BGT307" s="75"/>
      <c r="BGU307" s="75"/>
      <c r="BGV307" s="75"/>
      <c r="BGW307" s="75"/>
      <c r="BGX307" s="75"/>
      <c r="BGY307" s="75"/>
      <c r="BGZ307" s="75"/>
      <c r="BHA307" s="75"/>
      <c r="BHB307" s="75"/>
      <c r="BHC307" s="75"/>
      <c r="BHD307" s="75"/>
      <c r="BHE307" s="75"/>
      <c r="BHF307" s="75"/>
      <c r="BHG307" s="75"/>
      <c r="BHH307" s="75"/>
      <c r="BHI307" s="75"/>
      <c r="BHJ307" s="75"/>
      <c r="BHK307" s="75"/>
      <c r="BHL307" s="75"/>
      <c r="BHM307" s="75"/>
      <c r="BHN307" s="75"/>
      <c r="BHO307" s="75"/>
      <c r="BHP307" s="75"/>
      <c r="BHQ307" s="75"/>
      <c r="BHR307" s="75"/>
      <c r="BHS307" s="75"/>
      <c r="BHT307" s="75"/>
      <c r="BHU307" s="75"/>
      <c r="BHV307" s="75"/>
      <c r="BHW307" s="75"/>
      <c r="BHX307" s="75"/>
      <c r="BHY307" s="75"/>
      <c r="BHZ307" s="75"/>
      <c r="BIA307" s="75"/>
      <c r="BIB307" s="75"/>
      <c r="BIC307" s="75"/>
      <c r="BID307" s="75"/>
      <c r="BIE307" s="75"/>
      <c r="BIF307" s="75"/>
      <c r="BIG307" s="75"/>
      <c r="BIH307" s="75"/>
      <c r="BII307" s="75"/>
      <c r="BIJ307" s="75"/>
      <c r="BIK307" s="75"/>
      <c r="BIL307" s="75"/>
      <c r="BIM307" s="75"/>
      <c r="BIN307" s="75"/>
      <c r="BIO307" s="75"/>
      <c r="BIP307" s="75"/>
      <c r="BIQ307" s="75"/>
      <c r="BIR307" s="75"/>
      <c r="BIS307" s="75"/>
      <c r="BIT307" s="75"/>
      <c r="BIU307" s="75"/>
      <c r="BIV307" s="75"/>
      <c r="BIW307" s="75"/>
      <c r="BIX307" s="75"/>
      <c r="BIY307" s="75"/>
      <c r="BIZ307" s="75"/>
      <c r="BJA307" s="75"/>
      <c r="BJB307" s="75"/>
      <c r="BJC307" s="75"/>
      <c r="BJD307" s="75"/>
      <c r="BJE307" s="75"/>
      <c r="BJF307" s="75"/>
      <c r="BJG307" s="75"/>
      <c r="BJH307" s="75"/>
      <c r="BJI307" s="75"/>
      <c r="BJJ307" s="75"/>
      <c r="BJK307" s="75"/>
      <c r="BJL307" s="75"/>
      <c r="BJM307" s="75"/>
      <c r="BJN307" s="75"/>
      <c r="BJO307" s="75"/>
      <c r="BJP307" s="75"/>
      <c r="BJQ307" s="75"/>
      <c r="BJR307" s="75"/>
      <c r="BJS307" s="75"/>
      <c r="BJT307" s="75"/>
      <c r="BJU307" s="75"/>
      <c r="BJV307" s="75"/>
      <c r="BJW307" s="75"/>
      <c r="BJX307" s="75"/>
      <c r="BJY307" s="75"/>
      <c r="BJZ307" s="75"/>
      <c r="BKA307" s="75"/>
      <c r="BKB307" s="75"/>
      <c r="BKC307" s="75"/>
      <c r="BKD307" s="75"/>
      <c r="BKE307" s="75"/>
      <c r="BKF307" s="75"/>
      <c r="BKG307" s="75"/>
      <c r="BKH307" s="75"/>
      <c r="BKI307" s="75"/>
      <c r="BKJ307" s="75"/>
      <c r="BKK307" s="75"/>
      <c r="BKL307" s="75"/>
      <c r="BKM307" s="75"/>
      <c r="BKN307" s="75"/>
      <c r="BKO307" s="75"/>
      <c r="BKP307" s="75"/>
      <c r="BKQ307" s="75"/>
      <c r="BKR307" s="75"/>
      <c r="BKS307" s="75"/>
      <c r="BKT307" s="75"/>
      <c r="BKU307" s="75"/>
      <c r="BKV307" s="75"/>
      <c r="BKW307" s="75"/>
      <c r="BKX307" s="75"/>
      <c r="BKY307" s="75"/>
      <c r="BKZ307" s="75"/>
      <c r="BLA307" s="75"/>
      <c r="BLB307" s="75"/>
      <c r="BLC307" s="75"/>
      <c r="BLD307" s="75"/>
      <c r="BLE307" s="75"/>
      <c r="BLF307" s="75"/>
      <c r="BLG307" s="75"/>
      <c r="BLH307" s="75"/>
      <c r="BLI307" s="75"/>
      <c r="BLJ307" s="75"/>
      <c r="BLK307" s="75"/>
      <c r="BLL307" s="75"/>
      <c r="BLM307" s="75"/>
      <c r="BLN307" s="75"/>
      <c r="BLO307" s="75"/>
      <c r="BLP307" s="75"/>
      <c r="BLQ307" s="75"/>
      <c r="BLR307" s="75"/>
      <c r="BLS307" s="75"/>
      <c r="BLT307" s="75"/>
      <c r="BLU307" s="75"/>
      <c r="BLV307" s="75"/>
      <c r="BLW307" s="75"/>
      <c r="BLX307" s="75"/>
      <c r="BLY307" s="75"/>
      <c r="BLZ307" s="75"/>
      <c r="BMA307" s="75"/>
      <c r="BMB307" s="75"/>
      <c r="BMC307" s="75"/>
      <c r="BMD307" s="75"/>
      <c r="BME307" s="75"/>
      <c r="BMF307" s="75"/>
      <c r="BMG307" s="75"/>
      <c r="BMH307" s="75"/>
      <c r="BMI307" s="75"/>
      <c r="BMJ307" s="75"/>
      <c r="BMK307" s="75"/>
      <c r="BML307" s="75"/>
      <c r="BMM307" s="75"/>
      <c r="BMN307" s="75"/>
      <c r="BMO307" s="75"/>
      <c r="BMP307" s="75"/>
      <c r="BMQ307" s="75"/>
      <c r="BMR307" s="75"/>
      <c r="BMS307" s="75"/>
      <c r="BMT307" s="75"/>
      <c r="BMU307" s="75"/>
      <c r="BMV307" s="75"/>
      <c r="BMW307" s="75"/>
      <c r="BMX307" s="75"/>
      <c r="BMY307" s="75"/>
      <c r="BMZ307" s="75"/>
      <c r="BNA307" s="75"/>
      <c r="BNB307" s="75"/>
      <c r="BNC307" s="75"/>
      <c r="BND307" s="75"/>
      <c r="BNE307" s="75"/>
      <c r="BNF307" s="75"/>
      <c r="BNG307" s="75"/>
      <c r="BNH307" s="75"/>
      <c r="BNI307" s="75"/>
      <c r="BNJ307" s="75"/>
      <c r="BNK307" s="75"/>
      <c r="BNL307" s="75"/>
      <c r="BNM307" s="75"/>
      <c r="BNN307" s="75"/>
      <c r="BNO307" s="75"/>
      <c r="BNP307" s="75"/>
      <c r="BNQ307" s="75"/>
      <c r="BNR307" s="75"/>
      <c r="BNS307" s="75"/>
      <c r="BNT307" s="75"/>
      <c r="BNU307" s="75"/>
      <c r="BNV307" s="75"/>
      <c r="BNW307" s="75"/>
      <c r="BNX307" s="75"/>
      <c r="BNY307" s="75"/>
      <c r="BNZ307" s="75"/>
      <c r="BOA307" s="75"/>
      <c r="BOB307" s="75"/>
      <c r="BOC307" s="75"/>
      <c r="BOD307" s="75"/>
      <c r="BOE307" s="75"/>
      <c r="BOF307" s="75"/>
      <c r="BOG307" s="75"/>
      <c r="BOH307" s="75"/>
      <c r="BOI307" s="75"/>
      <c r="BOJ307" s="75"/>
      <c r="BOK307" s="75"/>
      <c r="BOL307" s="75"/>
      <c r="BOM307" s="75"/>
      <c r="BON307" s="75"/>
      <c r="BOO307" s="75"/>
      <c r="BOP307" s="75"/>
      <c r="BOQ307" s="75"/>
      <c r="BOR307" s="75"/>
      <c r="BOS307" s="75"/>
      <c r="BOT307" s="75"/>
      <c r="BOU307" s="75"/>
      <c r="BOV307" s="75"/>
      <c r="BOW307" s="75"/>
      <c r="BOX307" s="75"/>
      <c r="BOY307" s="75"/>
      <c r="BOZ307" s="75"/>
      <c r="BPA307" s="75"/>
      <c r="BPB307" s="75"/>
      <c r="BPC307" s="75"/>
      <c r="BPD307" s="75"/>
      <c r="BPE307" s="75"/>
      <c r="BPF307" s="75"/>
      <c r="BPG307" s="75"/>
      <c r="BPH307" s="75"/>
      <c r="BPI307" s="75"/>
      <c r="BPJ307" s="75"/>
      <c r="BPK307" s="75"/>
      <c r="BPL307" s="75"/>
      <c r="BPM307" s="75"/>
      <c r="BPN307" s="75"/>
      <c r="BPO307" s="75"/>
      <c r="BPP307" s="75"/>
      <c r="BPQ307" s="75"/>
      <c r="BPR307" s="75"/>
      <c r="BPS307" s="75"/>
      <c r="BPT307" s="75"/>
      <c r="BPU307" s="75"/>
      <c r="BPV307" s="75"/>
      <c r="BPW307" s="75"/>
      <c r="BPX307" s="75"/>
      <c r="BPY307" s="75"/>
      <c r="BPZ307" s="75"/>
      <c r="BQA307" s="75"/>
      <c r="BQB307" s="75"/>
      <c r="BQC307" s="75"/>
      <c r="BQD307" s="75"/>
      <c r="BQE307" s="75"/>
      <c r="BQF307" s="75"/>
      <c r="BQG307" s="75"/>
      <c r="BQH307" s="75"/>
      <c r="BQI307" s="75"/>
      <c r="BQJ307" s="75"/>
      <c r="BQK307" s="75"/>
      <c r="BQL307" s="75"/>
      <c r="BQM307" s="75"/>
      <c r="BQN307" s="75"/>
      <c r="BQO307" s="75"/>
      <c r="BQP307" s="75"/>
      <c r="BQQ307" s="75"/>
      <c r="BQR307" s="75"/>
      <c r="BQS307" s="75"/>
      <c r="BQT307" s="75"/>
      <c r="BQU307" s="75"/>
      <c r="BQV307" s="75"/>
      <c r="BQW307" s="75"/>
      <c r="BQX307" s="75"/>
      <c r="BQY307" s="75"/>
      <c r="BQZ307" s="75"/>
      <c r="BRA307" s="75"/>
      <c r="BRB307" s="75"/>
      <c r="BRC307" s="75"/>
      <c r="BRD307" s="75"/>
      <c r="BRE307" s="75"/>
      <c r="BRF307" s="75"/>
      <c r="BRG307" s="75"/>
      <c r="BRH307" s="75"/>
      <c r="BRI307" s="75"/>
      <c r="BRJ307" s="75"/>
      <c r="BRK307" s="75"/>
      <c r="BRL307" s="75"/>
      <c r="BRM307" s="75"/>
      <c r="BRN307" s="75"/>
      <c r="BRO307" s="75"/>
      <c r="BRP307" s="75"/>
      <c r="BRQ307" s="75"/>
      <c r="BRR307" s="75"/>
      <c r="BRS307" s="75"/>
      <c r="BRT307" s="75"/>
      <c r="BRU307" s="75"/>
      <c r="BRV307" s="75"/>
      <c r="BRW307" s="75"/>
      <c r="BRX307" s="75"/>
      <c r="BRY307" s="75"/>
      <c r="BRZ307" s="75"/>
      <c r="BSA307" s="75"/>
      <c r="BSB307" s="75"/>
      <c r="BSC307" s="75"/>
      <c r="BSD307" s="75"/>
      <c r="BSE307" s="75"/>
      <c r="BSF307" s="75"/>
      <c r="BSG307" s="75"/>
      <c r="BSH307" s="75"/>
      <c r="BSI307" s="75"/>
      <c r="BSJ307" s="75"/>
      <c r="BSK307" s="75"/>
      <c r="BSL307" s="75"/>
      <c r="BSM307" s="75"/>
      <c r="BSN307" s="75"/>
      <c r="BSO307" s="75"/>
      <c r="BSP307" s="75"/>
      <c r="BSQ307" s="75"/>
      <c r="BSR307" s="75"/>
      <c r="BSS307" s="75"/>
      <c r="BST307" s="75"/>
      <c r="BSU307" s="75"/>
      <c r="BSV307" s="75"/>
      <c r="BSW307" s="75"/>
      <c r="BSX307" s="75"/>
      <c r="BSY307" s="75"/>
      <c r="BSZ307" s="75"/>
      <c r="BTA307" s="75"/>
      <c r="BTB307" s="75"/>
      <c r="BTC307" s="75"/>
      <c r="BTD307" s="75"/>
      <c r="BTE307" s="75"/>
      <c r="BTF307" s="75"/>
      <c r="BTG307" s="75"/>
      <c r="BTH307" s="75"/>
      <c r="BTI307" s="75"/>
      <c r="BTJ307" s="75"/>
      <c r="BTK307" s="75"/>
      <c r="BTL307" s="75"/>
      <c r="BTM307" s="75"/>
      <c r="BTN307" s="75"/>
      <c r="BTO307" s="75"/>
      <c r="BTP307" s="75"/>
      <c r="BTQ307" s="75"/>
      <c r="BTR307" s="75"/>
      <c r="BTS307" s="75"/>
      <c r="BTT307" s="75"/>
      <c r="BTU307" s="75"/>
      <c r="BTV307" s="75"/>
      <c r="BTW307" s="75"/>
      <c r="BTX307" s="75"/>
      <c r="BTY307" s="75"/>
      <c r="BTZ307" s="75"/>
      <c r="BUA307" s="75"/>
      <c r="BUB307" s="75"/>
      <c r="BUC307" s="75"/>
      <c r="BUD307" s="75"/>
      <c r="BUE307" s="75"/>
      <c r="BUF307" s="75"/>
      <c r="BUG307" s="75"/>
      <c r="BUH307" s="75"/>
      <c r="BUI307" s="75"/>
      <c r="BUJ307" s="75"/>
      <c r="BUK307" s="75"/>
      <c r="BUL307" s="75"/>
      <c r="BUM307" s="75"/>
      <c r="BUN307" s="75"/>
      <c r="BUO307" s="75"/>
      <c r="BUP307" s="75"/>
      <c r="BUQ307" s="75"/>
      <c r="BUR307" s="75"/>
      <c r="BUS307" s="75"/>
      <c r="BUT307" s="75"/>
      <c r="BUU307" s="75"/>
      <c r="BUV307" s="75"/>
      <c r="BUW307" s="75"/>
      <c r="BUX307" s="75"/>
      <c r="BUY307" s="75"/>
      <c r="BUZ307" s="75"/>
      <c r="BVA307" s="75"/>
      <c r="BVB307" s="75"/>
      <c r="BVC307" s="75"/>
      <c r="BVD307" s="75"/>
      <c r="BVE307" s="75"/>
      <c r="BVF307" s="75"/>
      <c r="BVG307" s="75"/>
      <c r="BVH307" s="75"/>
      <c r="BVI307" s="75"/>
      <c r="BVJ307" s="75"/>
      <c r="BVK307" s="75"/>
      <c r="BVL307" s="75"/>
      <c r="BVM307" s="75"/>
      <c r="BVN307" s="75"/>
      <c r="BVO307" s="75"/>
      <c r="BVP307" s="75"/>
      <c r="BVQ307" s="75"/>
      <c r="BVR307" s="75"/>
      <c r="BVS307" s="75"/>
      <c r="BVT307" s="75"/>
      <c r="BVU307" s="75"/>
      <c r="BVV307" s="75"/>
      <c r="BVW307" s="75"/>
      <c r="BVX307" s="75"/>
      <c r="BVY307" s="75"/>
      <c r="BVZ307" s="75"/>
      <c r="BWA307" s="75"/>
      <c r="BWB307" s="75"/>
      <c r="BWC307" s="75"/>
      <c r="BWD307" s="75"/>
      <c r="BWE307" s="75"/>
      <c r="BWF307" s="75"/>
      <c r="BWG307" s="75"/>
      <c r="BWH307" s="75"/>
      <c r="BWI307" s="75"/>
      <c r="BWJ307" s="75"/>
      <c r="BWK307" s="75"/>
      <c r="BWL307" s="75"/>
      <c r="BWM307" s="75"/>
      <c r="BWN307" s="75"/>
      <c r="BWO307" s="75"/>
      <c r="BWP307" s="75"/>
      <c r="BWQ307" s="75"/>
      <c r="BWR307" s="75"/>
      <c r="BWS307" s="75"/>
      <c r="BWT307" s="75"/>
      <c r="BWU307" s="75"/>
      <c r="BWV307" s="75"/>
      <c r="BWW307" s="75"/>
      <c r="BWX307" s="75"/>
      <c r="BWY307" s="75"/>
      <c r="BWZ307" s="75"/>
      <c r="BXA307" s="75"/>
      <c r="BXB307" s="75"/>
      <c r="BXC307" s="75"/>
      <c r="BXD307" s="75"/>
      <c r="BXE307" s="75"/>
      <c r="BXF307" s="75"/>
      <c r="BXG307" s="75"/>
      <c r="BXH307" s="75"/>
      <c r="BXI307" s="75"/>
      <c r="BXJ307" s="75"/>
      <c r="BXK307" s="75"/>
      <c r="BXL307" s="75"/>
      <c r="BXM307" s="75"/>
      <c r="BXN307" s="75"/>
      <c r="BXO307" s="75"/>
      <c r="BXP307" s="75"/>
      <c r="BXQ307" s="75"/>
      <c r="BXR307" s="75"/>
      <c r="BXS307" s="75"/>
      <c r="BXT307" s="75"/>
      <c r="BXU307" s="75"/>
      <c r="BXV307" s="75"/>
      <c r="BXW307" s="75"/>
      <c r="BXX307" s="75"/>
      <c r="BXY307" s="75"/>
      <c r="BXZ307" s="75"/>
      <c r="BYA307" s="75"/>
      <c r="BYB307" s="75"/>
      <c r="BYC307" s="75"/>
      <c r="BYD307" s="75"/>
      <c r="BYE307" s="75"/>
      <c r="BYF307" s="75"/>
      <c r="BYG307" s="75"/>
      <c r="BYH307" s="75"/>
      <c r="BYI307" s="75"/>
      <c r="BYJ307" s="75"/>
      <c r="BYK307" s="75"/>
      <c r="BYL307" s="75"/>
      <c r="BYM307" s="75"/>
      <c r="BYN307" s="75"/>
      <c r="BYO307" s="75"/>
      <c r="BYP307" s="75"/>
      <c r="BYQ307" s="75"/>
      <c r="BYR307" s="75"/>
      <c r="BYS307" s="75"/>
      <c r="BYT307" s="75"/>
      <c r="BYU307" s="75"/>
      <c r="BYV307" s="75"/>
      <c r="BYW307" s="75"/>
      <c r="BYX307" s="75"/>
      <c r="BYY307" s="75"/>
      <c r="BYZ307" s="75"/>
      <c r="BZA307" s="75"/>
      <c r="BZB307" s="75"/>
      <c r="BZC307" s="75"/>
      <c r="BZD307" s="75"/>
      <c r="BZE307" s="75"/>
      <c r="BZF307" s="75"/>
      <c r="BZG307" s="75"/>
      <c r="BZH307" s="75"/>
      <c r="BZI307" s="75"/>
      <c r="BZJ307" s="75"/>
      <c r="BZK307" s="75"/>
      <c r="BZL307" s="75"/>
      <c r="BZM307" s="75"/>
      <c r="BZN307" s="75"/>
      <c r="BZO307" s="75"/>
      <c r="BZP307" s="75"/>
      <c r="BZQ307" s="75"/>
      <c r="BZR307" s="75"/>
      <c r="BZS307" s="75"/>
      <c r="BZT307" s="75"/>
      <c r="BZU307" s="75"/>
      <c r="BZV307" s="75"/>
      <c r="BZW307" s="75"/>
      <c r="BZX307" s="75"/>
      <c r="BZY307" s="75"/>
      <c r="BZZ307" s="75"/>
      <c r="CAA307" s="75"/>
      <c r="CAB307" s="75"/>
      <c r="CAC307" s="75"/>
      <c r="CAD307" s="75"/>
      <c r="CAE307" s="75"/>
      <c r="CAF307" s="75"/>
      <c r="CAG307" s="75"/>
      <c r="CAH307" s="75"/>
      <c r="CAI307" s="75"/>
      <c r="CAJ307" s="75"/>
      <c r="CAK307" s="75"/>
      <c r="CAL307" s="75"/>
      <c r="CAM307" s="75"/>
      <c r="CAN307" s="75"/>
      <c r="CAO307" s="75"/>
      <c r="CAP307" s="75"/>
      <c r="CAQ307" s="75"/>
      <c r="CAR307" s="75"/>
      <c r="CAS307" s="75"/>
      <c r="CAT307" s="75"/>
      <c r="CAU307" s="75"/>
      <c r="CAV307" s="75"/>
      <c r="CAW307" s="75"/>
      <c r="CAX307" s="75"/>
      <c r="CAY307" s="75"/>
      <c r="CAZ307" s="75"/>
      <c r="CBA307" s="75"/>
      <c r="CBB307" s="75"/>
      <c r="CBC307" s="75"/>
      <c r="CBD307" s="75"/>
      <c r="CBE307" s="75"/>
      <c r="CBF307" s="75"/>
      <c r="CBG307" s="75"/>
      <c r="CBH307" s="75"/>
      <c r="CBI307" s="75"/>
      <c r="CBJ307" s="75"/>
      <c r="CBK307" s="75"/>
      <c r="CBL307" s="75"/>
      <c r="CBM307" s="75"/>
      <c r="CBN307" s="75"/>
      <c r="CBO307" s="75"/>
      <c r="CBP307" s="75"/>
      <c r="CBQ307" s="75"/>
      <c r="CBR307" s="75"/>
      <c r="CBS307" s="75"/>
      <c r="CBT307" s="75"/>
      <c r="CBU307" s="75"/>
      <c r="CBV307" s="75"/>
      <c r="CBW307" s="75"/>
      <c r="CBX307" s="75"/>
      <c r="CBY307" s="75"/>
      <c r="CBZ307" s="75"/>
      <c r="CCA307" s="75"/>
      <c r="CCB307" s="75"/>
      <c r="CCC307" s="75"/>
      <c r="CCD307" s="75"/>
      <c r="CCE307" s="75"/>
      <c r="CCF307" s="75"/>
      <c r="CCG307" s="75"/>
      <c r="CCH307" s="75"/>
      <c r="CCI307" s="75"/>
      <c r="CCJ307" s="75"/>
      <c r="CCK307" s="75"/>
      <c r="CCL307" s="75"/>
      <c r="CCM307" s="75"/>
      <c r="CCN307" s="75"/>
      <c r="CCO307" s="75"/>
      <c r="CCP307" s="75"/>
      <c r="CCQ307" s="75"/>
      <c r="CCR307" s="75"/>
      <c r="CCS307" s="75"/>
      <c r="CCT307" s="75"/>
      <c r="CCU307" s="75"/>
      <c r="CCV307" s="75"/>
      <c r="CCW307" s="75"/>
      <c r="CCX307" s="75"/>
      <c r="CCY307" s="75"/>
      <c r="CCZ307" s="75"/>
      <c r="CDA307" s="75"/>
      <c r="CDB307" s="75"/>
      <c r="CDC307" s="75"/>
      <c r="CDD307" s="75"/>
      <c r="CDE307" s="75"/>
      <c r="CDF307" s="75"/>
      <c r="CDG307" s="75"/>
      <c r="CDH307" s="75"/>
      <c r="CDI307" s="75"/>
      <c r="CDJ307" s="75"/>
      <c r="CDK307" s="75"/>
      <c r="CDL307" s="75"/>
      <c r="CDM307" s="75"/>
      <c r="CDN307" s="75"/>
      <c r="CDO307" s="75"/>
      <c r="CDP307" s="75"/>
      <c r="CDQ307" s="75"/>
      <c r="CDR307" s="75"/>
      <c r="CDS307" s="75"/>
      <c r="CDT307" s="75"/>
      <c r="CDU307" s="75"/>
      <c r="CDV307" s="75"/>
      <c r="CDW307" s="75"/>
      <c r="CDX307" s="75"/>
      <c r="CDY307" s="75"/>
      <c r="CDZ307" s="75"/>
      <c r="CEA307" s="75"/>
      <c r="CEB307" s="75"/>
      <c r="CEC307" s="75"/>
      <c r="CED307" s="75"/>
      <c r="CEE307" s="75"/>
      <c r="CEF307" s="75"/>
      <c r="CEG307" s="75"/>
      <c r="CEH307" s="75"/>
      <c r="CEI307" s="75"/>
      <c r="CEJ307" s="75"/>
      <c r="CEK307" s="75"/>
      <c r="CEL307" s="75"/>
      <c r="CEM307" s="75"/>
      <c r="CEN307" s="75"/>
      <c r="CEO307" s="75"/>
      <c r="CEP307" s="75"/>
      <c r="CEQ307" s="75"/>
      <c r="CER307" s="75"/>
      <c r="CES307" s="75"/>
      <c r="CET307" s="75"/>
      <c r="CEU307" s="75"/>
      <c r="CEV307" s="75"/>
      <c r="CEW307" s="75"/>
      <c r="CEX307" s="75"/>
      <c r="CEY307" s="75"/>
      <c r="CEZ307" s="75"/>
      <c r="CFA307" s="75"/>
      <c r="CFB307" s="75"/>
      <c r="CFC307" s="75"/>
      <c r="CFD307" s="75"/>
      <c r="CFE307" s="75"/>
      <c r="CFF307" s="75"/>
      <c r="CFG307" s="75"/>
      <c r="CFH307" s="75"/>
      <c r="CFI307" s="75"/>
      <c r="CFJ307" s="75"/>
      <c r="CFK307" s="75"/>
      <c r="CFL307" s="75"/>
      <c r="CFM307" s="75"/>
      <c r="CFN307" s="75"/>
      <c r="CFO307" s="75"/>
      <c r="CFP307" s="75"/>
      <c r="CFQ307" s="75"/>
      <c r="CFR307" s="75"/>
      <c r="CFS307" s="75"/>
      <c r="CFT307" s="75"/>
      <c r="CFU307" s="75"/>
      <c r="CFV307" s="75"/>
      <c r="CFW307" s="75"/>
      <c r="CFX307" s="75"/>
      <c r="CFY307" s="75"/>
      <c r="CFZ307" s="75"/>
      <c r="CGA307" s="75"/>
      <c r="CGB307" s="75"/>
      <c r="CGC307" s="75"/>
      <c r="CGD307" s="75"/>
      <c r="CGE307" s="75"/>
      <c r="CGF307" s="75"/>
      <c r="CGG307" s="75"/>
      <c r="CGH307" s="75"/>
      <c r="CGI307" s="75"/>
      <c r="CGJ307" s="75"/>
      <c r="CGK307" s="75"/>
      <c r="CGL307" s="75"/>
      <c r="CGM307" s="75"/>
      <c r="CGN307" s="75"/>
      <c r="CGO307" s="75"/>
      <c r="CGP307" s="75"/>
      <c r="CGQ307" s="75"/>
      <c r="CGR307" s="75"/>
      <c r="CGS307" s="75"/>
      <c r="CGT307" s="75"/>
      <c r="CGU307" s="75"/>
      <c r="CGV307" s="75"/>
      <c r="CGW307" s="75"/>
      <c r="CGX307" s="75"/>
      <c r="CGY307" s="75"/>
      <c r="CGZ307" s="75"/>
      <c r="CHA307" s="75"/>
      <c r="CHB307" s="75"/>
      <c r="CHC307" s="75"/>
      <c r="CHD307" s="75"/>
      <c r="CHE307" s="75"/>
      <c r="CHF307" s="75"/>
      <c r="CHG307" s="75"/>
      <c r="CHH307" s="75"/>
      <c r="CHI307" s="75"/>
      <c r="CHJ307" s="75"/>
      <c r="CHK307" s="75"/>
      <c r="CHL307" s="75"/>
      <c r="CHM307" s="75"/>
      <c r="CHN307" s="75"/>
      <c r="CHO307" s="75"/>
      <c r="CHP307" s="75"/>
      <c r="CHQ307" s="75"/>
      <c r="CHR307" s="75"/>
      <c r="CHS307" s="75"/>
      <c r="CHT307" s="75"/>
      <c r="CHU307" s="75"/>
      <c r="CHV307" s="75"/>
      <c r="CHW307" s="75"/>
      <c r="CHX307" s="75"/>
      <c r="CHY307" s="75"/>
      <c r="CHZ307" s="75"/>
      <c r="CIA307" s="75"/>
      <c r="CIB307" s="75"/>
      <c r="CIC307" s="75"/>
      <c r="CID307" s="75"/>
      <c r="CIE307" s="75"/>
      <c r="CIF307" s="75"/>
      <c r="CIG307" s="75"/>
      <c r="CIH307" s="75"/>
      <c r="CII307" s="75"/>
      <c r="CIJ307" s="75"/>
      <c r="CIK307" s="75"/>
      <c r="CIL307" s="75"/>
      <c r="CIM307" s="75"/>
      <c r="CIN307" s="75"/>
      <c r="CIO307" s="75"/>
      <c r="CIP307" s="75"/>
      <c r="CIQ307" s="75"/>
      <c r="CIR307" s="75"/>
      <c r="CIS307" s="75"/>
      <c r="CIT307" s="75"/>
      <c r="CIU307" s="75"/>
      <c r="CIV307" s="75"/>
      <c r="CIW307" s="75"/>
      <c r="CIX307" s="75"/>
      <c r="CIY307" s="75"/>
      <c r="CIZ307" s="75"/>
      <c r="CJA307" s="75"/>
      <c r="CJB307" s="75"/>
      <c r="CJC307" s="75"/>
      <c r="CJD307" s="75"/>
      <c r="CJE307" s="75"/>
      <c r="CJF307" s="75"/>
      <c r="CJG307" s="75"/>
      <c r="CJH307" s="75"/>
      <c r="CJI307" s="75"/>
      <c r="CJJ307" s="75"/>
      <c r="CJK307" s="75"/>
      <c r="CJL307" s="75"/>
      <c r="CJM307" s="75"/>
      <c r="CJN307" s="75"/>
      <c r="CJO307" s="75"/>
      <c r="CJP307" s="75"/>
      <c r="CJQ307" s="75"/>
      <c r="CJR307" s="75"/>
      <c r="CJS307" s="75"/>
      <c r="CJT307" s="75"/>
      <c r="CJU307" s="75"/>
      <c r="CJV307" s="75"/>
      <c r="CJW307" s="75"/>
      <c r="CJX307" s="75"/>
      <c r="CJY307" s="75"/>
      <c r="CJZ307" s="75"/>
      <c r="CKA307" s="75"/>
      <c r="CKB307" s="75"/>
      <c r="CKC307" s="75"/>
      <c r="CKD307" s="75"/>
      <c r="CKE307" s="75"/>
      <c r="CKF307" s="75"/>
      <c r="CKG307" s="75"/>
      <c r="CKH307" s="75"/>
      <c r="CKI307" s="75"/>
      <c r="CKJ307" s="75"/>
      <c r="CKK307" s="75"/>
      <c r="CKL307" s="75"/>
      <c r="CKM307" s="75"/>
      <c r="CKN307" s="75"/>
      <c r="CKO307" s="75"/>
      <c r="CKP307" s="75"/>
      <c r="CKQ307" s="75"/>
      <c r="CKR307" s="75"/>
      <c r="CKS307" s="75"/>
      <c r="CKT307" s="75"/>
      <c r="CKU307" s="75"/>
      <c r="CKV307" s="75"/>
      <c r="CKW307" s="75"/>
      <c r="CKX307" s="75"/>
      <c r="CKY307" s="75"/>
      <c r="CKZ307" s="75"/>
      <c r="CLA307" s="75"/>
      <c r="CLB307" s="75"/>
      <c r="CLC307" s="75"/>
      <c r="CLD307" s="75"/>
      <c r="CLE307" s="75"/>
      <c r="CLF307" s="75"/>
      <c r="CLG307" s="75"/>
      <c r="CLH307" s="75"/>
      <c r="CLI307" s="75"/>
      <c r="CLJ307" s="75"/>
      <c r="CLK307" s="75"/>
      <c r="CLL307" s="75"/>
      <c r="CLM307" s="75"/>
      <c r="CLN307" s="75"/>
      <c r="CLO307" s="75"/>
      <c r="CLP307" s="75"/>
      <c r="CLQ307" s="75"/>
      <c r="CLR307" s="75"/>
      <c r="CLS307" s="75"/>
      <c r="CLT307" s="75"/>
      <c r="CLU307" s="75"/>
      <c r="CLV307" s="75"/>
      <c r="CLW307" s="75"/>
      <c r="CLX307" s="75"/>
      <c r="CLY307" s="75"/>
      <c r="CLZ307" s="75"/>
      <c r="CMA307" s="75"/>
      <c r="CMB307" s="75"/>
      <c r="CMC307" s="75"/>
      <c r="CMD307" s="75"/>
      <c r="CME307" s="75"/>
      <c r="CMF307" s="75"/>
      <c r="CMG307" s="75"/>
      <c r="CMH307" s="75"/>
      <c r="CMI307" s="75"/>
      <c r="CMJ307" s="75"/>
      <c r="CMK307" s="75"/>
      <c r="CML307" s="75"/>
      <c r="CMM307" s="75"/>
      <c r="CMN307" s="75"/>
      <c r="CMO307" s="75"/>
      <c r="CMP307" s="75"/>
      <c r="CMQ307" s="75"/>
      <c r="CMR307" s="75"/>
      <c r="CMS307" s="75"/>
      <c r="CMT307" s="75"/>
      <c r="CMU307" s="75"/>
      <c r="CMV307" s="75"/>
      <c r="CMW307" s="75"/>
      <c r="CMX307" s="75"/>
      <c r="CMY307" s="75"/>
      <c r="CMZ307" s="75"/>
      <c r="CNA307" s="75"/>
      <c r="CNB307" s="75"/>
      <c r="CNC307" s="75"/>
      <c r="CND307" s="75"/>
      <c r="CNE307" s="75"/>
      <c r="CNF307" s="75"/>
      <c r="CNG307" s="75"/>
      <c r="CNH307" s="75"/>
      <c r="CNI307" s="75"/>
      <c r="CNJ307" s="75"/>
      <c r="CNK307" s="75"/>
      <c r="CNL307" s="75"/>
      <c r="CNM307" s="75"/>
      <c r="CNN307" s="75"/>
      <c r="CNO307" s="75"/>
      <c r="CNP307" s="75"/>
      <c r="CNQ307" s="75"/>
      <c r="CNR307" s="75"/>
      <c r="CNS307" s="75"/>
      <c r="CNT307" s="75"/>
      <c r="CNU307" s="75"/>
      <c r="CNV307" s="75"/>
      <c r="CNW307" s="75"/>
      <c r="CNX307" s="75"/>
      <c r="CNY307" s="75"/>
      <c r="CNZ307" s="75"/>
      <c r="COA307" s="75"/>
      <c r="COB307" s="75"/>
      <c r="COC307" s="75"/>
      <c r="COD307" s="75"/>
      <c r="COE307" s="75"/>
      <c r="COF307" s="75"/>
      <c r="COG307" s="75"/>
      <c r="COH307" s="75"/>
      <c r="COI307" s="75"/>
      <c r="COJ307" s="75"/>
      <c r="COK307" s="75"/>
      <c r="COL307" s="75"/>
      <c r="COM307" s="75"/>
      <c r="CON307" s="75"/>
      <c r="COO307" s="75"/>
      <c r="COP307" s="75"/>
      <c r="COQ307" s="75"/>
      <c r="COR307" s="75"/>
      <c r="COS307" s="75"/>
      <c r="COT307" s="75"/>
      <c r="COU307" s="75"/>
      <c r="COV307" s="75"/>
      <c r="COW307" s="75"/>
      <c r="COX307" s="75"/>
      <c r="COY307" s="75"/>
      <c r="COZ307" s="75"/>
      <c r="CPA307" s="75"/>
      <c r="CPB307" s="75"/>
      <c r="CPC307" s="75"/>
      <c r="CPD307" s="75"/>
      <c r="CPE307" s="75"/>
      <c r="CPF307" s="75"/>
      <c r="CPG307" s="75"/>
      <c r="CPH307" s="75"/>
      <c r="CPI307" s="75"/>
      <c r="CPJ307" s="75"/>
      <c r="CPK307" s="75"/>
      <c r="CPL307" s="75"/>
      <c r="CPM307" s="75"/>
      <c r="CPN307" s="75"/>
      <c r="CPO307" s="75"/>
      <c r="CPP307" s="75"/>
      <c r="CPQ307" s="75"/>
      <c r="CPR307" s="75"/>
      <c r="CPS307" s="75"/>
      <c r="CPT307" s="75"/>
      <c r="CPU307" s="75"/>
      <c r="CPV307" s="75"/>
      <c r="CPW307" s="75"/>
      <c r="CPX307" s="75"/>
      <c r="CPY307" s="75"/>
      <c r="CPZ307" s="75"/>
      <c r="CQA307" s="75"/>
      <c r="CQB307" s="75"/>
      <c r="CQC307" s="75"/>
      <c r="CQD307" s="75"/>
      <c r="CQE307" s="75"/>
      <c r="CQF307" s="75"/>
      <c r="CQG307" s="75"/>
      <c r="CQH307" s="75"/>
      <c r="CQI307" s="75"/>
      <c r="CQJ307" s="75"/>
      <c r="CQK307" s="75"/>
      <c r="CQL307" s="75"/>
      <c r="CQM307" s="75"/>
      <c r="CQN307" s="75"/>
      <c r="CQO307" s="75"/>
      <c r="CQP307" s="75"/>
      <c r="CQQ307" s="75"/>
      <c r="CQR307" s="75"/>
      <c r="CQS307" s="75"/>
      <c r="CQT307" s="75"/>
      <c r="CQU307" s="75"/>
      <c r="CQV307" s="75"/>
      <c r="CQW307" s="75"/>
      <c r="CQX307" s="75"/>
      <c r="CQY307" s="75"/>
      <c r="CQZ307" s="75"/>
      <c r="CRA307" s="75"/>
      <c r="CRB307" s="75"/>
      <c r="CRC307" s="75"/>
      <c r="CRD307" s="75"/>
      <c r="CRE307" s="75"/>
      <c r="CRF307" s="75"/>
      <c r="CRG307" s="75"/>
      <c r="CRH307" s="75"/>
      <c r="CRI307" s="75"/>
      <c r="CRJ307" s="75"/>
      <c r="CRK307" s="75"/>
      <c r="CRL307" s="75"/>
      <c r="CRM307" s="75"/>
      <c r="CRN307" s="75"/>
      <c r="CRO307" s="75"/>
      <c r="CRP307" s="75"/>
      <c r="CRQ307" s="75"/>
      <c r="CRR307" s="75"/>
      <c r="CRS307" s="75"/>
      <c r="CRT307" s="75"/>
      <c r="CRU307" s="75"/>
      <c r="CRV307" s="75"/>
      <c r="CRW307" s="75"/>
      <c r="CRX307" s="75"/>
      <c r="CRY307" s="75"/>
      <c r="CRZ307" s="75"/>
      <c r="CSA307" s="75"/>
      <c r="CSB307" s="75"/>
      <c r="CSC307" s="75"/>
      <c r="CSD307" s="75"/>
      <c r="CSE307" s="75"/>
      <c r="CSF307" s="75"/>
      <c r="CSG307" s="75"/>
      <c r="CSH307" s="75"/>
      <c r="CSI307" s="75"/>
      <c r="CSJ307" s="75"/>
      <c r="CSK307" s="75"/>
      <c r="CSL307" s="75"/>
      <c r="CSM307" s="75"/>
      <c r="CSN307" s="75"/>
      <c r="CSO307" s="75"/>
      <c r="CSP307" s="75"/>
      <c r="CSQ307" s="75"/>
      <c r="CSR307" s="75"/>
      <c r="CSS307" s="75"/>
      <c r="CST307" s="75"/>
      <c r="CSU307" s="75"/>
      <c r="CSV307" s="75"/>
      <c r="CSW307" s="75"/>
      <c r="CSX307" s="75"/>
      <c r="CSY307" s="75"/>
      <c r="CSZ307" s="75"/>
      <c r="CTA307" s="75"/>
      <c r="CTB307" s="75"/>
      <c r="CTC307" s="75"/>
      <c r="CTD307" s="75"/>
      <c r="CTE307" s="75"/>
      <c r="CTF307" s="75"/>
      <c r="CTG307" s="75"/>
      <c r="CTH307" s="75"/>
      <c r="CTI307" s="75"/>
      <c r="CTJ307" s="75"/>
      <c r="CTK307" s="75"/>
      <c r="CTL307" s="75"/>
      <c r="CTM307" s="75"/>
      <c r="CTN307" s="75"/>
      <c r="CTO307" s="75"/>
      <c r="CTP307" s="75"/>
      <c r="CTQ307" s="75"/>
      <c r="CTR307" s="75"/>
      <c r="CTS307" s="75"/>
      <c r="CTT307" s="75"/>
      <c r="CTU307" s="75"/>
      <c r="CTV307" s="75"/>
      <c r="CTW307" s="75"/>
      <c r="CTX307" s="75"/>
      <c r="CTY307" s="75"/>
      <c r="CTZ307" s="75"/>
      <c r="CUA307" s="75"/>
      <c r="CUB307" s="75"/>
      <c r="CUC307" s="75"/>
      <c r="CUD307" s="75"/>
      <c r="CUE307" s="75"/>
      <c r="CUF307" s="75"/>
      <c r="CUG307" s="75"/>
      <c r="CUH307" s="75"/>
      <c r="CUI307" s="75"/>
      <c r="CUJ307" s="75"/>
      <c r="CUK307" s="75"/>
      <c r="CUL307" s="75"/>
      <c r="CUM307" s="75"/>
      <c r="CUN307" s="75"/>
      <c r="CUO307" s="75"/>
      <c r="CUP307" s="75"/>
      <c r="CUQ307" s="75"/>
      <c r="CUR307" s="75"/>
      <c r="CUS307" s="75"/>
      <c r="CUT307" s="75"/>
      <c r="CUU307" s="75"/>
      <c r="CUV307" s="75"/>
      <c r="CUW307" s="75"/>
      <c r="CUX307" s="75"/>
      <c r="CUY307" s="75"/>
      <c r="CUZ307" s="75"/>
      <c r="CVA307" s="75"/>
      <c r="CVB307" s="75"/>
      <c r="CVC307" s="75"/>
      <c r="CVD307" s="75"/>
      <c r="CVE307" s="75"/>
      <c r="CVF307" s="75"/>
      <c r="CVG307" s="75"/>
      <c r="CVH307" s="75"/>
      <c r="CVI307" s="75"/>
      <c r="CVJ307" s="75"/>
      <c r="CVK307" s="75"/>
      <c r="CVL307" s="75"/>
      <c r="CVM307" s="75"/>
      <c r="CVN307" s="75"/>
      <c r="CVO307" s="75"/>
      <c r="CVP307" s="75"/>
      <c r="CVQ307" s="75"/>
      <c r="CVR307" s="75"/>
      <c r="CVS307" s="75"/>
      <c r="CVT307" s="75"/>
      <c r="CVU307" s="75"/>
      <c r="CVV307" s="75"/>
      <c r="CVW307" s="75"/>
      <c r="CVX307" s="75"/>
      <c r="CVY307" s="75"/>
      <c r="CVZ307" s="75"/>
      <c r="CWA307" s="75"/>
      <c r="CWB307" s="75"/>
      <c r="CWC307" s="75"/>
      <c r="CWD307" s="75"/>
      <c r="CWE307" s="75"/>
      <c r="CWF307" s="75"/>
      <c r="CWG307" s="75"/>
      <c r="CWH307" s="75"/>
      <c r="CWI307" s="75"/>
      <c r="CWJ307" s="75"/>
      <c r="CWK307" s="75"/>
      <c r="CWL307" s="75"/>
      <c r="CWM307" s="75"/>
      <c r="CWN307" s="75"/>
      <c r="CWO307" s="75"/>
      <c r="CWP307" s="75"/>
      <c r="CWQ307" s="75"/>
      <c r="CWR307" s="75"/>
      <c r="CWS307" s="75"/>
      <c r="CWT307" s="75"/>
      <c r="CWU307" s="75"/>
      <c r="CWV307" s="75"/>
      <c r="CWW307" s="75"/>
      <c r="CWX307" s="75"/>
      <c r="CWY307" s="75"/>
      <c r="CWZ307" s="75"/>
      <c r="CXA307" s="75"/>
      <c r="CXB307" s="75"/>
      <c r="CXC307" s="75"/>
      <c r="CXD307" s="75"/>
      <c r="CXE307" s="75"/>
      <c r="CXF307" s="75"/>
      <c r="CXG307" s="75"/>
      <c r="CXH307" s="75"/>
      <c r="CXI307" s="75"/>
      <c r="CXJ307" s="75"/>
      <c r="CXK307" s="75"/>
      <c r="CXL307" s="75"/>
      <c r="CXM307" s="75"/>
      <c r="CXN307" s="75"/>
      <c r="CXO307" s="75"/>
      <c r="CXP307" s="75"/>
      <c r="CXQ307" s="75"/>
      <c r="CXR307" s="75"/>
      <c r="CXS307" s="75"/>
      <c r="CXT307" s="75"/>
      <c r="CXU307" s="75"/>
      <c r="CXV307" s="75"/>
      <c r="CXW307" s="75"/>
      <c r="CXX307" s="75"/>
      <c r="CXY307" s="75"/>
      <c r="CXZ307" s="75"/>
      <c r="CYA307" s="75"/>
      <c r="CYB307" s="75"/>
      <c r="CYC307" s="75"/>
      <c r="CYD307" s="75"/>
      <c r="CYE307" s="75"/>
      <c r="CYF307" s="75"/>
      <c r="CYG307" s="75"/>
      <c r="CYH307" s="75"/>
      <c r="CYI307" s="75"/>
      <c r="CYJ307" s="75"/>
      <c r="CYK307" s="75"/>
      <c r="CYL307" s="75"/>
      <c r="CYM307" s="75"/>
      <c r="CYN307" s="75"/>
      <c r="CYO307" s="75"/>
      <c r="CYP307" s="75"/>
      <c r="CYQ307" s="75"/>
      <c r="CYR307" s="75"/>
      <c r="CYS307" s="75"/>
      <c r="CYT307" s="75"/>
      <c r="CYU307" s="75"/>
      <c r="CYV307" s="75"/>
      <c r="CYW307" s="75"/>
      <c r="CYX307" s="75"/>
      <c r="CYY307" s="75"/>
      <c r="CYZ307" s="75"/>
      <c r="CZA307" s="75"/>
      <c r="CZB307" s="75"/>
      <c r="CZC307" s="75"/>
      <c r="CZD307" s="75"/>
      <c r="CZE307" s="75"/>
      <c r="CZF307" s="75"/>
      <c r="CZG307" s="75"/>
      <c r="CZH307" s="75"/>
      <c r="CZI307" s="75"/>
      <c r="CZJ307" s="75"/>
      <c r="CZK307" s="75"/>
      <c r="CZL307" s="75"/>
      <c r="CZM307" s="75"/>
      <c r="CZN307" s="75"/>
      <c r="CZO307" s="75"/>
      <c r="CZP307" s="75"/>
      <c r="CZQ307" s="75"/>
      <c r="CZR307" s="75"/>
      <c r="CZS307" s="75"/>
      <c r="CZT307" s="75"/>
      <c r="CZU307" s="75"/>
      <c r="CZV307" s="75"/>
      <c r="CZW307" s="75"/>
      <c r="CZX307" s="75"/>
      <c r="CZY307" s="75"/>
      <c r="CZZ307" s="75"/>
      <c r="DAA307" s="75"/>
      <c r="DAB307" s="75"/>
      <c r="DAC307" s="75"/>
      <c r="DAD307" s="75"/>
      <c r="DAE307" s="75"/>
      <c r="DAF307" s="75"/>
      <c r="DAG307" s="75"/>
      <c r="DAH307" s="75"/>
      <c r="DAI307" s="75"/>
      <c r="DAJ307" s="75"/>
      <c r="DAK307" s="75"/>
      <c r="DAL307" s="75"/>
      <c r="DAM307" s="75"/>
      <c r="DAN307" s="75"/>
      <c r="DAO307" s="75"/>
      <c r="DAP307" s="75"/>
      <c r="DAQ307" s="75"/>
      <c r="DAR307" s="75"/>
      <c r="DAS307" s="75"/>
      <c r="DAT307" s="75"/>
      <c r="DAU307" s="75"/>
      <c r="DAV307" s="75"/>
      <c r="DAW307" s="75"/>
      <c r="DAX307" s="75"/>
      <c r="DAY307" s="75"/>
      <c r="DAZ307" s="75"/>
      <c r="DBA307" s="75"/>
      <c r="DBB307" s="75"/>
      <c r="DBC307" s="75"/>
      <c r="DBD307" s="75"/>
      <c r="DBE307" s="75"/>
      <c r="DBF307" s="75"/>
      <c r="DBG307" s="75"/>
      <c r="DBH307" s="75"/>
      <c r="DBI307" s="75"/>
      <c r="DBJ307" s="75"/>
      <c r="DBK307" s="75"/>
      <c r="DBL307" s="75"/>
      <c r="DBM307" s="75"/>
      <c r="DBN307" s="75"/>
      <c r="DBO307" s="75"/>
      <c r="DBP307" s="75"/>
      <c r="DBQ307" s="75"/>
      <c r="DBR307" s="75"/>
      <c r="DBS307" s="75"/>
      <c r="DBT307" s="75"/>
      <c r="DBU307" s="75"/>
      <c r="DBV307" s="75"/>
      <c r="DBW307" s="75"/>
      <c r="DBX307" s="75"/>
      <c r="DBY307" s="75"/>
      <c r="DBZ307" s="75"/>
      <c r="DCA307" s="75"/>
      <c r="DCB307" s="75"/>
      <c r="DCC307" s="75"/>
      <c r="DCD307" s="75"/>
      <c r="DCE307" s="75"/>
      <c r="DCF307" s="75"/>
      <c r="DCG307" s="75"/>
      <c r="DCH307" s="75"/>
      <c r="DCI307" s="75"/>
      <c r="DCJ307" s="75"/>
      <c r="DCK307" s="75"/>
      <c r="DCL307" s="75"/>
      <c r="DCM307" s="75"/>
      <c r="DCN307" s="75"/>
      <c r="DCO307" s="75"/>
      <c r="DCP307" s="75"/>
      <c r="DCQ307" s="75"/>
      <c r="DCR307" s="75"/>
      <c r="DCS307" s="75"/>
      <c r="DCT307" s="75"/>
      <c r="DCU307" s="75"/>
      <c r="DCV307" s="75"/>
      <c r="DCW307" s="75"/>
      <c r="DCX307" s="75"/>
      <c r="DCY307" s="75"/>
      <c r="DCZ307" s="75"/>
      <c r="DDA307" s="75"/>
      <c r="DDB307" s="75"/>
      <c r="DDC307" s="75"/>
      <c r="DDD307" s="75"/>
      <c r="DDE307" s="75"/>
      <c r="DDF307" s="75"/>
      <c r="DDG307" s="75"/>
      <c r="DDH307" s="75"/>
      <c r="DDI307" s="75"/>
      <c r="DDJ307" s="75"/>
      <c r="DDK307" s="75"/>
      <c r="DDL307" s="75"/>
      <c r="DDM307" s="75"/>
      <c r="DDN307" s="75"/>
      <c r="DDO307" s="75"/>
      <c r="DDP307" s="75"/>
      <c r="DDQ307" s="75"/>
      <c r="DDR307" s="75"/>
      <c r="DDS307" s="75"/>
      <c r="DDT307" s="75"/>
      <c r="DDU307" s="75"/>
      <c r="DDV307" s="75"/>
      <c r="DDW307" s="75"/>
      <c r="DDX307" s="75"/>
      <c r="DDY307" s="75"/>
      <c r="DDZ307" s="75"/>
      <c r="DEA307" s="75"/>
      <c r="DEB307" s="75"/>
      <c r="DEC307" s="75"/>
      <c r="DED307" s="75"/>
      <c r="DEE307" s="75"/>
      <c r="DEF307" s="75"/>
      <c r="DEG307" s="75"/>
      <c r="DEH307" s="75"/>
      <c r="DEI307" s="75"/>
      <c r="DEJ307" s="75"/>
      <c r="DEK307" s="75"/>
      <c r="DEL307" s="75"/>
      <c r="DEM307" s="75"/>
      <c r="DEN307" s="75"/>
      <c r="DEO307" s="75"/>
      <c r="DEP307" s="75"/>
      <c r="DEQ307" s="75"/>
      <c r="DER307" s="75"/>
      <c r="DES307" s="75"/>
      <c r="DET307" s="75"/>
      <c r="DEU307" s="75"/>
      <c r="DEV307" s="75"/>
      <c r="DEW307" s="75"/>
      <c r="DEX307" s="75"/>
      <c r="DEY307" s="75"/>
      <c r="DEZ307" s="75"/>
      <c r="DFA307" s="75"/>
      <c r="DFB307" s="75"/>
      <c r="DFC307" s="75"/>
      <c r="DFD307" s="75"/>
      <c r="DFE307" s="75"/>
      <c r="DFF307" s="75"/>
      <c r="DFG307" s="75"/>
      <c r="DFH307" s="75"/>
      <c r="DFI307" s="75"/>
      <c r="DFJ307" s="75"/>
      <c r="DFK307" s="75"/>
      <c r="DFL307" s="75"/>
      <c r="DFM307" s="75"/>
      <c r="DFN307" s="75"/>
      <c r="DFO307" s="75"/>
      <c r="DFP307" s="75"/>
      <c r="DFQ307" s="75"/>
      <c r="DFR307" s="75"/>
      <c r="DFS307" s="75"/>
      <c r="DFT307" s="75"/>
      <c r="DFU307" s="75"/>
      <c r="DFV307" s="75"/>
      <c r="DFW307" s="75"/>
      <c r="DFX307" s="75"/>
      <c r="DFY307" s="75"/>
      <c r="DFZ307" s="75"/>
      <c r="DGA307" s="75"/>
      <c r="DGB307" s="75"/>
      <c r="DGC307" s="75"/>
      <c r="DGD307" s="75"/>
      <c r="DGE307" s="75"/>
      <c r="DGF307" s="75"/>
      <c r="DGG307" s="75"/>
      <c r="DGH307" s="75"/>
      <c r="DGI307" s="75"/>
      <c r="DGJ307" s="75"/>
      <c r="DGK307" s="75"/>
      <c r="DGL307" s="75"/>
      <c r="DGM307" s="75"/>
      <c r="DGN307" s="75"/>
      <c r="DGO307" s="75"/>
      <c r="DGP307" s="75"/>
      <c r="DGQ307" s="75"/>
      <c r="DGR307" s="75"/>
      <c r="DGS307" s="75"/>
      <c r="DGT307" s="75"/>
      <c r="DGU307" s="75"/>
      <c r="DGV307" s="75"/>
      <c r="DGW307" s="75"/>
      <c r="DGX307" s="75"/>
      <c r="DGY307" s="75"/>
      <c r="DGZ307" s="75"/>
      <c r="DHA307" s="75"/>
      <c r="DHB307" s="75"/>
      <c r="DHC307" s="75"/>
      <c r="DHD307" s="75"/>
      <c r="DHE307" s="75"/>
      <c r="DHF307" s="75"/>
      <c r="DHG307" s="75"/>
      <c r="DHH307" s="75"/>
      <c r="DHI307" s="75"/>
      <c r="DHJ307" s="75"/>
      <c r="DHK307" s="75"/>
      <c r="DHL307" s="75"/>
      <c r="DHM307" s="75"/>
      <c r="DHN307" s="75"/>
      <c r="DHO307" s="75"/>
      <c r="DHP307" s="75"/>
      <c r="DHQ307" s="75"/>
      <c r="DHR307" s="75"/>
      <c r="DHS307" s="75"/>
      <c r="DHT307" s="75"/>
      <c r="DHU307" s="75"/>
      <c r="DHV307" s="75"/>
      <c r="DHW307" s="75"/>
      <c r="DHX307" s="75"/>
      <c r="DHY307" s="75"/>
      <c r="DHZ307" s="75"/>
      <c r="DIA307" s="75"/>
      <c r="DIB307" s="75"/>
      <c r="DIC307" s="75"/>
      <c r="DID307" s="75"/>
      <c r="DIE307" s="75"/>
      <c r="DIF307" s="75"/>
      <c r="DIG307" s="75"/>
      <c r="DIH307" s="75"/>
      <c r="DII307" s="75"/>
      <c r="DIJ307" s="75"/>
      <c r="DIK307" s="75"/>
      <c r="DIL307" s="75"/>
      <c r="DIM307" s="75"/>
      <c r="DIN307" s="75"/>
      <c r="DIO307" s="75"/>
      <c r="DIP307" s="75"/>
      <c r="DIQ307" s="75"/>
      <c r="DIR307" s="75"/>
      <c r="DIS307" s="75"/>
      <c r="DIT307" s="75"/>
      <c r="DIU307" s="75"/>
      <c r="DIV307" s="75"/>
      <c r="DIW307" s="75"/>
      <c r="DIX307" s="75"/>
      <c r="DIY307" s="75"/>
      <c r="DIZ307" s="75"/>
      <c r="DJA307" s="75"/>
      <c r="DJB307" s="75"/>
      <c r="DJC307" s="75"/>
      <c r="DJD307" s="75"/>
      <c r="DJE307" s="75"/>
      <c r="DJF307" s="75"/>
      <c r="DJG307" s="75"/>
      <c r="DJH307" s="75"/>
      <c r="DJI307" s="75"/>
      <c r="DJJ307" s="75"/>
      <c r="DJK307" s="75"/>
      <c r="DJL307" s="75"/>
      <c r="DJM307" s="75"/>
      <c r="DJN307" s="75"/>
      <c r="DJO307" s="75"/>
      <c r="DJP307" s="75"/>
      <c r="DJQ307" s="75"/>
      <c r="DJR307" s="75"/>
      <c r="DJS307" s="75"/>
      <c r="DJT307" s="75"/>
      <c r="DJU307" s="75"/>
      <c r="DJV307" s="75"/>
      <c r="DJW307" s="75"/>
      <c r="DJX307" s="75"/>
      <c r="DJY307" s="75"/>
      <c r="DJZ307" s="75"/>
      <c r="DKA307" s="75"/>
      <c r="DKB307" s="75"/>
      <c r="DKC307" s="75"/>
      <c r="DKD307" s="75"/>
      <c r="DKE307" s="75"/>
      <c r="DKF307" s="75"/>
      <c r="DKG307" s="75"/>
      <c r="DKH307" s="75"/>
      <c r="DKI307" s="75"/>
      <c r="DKJ307" s="75"/>
      <c r="DKK307" s="75"/>
      <c r="DKL307" s="75"/>
      <c r="DKM307" s="75"/>
      <c r="DKN307" s="75"/>
      <c r="DKO307" s="75"/>
      <c r="DKP307" s="75"/>
      <c r="DKQ307" s="75"/>
      <c r="DKR307" s="75"/>
      <c r="DKS307" s="75"/>
      <c r="DKT307" s="75"/>
      <c r="DKU307" s="75"/>
      <c r="DKV307" s="75"/>
      <c r="DKW307" s="75"/>
      <c r="DKX307" s="75"/>
      <c r="DKY307" s="75"/>
      <c r="DKZ307" s="75"/>
      <c r="DLA307" s="75"/>
      <c r="DLB307" s="75"/>
      <c r="DLC307" s="75"/>
      <c r="DLD307" s="75"/>
      <c r="DLE307" s="75"/>
      <c r="DLF307" s="75"/>
      <c r="DLG307" s="75"/>
      <c r="DLH307" s="75"/>
      <c r="DLI307" s="75"/>
      <c r="DLJ307" s="75"/>
      <c r="DLK307" s="75"/>
      <c r="DLL307" s="75"/>
      <c r="DLM307" s="75"/>
      <c r="DLN307" s="75"/>
      <c r="DLO307" s="75"/>
      <c r="DLP307" s="75"/>
      <c r="DLQ307" s="75"/>
      <c r="DLR307" s="75"/>
      <c r="DLS307" s="75"/>
      <c r="DLT307" s="75"/>
      <c r="DLU307" s="75"/>
      <c r="DLV307" s="75"/>
      <c r="DLW307" s="75"/>
      <c r="DLX307" s="75"/>
      <c r="DLY307" s="75"/>
      <c r="DLZ307" s="75"/>
      <c r="DMA307" s="75"/>
      <c r="DMB307" s="75"/>
      <c r="DMC307" s="75"/>
      <c r="DMD307" s="75"/>
      <c r="DME307" s="75"/>
      <c r="DMF307" s="75"/>
      <c r="DMG307" s="75"/>
      <c r="DMH307" s="75"/>
      <c r="DMI307" s="75"/>
      <c r="DMJ307" s="75"/>
      <c r="DMK307" s="75"/>
      <c r="DML307" s="75"/>
      <c r="DMM307" s="75"/>
      <c r="DMN307" s="75"/>
      <c r="DMO307" s="75"/>
      <c r="DMP307" s="75"/>
      <c r="DMQ307" s="75"/>
      <c r="DMR307" s="75"/>
      <c r="DMS307" s="75"/>
      <c r="DMT307" s="75"/>
      <c r="DMU307" s="75"/>
      <c r="DMV307" s="75"/>
      <c r="DMW307" s="75"/>
      <c r="DMX307" s="75"/>
      <c r="DMY307" s="75"/>
      <c r="DMZ307" s="75"/>
      <c r="DNA307" s="75"/>
      <c r="DNB307" s="75"/>
      <c r="DNC307" s="75"/>
      <c r="DND307" s="75"/>
      <c r="DNE307" s="75"/>
      <c r="DNF307" s="75"/>
      <c r="DNG307" s="75"/>
      <c r="DNH307" s="75"/>
      <c r="DNI307" s="75"/>
      <c r="DNJ307" s="75"/>
      <c r="DNK307" s="75"/>
      <c r="DNL307" s="75"/>
      <c r="DNM307" s="75"/>
      <c r="DNN307" s="75"/>
      <c r="DNO307" s="75"/>
      <c r="DNP307" s="75"/>
      <c r="DNQ307" s="75"/>
      <c r="DNR307" s="75"/>
      <c r="DNS307" s="75"/>
      <c r="DNT307" s="75"/>
      <c r="DNU307" s="75"/>
      <c r="DNV307" s="75"/>
      <c r="DNW307" s="75"/>
      <c r="DNX307" s="75"/>
      <c r="DNY307" s="75"/>
      <c r="DNZ307" s="75"/>
      <c r="DOA307" s="75"/>
      <c r="DOB307" s="75"/>
      <c r="DOC307" s="75"/>
      <c r="DOD307" s="75"/>
      <c r="DOE307" s="75"/>
      <c r="DOF307" s="75"/>
      <c r="DOG307" s="75"/>
      <c r="DOH307" s="75"/>
      <c r="DOI307" s="75"/>
      <c r="DOJ307" s="75"/>
      <c r="DOK307" s="75"/>
      <c r="DOL307" s="75"/>
      <c r="DOM307" s="75"/>
      <c r="DON307" s="75"/>
      <c r="DOO307" s="75"/>
      <c r="DOP307" s="75"/>
      <c r="DOQ307" s="75"/>
      <c r="DOR307" s="75"/>
      <c r="DOS307" s="75"/>
      <c r="DOT307" s="75"/>
      <c r="DOU307" s="75"/>
      <c r="DOV307" s="75"/>
      <c r="DOW307" s="75"/>
      <c r="DOX307" s="75"/>
      <c r="DOY307" s="75"/>
      <c r="DOZ307" s="75"/>
      <c r="DPA307" s="75"/>
      <c r="DPB307" s="75"/>
      <c r="DPC307" s="75"/>
      <c r="DPD307" s="75"/>
      <c r="DPE307" s="75"/>
      <c r="DPF307" s="75"/>
      <c r="DPG307" s="75"/>
      <c r="DPH307" s="75"/>
      <c r="DPI307" s="75"/>
      <c r="DPJ307" s="75"/>
      <c r="DPK307" s="75"/>
      <c r="DPL307" s="75"/>
      <c r="DPM307" s="75"/>
      <c r="DPN307" s="75"/>
      <c r="DPO307" s="75"/>
      <c r="DPP307" s="75"/>
      <c r="DPQ307" s="75"/>
      <c r="DPR307" s="75"/>
      <c r="DPS307" s="75"/>
      <c r="DPT307" s="75"/>
      <c r="DPU307" s="75"/>
      <c r="DPV307" s="75"/>
      <c r="DPW307" s="75"/>
      <c r="DPX307" s="75"/>
      <c r="DPY307" s="75"/>
      <c r="DPZ307" s="75"/>
      <c r="DQA307" s="75"/>
      <c r="DQB307" s="75"/>
      <c r="DQC307" s="75"/>
      <c r="DQD307" s="75"/>
      <c r="DQE307" s="75"/>
      <c r="DQF307" s="75"/>
      <c r="DQG307" s="75"/>
      <c r="DQH307" s="75"/>
      <c r="DQI307" s="75"/>
      <c r="DQJ307" s="75"/>
      <c r="DQK307" s="75"/>
      <c r="DQL307" s="75"/>
      <c r="DQM307" s="75"/>
      <c r="DQN307" s="75"/>
      <c r="DQO307" s="75"/>
      <c r="DQP307" s="75"/>
      <c r="DQQ307" s="75"/>
      <c r="DQR307" s="75"/>
      <c r="DQS307" s="75"/>
      <c r="DQT307" s="75"/>
      <c r="DQU307" s="75"/>
      <c r="DQV307" s="75"/>
      <c r="DQW307" s="75"/>
      <c r="DQX307" s="75"/>
      <c r="DQY307" s="75"/>
      <c r="DQZ307" s="75"/>
      <c r="DRA307" s="75"/>
      <c r="DRB307" s="75"/>
      <c r="DRC307" s="75"/>
      <c r="DRD307" s="75"/>
      <c r="DRE307" s="75"/>
      <c r="DRF307" s="75"/>
      <c r="DRG307" s="75"/>
      <c r="DRH307" s="75"/>
      <c r="DRI307" s="75"/>
      <c r="DRJ307" s="75"/>
      <c r="DRK307" s="75"/>
      <c r="DRL307" s="75"/>
      <c r="DRM307" s="75"/>
      <c r="DRN307" s="75"/>
      <c r="DRO307" s="75"/>
      <c r="DRP307" s="75"/>
      <c r="DRQ307" s="75"/>
      <c r="DRR307" s="75"/>
      <c r="DRS307" s="75"/>
      <c r="DRT307" s="75"/>
      <c r="DRU307" s="75"/>
      <c r="DRV307" s="75"/>
      <c r="DRW307" s="75"/>
      <c r="DRX307" s="75"/>
      <c r="DRY307" s="75"/>
      <c r="DRZ307" s="75"/>
      <c r="DSA307" s="75"/>
      <c r="DSB307" s="75"/>
      <c r="DSC307" s="75"/>
      <c r="DSD307" s="75"/>
      <c r="DSE307" s="75"/>
      <c r="DSF307" s="75"/>
      <c r="DSG307" s="75"/>
      <c r="DSH307" s="75"/>
      <c r="DSI307" s="75"/>
      <c r="DSJ307" s="75"/>
      <c r="DSK307" s="75"/>
      <c r="DSL307" s="75"/>
      <c r="DSM307" s="75"/>
      <c r="DSN307" s="75"/>
      <c r="DSO307" s="75"/>
      <c r="DSP307" s="75"/>
      <c r="DSQ307" s="75"/>
      <c r="DSR307" s="75"/>
      <c r="DSS307" s="75"/>
      <c r="DST307" s="75"/>
      <c r="DSU307" s="75"/>
      <c r="DSV307" s="75"/>
      <c r="DSW307" s="75"/>
      <c r="DSX307" s="75"/>
      <c r="DSY307" s="75"/>
      <c r="DSZ307" s="75"/>
      <c r="DTA307" s="75"/>
      <c r="DTB307" s="75"/>
      <c r="DTC307" s="75"/>
      <c r="DTD307" s="75"/>
      <c r="DTE307" s="75"/>
      <c r="DTF307" s="75"/>
      <c r="DTG307" s="75"/>
      <c r="DTH307" s="75"/>
      <c r="DTI307" s="75"/>
      <c r="DTJ307" s="75"/>
      <c r="DTK307" s="75"/>
      <c r="DTL307" s="75"/>
      <c r="DTM307" s="75"/>
      <c r="DTN307" s="75"/>
      <c r="DTO307" s="75"/>
      <c r="DTP307" s="75"/>
      <c r="DTQ307" s="75"/>
      <c r="DTR307" s="75"/>
      <c r="DTS307" s="75"/>
      <c r="DTT307" s="75"/>
      <c r="DTU307" s="75"/>
      <c r="DTV307" s="75"/>
      <c r="DTW307" s="75"/>
      <c r="DTX307" s="75"/>
      <c r="DTY307" s="75"/>
      <c r="DTZ307" s="75"/>
      <c r="DUA307" s="75"/>
      <c r="DUB307" s="75"/>
      <c r="DUC307" s="75"/>
      <c r="DUD307" s="75"/>
      <c r="DUE307" s="75"/>
      <c r="DUF307" s="75"/>
      <c r="DUG307" s="75"/>
      <c r="DUH307" s="75"/>
      <c r="DUI307" s="75"/>
      <c r="DUJ307" s="75"/>
      <c r="DUK307" s="75"/>
      <c r="DUL307" s="75"/>
      <c r="DUM307" s="75"/>
      <c r="DUN307" s="75"/>
      <c r="DUO307" s="75"/>
      <c r="DUP307" s="75"/>
      <c r="DUQ307" s="75"/>
      <c r="DUR307" s="75"/>
      <c r="DUS307" s="75"/>
      <c r="DUT307" s="75"/>
      <c r="DUU307" s="75"/>
      <c r="DUV307" s="75"/>
      <c r="DUW307" s="75"/>
      <c r="DUX307" s="75"/>
      <c r="DUY307" s="75"/>
      <c r="DUZ307" s="75"/>
      <c r="DVA307" s="75"/>
      <c r="DVB307" s="75"/>
      <c r="DVC307" s="75"/>
      <c r="DVD307" s="75"/>
      <c r="DVE307" s="75"/>
      <c r="DVF307" s="75"/>
      <c r="DVG307" s="75"/>
      <c r="DVH307" s="75"/>
      <c r="DVI307" s="75"/>
      <c r="DVJ307" s="75"/>
      <c r="DVK307" s="75"/>
      <c r="DVL307" s="75"/>
      <c r="DVM307" s="75"/>
      <c r="DVN307" s="75"/>
      <c r="DVO307" s="75"/>
      <c r="DVP307" s="75"/>
      <c r="DVQ307" s="75"/>
      <c r="DVR307" s="75"/>
      <c r="DVS307" s="75"/>
      <c r="DVT307" s="75"/>
      <c r="DVU307" s="75"/>
      <c r="DVV307" s="75"/>
      <c r="DVW307" s="75"/>
      <c r="DVX307" s="75"/>
      <c r="DVY307" s="75"/>
      <c r="DVZ307" s="75"/>
      <c r="DWA307" s="75"/>
      <c r="DWB307" s="75"/>
      <c r="DWC307" s="75"/>
      <c r="DWD307" s="75"/>
      <c r="DWE307" s="75"/>
      <c r="DWF307" s="75"/>
      <c r="DWG307" s="75"/>
      <c r="DWH307" s="75"/>
      <c r="DWI307" s="75"/>
      <c r="DWJ307" s="75"/>
      <c r="DWK307" s="75"/>
      <c r="DWL307" s="75"/>
      <c r="DWM307" s="75"/>
      <c r="DWN307" s="75"/>
      <c r="DWO307" s="75"/>
      <c r="DWP307" s="75"/>
      <c r="DWQ307" s="75"/>
      <c r="DWR307" s="75"/>
      <c r="DWS307" s="75"/>
      <c r="DWT307" s="75"/>
      <c r="DWU307" s="75"/>
      <c r="DWV307" s="75"/>
      <c r="DWW307" s="75"/>
      <c r="DWX307" s="75"/>
      <c r="DWY307" s="75"/>
      <c r="DWZ307" s="75"/>
      <c r="DXA307" s="75"/>
      <c r="DXB307" s="75"/>
      <c r="DXC307" s="75"/>
      <c r="DXD307" s="75"/>
      <c r="DXE307" s="75"/>
      <c r="DXF307" s="75"/>
      <c r="DXG307" s="75"/>
      <c r="DXH307" s="75"/>
      <c r="DXI307" s="75"/>
      <c r="DXJ307" s="75"/>
      <c r="DXK307" s="75"/>
      <c r="DXL307" s="75"/>
      <c r="DXM307" s="75"/>
      <c r="DXN307" s="75"/>
      <c r="DXO307" s="75"/>
      <c r="DXP307" s="75"/>
      <c r="DXQ307" s="75"/>
      <c r="DXR307" s="75"/>
      <c r="DXS307" s="75"/>
      <c r="DXT307" s="75"/>
      <c r="DXU307" s="75"/>
      <c r="DXV307" s="75"/>
      <c r="DXW307" s="75"/>
      <c r="DXX307" s="75"/>
      <c r="DXY307" s="75"/>
      <c r="DXZ307" s="75"/>
      <c r="DYA307" s="75"/>
      <c r="DYB307" s="75"/>
      <c r="DYC307" s="75"/>
      <c r="DYD307" s="75"/>
      <c r="DYE307" s="75"/>
      <c r="DYF307" s="75"/>
      <c r="DYG307" s="75"/>
      <c r="DYH307" s="75"/>
      <c r="DYI307" s="75"/>
      <c r="DYJ307" s="75"/>
      <c r="DYK307" s="75"/>
      <c r="DYL307" s="75"/>
      <c r="DYM307" s="75"/>
      <c r="DYN307" s="75"/>
      <c r="DYO307" s="75"/>
      <c r="DYP307" s="75"/>
      <c r="DYQ307" s="75"/>
      <c r="DYR307" s="75"/>
      <c r="DYS307" s="75"/>
      <c r="DYT307" s="75"/>
      <c r="DYU307" s="75"/>
      <c r="DYV307" s="75"/>
      <c r="DYW307" s="75"/>
      <c r="DYX307" s="75"/>
      <c r="DYY307" s="75"/>
      <c r="DYZ307" s="75"/>
      <c r="DZA307" s="75"/>
      <c r="DZB307" s="75"/>
      <c r="DZC307" s="75"/>
      <c r="DZD307" s="75"/>
      <c r="DZE307" s="75"/>
      <c r="DZF307" s="75"/>
      <c r="DZG307" s="75"/>
      <c r="DZH307" s="75"/>
      <c r="DZI307" s="75"/>
      <c r="DZJ307" s="75"/>
      <c r="DZK307" s="75"/>
      <c r="DZL307" s="75"/>
      <c r="DZM307" s="75"/>
      <c r="DZN307" s="75"/>
      <c r="DZO307" s="75"/>
      <c r="DZP307" s="75"/>
      <c r="DZQ307" s="75"/>
      <c r="DZR307" s="75"/>
      <c r="DZS307" s="75"/>
      <c r="DZT307" s="75"/>
      <c r="DZU307" s="75"/>
      <c r="DZV307" s="75"/>
      <c r="DZW307" s="75"/>
      <c r="DZX307" s="75"/>
      <c r="DZY307" s="75"/>
      <c r="DZZ307" s="75"/>
      <c r="EAA307" s="75"/>
      <c r="EAB307" s="75"/>
      <c r="EAC307" s="75"/>
      <c r="EAD307" s="75"/>
      <c r="EAE307" s="75"/>
      <c r="EAF307" s="75"/>
      <c r="EAG307" s="75"/>
      <c r="EAH307" s="75"/>
      <c r="EAI307" s="75"/>
      <c r="EAJ307" s="75"/>
      <c r="EAK307" s="75"/>
      <c r="EAL307" s="75"/>
      <c r="EAM307" s="75"/>
      <c r="EAN307" s="75"/>
      <c r="EAO307" s="75"/>
      <c r="EAP307" s="75"/>
      <c r="EAQ307" s="75"/>
      <c r="EAR307" s="75"/>
      <c r="EAS307" s="75"/>
      <c r="EAT307" s="75"/>
      <c r="EAU307" s="75"/>
      <c r="EAV307" s="75"/>
      <c r="EAW307" s="75"/>
      <c r="EAX307" s="75"/>
      <c r="EAY307" s="75"/>
      <c r="EAZ307" s="75"/>
      <c r="EBA307" s="75"/>
      <c r="EBB307" s="75"/>
      <c r="EBC307" s="75"/>
      <c r="EBD307" s="75"/>
      <c r="EBE307" s="75"/>
      <c r="EBF307" s="75"/>
      <c r="EBG307" s="75"/>
      <c r="EBH307" s="75"/>
      <c r="EBI307" s="75"/>
      <c r="EBJ307" s="75"/>
      <c r="EBK307" s="75"/>
      <c r="EBL307" s="75"/>
      <c r="EBM307" s="75"/>
      <c r="EBN307" s="75"/>
      <c r="EBO307" s="75"/>
      <c r="EBP307" s="75"/>
      <c r="EBQ307" s="75"/>
      <c r="EBR307" s="75"/>
      <c r="EBS307" s="75"/>
      <c r="EBT307" s="75"/>
      <c r="EBU307" s="75"/>
      <c r="EBV307" s="75"/>
      <c r="EBW307" s="75"/>
      <c r="EBX307" s="75"/>
      <c r="EBY307" s="75"/>
      <c r="EBZ307" s="75"/>
      <c r="ECA307" s="75"/>
      <c r="ECB307" s="75"/>
      <c r="ECC307" s="75"/>
      <c r="ECD307" s="75"/>
      <c r="ECE307" s="75"/>
      <c r="ECF307" s="75"/>
      <c r="ECG307" s="75"/>
      <c r="ECH307" s="75"/>
      <c r="ECI307" s="75"/>
      <c r="ECJ307" s="75"/>
      <c r="ECK307" s="75"/>
      <c r="ECL307" s="75"/>
      <c r="ECM307" s="75"/>
      <c r="ECN307" s="75"/>
      <c r="ECO307" s="75"/>
      <c r="ECP307" s="75"/>
      <c r="ECQ307" s="75"/>
      <c r="ECR307" s="75"/>
      <c r="ECS307" s="75"/>
      <c r="ECT307" s="75"/>
      <c r="ECU307" s="75"/>
      <c r="ECV307" s="75"/>
      <c r="ECW307" s="75"/>
      <c r="ECX307" s="75"/>
      <c r="ECY307" s="75"/>
      <c r="ECZ307" s="75"/>
      <c r="EDA307" s="75"/>
      <c r="EDB307" s="75"/>
      <c r="EDC307" s="75"/>
      <c r="EDD307" s="75"/>
      <c r="EDE307" s="75"/>
      <c r="EDF307" s="75"/>
      <c r="EDG307" s="75"/>
      <c r="EDH307" s="75"/>
      <c r="EDI307" s="75"/>
      <c r="EDJ307" s="75"/>
      <c r="EDK307" s="75"/>
      <c r="EDL307" s="75"/>
      <c r="EDM307" s="75"/>
      <c r="EDN307" s="75"/>
      <c r="EDO307" s="75"/>
      <c r="EDP307" s="75"/>
      <c r="EDQ307" s="75"/>
      <c r="EDR307" s="75"/>
      <c r="EDS307" s="75"/>
      <c r="EDT307" s="75"/>
      <c r="EDU307" s="75"/>
      <c r="EDV307" s="75"/>
      <c r="EDW307" s="75"/>
      <c r="EDX307" s="75"/>
      <c r="EDY307" s="75"/>
      <c r="EDZ307" s="75"/>
      <c r="EEA307" s="75"/>
      <c r="EEB307" s="75"/>
      <c r="EEC307" s="75"/>
      <c r="EED307" s="75"/>
      <c r="EEE307" s="75"/>
      <c r="EEF307" s="75"/>
      <c r="EEG307" s="75"/>
      <c r="EEH307" s="75"/>
      <c r="EEI307" s="75"/>
      <c r="EEJ307" s="75"/>
      <c r="EEK307" s="75"/>
      <c r="EEL307" s="75"/>
      <c r="EEM307" s="75"/>
      <c r="EEN307" s="75"/>
      <c r="EEO307" s="75"/>
      <c r="EEP307" s="75"/>
      <c r="EEQ307" s="75"/>
      <c r="EER307" s="75"/>
      <c r="EES307" s="75"/>
      <c r="EET307" s="75"/>
      <c r="EEU307" s="75"/>
      <c r="EEV307" s="75"/>
      <c r="EEW307" s="75"/>
      <c r="EEX307" s="75"/>
      <c r="EEY307" s="75"/>
      <c r="EEZ307" s="75"/>
      <c r="EFA307" s="75"/>
      <c r="EFB307" s="75"/>
      <c r="EFC307" s="75"/>
      <c r="EFD307" s="75"/>
      <c r="EFE307" s="75"/>
      <c r="EFF307" s="75"/>
      <c r="EFG307" s="75"/>
      <c r="EFH307" s="75"/>
      <c r="EFI307" s="75"/>
      <c r="EFJ307" s="75"/>
      <c r="EFK307" s="75"/>
      <c r="EFL307" s="75"/>
      <c r="EFM307" s="75"/>
      <c r="EFN307" s="75"/>
      <c r="EFO307" s="75"/>
      <c r="EFP307" s="75"/>
      <c r="EFQ307" s="75"/>
      <c r="EFR307" s="75"/>
      <c r="EFS307" s="75"/>
      <c r="EFT307" s="75"/>
      <c r="EFU307" s="75"/>
      <c r="EFV307" s="75"/>
      <c r="EFW307" s="75"/>
      <c r="EFX307" s="75"/>
      <c r="EFY307" s="75"/>
      <c r="EFZ307" s="75"/>
      <c r="EGA307" s="75"/>
      <c r="EGB307" s="75"/>
      <c r="EGC307" s="75"/>
      <c r="EGD307" s="75"/>
      <c r="EGE307" s="75"/>
      <c r="EGF307" s="75"/>
      <c r="EGG307" s="75"/>
      <c r="EGH307" s="75"/>
      <c r="EGI307" s="75"/>
      <c r="EGJ307" s="75"/>
      <c r="EGK307" s="75"/>
      <c r="EGL307" s="75"/>
      <c r="EGM307" s="75"/>
      <c r="EGN307" s="75"/>
      <c r="EGO307" s="75"/>
      <c r="EGP307" s="75"/>
      <c r="EGQ307" s="75"/>
      <c r="EGR307" s="75"/>
      <c r="EGS307" s="75"/>
      <c r="EGT307" s="75"/>
      <c r="EGU307" s="75"/>
      <c r="EGV307" s="75"/>
      <c r="EGW307" s="75"/>
      <c r="EGX307" s="75"/>
      <c r="EGY307" s="75"/>
      <c r="EGZ307" s="75"/>
      <c r="EHA307" s="75"/>
      <c r="EHB307" s="75"/>
      <c r="EHC307" s="75"/>
      <c r="EHD307" s="75"/>
      <c r="EHE307" s="75"/>
      <c r="EHF307" s="75"/>
      <c r="EHG307" s="75"/>
      <c r="EHH307" s="75"/>
      <c r="EHI307" s="75"/>
      <c r="EHJ307" s="75"/>
      <c r="EHK307" s="75"/>
      <c r="EHL307" s="75"/>
      <c r="EHM307" s="75"/>
      <c r="EHN307" s="75"/>
      <c r="EHO307" s="75"/>
      <c r="EHP307" s="75"/>
      <c r="EHQ307" s="75"/>
      <c r="EHR307" s="75"/>
      <c r="EHS307" s="75"/>
      <c r="EHT307" s="75"/>
      <c r="EHU307" s="75"/>
      <c r="EHV307" s="75"/>
      <c r="EHW307" s="75"/>
      <c r="EHX307" s="75"/>
      <c r="EHY307" s="75"/>
      <c r="EHZ307" s="75"/>
      <c r="EIA307" s="75"/>
      <c r="EIB307" s="75"/>
      <c r="EIC307" s="75"/>
      <c r="EID307" s="75"/>
      <c r="EIE307" s="75"/>
      <c r="EIF307" s="75"/>
      <c r="EIG307" s="75"/>
      <c r="EIH307" s="75"/>
      <c r="EII307" s="75"/>
      <c r="EIJ307" s="75"/>
      <c r="EIK307" s="75"/>
      <c r="EIL307" s="75"/>
      <c r="EIM307" s="75"/>
      <c r="EIN307" s="75"/>
      <c r="EIO307" s="75"/>
      <c r="EIP307" s="75"/>
      <c r="EIQ307" s="75"/>
      <c r="EIR307" s="75"/>
      <c r="EIS307" s="75"/>
      <c r="EIT307" s="75"/>
      <c r="EIU307" s="75"/>
      <c r="EIV307" s="75"/>
      <c r="EIW307" s="75"/>
      <c r="EIX307" s="75"/>
      <c r="EIY307" s="75"/>
      <c r="EIZ307" s="75"/>
      <c r="EJA307" s="75"/>
      <c r="EJB307" s="75"/>
      <c r="EJC307" s="75"/>
      <c r="EJD307" s="75"/>
      <c r="EJE307" s="75"/>
      <c r="EJF307" s="75"/>
      <c r="EJG307" s="75"/>
      <c r="EJH307" s="75"/>
      <c r="EJI307" s="75"/>
      <c r="EJJ307" s="75"/>
      <c r="EJK307" s="75"/>
      <c r="EJL307" s="75"/>
      <c r="EJM307" s="75"/>
      <c r="EJN307" s="75"/>
      <c r="EJO307" s="75"/>
      <c r="EJP307" s="75"/>
      <c r="EJQ307" s="75"/>
      <c r="EJR307" s="75"/>
      <c r="EJS307" s="75"/>
      <c r="EJT307" s="75"/>
      <c r="EJU307" s="75"/>
      <c r="EJV307" s="75"/>
      <c r="EJW307" s="75"/>
      <c r="EJX307" s="75"/>
      <c r="EJY307" s="75"/>
      <c r="EJZ307" s="75"/>
      <c r="EKA307" s="75"/>
      <c r="EKB307" s="75"/>
      <c r="EKC307" s="75"/>
      <c r="EKD307" s="75"/>
      <c r="EKE307" s="75"/>
      <c r="EKF307" s="75"/>
      <c r="EKG307" s="75"/>
      <c r="EKH307" s="75"/>
      <c r="EKI307" s="75"/>
      <c r="EKJ307" s="75"/>
      <c r="EKK307" s="75"/>
      <c r="EKL307" s="75"/>
      <c r="EKM307" s="75"/>
      <c r="EKN307" s="75"/>
      <c r="EKO307" s="75"/>
      <c r="EKP307" s="75"/>
      <c r="EKQ307" s="75"/>
      <c r="EKR307" s="75"/>
      <c r="EKS307" s="75"/>
      <c r="EKT307" s="75"/>
      <c r="EKU307" s="75"/>
      <c r="EKV307" s="75"/>
      <c r="EKW307" s="75"/>
      <c r="EKX307" s="75"/>
      <c r="EKY307" s="75"/>
      <c r="EKZ307" s="75"/>
      <c r="ELA307" s="75"/>
      <c r="ELB307" s="75"/>
      <c r="ELC307" s="75"/>
      <c r="ELD307" s="75"/>
      <c r="ELE307" s="75"/>
      <c r="ELF307" s="75"/>
      <c r="ELG307" s="75"/>
      <c r="ELH307" s="75"/>
      <c r="ELI307" s="75"/>
      <c r="ELJ307" s="75"/>
      <c r="ELK307" s="75"/>
      <c r="ELL307" s="75"/>
      <c r="ELM307" s="75"/>
      <c r="ELN307" s="75"/>
      <c r="ELO307" s="75"/>
      <c r="ELP307" s="75"/>
      <c r="ELQ307" s="75"/>
      <c r="ELR307" s="75"/>
      <c r="ELS307" s="75"/>
      <c r="ELT307" s="75"/>
      <c r="ELU307" s="75"/>
      <c r="ELV307" s="75"/>
      <c r="ELW307" s="75"/>
      <c r="ELX307" s="75"/>
      <c r="ELY307" s="75"/>
      <c r="ELZ307" s="75"/>
      <c r="EMA307" s="75"/>
      <c r="EMB307" s="75"/>
      <c r="EMC307" s="75"/>
      <c r="EMD307" s="75"/>
      <c r="EME307" s="75"/>
      <c r="EMF307" s="75"/>
      <c r="EMG307" s="75"/>
      <c r="EMH307" s="75"/>
      <c r="EMI307" s="75"/>
      <c r="EMJ307" s="75"/>
      <c r="EMK307" s="75"/>
      <c r="EML307" s="75"/>
      <c r="EMM307" s="75"/>
      <c r="EMN307" s="75"/>
      <c r="EMO307" s="75"/>
      <c r="EMP307" s="75"/>
      <c r="EMQ307" s="75"/>
      <c r="EMR307" s="75"/>
      <c r="EMS307" s="75"/>
      <c r="EMT307" s="75"/>
      <c r="EMU307" s="75"/>
      <c r="EMV307" s="75"/>
      <c r="EMW307" s="75"/>
      <c r="EMX307" s="75"/>
      <c r="EMY307" s="75"/>
      <c r="EMZ307" s="75"/>
      <c r="ENA307" s="75"/>
      <c r="ENB307" s="75"/>
      <c r="ENC307" s="75"/>
      <c r="END307" s="75"/>
      <c r="ENE307" s="75"/>
      <c r="ENF307" s="75"/>
      <c r="ENG307" s="75"/>
      <c r="ENH307" s="75"/>
      <c r="ENI307" s="75"/>
      <c r="ENJ307" s="75"/>
      <c r="ENK307" s="75"/>
      <c r="ENL307" s="75"/>
      <c r="ENM307" s="75"/>
      <c r="ENN307" s="75"/>
      <c r="ENO307" s="75"/>
      <c r="ENP307" s="75"/>
      <c r="ENQ307" s="75"/>
      <c r="ENR307" s="75"/>
      <c r="ENS307" s="75"/>
      <c r="ENT307" s="75"/>
      <c r="ENU307" s="75"/>
      <c r="ENV307" s="75"/>
      <c r="ENW307" s="75"/>
      <c r="ENX307" s="75"/>
      <c r="ENY307" s="75"/>
      <c r="ENZ307" s="75"/>
      <c r="EOA307" s="75"/>
      <c r="EOB307" s="75"/>
      <c r="EOC307" s="75"/>
      <c r="EOD307" s="75"/>
      <c r="EOE307" s="75"/>
      <c r="EOF307" s="75"/>
      <c r="EOG307" s="75"/>
      <c r="EOH307" s="75"/>
      <c r="EOI307" s="75"/>
      <c r="EOJ307" s="75"/>
      <c r="EOK307" s="75"/>
      <c r="EOL307" s="75"/>
      <c r="EOM307" s="75"/>
      <c r="EON307" s="75"/>
      <c r="EOO307" s="75"/>
      <c r="EOP307" s="75"/>
      <c r="EOQ307" s="75"/>
      <c r="EOR307" s="75"/>
      <c r="EOS307" s="75"/>
      <c r="EOT307" s="75"/>
      <c r="EOU307" s="75"/>
      <c r="EOV307" s="75"/>
      <c r="EOW307" s="75"/>
      <c r="EOX307" s="75"/>
      <c r="EOY307" s="75"/>
      <c r="EOZ307" s="75"/>
      <c r="EPA307" s="75"/>
      <c r="EPB307" s="75"/>
      <c r="EPC307" s="75"/>
      <c r="EPD307" s="75"/>
      <c r="EPE307" s="75"/>
      <c r="EPF307" s="75"/>
      <c r="EPG307" s="75"/>
      <c r="EPH307" s="75"/>
      <c r="EPI307" s="75"/>
      <c r="EPJ307" s="75"/>
      <c r="EPK307" s="75"/>
      <c r="EPL307" s="75"/>
      <c r="EPM307" s="75"/>
      <c r="EPN307" s="75"/>
      <c r="EPO307" s="75"/>
      <c r="EPP307" s="75"/>
      <c r="EPQ307" s="75"/>
      <c r="EPR307" s="75"/>
      <c r="EPS307" s="75"/>
      <c r="EPT307" s="75"/>
      <c r="EPU307" s="75"/>
      <c r="EPV307" s="75"/>
      <c r="EPW307" s="75"/>
      <c r="EPX307" s="75"/>
      <c r="EPY307" s="75"/>
      <c r="EPZ307" s="75"/>
      <c r="EQA307" s="75"/>
      <c r="EQB307" s="75"/>
      <c r="EQC307" s="75"/>
      <c r="EQD307" s="75"/>
      <c r="EQE307" s="75"/>
      <c r="EQF307" s="75"/>
      <c r="EQG307" s="75"/>
      <c r="EQH307" s="75"/>
      <c r="EQI307" s="75"/>
      <c r="EQJ307" s="75"/>
      <c r="EQK307" s="75"/>
      <c r="EQL307" s="75"/>
      <c r="EQM307" s="75"/>
      <c r="EQN307" s="75"/>
      <c r="EQO307" s="75"/>
      <c r="EQP307" s="75"/>
      <c r="EQQ307" s="75"/>
      <c r="EQR307" s="75"/>
      <c r="EQS307" s="75"/>
      <c r="EQT307" s="75"/>
      <c r="EQU307" s="75"/>
      <c r="EQV307" s="75"/>
      <c r="EQW307" s="75"/>
      <c r="EQX307" s="75"/>
      <c r="EQY307" s="75"/>
      <c r="EQZ307" s="75"/>
      <c r="ERA307" s="75"/>
      <c r="ERB307" s="75"/>
      <c r="ERC307" s="75"/>
      <c r="ERD307" s="75"/>
      <c r="ERE307" s="75"/>
      <c r="ERF307" s="75"/>
      <c r="ERG307" s="75"/>
      <c r="ERH307" s="75"/>
      <c r="ERI307" s="75"/>
      <c r="ERJ307" s="75"/>
      <c r="ERK307" s="75"/>
      <c r="ERL307" s="75"/>
      <c r="ERM307" s="75"/>
      <c r="ERN307" s="75"/>
      <c r="ERO307" s="75"/>
      <c r="ERP307" s="75"/>
      <c r="ERQ307" s="75"/>
      <c r="ERR307" s="75"/>
      <c r="ERS307" s="75"/>
      <c r="ERT307" s="75"/>
      <c r="ERU307" s="75"/>
      <c r="ERV307" s="75"/>
      <c r="ERW307" s="75"/>
      <c r="ERX307" s="75"/>
      <c r="ERY307" s="75"/>
      <c r="ERZ307" s="75"/>
      <c r="ESA307" s="75"/>
      <c r="ESB307" s="75"/>
      <c r="ESC307" s="75"/>
      <c r="ESD307" s="75"/>
      <c r="ESE307" s="75"/>
      <c r="ESF307" s="75"/>
      <c r="ESG307" s="75"/>
      <c r="ESH307" s="75"/>
      <c r="ESI307" s="75"/>
      <c r="ESJ307" s="75"/>
      <c r="ESK307" s="75"/>
      <c r="ESL307" s="75"/>
      <c r="ESM307" s="75"/>
      <c r="ESN307" s="75"/>
      <c r="ESO307" s="75"/>
      <c r="ESP307" s="75"/>
      <c r="ESQ307" s="75"/>
      <c r="ESR307" s="75"/>
      <c r="ESS307" s="75"/>
      <c r="EST307" s="75"/>
      <c r="ESU307" s="75"/>
      <c r="ESV307" s="75"/>
      <c r="ESW307" s="75"/>
      <c r="ESX307" s="75"/>
      <c r="ESY307" s="75"/>
      <c r="ESZ307" s="75"/>
      <c r="ETA307" s="75"/>
      <c r="ETB307" s="75"/>
      <c r="ETC307" s="75"/>
      <c r="ETD307" s="75"/>
      <c r="ETE307" s="75"/>
      <c r="ETF307" s="75"/>
      <c r="ETG307" s="75"/>
      <c r="ETH307" s="75"/>
      <c r="ETI307" s="75"/>
      <c r="ETJ307" s="75"/>
      <c r="ETK307" s="75"/>
      <c r="ETL307" s="75"/>
      <c r="ETM307" s="75"/>
      <c r="ETN307" s="75"/>
      <c r="ETO307" s="75"/>
      <c r="ETP307" s="75"/>
      <c r="ETQ307" s="75"/>
      <c r="ETR307" s="75"/>
      <c r="ETS307" s="75"/>
      <c r="ETT307" s="75"/>
      <c r="ETU307" s="75"/>
      <c r="ETV307" s="75"/>
      <c r="ETW307" s="75"/>
      <c r="ETX307" s="75"/>
      <c r="ETY307" s="75"/>
      <c r="ETZ307" s="75"/>
      <c r="EUA307" s="75"/>
      <c r="EUB307" s="75"/>
      <c r="EUC307" s="75"/>
      <c r="EUD307" s="75"/>
      <c r="EUE307" s="75"/>
      <c r="EUF307" s="75"/>
      <c r="EUG307" s="75"/>
      <c r="EUH307" s="75"/>
      <c r="EUI307" s="75"/>
      <c r="EUJ307" s="75"/>
      <c r="EUK307" s="75"/>
      <c r="EUL307" s="75"/>
      <c r="EUM307" s="75"/>
      <c r="EUN307" s="75"/>
      <c r="EUO307" s="75"/>
      <c r="EUP307" s="75"/>
      <c r="EUQ307" s="75"/>
      <c r="EUR307" s="75"/>
      <c r="EUS307" s="75"/>
      <c r="EUT307" s="75"/>
      <c r="EUU307" s="75"/>
      <c r="EUV307" s="75"/>
      <c r="EUW307" s="75"/>
      <c r="EUX307" s="75"/>
      <c r="EUY307" s="75"/>
      <c r="EUZ307" s="75"/>
      <c r="EVA307" s="75"/>
      <c r="EVB307" s="75"/>
      <c r="EVC307" s="75"/>
      <c r="EVD307" s="75"/>
      <c r="EVE307" s="75"/>
      <c r="EVF307" s="75"/>
      <c r="EVG307" s="75"/>
      <c r="EVH307" s="75"/>
      <c r="EVI307" s="75"/>
      <c r="EVJ307" s="75"/>
      <c r="EVK307" s="75"/>
      <c r="EVL307" s="75"/>
      <c r="EVM307" s="75"/>
      <c r="EVN307" s="75"/>
      <c r="EVO307" s="75"/>
      <c r="EVP307" s="75"/>
      <c r="EVQ307" s="75"/>
      <c r="EVR307" s="75"/>
      <c r="EVS307" s="75"/>
      <c r="EVT307" s="75"/>
      <c r="EVU307" s="75"/>
      <c r="EVV307" s="75"/>
      <c r="EVW307" s="75"/>
      <c r="EVX307" s="75"/>
      <c r="EVY307" s="75"/>
      <c r="EVZ307" s="75"/>
      <c r="EWA307" s="75"/>
      <c r="EWB307" s="75"/>
      <c r="EWC307" s="75"/>
      <c r="EWD307" s="75"/>
      <c r="EWE307" s="75"/>
      <c r="EWF307" s="75"/>
      <c r="EWG307" s="75"/>
      <c r="EWH307" s="75"/>
      <c r="EWI307" s="75"/>
      <c r="EWJ307" s="75"/>
      <c r="EWK307" s="75"/>
      <c r="EWL307" s="75"/>
      <c r="EWM307" s="75"/>
      <c r="EWN307" s="75"/>
      <c r="EWO307" s="75"/>
      <c r="EWP307" s="75"/>
      <c r="EWQ307" s="75"/>
      <c r="EWR307" s="75"/>
      <c r="EWS307" s="75"/>
      <c r="EWT307" s="75"/>
      <c r="EWU307" s="75"/>
      <c r="EWV307" s="75"/>
      <c r="EWW307" s="75"/>
      <c r="EWX307" s="75"/>
      <c r="EWY307" s="75"/>
      <c r="EWZ307" s="75"/>
      <c r="EXA307" s="75"/>
      <c r="EXB307" s="75"/>
      <c r="EXC307" s="75"/>
      <c r="EXD307" s="75"/>
      <c r="EXE307" s="75"/>
      <c r="EXF307" s="75"/>
      <c r="EXG307" s="75"/>
      <c r="EXH307" s="75"/>
      <c r="EXI307" s="75"/>
      <c r="EXJ307" s="75"/>
      <c r="EXK307" s="75"/>
      <c r="EXL307" s="75"/>
      <c r="EXM307" s="75"/>
      <c r="EXN307" s="75"/>
      <c r="EXO307" s="75"/>
      <c r="EXP307" s="75"/>
      <c r="EXQ307" s="75"/>
      <c r="EXR307" s="75"/>
      <c r="EXS307" s="75"/>
      <c r="EXT307" s="75"/>
      <c r="EXU307" s="75"/>
      <c r="EXV307" s="75"/>
      <c r="EXW307" s="75"/>
      <c r="EXX307" s="75"/>
      <c r="EXY307" s="75"/>
      <c r="EXZ307" s="75"/>
      <c r="EYA307" s="75"/>
      <c r="EYB307" s="75"/>
      <c r="EYC307" s="75"/>
      <c r="EYD307" s="75"/>
      <c r="EYE307" s="75"/>
      <c r="EYF307" s="75"/>
      <c r="EYG307" s="75"/>
      <c r="EYH307" s="75"/>
      <c r="EYI307" s="75"/>
      <c r="EYJ307" s="75"/>
      <c r="EYK307" s="75"/>
      <c r="EYL307" s="75"/>
      <c r="EYM307" s="75"/>
      <c r="EYN307" s="75"/>
      <c r="EYO307" s="75"/>
      <c r="EYP307" s="75"/>
      <c r="EYQ307" s="75"/>
      <c r="EYR307" s="75"/>
      <c r="EYS307" s="75"/>
      <c r="EYT307" s="75"/>
      <c r="EYU307" s="75"/>
      <c r="EYV307" s="75"/>
      <c r="EYW307" s="75"/>
      <c r="EYX307" s="75"/>
      <c r="EYY307" s="75"/>
      <c r="EYZ307" s="75"/>
      <c r="EZA307" s="75"/>
      <c r="EZB307" s="75"/>
      <c r="EZC307" s="75"/>
      <c r="EZD307" s="75"/>
      <c r="EZE307" s="75"/>
      <c r="EZF307" s="75"/>
      <c r="EZG307" s="75"/>
      <c r="EZH307" s="75"/>
      <c r="EZI307" s="75"/>
      <c r="EZJ307" s="75"/>
      <c r="EZK307" s="75"/>
      <c r="EZL307" s="75"/>
      <c r="EZM307" s="75"/>
      <c r="EZN307" s="75"/>
      <c r="EZO307" s="75"/>
      <c r="EZP307" s="75"/>
      <c r="EZQ307" s="75"/>
      <c r="EZR307" s="75"/>
      <c r="EZS307" s="75"/>
      <c r="EZT307" s="75"/>
      <c r="EZU307" s="75"/>
      <c r="EZV307" s="75"/>
      <c r="EZW307" s="75"/>
      <c r="EZX307" s="75"/>
      <c r="EZY307" s="75"/>
      <c r="EZZ307" s="75"/>
      <c r="FAA307" s="75"/>
      <c r="FAB307" s="75"/>
      <c r="FAC307" s="75"/>
      <c r="FAD307" s="75"/>
      <c r="FAE307" s="75"/>
      <c r="FAF307" s="75"/>
      <c r="FAG307" s="75"/>
      <c r="FAH307" s="75"/>
      <c r="FAI307" s="75"/>
      <c r="FAJ307" s="75"/>
      <c r="FAK307" s="75"/>
      <c r="FAL307" s="75"/>
      <c r="FAM307" s="75"/>
      <c r="FAN307" s="75"/>
      <c r="FAO307" s="75"/>
      <c r="FAP307" s="75"/>
      <c r="FAQ307" s="75"/>
      <c r="FAR307" s="75"/>
      <c r="FAS307" s="75"/>
      <c r="FAT307" s="75"/>
      <c r="FAU307" s="75"/>
      <c r="FAV307" s="75"/>
      <c r="FAW307" s="75"/>
      <c r="FAX307" s="75"/>
      <c r="FAY307" s="75"/>
      <c r="FAZ307" s="75"/>
      <c r="FBA307" s="75"/>
      <c r="FBB307" s="75"/>
      <c r="FBC307" s="75"/>
      <c r="FBD307" s="75"/>
      <c r="FBE307" s="75"/>
      <c r="FBF307" s="75"/>
      <c r="FBG307" s="75"/>
      <c r="FBH307" s="75"/>
      <c r="FBI307" s="75"/>
      <c r="FBJ307" s="75"/>
      <c r="FBK307" s="75"/>
      <c r="FBL307" s="75"/>
      <c r="FBM307" s="75"/>
      <c r="FBN307" s="75"/>
      <c r="FBO307" s="75"/>
      <c r="FBP307" s="75"/>
      <c r="FBQ307" s="75"/>
      <c r="FBR307" s="75"/>
      <c r="FBS307" s="75"/>
      <c r="FBT307" s="75"/>
      <c r="FBU307" s="75"/>
      <c r="FBV307" s="75"/>
      <c r="FBW307" s="75"/>
      <c r="FBX307" s="75"/>
      <c r="FBY307" s="75"/>
      <c r="FBZ307" s="75"/>
      <c r="FCA307" s="75"/>
      <c r="FCB307" s="75"/>
      <c r="FCC307" s="75"/>
      <c r="FCD307" s="75"/>
      <c r="FCE307" s="75"/>
      <c r="FCF307" s="75"/>
      <c r="FCG307" s="75"/>
      <c r="FCH307" s="75"/>
      <c r="FCI307" s="75"/>
      <c r="FCJ307" s="75"/>
      <c r="FCK307" s="75"/>
      <c r="FCL307" s="75"/>
      <c r="FCM307" s="75"/>
      <c r="FCN307" s="75"/>
      <c r="FCO307" s="75"/>
      <c r="FCP307" s="75"/>
      <c r="FCQ307" s="75"/>
      <c r="FCR307" s="75"/>
      <c r="FCS307" s="75"/>
      <c r="FCT307" s="75"/>
      <c r="FCU307" s="75"/>
      <c r="FCV307" s="75"/>
      <c r="FCW307" s="75"/>
      <c r="FCX307" s="75"/>
      <c r="FCY307" s="75"/>
      <c r="FCZ307" s="75"/>
      <c r="FDA307" s="75"/>
      <c r="FDB307" s="75"/>
      <c r="FDC307" s="75"/>
      <c r="FDD307" s="75"/>
      <c r="FDE307" s="75"/>
      <c r="FDF307" s="75"/>
      <c r="FDG307" s="75"/>
      <c r="FDH307" s="75"/>
      <c r="FDI307" s="75"/>
      <c r="FDJ307" s="75"/>
      <c r="FDK307" s="75"/>
      <c r="FDL307" s="75"/>
      <c r="FDM307" s="75"/>
      <c r="FDN307" s="75"/>
      <c r="FDO307" s="75"/>
      <c r="FDP307" s="75"/>
      <c r="FDQ307" s="75"/>
      <c r="FDR307" s="75"/>
      <c r="FDS307" s="75"/>
      <c r="FDT307" s="75"/>
      <c r="FDU307" s="75"/>
      <c r="FDV307" s="75"/>
      <c r="FDW307" s="75"/>
      <c r="FDX307" s="75"/>
      <c r="FDY307" s="75"/>
      <c r="FDZ307" s="75"/>
      <c r="FEA307" s="75"/>
      <c r="FEB307" s="75"/>
      <c r="FEC307" s="75"/>
      <c r="FED307" s="75"/>
      <c r="FEE307" s="75"/>
      <c r="FEF307" s="75"/>
      <c r="FEG307" s="75"/>
      <c r="FEH307" s="75"/>
      <c r="FEI307" s="75"/>
      <c r="FEJ307" s="75"/>
      <c r="FEK307" s="75"/>
      <c r="FEL307" s="75"/>
      <c r="FEM307" s="75"/>
      <c r="FEN307" s="75"/>
      <c r="FEO307" s="75"/>
      <c r="FEP307" s="75"/>
      <c r="FEQ307" s="75"/>
      <c r="FER307" s="75"/>
      <c r="FES307" s="75"/>
      <c r="FET307" s="75"/>
      <c r="FEU307" s="75"/>
      <c r="FEV307" s="75"/>
      <c r="FEW307" s="75"/>
      <c r="FEX307" s="75"/>
      <c r="FEY307" s="75"/>
      <c r="FEZ307" s="75"/>
      <c r="FFA307" s="75"/>
      <c r="FFB307" s="75"/>
      <c r="FFC307" s="75"/>
      <c r="FFD307" s="75"/>
      <c r="FFE307" s="75"/>
      <c r="FFF307" s="75"/>
      <c r="FFG307" s="75"/>
      <c r="FFH307" s="75"/>
      <c r="FFI307" s="75"/>
      <c r="FFJ307" s="75"/>
      <c r="FFK307" s="75"/>
      <c r="FFL307" s="75"/>
      <c r="FFM307" s="75"/>
      <c r="FFN307" s="75"/>
      <c r="FFO307" s="75"/>
      <c r="FFP307" s="75"/>
      <c r="FFQ307" s="75"/>
      <c r="FFR307" s="75"/>
      <c r="FFS307" s="75"/>
      <c r="FFT307" s="75"/>
      <c r="FFU307" s="75"/>
      <c r="FFV307" s="75"/>
      <c r="FFW307" s="75"/>
      <c r="FFX307" s="75"/>
      <c r="FFY307" s="75"/>
      <c r="FFZ307" s="75"/>
      <c r="FGA307" s="75"/>
      <c r="FGB307" s="75"/>
      <c r="FGC307" s="75"/>
      <c r="FGD307" s="75"/>
      <c r="FGE307" s="75"/>
      <c r="FGF307" s="75"/>
      <c r="FGG307" s="75"/>
      <c r="FGH307" s="75"/>
      <c r="FGI307" s="75"/>
      <c r="FGJ307" s="75"/>
      <c r="FGK307" s="75"/>
      <c r="FGL307" s="75"/>
      <c r="FGM307" s="75"/>
      <c r="FGN307" s="75"/>
      <c r="FGO307" s="75"/>
      <c r="FGP307" s="75"/>
      <c r="FGQ307" s="75"/>
      <c r="FGR307" s="75"/>
      <c r="FGS307" s="75"/>
      <c r="FGT307" s="75"/>
      <c r="FGU307" s="75"/>
      <c r="FGV307" s="75"/>
      <c r="FGW307" s="75"/>
      <c r="FGX307" s="75"/>
      <c r="FGY307" s="75"/>
      <c r="FGZ307" s="75"/>
      <c r="FHA307" s="75"/>
      <c r="FHB307" s="75"/>
      <c r="FHC307" s="75"/>
      <c r="FHD307" s="75"/>
      <c r="FHE307" s="75"/>
      <c r="FHF307" s="75"/>
      <c r="FHG307" s="75"/>
      <c r="FHH307" s="75"/>
      <c r="FHI307" s="75"/>
      <c r="FHJ307" s="75"/>
      <c r="FHK307" s="75"/>
      <c r="FHL307" s="75"/>
      <c r="FHM307" s="75"/>
      <c r="FHN307" s="75"/>
      <c r="FHO307" s="75"/>
      <c r="FHP307" s="75"/>
      <c r="FHQ307" s="75"/>
      <c r="FHR307" s="75"/>
      <c r="FHS307" s="75"/>
      <c r="FHT307" s="75"/>
      <c r="FHU307" s="75"/>
      <c r="FHV307" s="75"/>
      <c r="FHW307" s="75"/>
      <c r="FHX307" s="75"/>
      <c r="FHY307" s="75"/>
      <c r="FHZ307" s="75"/>
      <c r="FIA307" s="75"/>
      <c r="FIB307" s="75"/>
      <c r="FIC307" s="75"/>
      <c r="FID307" s="75"/>
      <c r="FIE307" s="75"/>
      <c r="FIF307" s="75"/>
      <c r="FIG307" s="75"/>
      <c r="FIH307" s="75"/>
      <c r="FII307" s="75"/>
      <c r="FIJ307" s="75"/>
      <c r="FIK307" s="75"/>
      <c r="FIL307" s="75"/>
      <c r="FIM307" s="75"/>
      <c r="FIN307" s="75"/>
      <c r="FIO307" s="75"/>
      <c r="FIP307" s="75"/>
      <c r="FIQ307" s="75"/>
      <c r="FIR307" s="75"/>
      <c r="FIS307" s="75"/>
      <c r="FIT307" s="75"/>
      <c r="FIU307" s="75"/>
      <c r="FIV307" s="75"/>
      <c r="FIW307" s="75"/>
      <c r="FIX307" s="75"/>
      <c r="FIY307" s="75"/>
      <c r="FIZ307" s="75"/>
      <c r="FJA307" s="75"/>
      <c r="FJB307" s="75"/>
      <c r="FJC307" s="75"/>
      <c r="FJD307" s="75"/>
      <c r="FJE307" s="75"/>
      <c r="FJF307" s="75"/>
      <c r="FJG307" s="75"/>
      <c r="FJH307" s="75"/>
      <c r="FJI307" s="75"/>
      <c r="FJJ307" s="75"/>
      <c r="FJK307" s="75"/>
      <c r="FJL307" s="75"/>
      <c r="FJM307" s="75"/>
      <c r="FJN307" s="75"/>
      <c r="FJO307" s="75"/>
      <c r="FJP307" s="75"/>
      <c r="FJQ307" s="75"/>
      <c r="FJR307" s="75"/>
      <c r="FJS307" s="75"/>
      <c r="FJT307" s="75"/>
      <c r="FJU307" s="75"/>
      <c r="FJV307" s="75"/>
      <c r="FJW307" s="75"/>
      <c r="FJX307" s="75"/>
      <c r="FJY307" s="75"/>
      <c r="FJZ307" s="75"/>
      <c r="FKA307" s="75"/>
      <c r="FKB307" s="75"/>
      <c r="FKC307" s="75"/>
      <c r="FKD307" s="75"/>
      <c r="FKE307" s="75"/>
      <c r="FKF307" s="75"/>
      <c r="FKG307" s="75"/>
      <c r="FKH307" s="75"/>
      <c r="FKI307" s="75"/>
      <c r="FKJ307" s="75"/>
      <c r="FKK307" s="75"/>
      <c r="FKL307" s="75"/>
      <c r="FKM307" s="75"/>
      <c r="FKN307" s="75"/>
      <c r="FKO307" s="75"/>
      <c r="FKP307" s="75"/>
      <c r="FKQ307" s="75"/>
      <c r="FKR307" s="75"/>
      <c r="FKS307" s="75"/>
      <c r="FKT307" s="75"/>
      <c r="FKU307" s="75"/>
      <c r="FKV307" s="75"/>
      <c r="FKW307" s="75"/>
      <c r="FKX307" s="75"/>
      <c r="FKY307" s="75"/>
      <c r="FKZ307" s="75"/>
      <c r="FLA307" s="75"/>
      <c r="FLB307" s="75"/>
      <c r="FLC307" s="75"/>
      <c r="FLD307" s="75"/>
      <c r="FLE307" s="75"/>
      <c r="FLF307" s="75"/>
      <c r="FLG307" s="75"/>
      <c r="FLH307" s="75"/>
      <c r="FLI307" s="75"/>
      <c r="FLJ307" s="75"/>
      <c r="FLK307" s="75"/>
      <c r="FLL307" s="75"/>
      <c r="FLM307" s="75"/>
      <c r="FLN307" s="75"/>
      <c r="FLO307" s="75"/>
      <c r="FLP307" s="75"/>
      <c r="FLQ307" s="75"/>
      <c r="FLR307" s="75"/>
      <c r="FLS307" s="75"/>
      <c r="FLT307" s="75"/>
      <c r="FLU307" s="75"/>
      <c r="FLV307" s="75"/>
      <c r="FLW307" s="75"/>
      <c r="FLX307" s="75"/>
      <c r="FLY307" s="75"/>
      <c r="FLZ307" s="75"/>
      <c r="FMA307" s="75"/>
      <c r="FMB307" s="75"/>
      <c r="FMC307" s="75"/>
      <c r="FMD307" s="75"/>
      <c r="FME307" s="75"/>
      <c r="FMF307" s="75"/>
      <c r="FMG307" s="75"/>
      <c r="FMH307" s="75"/>
      <c r="FMI307" s="75"/>
      <c r="FMJ307" s="75"/>
      <c r="FMK307" s="75"/>
      <c r="FML307" s="75"/>
      <c r="FMM307" s="75"/>
      <c r="FMN307" s="75"/>
      <c r="FMO307" s="75"/>
      <c r="FMP307" s="75"/>
      <c r="FMQ307" s="75"/>
      <c r="FMR307" s="75"/>
      <c r="FMS307" s="75"/>
      <c r="FMT307" s="75"/>
      <c r="FMU307" s="75"/>
      <c r="FMV307" s="75"/>
      <c r="FMW307" s="75"/>
      <c r="FMX307" s="75"/>
      <c r="FMY307" s="75"/>
      <c r="FMZ307" s="75"/>
      <c r="FNA307" s="75"/>
      <c r="FNB307" s="75"/>
      <c r="FNC307" s="75"/>
      <c r="FND307" s="75"/>
      <c r="FNE307" s="75"/>
      <c r="FNF307" s="75"/>
      <c r="FNG307" s="75"/>
      <c r="FNH307" s="75"/>
      <c r="FNI307" s="75"/>
      <c r="FNJ307" s="75"/>
      <c r="FNK307" s="75"/>
      <c r="FNL307" s="75"/>
      <c r="FNM307" s="75"/>
      <c r="FNN307" s="75"/>
      <c r="FNO307" s="75"/>
      <c r="FNP307" s="75"/>
      <c r="FNQ307" s="75"/>
      <c r="FNR307" s="75"/>
      <c r="FNS307" s="75"/>
      <c r="FNT307" s="75"/>
      <c r="FNU307" s="75"/>
      <c r="FNV307" s="75"/>
      <c r="FNW307" s="75"/>
      <c r="FNX307" s="75"/>
      <c r="FNY307" s="75"/>
      <c r="FNZ307" s="75"/>
      <c r="FOA307" s="75"/>
      <c r="FOB307" s="75"/>
      <c r="FOC307" s="75"/>
      <c r="FOD307" s="75"/>
      <c r="FOE307" s="75"/>
      <c r="FOF307" s="75"/>
      <c r="FOG307" s="75"/>
      <c r="FOH307" s="75"/>
      <c r="FOI307" s="75"/>
      <c r="FOJ307" s="75"/>
      <c r="FOK307" s="75"/>
      <c r="FOL307" s="75"/>
      <c r="FOM307" s="75"/>
      <c r="FON307" s="75"/>
      <c r="FOO307" s="75"/>
      <c r="FOP307" s="75"/>
      <c r="FOQ307" s="75"/>
      <c r="FOR307" s="75"/>
      <c r="FOS307" s="75"/>
      <c r="FOT307" s="75"/>
      <c r="FOU307" s="75"/>
      <c r="FOV307" s="75"/>
      <c r="FOW307" s="75"/>
      <c r="FOX307" s="75"/>
      <c r="FOY307" s="75"/>
      <c r="FOZ307" s="75"/>
      <c r="FPA307" s="75"/>
      <c r="FPB307" s="75"/>
      <c r="FPC307" s="75"/>
      <c r="FPD307" s="75"/>
      <c r="FPE307" s="75"/>
      <c r="FPF307" s="75"/>
      <c r="FPG307" s="75"/>
      <c r="FPH307" s="75"/>
      <c r="FPI307" s="75"/>
      <c r="FPJ307" s="75"/>
      <c r="FPK307" s="75"/>
      <c r="FPL307" s="75"/>
      <c r="FPM307" s="75"/>
      <c r="FPN307" s="75"/>
      <c r="FPO307" s="75"/>
      <c r="FPP307" s="75"/>
      <c r="FPQ307" s="75"/>
      <c r="FPR307" s="75"/>
      <c r="FPS307" s="75"/>
      <c r="FPT307" s="75"/>
      <c r="FPU307" s="75"/>
      <c r="FPV307" s="75"/>
      <c r="FPW307" s="75"/>
      <c r="FPX307" s="75"/>
      <c r="FPY307" s="75"/>
      <c r="FPZ307" s="75"/>
      <c r="FQA307" s="75"/>
      <c r="FQB307" s="75"/>
      <c r="FQC307" s="75"/>
      <c r="FQD307" s="75"/>
      <c r="FQE307" s="75"/>
      <c r="FQF307" s="75"/>
      <c r="FQG307" s="75"/>
      <c r="FQH307" s="75"/>
      <c r="FQI307" s="75"/>
      <c r="FQJ307" s="75"/>
      <c r="FQK307" s="75"/>
      <c r="FQL307" s="75"/>
      <c r="FQM307" s="75"/>
      <c r="FQN307" s="75"/>
      <c r="FQO307" s="75"/>
      <c r="FQP307" s="75"/>
      <c r="FQQ307" s="75"/>
      <c r="FQR307" s="75"/>
      <c r="FQS307" s="75"/>
      <c r="FQT307" s="75"/>
      <c r="FQU307" s="75"/>
      <c r="FQV307" s="75"/>
      <c r="FQW307" s="75"/>
      <c r="FQX307" s="75"/>
      <c r="FQY307" s="75"/>
      <c r="FQZ307" s="75"/>
      <c r="FRA307" s="75"/>
      <c r="FRB307" s="75"/>
      <c r="FRC307" s="75"/>
      <c r="FRD307" s="75"/>
      <c r="FRE307" s="75"/>
      <c r="FRF307" s="75"/>
      <c r="FRG307" s="75"/>
      <c r="FRH307" s="75"/>
      <c r="FRI307" s="75"/>
      <c r="FRJ307" s="75"/>
      <c r="FRK307" s="75"/>
      <c r="FRL307" s="75"/>
      <c r="FRM307" s="75"/>
      <c r="FRN307" s="75"/>
      <c r="FRO307" s="75"/>
      <c r="FRP307" s="75"/>
      <c r="FRQ307" s="75"/>
      <c r="FRR307" s="75"/>
      <c r="FRS307" s="75"/>
      <c r="FRT307" s="75"/>
      <c r="FRU307" s="75"/>
      <c r="FRV307" s="75"/>
      <c r="FRW307" s="75"/>
      <c r="FRX307" s="75"/>
      <c r="FRY307" s="75"/>
      <c r="FRZ307" s="75"/>
      <c r="FSA307" s="75"/>
      <c r="FSB307" s="75"/>
      <c r="FSC307" s="75"/>
      <c r="FSD307" s="75"/>
      <c r="FSE307" s="75"/>
      <c r="FSF307" s="75"/>
      <c r="FSG307" s="75"/>
      <c r="FSH307" s="75"/>
      <c r="FSI307" s="75"/>
      <c r="FSJ307" s="75"/>
      <c r="FSK307" s="75"/>
      <c r="FSL307" s="75"/>
      <c r="FSM307" s="75"/>
      <c r="FSN307" s="75"/>
      <c r="FSO307" s="75"/>
      <c r="FSP307" s="75"/>
      <c r="FSQ307" s="75"/>
      <c r="FSR307" s="75"/>
      <c r="FSS307" s="75"/>
      <c r="FST307" s="75"/>
      <c r="FSU307" s="75"/>
      <c r="FSV307" s="75"/>
      <c r="FSW307" s="75"/>
      <c r="FSX307" s="75"/>
      <c r="FSY307" s="75"/>
      <c r="FSZ307" s="75"/>
      <c r="FTA307" s="75"/>
      <c r="FTB307" s="75"/>
      <c r="FTC307" s="75"/>
      <c r="FTD307" s="75"/>
      <c r="FTE307" s="75"/>
      <c r="FTF307" s="75"/>
      <c r="FTG307" s="75"/>
      <c r="FTH307" s="75"/>
      <c r="FTI307" s="75"/>
      <c r="FTJ307" s="75"/>
      <c r="FTK307" s="75"/>
      <c r="FTL307" s="75"/>
      <c r="FTM307" s="75"/>
      <c r="FTN307" s="75"/>
      <c r="FTO307" s="75"/>
      <c r="FTP307" s="75"/>
      <c r="FTQ307" s="75"/>
      <c r="FTR307" s="75"/>
      <c r="FTS307" s="75"/>
      <c r="FTT307" s="75"/>
      <c r="FTU307" s="75"/>
      <c r="FTV307" s="75"/>
      <c r="FTW307" s="75"/>
      <c r="FTX307" s="75"/>
      <c r="FTY307" s="75"/>
      <c r="FTZ307" s="75"/>
      <c r="FUA307" s="75"/>
      <c r="FUB307" s="75"/>
      <c r="FUC307" s="75"/>
      <c r="FUD307" s="75"/>
      <c r="FUE307" s="75"/>
      <c r="FUF307" s="75"/>
      <c r="FUG307" s="75"/>
      <c r="FUH307" s="75"/>
      <c r="FUI307" s="75"/>
      <c r="FUJ307" s="75"/>
      <c r="FUK307" s="75"/>
      <c r="FUL307" s="75"/>
      <c r="FUM307" s="75"/>
      <c r="FUN307" s="75"/>
      <c r="FUO307" s="75"/>
      <c r="FUP307" s="75"/>
      <c r="FUQ307" s="75"/>
      <c r="FUR307" s="75"/>
      <c r="FUS307" s="75"/>
      <c r="FUT307" s="75"/>
      <c r="FUU307" s="75"/>
      <c r="FUV307" s="75"/>
      <c r="FUW307" s="75"/>
      <c r="FUX307" s="75"/>
      <c r="FUY307" s="75"/>
      <c r="FUZ307" s="75"/>
      <c r="FVA307" s="75"/>
      <c r="FVB307" s="75"/>
      <c r="FVC307" s="75"/>
      <c r="FVD307" s="75"/>
      <c r="FVE307" s="75"/>
      <c r="FVF307" s="75"/>
      <c r="FVG307" s="75"/>
      <c r="FVH307" s="75"/>
      <c r="FVI307" s="75"/>
      <c r="FVJ307" s="75"/>
      <c r="FVK307" s="75"/>
      <c r="FVL307" s="75"/>
      <c r="FVM307" s="75"/>
      <c r="FVN307" s="75"/>
      <c r="FVO307" s="75"/>
      <c r="FVP307" s="75"/>
      <c r="FVQ307" s="75"/>
      <c r="FVR307" s="75"/>
      <c r="FVS307" s="75"/>
      <c r="FVT307" s="75"/>
      <c r="FVU307" s="75"/>
      <c r="FVV307" s="75"/>
      <c r="FVW307" s="75"/>
      <c r="FVX307" s="75"/>
      <c r="FVY307" s="75"/>
      <c r="FVZ307" s="75"/>
      <c r="FWA307" s="75"/>
      <c r="FWB307" s="75"/>
      <c r="FWC307" s="75"/>
      <c r="FWD307" s="75"/>
      <c r="FWE307" s="75"/>
      <c r="FWF307" s="75"/>
      <c r="FWG307" s="75"/>
      <c r="FWH307" s="75"/>
      <c r="FWI307" s="75"/>
      <c r="FWJ307" s="75"/>
      <c r="FWK307" s="75"/>
      <c r="FWL307" s="75"/>
      <c r="FWM307" s="75"/>
      <c r="FWN307" s="75"/>
      <c r="FWO307" s="75"/>
      <c r="FWP307" s="75"/>
      <c r="FWQ307" s="75"/>
      <c r="FWR307" s="75"/>
      <c r="FWS307" s="75"/>
      <c r="FWT307" s="75"/>
      <c r="FWU307" s="75"/>
      <c r="FWV307" s="75"/>
      <c r="FWW307" s="75"/>
      <c r="FWX307" s="75"/>
      <c r="FWY307" s="75"/>
      <c r="FWZ307" s="75"/>
      <c r="FXA307" s="75"/>
      <c r="FXB307" s="75"/>
      <c r="FXC307" s="75"/>
      <c r="FXD307" s="75"/>
      <c r="FXE307" s="75"/>
      <c r="FXF307" s="75"/>
      <c r="FXG307" s="75"/>
      <c r="FXH307" s="75"/>
      <c r="FXI307" s="75"/>
      <c r="FXJ307" s="75"/>
      <c r="FXK307" s="75"/>
      <c r="FXL307" s="75"/>
      <c r="FXM307" s="75"/>
      <c r="FXN307" s="75"/>
      <c r="FXO307" s="75"/>
      <c r="FXP307" s="75"/>
      <c r="FXQ307" s="75"/>
      <c r="FXR307" s="75"/>
      <c r="FXS307" s="75"/>
      <c r="FXT307" s="75"/>
      <c r="FXU307" s="75"/>
      <c r="FXV307" s="75"/>
      <c r="FXW307" s="75"/>
      <c r="FXX307" s="75"/>
      <c r="FXY307" s="75"/>
      <c r="FXZ307" s="75"/>
      <c r="FYA307" s="75"/>
      <c r="FYB307" s="75"/>
      <c r="FYC307" s="75"/>
      <c r="FYD307" s="75"/>
      <c r="FYE307" s="75"/>
      <c r="FYF307" s="75"/>
      <c r="FYG307" s="75"/>
      <c r="FYH307" s="75"/>
      <c r="FYI307" s="75"/>
      <c r="FYJ307" s="75"/>
      <c r="FYK307" s="75"/>
      <c r="FYL307" s="75"/>
      <c r="FYM307" s="75"/>
      <c r="FYN307" s="75"/>
      <c r="FYO307" s="75"/>
      <c r="FYP307" s="75"/>
      <c r="FYQ307" s="75"/>
      <c r="FYR307" s="75"/>
      <c r="FYS307" s="75"/>
      <c r="FYT307" s="75"/>
      <c r="FYU307" s="75"/>
      <c r="FYV307" s="75"/>
      <c r="FYW307" s="75"/>
      <c r="FYX307" s="75"/>
      <c r="FYY307" s="75"/>
      <c r="FYZ307" s="75"/>
      <c r="FZA307" s="75"/>
      <c r="FZB307" s="75"/>
      <c r="FZC307" s="75"/>
      <c r="FZD307" s="75"/>
      <c r="FZE307" s="75"/>
      <c r="FZF307" s="75"/>
      <c r="FZG307" s="75"/>
      <c r="FZH307" s="75"/>
      <c r="FZI307" s="75"/>
      <c r="FZJ307" s="75"/>
      <c r="FZK307" s="75"/>
      <c r="FZL307" s="75"/>
      <c r="FZM307" s="75"/>
      <c r="FZN307" s="75"/>
      <c r="FZO307" s="75"/>
      <c r="FZP307" s="75"/>
      <c r="FZQ307" s="75"/>
      <c r="FZR307" s="75"/>
      <c r="FZS307" s="75"/>
      <c r="FZT307" s="75"/>
      <c r="FZU307" s="75"/>
      <c r="FZV307" s="75"/>
      <c r="FZW307" s="75"/>
      <c r="FZX307" s="75"/>
      <c r="FZY307" s="75"/>
      <c r="FZZ307" s="75"/>
      <c r="GAA307" s="75"/>
      <c r="GAB307" s="75"/>
      <c r="GAC307" s="75"/>
      <c r="GAD307" s="75"/>
      <c r="GAE307" s="75"/>
      <c r="GAF307" s="75"/>
      <c r="GAG307" s="75"/>
      <c r="GAH307" s="75"/>
      <c r="GAI307" s="75"/>
      <c r="GAJ307" s="75"/>
      <c r="GAK307" s="75"/>
      <c r="GAL307" s="75"/>
      <c r="GAM307" s="75"/>
      <c r="GAN307" s="75"/>
      <c r="GAO307" s="75"/>
      <c r="GAP307" s="75"/>
      <c r="GAQ307" s="75"/>
      <c r="GAR307" s="75"/>
      <c r="GAS307" s="75"/>
      <c r="GAT307" s="75"/>
      <c r="GAU307" s="75"/>
      <c r="GAV307" s="75"/>
      <c r="GAW307" s="75"/>
      <c r="GAX307" s="75"/>
      <c r="GAY307" s="75"/>
      <c r="GAZ307" s="75"/>
      <c r="GBA307" s="75"/>
      <c r="GBB307" s="75"/>
      <c r="GBC307" s="75"/>
      <c r="GBD307" s="75"/>
      <c r="GBE307" s="75"/>
      <c r="GBF307" s="75"/>
      <c r="GBG307" s="75"/>
      <c r="GBH307" s="75"/>
      <c r="GBI307" s="75"/>
      <c r="GBJ307" s="75"/>
      <c r="GBK307" s="75"/>
      <c r="GBL307" s="75"/>
      <c r="GBM307" s="75"/>
      <c r="GBN307" s="75"/>
      <c r="GBO307" s="75"/>
      <c r="GBP307" s="75"/>
      <c r="GBQ307" s="75"/>
      <c r="GBR307" s="75"/>
      <c r="GBS307" s="75"/>
      <c r="GBT307" s="75"/>
      <c r="GBU307" s="75"/>
      <c r="GBV307" s="75"/>
      <c r="GBW307" s="75"/>
      <c r="GBX307" s="75"/>
      <c r="GBY307" s="75"/>
      <c r="GBZ307" s="75"/>
      <c r="GCA307" s="75"/>
      <c r="GCB307" s="75"/>
      <c r="GCC307" s="75"/>
      <c r="GCD307" s="75"/>
      <c r="GCE307" s="75"/>
      <c r="GCF307" s="75"/>
      <c r="GCG307" s="75"/>
      <c r="GCH307" s="75"/>
      <c r="GCI307" s="75"/>
      <c r="GCJ307" s="75"/>
      <c r="GCK307" s="75"/>
      <c r="GCL307" s="75"/>
      <c r="GCM307" s="75"/>
      <c r="GCN307" s="75"/>
      <c r="GCO307" s="75"/>
      <c r="GCP307" s="75"/>
      <c r="GCQ307" s="75"/>
      <c r="GCR307" s="75"/>
      <c r="GCS307" s="75"/>
      <c r="GCT307" s="75"/>
      <c r="GCU307" s="75"/>
      <c r="GCV307" s="75"/>
      <c r="GCW307" s="75"/>
      <c r="GCX307" s="75"/>
      <c r="GCY307" s="75"/>
      <c r="GCZ307" s="75"/>
      <c r="GDA307" s="75"/>
      <c r="GDB307" s="75"/>
      <c r="GDC307" s="75"/>
      <c r="GDD307" s="75"/>
      <c r="GDE307" s="75"/>
      <c r="GDF307" s="75"/>
      <c r="GDG307" s="75"/>
      <c r="GDH307" s="75"/>
      <c r="GDI307" s="75"/>
      <c r="GDJ307" s="75"/>
      <c r="GDK307" s="75"/>
      <c r="GDL307" s="75"/>
      <c r="GDM307" s="75"/>
      <c r="GDN307" s="75"/>
      <c r="GDO307" s="75"/>
      <c r="GDP307" s="75"/>
      <c r="GDQ307" s="75"/>
      <c r="GDR307" s="75"/>
      <c r="GDS307" s="75"/>
      <c r="GDT307" s="75"/>
      <c r="GDU307" s="75"/>
      <c r="GDV307" s="75"/>
      <c r="GDW307" s="75"/>
      <c r="GDX307" s="75"/>
      <c r="GDY307" s="75"/>
      <c r="GDZ307" s="75"/>
      <c r="GEA307" s="75"/>
      <c r="GEB307" s="75"/>
      <c r="GEC307" s="75"/>
      <c r="GED307" s="75"/>
      <c r="GEE307" s="75"/>
      <c r="GEF307" s="75"/>
      <c r="GEG307" s="75"/>
      <c r="GEH307" s="75"/>
      <c r="GEI307" s="75"/>
      <c r="GEJ307" s="75"/>
      <c r="GEK307" s="75"/>
      <c r="GEL307" s="75"/>
      <c r="GEM307" s="75"/>
      <c r="GEN307" s="75"/>
      <c r="GEO307" s="75"/>
      <c r="GEP307" s="75"/>
      <c r="GEQ307" s="75"/>
      <c r="GER307" s="75"/>
      <c r="GES307" s="75"/>
      <c r="GET307" s="75"/>
      <c r="GEU307" s="75"/>
      <c r="GEV307" s="75"/>
      <c r="GEW307" s="75"/>
      <c r="GEX307" s="75"/>
      <c r="GEY307" s="75"/>
      <c r="GEZ307" s="75"/>
      <c r="GFA307" s="75"/>
      <c r="GFB307" s="75"/>
      <c r="GFC307" s="75"/>
      <c r="GFD307" s="75"/>
      <c r="GFE307" s="75"/>
      <c r="GFF307" s="75"/>
      <c r="GFG307" s="75"/>
      <c r="GFH307" s="75"/>
      <c r="GFI307" s="75"/>
      <c r="GFJ307" s="75"/>
      <c r="GFK307" s="75"/>
      <c r="GFL307" s="75"/>
      <c r="GFM307" s="75"/>
      <c r="GFN307" s="75"/>
      <c r="GFO307" s="75"/>
      <c r="GFP307" s="75"/>
      <c r="GFQ307" s="75"/>
      <c r="GFR307" s="75"/>
      <c r="GFS307" s="75"/>
      <c r="GFT307" s="75"/>
      <c r="GFU307" s="75"/>
      <c r="GFV307" s="75"/>
      <c r="GFW307" s="75"/>
      <c r="GFX307" s="75"/>
      <c r="GFY307" s="75"/>
      <c r="GFZ307" s="75"/>
      <c r="GGA307" s="75"/>
      <c r="GGB307" s="75"/>
      <c r="GGC307" s="75"/>
      <c r="GGD307" s="75"/>
      <c r="GGE307" s="75"/>
      <c r="GGF307" s="75"/>
      <c r="GGG307" s="75"/>
      <c r="GGH307" s="75"/>
      <c r="GGI307" s="75"/>
      <c r="GGJ307" s="75"/>
      <c r="GGK307" s="75"/>
      <c r="GGL307" s="75"/>
      <c r="GGM307" s="75"/>
      <c r="GGN307" s="75"/>
      <c r="GGO307" s="75"/>
      <c r="GGP307" s="75"/>
      <c r="GGQ307" s="75"/>
      <c r="GGR307" s="75"/>
      <c r="GGS307" s="75"/>
      <c r="GGT307" s="75"/>
      <c r="GGU307" s="75"/>
      <c r="GGV307" s="75"/>
      <c r="GGW307" s="75"/>
      <c r="GGX307" s="75"/>
      <c r="GGY307" s="75"/>
      <c r="GGZ307" s="75"/>
      <c r="GHA307" s="75"/>
      <c r="GHB307" s="75"/>
      <c r="GHC307" s="75"/>
      <c r="GHD307" s="75"/>
      <c r="GHE307" s="75"/>
      <c r="GHF307" s="75"/>
      <c r="GHG307" s="75"/>
      <c r="GHH307" s="75"/>
      <c r="GHI307" s="75"/>
      <c r="GHJ307" s="75"/>
      <c r="GHK307" s="75"/>
      <c r="GHL307" s="75"/>
      <c r="GHM307" s="75"/>
      <c r="GHN307" s="75"/>
      <c r="GHO307" s="75"/>
      <c r="GHP307" s="75"/>
      <c r="GHQ307" s="75"/>
      <c r="GHR307" s="75"/>
      <c r="GHS307" s="75"/>
      <c r="GHT307" s="75"/>
      <c r="GHU307" s="75"/>
      <c r="GHV307" s="75"/>
      <c r="GHW307" s="75"/>
      <c r="GHX307" s="75"/>
      <c r="GHY307" s="75"/>
      <c r="GHZ307" s="75"/>
      <c r="GIA307" s="75"/>
      <c r="GIB307" s="75"/>
      <c r="GIC307" s="75"/>
      <c r="GID307" s="75"/>
      <c r="GIE307" s="75"/>
      <c r="GIF307" s="75"/>
      <c r="GIG307" s="75"/>
      <c r="GIH307" s="75"/>
      <c r="GII307" s="75"/>
      <c r="GIJ307" s="75"/>
      <c r="GIK307" s="75"/>
      <c r="GIL307" s="75"/>
      <c r="GIM307" s="75"/>
      <c r="GIN307" s="75"/>
      <c r="GIO307" s="75"/>
      <c r="GIP307" s="75"/>
      <c r="GIQ307" s="75"/>
      <c r="GIR307" s="75"/>
      <c r="GIS307" s="75"/>
      <c r="GIT307" s="75"/>
      <c r="GIU307" s="75"/>
      <c r="GIV307" s="75"/>
      <c r="GIW307" s="75"/>
      <c r="GIX307" s="75"/>
      <c r="GIY307" s="75"/>
      <c r="GIZ307" s="75"/>
      <c r="GJA307" s="75"/>
      <c r="GJB307" s="75"/>
      <c r="GJC307" s="75"/>
      <c r="GJD307" s="75"/>
      <c r="GJE307" s="75"/>
      <c r="GJF307" s="75"/>
      <c r="GJG307" s="75"/>
      <c r="GJH307" s="75"/>
      <c r="GJI307" s="75"/>
      <c r="GJJ307" s="75"/>
      <c r="GJK307" s="75"/>
      <c r="GJL307" s="75"/>
      <c r="GJM307" s="75"/>
      <c r="GJN307" s="75"/>
      <c r="GJO307" s="75"/>
      <c r="GJP307" s="75"/>
      <c r="GJQ307" s="75"/>
      <c r="GJR307" s="75"/>
      <c r="GJS307" s="75"/>
      <c r="GJT307" s="75"/>
      <c r="GJU307" s="75"/>
      <c r="GJV307" s="75"/>
      <c r="GJW307" s="75"/>
      <c r="GJX307" s="75"/>
      <c r="GJY307" s="75"/>
      <c r="GJZ307" s="75"/>
      <c r="GKA307" s="75"/>
      <c r="GKB307" s="75"/>
      <c r="GKC307" s="75"/>
      <c r="GKD307" s="75"/>
      <c r="GKE307" s="75"/>
      <c r="GKF307" s="75"/>
      <c r="GKG307" s="75"/>
      <c r="GKH307" s="75"/>
      <c r="GKI307" s="75"/>
      <c r="GKJ307" s="75"/>
      <c r="GKK307" s="75"/>
      <c r="GKL307" s="75"/>
      <c r="GKM307" s="75"/>
      <c r="GKN307" s="75"/>
      <c r="GKO307" s="75"/>
      <c r="GKP307" s="75"/>
      <c r="GKQ307" s="75"/>
      <c r="GKR307" s="75"/>
      <c r="GKS307" s="75"/>
      <c r="GKT307" s="75"/>
      <c r="GKU307" s="75"/>
      <c r="GKV307" s="75"/>
      <c r="GKW307" s="75"/>
      <c r="GKX307" s="75"/>
      <c r="GKY307" s="75"/>
      <c r="GKZ307" s="75"/>
      <c r="GLA307" s="75"/>
      <c r="GLB307" s="75"/>
      <c r="GLC307" s="75"/>
      <c r="GLD307" s="75"/>
      <c r="GLE307" s="75"/>
      <c r="GLF307" s="75"/>
      <c r="GLG307" s="75"/>
      <c r="GLH307" s="75"/>
      <c r="GLI307" s="75"/>
      <c r="GLJ307" s="75"/>
      <c r="GLK307" s="75"/>
      <c r="GLL307" s="75"/>
      <c r="GLM307" s="75"/>
      <c r="GLN307" s="75"/>
      <c r="GLO307" s="75"/>
      <c r="GLP307" s="75"/>
      <c r="GLQ307" s="75"/>
      <c r="GLR307" s="75"/>
      <c r="GLS307" s="75"/>
      <c r="GLT307" s="75"/>
      <c r="GLU307" s="75"/>
      <c r="GLV307" s="75"/>
      <c r="GLW307" s="75"/>
      <c r="GLX307" s="75"/>
      <c r="GLY307" s="75"/>
      <c r="GLZ307" s="75"/>
      <c r="GMA307" s="75"/>
      <c r="GMB307" s="75"/>
      <c r="GMC307" s="75"/>
      <c r="GMD307" s="75"/>
      <c r="GME307" s="75"/>
      <c r="GMF307" s="75"/>
      <c r="GMG307" s="75"/>
      <c r="GMH307" s="75"/>
      <c r="GMI307" s="75"/>
      <c r="GMJ307" s="75"/>
      <c r="GMK307" s="75"/>
      <c r="GML307" s="75"/>
      <c r="GMM307" s="75"/>
      <c r="GMN307" s="75"/>
      <c r="GMO307" s="75"/>
      <c r="GMP307" s="75"/>
      <c r="GMQ307" s="75"/>
      <c r="GMR307" s="75"/>
      <c r="GMS307" s="75"/>
      <c r="GMT307" s="75"/>
      <c r="GMU307" s="75"/>
      <c r="GMV307" s="75"/>
      <c r="GMW307" s="75"/>
      <c r="GMX307" s="75"/>
      <c r="GMY307" s="75"/>
      <c r="GMZ307" s="75"/>
      <c r="GNA307" s="75"/>
      <c r="GNB307" s="75"/>
      <c r="GNC307" s="75"/>
      <c r="GND307" s="75"/>
      <c r="GNE307" s="75"/>
      <c r="GNF307" s="75"/>
      <c r="GNG307" s="75"/>
      <c r="GNH307" s="75"/>
      <c r="GNI307" s="75"/>
      <c r="GNJ307" s="75"/>
      <c r="GNK307" s="75"/>
      <c r="GNL307" s="75"/>
      <c r="GNM307" s="75"/>
      <c r="GNN307" s="75"/>
      <c r="GNO307" s="75"/>
      <c r="GNP307" s="75"/>
      <c r="GNQ307" s="75"/>
      <c r="GNR307" s="75"/>
      <c r="GNS307" s="75"/>
      <c r="GNT307" s="75"/>
      <c r="GNU307" s="75"/>
      <c r="GNV307" s="75"/>
      <c r="GNW307" s="75"/>
      <c r="GNX307" s="75"/>
      <c r="GNY307" s="75"/>
      <c r="GNZ307" s="75"/>
      <c r="GOA307" s="75"/>
      <c r="GOB307" s="75"/>
      <c r="GOC307" s="75"/>
      <c r="GOD307" s="75"/>
      <c r="GOE307" s="75"/>
      <c r="GOF307" s="75"/>
      <c r="GOG307" s="75"/>
      <c r="GOH307" s="75"/>
      <c r="GOI307" s="75"/>
      <c r="GOJ307" s="75"/>
      <c r="GOK307" s="75"/>
      <c r="GOL307" s="75"/>
      <c r="GOM307" s="75"/>
      <c r="GON307" s="75"/>
      <c r="GOO307" s="75"/>
      <c r="GOP307" s="75"/>
      <c r="GOQ307" s="75"/>
      <c r="GOR307" s="75"/>
      <c r="GOS307" s="75"/>
      <c r="GOT307" s="75"/>
      <c r="GOU307" s="75"/>
      <c r="GOV307" s="75"/>
      <c r="GOW307" s="75"/>
      <c r="GOX307" s="75"/>
      <c r="GOY307" s="75"/>
      <c r="GOZ307" s="75"/>
      <c r="GPA307" s="75"/>
      <c r="GPB307" s="75"/>
      <c r="GPC307" s="75"/>
      <c r="GPD307" s="75"/>
      <c r="GPE307" s="75"/>
      <c r="GPF307" s="75"/>
      <c r="GPG307" s="75"/>
      <c r="GPH307" s="75"/>
      <c r="GPI307" s="75"/>
      <c r="GPJ307" s="75"/>
      <c r="GPK307" s="75"/>
      <c r="GPL307" s="75"/>
      <c r="GPM307" s="75"/>
      <c r="GPN307" s="75"/>
      <c r="GPO307" s="75"/>
      <c r="GPP307" s="75"/>
      <c r="GPQ307" s="75"/>
      <c r="GPR307" s="75"/>
      <c r="GPS307" s="75"/>
      <c r="GPT307" s="75"/>
      <c r="GPU307" s="75"/>
      <c r="GPV307" s="75"/>
      <c r="GPW307" s="75"/>
      <c r="GPX307" s="75"/>
      <c r="GPY307" s="75"/>
      <c r="GPZ307" s="75"/>
      <c r="GQA307" s="75"/>
      <c r="GQB307" s="75"/>
      <c r="GQC307" s="75"/>
      <c r="GQD307" s="75"/>
      <c r="GQE307" s="75"/>
      <c r="GQF307" s="75"/>
      <c r="GQG307" s="75"/>
      <c r="GQH307" s="75"/>
      <c r="GQI307" s="75"/>
      <c r="GQJ307" s="75"/>
      <c r="GQK307" s="75"/>
      <c r="GQL307" s="75"/>
      <c r="GQM307" s="75"/>
      <c r="GQN307" s="75"/>
      <c r="GQO307" s="75"/>
      <c r="GQP307" s="75"/>
      <c r="GQQ307" s="75"/>
      <c r="GQR307" s="75"/>
      <c r="GQS307" s="75"/>
      <c r="GQT307" s="75"/>
      <c r="GQU307" s="75"/>
      <c r="GQV307" s="75"/>
      <c r="GQW307" s="75"/>
      <c r="GQX307" s="75"/>
      <c r="GQY307" s="75"/>
      <c r="GQZ307" s="75"/>
      <c r="GRA307" s="75"/>
      <c r="GRB307" s="75"/>
      <c r="GRC307" s="75"/>
      <c r="GRD307" s="75"/>
      <c r="GRE307" s="75"/>
      <c r="GRF307" s="75"/>
      <c r="GRG307" s="75"/>
      <c r="GRH307" s="75"/>
      <c r="GRI307" s="75"/>
      <c r="GRJ307" s="75"/>
      <c r="GRK307" s="75"/>
      <c r="GRL307" s="75"/>
      <c r="GRM307" s="75"/>
      <c r="GRN307" s="75"/>
      <c r="GRO307" s="75"/>
      <c r="GRP307" s="75"/>
      <c r="GRQ307" s="75"/>
      <c r="GRR307" s="75"/>
      <c r="GRS307" s="75"/>
      <c r="GRT307" s="75"/>
      <c r="GRU307" s="75"/>
      <c r="GRV307" s="75"/>
      <c r="GRW307" s="75"/>
      <c r="GRX307" s="75"/>
      <c r="GRY307" s="75"/>
      <c r="GRZ307" s="75"/>
      <c r="GSA307" s="75"/>
      <c r="GSB307" s="75"/>
      <c r="GSC307" s="75"/>
      <c r="GSD307" s="75"/>
      <c r="GSE307" s="75"/>
      <c r="GSF307" s="75"/>
      <c r="GSG307" s="75"/>
      <c r="GSH307" s="75"/>
      <c r="GSI307" s="75"/>
      <c r="GSJ307" s="75"/>
      <c r="GSK307" s="75"/>
      <c r="GSL307" s="75"/>
      <c r="GSM307" s="75"/>
      <c r="GSN307" s="75"/>
      <c r="GSO307" s="75"/>
      <c r="GSP307" s="75"/>
      <c r="GSQ307" s="75"/>
      <c r="GSR307" s="75"/>
      <c r="GSS307" s="75"/>
      <c r="GST307" s="75"/>
      <c r="GSU307" s="75"/>
      <c r="GSV307" s="75"/>
      <c r="GSW307" s="75"/>
      <c r="GSX307" s="75"/>
      <c r="GSY307" s="75"/>
      <c r="GSZ307" s="75"/>
      <c r="GTA307" s="75"/>
      <c r="GTB307" s="75"/>
      <c r="GTC307" s="75"/>
      <c r="GTD307" s="75"/>
      <c r="GTE307" s="75"/>
      <c r="GTF307" s="75"/>
      <c r="GTG307" s="75"/>
      <c r="GTH307" s="75"/>
      <c r="GTI307" s="75"/>
      <c r="GTJ307" s="75"/>
      <c r="GTK307" s="75"/>
      <c r="GTL307" s="75"/>
      <c r="GTM307" s="75"/>
      <c r="GTN307" s="75"/>
      <c r="GTO307" s="75"/>
      <c r="GTP307" s="75"/>
      <c r="GTQ307" s="75"/>
      <c r="GTR307" s="75"/>
      <c r="GTS307" s="75"/>
      <c r="GTT307" s="75"/>
      <c r="GTU307" s="75"/>
      <c r="GTV307" s="75"/>
      <c r="GTW307" s="75"/>
      <c r="GTX307" s="75"/>
      <c r="GTY307" s="75"/>
      <c r="GTZ307" s="75"/>
      <c r="GUA307" s="75"/>
      <c r="GUB307" s="75"/>
      <c r="GUC307" s="75"/>
      <c r="GUD307" s="75"/>
      <c r="GUE307" s="75"/>
      <c r="GUF307" s="75"/>
      <c r="GUG307" s="75"/>
      <c r="GUH307" s="75"/>
      <c r="GUI307" s="75"/>
      <c r="GUJ307" s="75"/>
      <c r="GUK307" s="75"/>
      <c r="GUL307" s="75"/>
      <c r="GUM307" s="75"/>
      <c r="GUN307" s="75"/>
      <c r="GUO307" s="75"/>
      <c r="GUP307" s="75"/>
      <c r="GUQ307" s="75"/>
      <c r="GUR307" s="75"/>
      <c r="GUS307" s="75"/>
      <c r="GUT307" s="75"/>
      <c r="GUU307" s="75"/>
      <c r="GUV307" s="75"/>
      <c r="GUW307" s="75"/>
      <c r="GUX307" s="75"/>
      <c r="GUY307" s="75"/>
      <c r="GUZ307" s="75"/>
      <c r="GVA307" s="75"/>
      <c r="GVB307" s="75"/>
      <c r="GVC307" s="75"/>
      <c r="GVD307" s="75"/>
      <c r="GVE307" s="75"/>
      <c r="GVF307" s="75"/>
      <c r="GVG307" s="75"/>
      <c r="GVH307" s="75"/>
      <c r="GVI307" s="75"/>
      <c r="GVJ307" s="75"/>
      <c r="GVK307" s="75"/>
      <c r="GVL307" s="75"/>
      <c r="GVM307" s="75"/>
      <c r="GVN307" s="75"/>
      <c r="GVO307" s="75"/>
      <c r="GVP307" s="75"/>
      <c r="GVQ307" s="75"/>
      <c r="GVR307" s="75"/>
      <c r="GVS307" s="75"/>
      <c r="GVT307" s="75"/>
      <c r="GVU307" s="75"/>
      <c r="GVV307" s="75"/>
      <c r="GVW307" s="75"/>
      <c r="GVX307" s="75"/>
      <c r="GVY307" s="75"/>
      <c r="GVZ307" s="75"/>
      <c r="GWA307" s="75"/>
      <c r="GWB307" s="75"/>
      <c r="GWC307" s="75"/>
      <c r="GWD307" s="75"/>
      <c r="GWE307" s="75"/>
      <c r="GWF307" s="75"/>
      <c r="GWG307" s="75"/>
      <c r="GWH307" s="75"/>
      <c r="GWI307" s="75"/>
      <c r="GWJ307" s="75"/>
      <c r="GWK307" s="75"/>
      <c r="GWL307" s="75"/>
      <c r="GWM307" s="75"/>
      <c r="GWN307" s="75"/>
      <c r="GWO307" s="75"/>
      <c r="GWP307" s="75"/>
      <c r="GWQ307" s="75"/>
      <c r="GWR307" s="75"/>
      <c r="GWS307" s="75"/>
      <c r="GWT307" s="75"/>
      <c r="GWU307" s="75"/>
      <c r="GWV307" s="75"/>
      <c r="GWW307" s="75"/>
      <c r="GWX307" s="75"/>
      <c r="GWY307" s="75"/>
      <c r="GWZ307" s="75"/>
      <c r="GXA307" s="75"/>
      <c r="GXB307" s="75"/>
      <c r="GXC307" s="75"/>
      <c r="GXD307" s="75"/>
      <c r="GXE307" s="75"/>
      <c r="GXF307" s="75"/>
      <c r="GXG307" s="75"/>
      <c r="GXH307" s="75"/>
      <c r="GXI307" s="75"/>
      <c r="GXJ307" s="75"/>
      <c r="GXK307" s="75"/>
      <c r="GXL307" s="75"/>
      <c r="GXM307" s="75"/>
      <c r="GXN307" s="75"/>
      <c r="GXO307" s="75"/>
      <c r="GXP307" s="75"/>
      <c r="GXQ307" s="75"/>
      <c r="GXR307" s="75"/>
      <c r="GXS307" s="75"/>
      <c r="GXT307" s="75"/>
      <c r="GXU307" s="75"/>
      <c r="GXV307" s="75"/>
      <c r="GXW307" s="75"/>
      <c r="GXX307" s="75"/>
      <c r="GXY307" s="75"/>
      <c r="GXZ307" s="75"/>
      <c r="GYA307" s="75"/>
      <c r="GYB307" s="75"/>
      <c r="GYC307" s="75"/>
      <c r="GYD307" s="75"/>
      <c r="GYE307" s="75"/>
      <c r="GYF307" s="75"/>
      <c r="GYG307" s="75"/>
      <c r="GYH307" s="75"/>
      <c r="GYI307" s="75"/>
      <c r="GYJ307" s="75"/>
      <c r="GYK307" s="75"/>
      <c r="GYL307" s="75"/>
      <c r="GYM307" s="75"/>
      <c r="GYN307" s="75"/>
      <c r="GYO307" s="75"/>
      <c r="GYP307" s="75"/>
      <c r="GYQ307" s="75"/>
      <c r="GYR307" s="75"/>
      <c r="GYS307" s="75"/>
      <c r="GYT307" s="75"/>
      <c r="GYU307" s="75"/>
      <c r="GYV307" s="75"/>
      <c r="GYW307" s="75"/>
      <c r="GYX307" s="75"/>
      <c r="GYY307" s="75"/>
      <c r="GYZ307" s="75"/>
      <c r="GZA307" s="75"/>
      <c r="GZB307" s="75"/>
      <c r="GZC307" s="75"/>
      <c r="GZD307" s="75"/>
      <c r="GZE307" s="75"/>
      <c r="GZF307" s="75"/>
      <c r="GZG307" s="75"/>
      <c r="GZH307" s="75"/>
      <c r="GZI307" s="75"/>
      <c r="GZJ307" s="75"/>
      <c r="GZK307" s="75"/>
      <c r="GZL307" s="75"/>
      <c r="GZM307" s="75"/>
      <c r="GZN307" s="75"/>
      <c r="GZO307" s="75"/>
      <c r="GZP307" s="75"/>
      <c r="GZQ307" s="75"/>
      <c r="GZR307" s="75"/>
      <c r="GZS307" s="75"/>
      <c r="GZT307" s="75"/>
      <c r="GZU307" s="75"/>
      <c r="GZV307" s="75"/>
      <c r="GZW307" s="75"/>
      <c r="GZX307" s="75"/>
      <c r="GZY307" s="75"/>
      <c r="GZZ307" s="75"/>
      <c r="HAA307" s="75"/>
      <c r="HAB307" s="75"/>
      <c r="HAC307" s="75"/>
      <c r="HAD307" s="75"/>
      <c r="HAE307" s="75"/>
      <c r="HAF307" s="75"/>
      <c r="HAG307" s="75"/>
      <c r="HAH307" s="75"/>
      <c r="HAI307" s="75"/>
      <c r="HAJ307" s="75"/>
      <c r="HAK307" s="75"/>
      <c r="HAL307" s="75"/>
      <c r="HAM307" s="75"/>
      <c r="HAN307" s="75"/>
      <c r="HAO307" s="75"/>
      <c r="HAP307" s="75"/>
      <c r="HAQ307" s="75"/>
      <c r="HAR307" s="75"/>
      <c r="HAS307" s="75"/>
      <c r="HAT307" s="75"/>
      <c r="HAU307" s="75"/>
      <c r="HAV307" s="75"/>
      <c r="HAW307" s="75"/>
      <c r="HAX307" s="75"/>
      <c r="HAY307" s="75"/>
      <c r="HAZ307" s="75"/>
      <c r="HBA307" s="75"/>
      <c r="HBB307" s="75"/>
      <c r="HBC307" s="75"/>
      <c r="HBD307" s="75"/>
      <c r="HBE307" s="75"/>
      <c r="HBF307" s="75"/>
      <c r="HBG307" s="75"/>
      <c r="HBH307" s="75"/>
      <c r="HBI307" s="75"/>
      <c r="HBJ307" s="75"/>
      <c r="HBK307" s="75"/>
      <c r="HBL307" s="75"/>
      <c r="HBM307" s="75"/>
      <c r="HBN307" s="75"/>
      <c r="HBO307" s="75"/>
      <c r="HBP307" s="75"/>
      <c r="HBQ307" s="75"/>
      <c r="HBR307" s="75"/>
      <c r="HBS307" s="75"/>
      <c r="HBT307" s="75"/>
      <c r="HBU307" s="75"/>
      <c r="HBV307" s="75"/>
      <c r="HBW307" s="75"/>
      <c r="HBX307" s="75"/>
      <c r="HBY307" s="75"/>
      <c r="HBZ307" s="75"/>
      <c r="HCA307" s="75"/>
      <c r="HCB307" s="75"/>
      <c r="HCC307" s="75"/>
      <c r="HCD307" s="75"/>
      <c r="HCE307" s="75"/>
      <c r="HCF307" s="75"/>
      <c r="HCG307" s="75"/>
      <c r="HCH307" s="75"/>
      <c r="HCI307" s="75"/>
      <c r="HCJ307" s="75"/>
      <c r="HCK307" s="75"/>
      <c r="HCL307" s="75"/>
      <c r="HCM307" s="75"/>
      <c r="HCN307" s="75"/>
      <c r="HCO307" s="75"/>
      <c r="HCP307" s="75"/>
      <c r="HCQ307" s="75"/>
      <c r="HCR307" s="75"/>
      <c r="HCS307" s="75"/>
      <c r="HCT307" s="75"/>
      <c r="HCU307" s="75"/>
      <c r="HCV307" s="75"/>
      <c r="HCW307" s="75"/>
      <c r="HCX307" s="75"/>
      <c r="HCY307" s="75"/>
      <c r="HCZ307" s="75"/>
      <c r="HDA307" s="75"/>
      <c r="HDB307" s="75"/>
      <c r="HDC307" s="75"/>
      <c r="HDD307" s="75"/>
      <c r="HDE307" s="75"/>
      <c r="HDF307" s="75"/>
      <c r="HDG307" s="75"/>
      <c r="HDH307" s="75"/>
      <c r="HDI307" s="75"/>
      <c r="HDJ307" s="75"/>
      <c r="HDK307" s="75"/>
      <c r="HDL307" s="75"/>
      <c r="HDM307" s="75"/>
      <c r="HDN307" s="75"/>
      <c r="HDO307" s="75"/>
      <c r="HDP307" s="75"/>
      <c r="HDQ307" s="75"/>
      <c r="HDR307" s="75"/>
      <c r="HDS307" s="75"/>
      <c r="HDT307" s="75"/>
      <c r="HDU307" s="75"/>
      <c r="HDV307" s="75"/>
      <c r="HDW307" s="75"/>
      <c r="HDX307" s="75"/>
      <c r="HDY307" s="75"/>
      <c r="HDZ307" s="75"/>
      <c r="HEA307" s="75"/>
      <c r="HEB307" s="75"/>
      <c r="HEC307" s="75"/>
      <c r="HED307" s="75"/>
      <c r="HEE307" s="75"/>
      <c r="HEF307" s="75"/>
      <c r="HEG307" s="75"/>
      <c r="HEH307" s="75"/>
      <c r="HEI307" s="75"/>
      <c r="HEJ307" s="75"/>
      <c r="HEK307" s="75"/>
      <c r="HEL307" s="75"/>
      <c r="HEM307" s="75"/>
      <c r="HEN307" s="75"/>
      <c r="HEO307" s="75"/>
      <c r="HEP307" s="75"/>
      <c r="HEQ307" s="75"/>
      <c r="HER307" s="75"/>
      <c r="HES307" s="75"/>
      <c r="HET307" s="75"/>
      <c r="HEU307" s="75"/>
      <c r="HEV307" s="75"/>
      <c r="HEW307" s="75"/>
      <c r="HEX307" s="75"/>
      <c r="HEY307" s="75"/>
      <c r="HEZ307" s="75"/>
      <c r="HFA307" s="75"/>
      <c r="HFB307" s="75"/>
      <c r="HFC307" s="75"/>
      <c r="HFD307" s="75"/>
      <c r="HFE307" s="75"/>
      <c r="HFF307" s="75"/>
      <c r="HFG307" s="75"/>
      <c r="HFH307" s="75"/>
      <c r="HFI307" s="75"/>
      <c r="HFJ307" s="75"/>
      <c r="HFK307" s="75"/>
      <c r="HFL307" s="75"/>
      <c r="HFM307" s="75"/>
      <c r="HFN307" s="75"/>
      <c r="HFO307" s="75"/>
      <c r="HFP307" s="75"/>
      <c r="HFQ307" s="75"/>
      <c r="HFR307" s="75"/>
      <c r="HFS307" s="75"/>
      <c r="HFT307" s="75"/>
      <c r="HFU307" s="75"/>
      <c r="HFV307" s="75"/>
      <c r="HFW307" s="75"/>
      <c r="HFX307" s="75"/>
      <c r="HFY307" s="75"/>
      <c r="HFZ307" s="75"/>
      <c r="HGA307" s="75"/>
      <c r="HGB307" s="75"/>
      <c r="HGC307" s="75"/>
      <c r="HGD307" s="75"/>
      <c r="HGE307" s="75"/>
      <c r="HGF307" s="75"/>
      <c r="HGG307" s="75"/>
      <c r="HGH307" s="75"/>
      <c r="HGI307" s="75"/>
      <c r="HGJ307" s="75"/>
      <c r="HGK307" s="75"/>
      <c r="HGL307" s="75"/>
      <c r="HGM307" s="75"/>
      <c r="HGN307" s="75"/>
      <c r="HGO307" s="75"/>
      <c r="HGP307" s="75"/>
      <c r="HGQ307" s="75"/>
      <c r="HGR307" s="75"/>
      <c r="HGS307" s="75"/>
      <c r="HGT307" s="75"/>
      <c r="HGU307" s="75"/>
      <c r="HGV307" s="75"/>
      <c r="HGW307" s="75"/>
      <c r="HGX307" s="75"/>
      <c r="HGY307" s="75"/>
      <c r="HGZ307" s="75"/>
      <c r="HHA307" s="75"/>
      <c r="HHB307" s="75"/>
      <c r="HHC307" s="75"/>
      <c r="HHD307" s="75"/>
      <c r="HHE307" s="75"/>
      <c r="HHF307" s="75"/>
      <c r="HHG307" s="75"/>
      <c r="HHH307" s="75"/>
      <c r="HHI307" s="75"/>
      <c r="HHJ307" s="75"/>
      <c r="HHK307" s="75"/>
      <c r="HHL307" s="75"/>
      <c r="HHM307" s="75"/>
      <c r="HHN307" s="75"/>
      <c r="HHO307" s="75"/>
      <c r="HHP307" s="75"/>
      <c r="HHQ307" s="75"/>
      <c r="HHR307" s="75"/>
      <c r="HHS307" s="75"/>
      <c r="HHT307" s="75"/>
      <c r="HHU307" s="75"/>
      <c r="HHV307" s="75"/>
      <c r="HHW307" s="75"/>
      <c r="HHX307" s="75"/>
      <c r="HHY307" s="75"/>
      <c r="HHZ307" s="75"/>
      <c r="HIA307" s="75"/>
      <c r="HIB307" s="75"/>
      <c r="HIC307" s="75"/>
      <c r="HID307" s="75"/>
      <c r="HIE307" s="75"/>
      <c r="HIF307" s="75"/>
      <c r="HIG307" s="75"/>
      <c r="HIH307" s="75"/>
      <c r="HII307" s="75"/>
      <c r="HIJ307" s="75"/>
      <c r="HIK307" s="75"/>
      <c r="HIL307" s="75"/>
      <c r="HIM307" s="75"/>
      <c r="HIN307" s="75"/>
      <c r="HIO307" s="75"/>
      <c r="HIP307" s="75"/>
      <c r="HIQ307" s="75"/>
      <c r="HIR307" s="75"/>
      <c r="HIS307" s="75"/>
      <c r="HIT307" s="75"/>
      <c r="HIU307" s="75"/>
      <c r="HIV307" s="75"/>
      <c r="HIW307" s="75"/>
      <c r="HIX307" s="75"/>
      <c r="HIY307" s="75"/>
      <c r="HIZ307" s="75"/>
      <c r="HJA307" s="75"/>
      <c r="HJB307" s="75"/>
      <c r="HJC307" s="75"/>
      <c r="HJD307" s="75"/>
      <c r="HJE307" s="75"/>
      <c r="HJF307" s="75"/>
      <c r="HJG307" s="75"/>
      <c r="HJH307" s="75"/>
      <c r="HJI307" s="75"/>
      <c r="HJJ307" s="75"/>
      <c r="HJK307" s="75"/>
      <c r="HJL307" s="75"/>
      <c r="HJM307" s="75"/>
      <c r="HJN307" s="75"/>
      <c r="HJO307" s="75"/>
      <c r="HJP307" s="75"/>
      <c r="HJQ307" s="75"/>
      <c r="HJR307" s="75"/>
      <c r="HJS307" s="75"/>
      <c r="HJT307" s="75"/>
      <c r="HJU307" s="75"/>
      <c r="HJV307" s="75"/>
      <c r="HJW307" s="75"/>
      <c r="HJX307" s="75"/>
      <c r="HJY307" s="75"/>
      <c r="HJZ307" s="75"/>
      <c r="HKA307" s="75"/>
      <c r="HKB307" s="75"/>
      <c r="HKC307" s="75"/>
      <c r="HKD307" s="75"/>
      <c r="HKE307" s="75"/>
      <c r="HKF307" s="75"/>
      <c r="HKG307" s="75"/>
      <c r="HKH307" s="75"/>
      <c r="HKI307" s="75"/>
      <c r="HKJ307" s="75"/>
      <c r="HKK307" s="75"/>
      <c r="HKL307" s="75"/>
      <c r="HKM307" s="75"/>
      <c r="HKN307" s="75"/>
      <c r="HKO307" s="75"/>
      <c r="HKP307" s="75"/>
      <c r="HKQ307" s="75"/>
      <c r="HKR307" s="75"/>
      <c r="HKS307" s="75"/>
      <c r="HKT307" s="75"/>
      <c r="HKU307" s="75"/>
      <c r="HKV307" s="75"/>
      <c r="HKW307" s="75"/>
      <c r="HKX307" s="75"/>
      <c r="HKY307" s="75"/>
      <c r="HKZ307" s="75"/>
      <c r="HLA307" s="75"/>
      <c r="HLB307" s="75"/>
      <c r="HLC307" s="75"/>
      <c r="HLD307" s="75"/>
      <c r="HLE307" s="75"/>
      <c r="HLF307" s="75"/>
      <c r="HLG307" s="75"/>
      <c r="HLH307" s="75"/>
      <c r="HLI307" s="75"/>
      <c r="HLJ307" s="75"/>
      <c r="HLK307" s="75"/>
      <c r="HLL307" s="75"/>
      <c r="HLM307" s="75"/>
      <c r="HLN307" s="75"/>
      <c r="HLO307" s="75"/>
      <c r="HLP307" s="75"/>
      <c r="HLQ307" s="75"/>
      <c r="HLR307" s="75"/>
      <c r="HLS307" s="75"/>
      <c r="HLT307" s="75"/>
      <c r="HLU307" s="75"/>
      <c r="HLV307" s="75"/>
      <c r="HLW307" s="75"/>
      <c r="HLX307" s="75"/>
      <c r="HLY307" s="75"/>
      <c r="HLZ307" s="75"/>
      <c r="HMA307" s="75"/>
      <c r="HMB307" s="75"/>
      <c r="HMC307" s="75"/>
      <c r="HMD307" s="75"/>
      <c r="HME307" s="75"/>
      <c r="HMF307" s="75"/>
      <c r="HMG307" s="75"/>
      <c r="HMH307" s="75"/>
      <c r="HMI307" s="75"/>
      <c r="HMJ307" s="75"/>
      <c r="HMK307" s="75"/>
      <c r="HML307" s="75"/>
      <c r="HMM307" s="75"/>
      <c r="HMN307" s="75"/>
      <c r="HMO307" s="75"/>
      <c r="HMP307" s="75"/>
      <c r="HMQ307" s="75"/>
      <c r="HMR307" s="75"/>
      <c r="HMS307" s="75"/>
      <c r="HMT307" s="75"/>
      <c r="HMU307" s="75"/>
      <c r="HMV307" s="75"/>
      <c r="HMW307" s="75"/>
      <c r="HMX307" s="75"/>
      <c r="HMY307" s="75"/>
      <c r="HMZ307" s="75"/>
      <c r="HNA307" s="75"/>
      <c r="HNB307" s="75"/>
      <c r="HNC307" s="75"/>
      <c r="HND307" s="75"/>
      <c r="HNE307" s="75"/>
      <c r="HNF307" s="75"/>
      <c r="HNG307" s="75"/>
      <c r="HNH307" s="75"/>
      <c r="HNI307" s="75"/>
      <c r="HNJ307" s="75"/>
      <c r="HNK307" s="75"/>
      <c r="HNL307" s="75"/>
      <c r="HNM307" s="75"/>
      <c r="HNN307" s="75"/>
      <c r="HNO307" s="75"/>
      <c r="HNP307" s="75"/>
      <c r="HNQ307" s="75"/>
      <c r="HNR307" s="75"/>
      <c r="HNS307" s="75"/>
      <c r="HNT307" s="75"/>
      <c r="HNU307" s="75"/>
      <c r="HNV307" s="75"/>
      <c r="HNW307" s="75"/>
      <c r="HNX307" s="75"/>
      <c r="HNY307" s="75"/>
      <c r="HNZ307" s="75"/>
      <c r="HOA307" s="75"/>
      <c r="HOB307" s="75"/>
      <c r="HOC307" s="75"/>
      <c r="HOD307" s="75"/>
      <c r="HOE307" s="75"/>
      <c r="HOF307" s="75"/>
      <c r="HOG307" s="75"/>
      <c r="HOH307" s="75"/>
      <c r="HOI307" s="75"/>
      <c r="HOJ307" s="75"/>
      <c r="HOK307" s="75"/>
      <c r="HOL307" s="75"/>
      <c r="HOM307" s="75"/>
      <c r="HON307" s="75"/>
      <c r="HOO307" s="75"/>
      <c r="HOP307" s="75"/>
      <c r="HOQ307" s="75"/>
      <c r="HOR307" s="75"/>
      <c r="HOS307" s="75"/>
      <c r="HOT307" s="75"/>
      <c r="HOU307" s="75"/>
      <c r="HOV307" s="75"/>
      <c r="HOW307" s="75"/>
      <c r="HOX307" s="75"/>
      <c r="HOY307" s="75"/>
      <c r="HOZ307" s="75"/>
      <c r="HPA307" s="75"/>
      <c r="HPB307" s="75"/>
      <c r="HPC307" s="75"/>
      <c r="HPD307" s="75"/>
      <c r="HPE307" s="75"/>
      <c r="HPF307" s="75"/>
      <c r="HPG307" s="75"/>
      <c r="HPH307" s="75"/>
      <c r="HPI307" s="75"/>
      <c r="HPJ307" s="75"/>
      <c r="HPK307" s="75"/>
      <c r="HPL307" s="75"/>
      <c r="HPM307" s="75"/>
      <c r="HPN307" s="75"/>
      <c r="HPO307" s="75"/>
      <c r="HPP307" s="75"/>
      <c r="HPQ307" s="75"/>
      <c r="HPR307" s="75"/>
      <c r="HPS307" s="75"/>
      <c r="HPT307" s="75"/>
      <c r="HPU307" s="75"/>
      <c r="HPV307" s="75"/>
      <c r="HPW307" s="75"/>
      <c r="HPX307" s="75"/>
      <c r="HPY307" s="75"/>
      <c r="HPZ307" s="75"/>
      <c r="HQA307" s="75"/>
      <c r="HQB307" s="75"/>
      <c r="HQC307" s="75"/>
      <c r="HQD307" s="75"/>
      <c r="HQE307" s="75"/>
      <c r="HQF307" s="75"/>
      <c r="HQG307" s="75"/>
      <c r="HQH307" s="75"/>
      <c r="HQI307" s="75"/>
      <c r="HQJ307" s="75"/>
      <c r="HQK307" s="75"/>
      <c r="HQL307" s="75"/>
      <c r="HQM307" s="75"/>
      <c r="HQN307" s="75"/>
      <c r="HQO307" s="75"/>
      <c r="HQP307" s="75"/>
      <c r="HQQ307" s="75"/>
      <c r="HQR307" s="75"/>
      <c r="HQS307" s="75"/>
      <c r="HQT307" s="75"/>
      <c r="HQU307" s="75"/>
      <c r="HQV307" s="75"/>
      <c r="HQW307" s="75"/>
      <c r="HQX307" s="75"/>
      <c r="HQY307" s="75"/>
      <c r="HQZ307" s="75"/>
      <c r="HRA307" s="75"/>
      <c r="HRB307" s="75"/>
      <c r="HRC307" s="75"/>
      <c r="HRD307" s="75"/>
      <c r="HRE307" s="75"/>
      <c r="HRF307" s="75"/>
      <c r="HRG307" s="75"/>
      <c r="HRH307" s="75"/>
      <c r="HRI307" s="75"/>
      <c r="HRJ307" s="75"/>
      <c r="HRK307" s="75"/>
      <c r="HRL307" s="75"/>
      <c r="HRM307" s="75"/>
      <c r="HRN307" s="75"/>
      <c r="HRO307" s="75"/>
      <c r="HRP307" s="75"/>
      <c r="HRQ307" s="75"/>
      <c r="HRR307" s="75"/>
      <c r="HRS307" s="75"/>
      <c r="HRT307" s="75"/>
      <c r="HRU307" s="75"/>
      <c r="HRV307" s="75"/>
      <c r="HRW307" s="75"/>
      <c r="HRX307" s="75"/>
      <c r="HRY307" s="75"/>
      <c r="HRZ307" s="75"/>
      <c r="HSA307" s="75"/>
      <c r="HSB307" s="75"/>
      <c r="HSC307" s="75"/>
      <c r="HSD307" s="75"/>
      <c r="HSE307" s="75"/>
      <c r="HSF307" s="75"/>
      <c r="HSG307" s="75"/>
      <c r="HSH307" s="75"/>
      <c r="HSI307" s="75"/>
      <c r="HSJ307" s="75"/>
      <c r="HSK307" s="75"/>
      <c r="HSL307" s="75"/>
      <c r="HSM307" s="75"/>
      <c r="HSN307" s="75"/>
      <c r="HSO307" s="75"/>
      <c r="HSP307" s="75"/>
      <c r="HSQ307" s="75"/>
      <c r="HSR307" s="75"/>
      <c r="HSS307" s="75"/>
      <c r="HST307" s="75"/>
      <c r="HSU307" s="75"/>
      <c r="HSV307" s="75"/>
      <c r="HSW307" s="75"/>
      <c r="HSX307" s="75"/>
      <c r="HSY307" s="75"/>
      <c r="HSZ307" s="75"/>
      <c r="HTA307" s="75"/>
      <c r="HTB307" s="75"/>
      <c r="HTC307" s="75"/>
      <c r="HTD307" s="75"/>
      <c r="HTE307" s="75"/>
      <c r="HTF307" s="75"/>
      <c r="HTG307" s="75"/>
      <c r="HTH307" s="75"/>
      <c r="HTI307" s="75"/>
      <c r="HTJ307" s="75"/>
      <c r="HTK307" s="75"/>
      <c r="HTL307" s="75"/>
      <c r="HTM307" s="75"/>
      <c r="HTN307" s="75"/>
      <c r="HTO307" s="75"/>
      <c r="HTP307" s="75"/>
      <c r="HTQ307" s="75"/>
      <c r="HTR307" s="75"/>
      <c r="HTS307" s="75"/>
      <c r="HTT307" s="75"/>
      <c r="HTU307" s="75"/>
      <c r="HTV307" s="75"/>
      <c r="HTW307" s="75"/>
      <c r="HTX307" s="75"/>
      <c r="HTY307" s="75"/>
      <c r="HTZ307" s="75"/>
      <c r="HUA307" s="75"/>
      <c r="HUB307" s="75"/>
      <c r="HUC307" s="75"/>
      <c r="HUD307" s="75"/>
      <c r="HUE307" s="75"/>
      <c r="HUF307" s="75"/>
      <c r="HUG307" s="75"/>
      <c r="HUH307" s="75"/>
      <c r="HUI307" s="75"/>
      <c r="HUJ307" s="75"/>
      <c r="HUK307" s="75"/>
      <c r="HUL307" s="75"/>
      <c r="HUM307" s="75"/>
      <c r="HUN307" s="75"/>
      <c r="HUO307" s="75"/>
      <c r="HUP307" s="75"/>
      <c r="HUQ307" s="75"/>
      <c r="HUR307" s="75"/>
      <c r="HUS307" s="75"/>
      <c r="HUT307" s="75"/>
      <c r="HUU307" s="75"/>
      <c r="HUV307" s="75"/>
      <c r="HUW307" s="75"/>
      <c r="HUX307" s="75"/>
      <c r="HUY307" s="75"/>
      <c r="HUZ307" s="75"/>
      <c r="HVA307" s="75"/>
      <c r="HVB307" s="75"/>
      <c r="HVC307" s="75"/>
      <c r="HVD307" s="75"/>
      <c r="HVE307" s="75"/>
      <c r="HVF307" s="75"/>
      <c r="HVG307" s="75"/>
      <c r="HVH307" s="75"/>
      <c r="HVI307" s="75"/>
      <c r="HVJ307" s="75"/>
      <c r="HVK307" s="75"/>
      <c r="HVL307" s="75"/>
      <c r="HVM307" s="75"/>
      <c r="HVN307" s="75"/>
      <c r="HVO307" s="75"/>
      <c r="HVP307" s="75"/>
      <c r="HVQ307" s="75"/>
      <c r="HVR307" s="75"/>
      <c r="HVS307" s="75"/>
      <c r="HVT307" s="75"/>
      <c r="HVU307" s="75"/>
      <c r="HVV307" s="75"/>
      <c r="HVW307" s="75"/>
      <c r="HVX307" s="75"/>
      <c r="HVY307" s="75"/>
      <c r="HVZ307" s="75"/>
      <c r="HWA307" s="75"/>
      <c r="HWB307" s="75"/>
      <c r="HWC307" s="75"/>
      <c r="HWD307" s="75"/>
      <c r="HWE307" s="75"/>
      <c r="HWF307" s="75"/>
      <c r="HWG307" s="75"/>
      <c r="HWH307" s="75"/>
      <c r="HWI307" s="75"/>
      <c r="HWJ307" s="75"/>
      <c r="HWK307" s="75"/>
      <c r="HWL307" s="75"/>
      <c r="HWM307" s="75"/>
      <c r="HWN307" s="75"/>
      <c r="HWO307" s="75"/>
      <c r="HWP307" s="75"/>
      <c r="HWQ307" s="75"/>
      <c r="HWR307" s="75"/>
      <c r="HWS307" s="75"/>
      <c r="HWT307" s="75"/>
      <c r="HWU307" s="75"/>
      <c r="HWV307" s="75"/>
      <c r="HWW307" s="75"/>
      <c r="HWX307" s="75"/>
      <c r="HWY307" s="75"/>
      <c r="HWZ307" s="75"/>
      <c r="HXA307" s="75"/>
      <c r="HXB307" s="75"/>
      <c r="HXC307" s="75"/>
      <c r="HXD307" s="75"/>
      <c r="HXE307" s="75"/>
      <c r="HXF307" s="75"/>
      <c r="HXG307" s="75"/>
      <c r="HXH307" s="75"/>
      <c r="HXI307" s="75"/>
      <c r="HXJ307" s="75"/>
      <c r="HXK307" s="75"/>
      <c r="HXL307" s="75"/>
      <c r="HXM307" s="75"/>
      <c r="HXN307" s="75"/>
      <c r="HXO307" s="75"/>
      <c r="HXP307" s="75"/>
      <c r="HXQ307" s="75"/>
      <c r="HXR307" s="75"/>
      <c r="HXS307" s="75"/>
      <c r="HXT307" s="75"/>
      <c r="HXU307" s="75"/>
      <c r="HXV307" s="75"/>
      <c r="HXW307" s="75"/>
      <c r="HXX307" s="75"/>
      <c r="HXY307" s="75"/>
      <c r="HXZ307" s="75"/>
      <c r="HYA307" s="75"/>
      <c r="HYB307" s="75"/>
      <c r="HYC307" s="75"/>
      <c r="HYD307" s="75"/>
      <c r="HYE307" s="75"/>
      <c r="HYF307" s="75"/>
      <c r="HYG307" s="75"/>
      <c r="HYH307" s="75"/>
      <c r="HYI307" s="75"/>
      <c r="HYJ307" s="75"/>
      <c r="HYK307" s="75"/>
      <c r="HYL307" s="75"/>
      <c r="HYM307" s="75"/>
      <c r="HYN307" s="75"/>
      <c r="HYO307" s="75"/>
      <c r="HYP307" s="75"/>
      <c r="HYQ307" s="75"/>
      <c r="HYR307" s="75"/>
      <c r="HYS307" s="75"/>
      <c r="HYT307" s="75"/>
      <c r="HYU307" s="75"/>
      <c r="HYV307" s="75"/>
      <c r="HYW307" s="75"/>
      <c r="HYX307" s="75"/>
      <c r="HYY307" s="75"/>
      <c r="HYZ307" s="75"/>
      <c r="HZA307" s="75"/>
      <c r="HZB307" s="75"/>
      <c r="HZC307" s="75"/>
      <c r="HZD307" s="75"/>
      <c r="HZE307" s="75"/>
      <c r="HZF307" s="75"/>
      <c r="HZG307" s="75"/>
      <c r="HZH307" s="75"/>
      <c r="HZI307" s="75"/>
      <c r="HZJ307" s="75"/>
      <c r="HZK307" s="75"/>
      <c r="HZL307" s="75"/>
      <c r="HZM307" s="75"/>
      <c r="HZN307" s="75"/>
      <c r="HZO307" s="75"/>
      <c r="HZP307" s="75"/>
      <c r="HZQ307" s="75"/>
      <c r="HZR307" s="75"/>
      <c r="HZS307" s="75"/>
      <c r="HZT307" s="75"/>
      <c r="HZU307" s="75"/>
      <c r="HZV307" s="75"/>
      <c r="HZW307" s="75"/>
      <c r="HZX307" s="75"/>
      <c r="HZY307" s="75"/>
      <c r="HZZ307" s="75"/>
      <c r="IAA307" s="75"/>
      <c r="IAB307" s="75"/>
      <c r="IAC307" s="75"/>
      <c r="IAD307" s="75"/>
      <c r="IAE307" s="75"/>
      <c r="IAF307" s="75"/>
      <c r="IAG307" s="75"/>
      <c r="IAH307" s="75"/>
      <c r="IAI307" s="75"/>
      <c r="IAJ307" s="75"/>
      <c r="IAK307" s="75"/>
      <c r="IAL307" s="75"/>
      <c r="IAM307" s="75"/>
      <c r="IAN307" s="75"/>
      <c r="IAO307" s="75"/>
      <c r="IAP307" s="75"/>
      <c r="IAQ307" s="75"/>
      <c r="IAR307" s="75"/>
      <c r="IAS307" s="75"/>
      <c r="IAT307" s="75"/>
      <c r="IAU307" s="75"/>
      <c r="IAV307" s="75"/>
      <c r="IAW307" s="75"/>
      <c r="IAX307" s="75"/>
      <c r="IAY307" s="75"/>
      <c r="IAZ307" s="75"/>
      <c r="IBA307" s="75"/>
      <c r="IBB307" s="75"/>
      <c r="IBC307" s="75"/>
      <c r="IBD307" s="75"/>
      <c r="IBE307" s="75"/>
      <c r="IBF307" s="75"/>
      <c r="IBG307" s="75"/>
      <c r="IBH307" s="75"/>
      <c r="IBI307" s="75"/>
      <c r="IBJ307" s="75"/>
      <c r="IBK307" s="75"/>
      <c r="IBL307" s="75"/>
      <c r="IBM307" s="75"/>
      <c r="IBN307" s="75"/>
      <c r="IBO307" s="75"/>
      <c r="IBP307" s="75"/>
      <c r="IBQ307" s="75"/>
      <c r="IBR307" s="75"/>
      <c r="IBS307" s="75"/>
      <c r="IBT307" s="75"/>
      <c r="IBU307" s="75"/>
      <c r="IBV307" s="75"/>
      <c r="IBW307" s="75"/>
      <c r="IBX307" s="75"/>
      <c r="IBY307" s="75"/>
      <c r="IBZ307" s="75"/>
      <c r="ICA307" s="75"/>
      <c r="ICB307" s="75"/>
      <c r="ICC307" s="75"/>
      <c r="ICD307" s="75"/>
      <c r="ICE307" s="75"/>
      <c r="ICF307" s="75"/>
      <c r="ICG307" s="75"/>
      <c r="ICH307" s="75"/>
      <c r="ICI307" s="75"/>
      <c r="ICJ307" s="75"/>
      <c r="ICK307" s="75"/>
      <c r="ICL307" s="75"/>
      <c r="ICM307" s="75"/>
      <c r="ICN307" s="75"/>
      <c r="ICO307" s="75"/>
      <c r="ICP307" s="75"/>
      <c r="ICQ307" s="75"/>
      <c r="ICR307" s="75"/>
      <c r="ICS307" s="75"/>
      <c r="ICT307" s="75"/>
      <c r="ICU307" s="75"/>
      <c r="ICV307" s="75"/>
      <c r="ICW307" s="75"/>
      <c r="ICX307" s="75"/>
      <c r="ICY307" s="75"/>
      <c r="ICZ307" s="75"/>
      <c r="IDA307" s="75"/>
      <c r="IDB307" s="75"/>
      <c r="IDC307" s="75"/>
      <c r="IDD307" s="75"/>
      <c r="IDE307" s="75"/>
      <c r="IDF307" s="75"/>
      <c r="IDG307" s="75"/>
      <c r="IDH307" s="75"/>
      <c r="IDI307" s="75"/>
      <c r="IDJ307" s="75"/>
      <c r="IDK307" s="75"/>
      <c r="IDL307" s="75"/>
      <c r="IDM307" s="75"/>
      <c r="IDN307" s="75"/>
      <c r="IDO307" s="75"/>
      <c r="IDP307" s="75"/>
      <c r="IDQ307" s="75"/>
      <c r="IDR307" s="75"/>
      <c r="IDS307" s="75"/>
      <c r="IDT307" s="75"/>
      <c r="IDU307" s="75"/>
      <c r="IDV307" s="75"/>
      <c r="IDW307" s="75"/>
      <c r="IDX307" s="75"/>
      <c r="IDY307" s="75"/>
      <c r="IDZ307" s="75"/>
      <c r="IEA307" s="75"/>
      <c r="IEB307" s="75"/>
      <c r="IEC307" s="75"/>
      <c r="IED307" s="75"/>
      <c r="IEE307" s="75"/>
      <c r="IEF307" s="75"/>
      <c r="IEG307" s="75"/>
      <c r="IEH307" s="75"/>
      <c r="IEI307" s="75"/>
      <c r="IEJ307" s="75"/>
      <c r="IEK307" s="75"/>
      <c r="IEL307" s="75"/>
      <c r="IEM307" s="75"/>
      <c r="IEN307" s="75"/>
      <c r="IEO307" s="75"/>
      <c r="IEP307" s="75"/>
      <c r="IEQ307" s="75"/>
      <c r="IER307" s="75"/>
      <c r="IES307" s="75"/>
      <c r="IET307" s="75"/>
      <c r="IEU307" s="75"/>
      <c r="IEV307" s="75"/>
      <c r="IEW307" s="75"/>
      <c r="IEX307" s="75"/>
      <c r="IEY307" s="75"/>
      <c r="IEZ307" s="75"/>
      <c r="IFA307" s="75"/>
      <c r="IFB307" s="75"/>
      <c r="IFC307" s="75"/>
      <c r="IFD307" s="75"/>
      <c r="IFE307" s="75"/>
      <c r="IFF307" s="75"/>
      <c r="IFG307" s="75"/>
      <c r="IFH307" s="75"/>
      <c r="IFI307" s="75"/>
      <c r="IFJ307" s="75"/>
      <c r="IFK307" s="75"/>
      <c r="IFL307" s="75"/>
      <c r="IFM307" s="75"/>
      <c r="IFN307" s="75"/>
      <c r="IFO307" s="75"/>
      <c r="IFP307" s="75"/>
      <c r="IFQ307" s="75"/>
      <c r="IFR307" s="75"/>
      <c r="IFS307" s="75"/>
      <c r="IFT307" s="75"/>
      <c r="IFU307" s="75"/>
      <c r="IFV307" s="75"/>
      <c r="IFW307" s="75"/>
      <c r="IFX307" s="75"/>
      <c r="IFY307" s="75"/>
      <c r="IFZ307" s="75"/>
      <c r="IGA307" s="75"/>
      <c r="IGB307" s="75"/>
      <c r="IGC307" s="75"/>
      <c r="IGD307" s="75"/>
      <c r="IGE307" s="75"/>
      <c r="IGF307" s="75"/>
      <c r="IGG307" s="75"/>
      <c r="IGH307" s="75"/>
      <c r="IGI307" s="75"/>
      <c r="IGJ307" s="75"/>
      <c r="IGK307" s="75"/>
      <c r="IGL307" s="75"/>
      <c r="IGM307" s="75"/>
      <c r="IGN307" s="75"/>
      <c r="IGO307" s="75"/>
      <c r="IGP307" s="75"/>
      <c r="IGQ307" s="75"/>
      <c r="IGR307" s="75"/>
      <c r="IGS307" s="75"/>
      <c r="IGT307" s="75"/>
      <c r="IGU307" s="75"/>
      <c r="IGV307" s="75"/>
      <c r="IGW307" s="75"/>
      <c r="IGX307" s="75"/>
      <c r="IGY307" s="75"/>
      <c r="IGZ307" s="75"/>
      <c r="IHA307" s="75"/>
      <c r="IHB307" s="75"/>
      <c r="IHC307" s="75"/>
      <c r="IHD307" s="75"/>
      <c r="IHE307" s="75"/>
      <c r="IHF307" s="75"/>
      <c r="IHG307" s="75"/>
      <c r="IHH307" s="75"/>
      <c r="IHI307" s="75"/>
      <c r="IHJ307" s="75"/>
      <c r="IHK307" s="75"/>
      <c r="IHL307" s="75"/>
      <c r="IHM307" s="75"/>
      <c r="IHN307" s="75"/>
      <c r="IHO307" s="75"/>
      <c r="IHP307" s="75"/>
      <c r="IHQ307" s="75"/>
      <c r="IHR307" s="75"/>
      <c r="IHS307" s="75"/>
      <c r="IHT307" s="75"/>
      <c r="IHU307" s="75"/>
      <c r="IHV307" s="75"/>
      <c r="IHW307" s="75"/>
      <c r="IHX307" s="75"/>
      <c r="IHY307" s="75"/>
      <c r="IHZ307" s="75"/>
      <c r="IIA307" s="75"/>
      <c r="IIB307" s="75"/>
      <c r="IIC307" s="75"/>
      <c r="IID307" s="75"/>
      <c r="IIE307" s="75"/>
      <c r="IIF307" s="75"/>
      <c r="IIG307" s="75"/>
      <c r="IIH307" s="75"/>
      <c r="III307" s="75"/>
      <c r="IIJ307" s="75"/>
      <c r="IIK307" s="75"/>
      <c r="IIL307" s="75"/>
      <c r="IIM307" s="75"/>
      <c r="IIN307" s="75"/>
      <c r="IIO307" s="75"/>
      <c r="IIP307" s="75"/>
      <c r="IIQ307" s="75"/>
      <c r="IIR307" s="75"/>
      <c r="IIS307" s="75"/>
      <c r="IIT307" s="75"/>
      <c r="IIU307" s="75"/>
      <c r="IIV307" s="75"/>
      <c r="IIW307" s="75"/>
      <c r="IIX307" s="75"/>
      <c r="IIY307" s="75"/>
      <c r="IIZ307" s="75"/>
      <c r="IJA307" s="75"/>
      <c r="IJB307" s="75"/>
      <c r="IJC307" s="75"/>
      <c r="IJD307" s="75"/>
      <c r="IJE307" s="75"/>
      <c r="IJF307" s="75"/>
      <c r="IJG307" s="75"/>
      <c r="IJH307" s="75"/>
      <c r="IJI307" s="75"/>
      <c r="IJJ307" s="75"/>
      <c r="IJK307" s="75"/>
      <c r="IJL307" s="75"/>
      <c r="IJM307" s="75"/>
      <c r="IJN307" s="75"/>
      <c r="IJO307" s="75"/>
      <c r="IJP307" s="75"/>
      <c r="IJQ307" s="75"/>
      <c r="IJR307" s="75"/>
      <c r="IJS307" s="75"/>
      <c r="IJT307" s="75"/>
      <c r="IJU307" s="75"/>
      <c r="IJV307" s="75"/>
      <c r="IJW307" s="75"/>
      <c r="IJX307" s="75"/>
      <c r="IJY307" s="75"/>
      <c r="IJZ307" s="75"/>
      <c r="IKA307" s="75"/>
      <c r="IKB307" s="75"/>
      <c r="IKC307" s="75"/>
      <c r="IKD307" s="75"/>
      <c r="IKE307" s="75"/>
      <c r="IKF307" s="75"/>
      <c r="IKG307" s="75"/>
      <c r="IKH307" s="75"/>
      <c r="IKI307" s="75"/>
      <c r="IKJ307" s="75"/>
      <c r="IKK307" s="75"/>
      <c r="IKL307" s="75"/>
      <c r="IKM307" s="75"/>
      <c r="IKN307" s="75"/>
      <c r="IKO307" s="75"/>
      <c r="IKP307" s="75"/>
      <c r="IKQ307" s="75"/>
      <c r="IKR307" s="75"/>
      <c r="IKS307" s="75"/>
      <c r="IKT307" s="75"/>
      <c r="IKU307" s="75"/>
      <c r="IKV307" s="75"/>
      <c r="IKW307" s="75"/>
      <c r="IKX307" s="75"/>
      <c r="IKY307" s="75"/>
      <c r="IKZ307" s="75"/>
      <c r="ILA307" s="75"/>
      <c r="ILB307" s="75"/>
      <c r="ILC307" s="75"/>
      <c r="ILD307" s="75"/>
      <c r="ILE307" s="75"/>
      <c r="ILF307" s="75"/>
      <c r="ILG307" s="75"/>
      <c r="ILH307" s="75"/>
      <c r="ILI307" s="75"/>
      <c r="ILJ307" s="75"/>
      <c r="ILK307" s="75"/>
      <c r="ILL307" s="75"/>
      <c r="ILM307" s="75"/>
      <c r="ILN307" s="75"/>
      <c r="ILO307" s="75"/>
      <c r="ILP307" s="75"/>
      <c r="ILQ307" s="75"/>
      <c r="ILR307" s="75"/>
      <c r="ILS307" s="75"/>
      <c r="ILT307" s="75"/>
      <c r="ILU307" s="75"/>
      <c r="ILV307" s="75"/>
      <c r="ILW307" s="75"/>
      <c r="ILX307" s="75"/>
      <c r="ILY307" s="75"/>
      <c r="ILZ307" s="75"/>
      <c r="IMA307" s="75"/>
      <c r="IMB307" s="75"/>
      <c r="IMC307" s="75"/>
      <c r="IMD307" s="75"/>
      <c r="IME307" s="75"/>
      <c r="IMF307" s="75"/>
      <c r="IMG307" s="75"/>
      <c r="IMH307" s="75"/>
      <c r="IMI307" s="75"/>
      <c r="IMJ307" s="75"/>
      <c r="IMK307" s="75"/>
      <c r="IML307" s="75"/>
      <c r="IMM307" s="75"/>
      <c r="IMN307" s="75"/>
      <c r="IMO307" s="75"/>
      <c r="IMP307" s="75"/>
      <c r="IMQ307" s="75"/>
      <c r="IMR307" s="75"/>
      <c r="IMS307" s="75"/>
      <c r="IMT307" s="75"/>
      <c r="IMU307" s="75"/>
      <c r="IMV307" s="75"/>
      <c r="IMW307" s="75"/>
      <c r="IMX307" s="75"/>
      <c r="IMY307" s="75"/>
      <c r="IMZ307" s="75"/>
      <c r="INA307" s="75"/>
      <c r="INB307" s="75"/>
      <c r="INC307" s="75"/>
      <c r="IND307" s="75"/>
      <c r="INE307" s="75"/>
      <c r="INF307" s="75"/>
      <c r="ING307" s="75"/>
      <c r="INH307" s="75"/>
      <c r="INI307" s="75"/>
      <c r="INJ307" s="75"/>
      <c r="INK307" s="75"/>
      <c r="INL307" s="75"/>
      <c r="INM307" s="75"/>
      <c r="INN307" s="75"/>
      <c r="INO307" s="75"/>
      <c r="INP307" s="75"/>
      <c r="INQ307" s="75"/>
      <c r="INR307" s="75"/>
      <c r="INS307" s="75"/>
      <c r="INT307" s="75"/>
      <c r="INU307" s="75"/>
      <c r="INV307" s="75"/>
      <c r="INW307" s="75"/>
      <c r="INX307" s="75"/>
      <c r="INY307" s="75"/>
      <c r="INZ307" s="75"/>
      <c r="IOA307" s="75"/>
      <c r="IOB307" s="75"/>
      <c r="IOC307" s="75"/>
      <c r="IOD307" s="75"/>
      <c r="IOE307" s="75"/>
      <c r="IOF307" s="75"/>
      <c r="IOG307" s="75"/>
      <c r="IOH307" s="75"/>
      <c r="IOI307" s="75"/>
      <c r="IOJ307" s="75"/>
      <c r="IOK307" s="75"/>
      <c r="IOL307" s="75"/>
      <c r="IOM307" s="75"/>
      <c r="ION307" s="75"/>
      <c r="IOO307" s="75"/>
      <c r="IOP307" s="75"/>
      <c r="IOQ307" s="75"/>
      <c r="IOR307" s="75"/>
      <c r="IOS307" s="75"/>
      <c r="IOT307" s="75"/>
      <c r="IOU307" s="75"/>
      <c r="IOV307" s="75"/>
      <c r="IOW307" s="75"/>
      <c r="IOX307" s="75"/>
      <c r="IOY307" s="75"/>
      <c r="IOZ307" s="75"/>
      <c r="IPA307" s="75"/>
      <c r="IPB307" s="75"/>
      <c r="IPC307" s="75"/>
      <c r="IPD307" s="75"/>
      <c r="IPE307" s="75"/>
      <c r="IPF307" s="75"/>
      <c r="IPG307" s="75"/>
      <c r="IPH307" s="75"/>
      <c r="IPI307" s="75"/>
      <c r="IPJ307" s="75"/>
      <c r="IPK307" s="75"/>
      <c r="IPL307" s="75"/>
      <c r="IPM307" s="75"/>
      <c r="IPN307" s="75"/>
      <c r="IPO307" s="75"/>
      <c r="IPP307" s="75"/>
      <c r="IPQ307" s="75"/>
      <c r="IPR307" s="75"/>
      <c r="IPS307" s="75"/>
      <c r="IPT307" s="75"/>
      <c r="IPU307" s="75"/>
      <c r="IPV307" s="75"/>
      <c r="IPW307" s="75"/>
      <c r="IPX307" s="75"/>
      <c r="IPY307" s="75"/>
      <c r="IPZ307" s="75"/>
      <c r="IQA307" s="75"/>
      <c r="IQB307" s="75"/>
      <c r="IQC307" s="75"/>
      <c r="IQD307" s="75"/>
      <c r="IQE307" s="75"/>
      <c r="IQF307" s="75"/>
      <c r="IQG307" s="75"/>
      <c r="IQH307" s="75"/>
      <c r="IQI307" s="75"/>
      <c r="IQJ307" s="75"/>
      <c r="IQK307" s="75"/>
      <c r="IQL307" s="75"/>
      <c r="IQM307" s="75"/>
      <c r="IQN307" s="75"/>
      <c r="IQO307" s="75"/>
      <c r="IQP307" s="75"/>
      <c r="IQQ307" s="75"/>
      <c r="IQR307" s="75"/>
      <c r="IQS307" s="75"/>
      <c r="IQT307" s="75"/>
      <c r="IQU307" s="75"/>
      <c r="IQV307" s="75"/>
      <c r="IQW307" s="75"/>
      <c r="IQX307" s="75"/>
      <c r="IQY307" s="75"/>
      <c r="IQZ307" s="75"/>
      <c r="IRA307" s="75"/>
      <c r="IRB307" s="75"/>
      <c r="IRC307" s="75"/>
      <c r="IRD307" s="75"/>
      <c r="IRE307" s="75"/>
      <c r="IRF307" s="75"/>
      <c r="IRG307" s="75"/>
      <c r="IRH307" s="75"/>
      <c r="IRI307" s="75"/>
      <c r="IRJ307" s="75"/>
      <c r="IRK307" s="75"/>
      <c r="IRL307" s="75"/>
      <c r="IRM307" s="75"/>
      <c r="IRN307" s="75"/>
      <c r="IRO307" s="75"/>
      <c r="IRP307" s="75"/>
      <c r="IRQ307" s="75"/>
      <c r="IRR307" s="75"/>
      <c r="IRS307" s="75"/>
      <c r="IRT307" s="75"/>
      <c r="IRU307" s="75"/>
      <c r="IRV307" s="75"/>
      <c r="IRW307" s="75"/>
      <c r="IRX307" s="75"/>
      <c r="IRY307" s="75"/>
      <c r="IRZ307" s="75"/>
      <c r="ISA307" s="75"/>
      <c r="ISB307" s="75"/>
      <c r="ISC307" s="75"/>
      <c r="ISD307" s="75"/>
      <c r="ISE307" s="75"/>
      <c r="ISF307" s="75"/>
      <c r="ISG307" s="75"/>
      <c r="ISH307" s="75"/>
      <c r="ISI307" s="75"/>
      <c r="ISJ307" s="75"/>
      <c r="ISK307" s="75"/>
      <c r="ISL307" s="75"/>
      <c r="ISM307" s="75"/>
      <c r="ISN307" s="75"/>
      <c r="ISO307" s="75"/>
      <c r="ISP307" s="75"/>
      <c r="ISQ307" s="75"/>
      <c r="ISR307" s="75"/>
      <c r="ISS307" s="75"/>
      <c r="IST307" s="75"/>
      <c r="ISU307" s="75"/>
      <c r="ISV307" s="75"/>
      <c r="ISW307" s="75"/>
      <c r="ISX307" s="75"/>
      <c r="ISY307" s="75"/>
      <c r="ISZ307" s="75"/>
      <c r="ITA307" s="75"/>
      <c r="ITB307" s="75"/>
      <c r="ITC307" s="75"/>
      <c r="ITD307" s="75"/>
      <c r="ITE307" s="75"/>
      <c r="ITF307" s="75"/>
      <c r="ITG307" s="75"/>
      <c r="ITH307" s="75"/>
      <c r="ITI307" s="75"/>
      <c r="ITJ307" s="75"/>
      <c r="ITK307" s="75"/>
      <c r="ITL307" s="75"/>
      <c r="ITM307" s="75"/>
      <c r="ITN307" s="75"/>
      <c r="ITO307" s="75"/>
      <c r="ITP307" s="75"/>
      <c r="ITQ307" s="75"/>
      <c r="ITR307" s="75"/>
      <c r="ITS307" s="75"/>
      <c r="ITT307" s="75"/>
      <c r="ITU307" s="75"/>
      <c r="ITV307" s="75"/>
      <c r="ITW307" s="75"/>
      <c r="ITX307" s="75"/>
      <c r="ITY307" s="75"/>
      <c r="ITZ307" s="75"/>
      <c r="IUA307" s="75"/>
      <c r="IUB307" s="75"/>
      <c r="IUC307" s="75"/>
      <c r="IUD307" s="75"/>
      <c r="IUE307" s="75"/>
      <c r="IUF307" s="75"/>
      <c r="IUG307" s="75"/>
      <c r="IUH307" s="75"/>
      <c r="IUI307" s="75"/>
      <c r="IUJ307" s="75"/>
      <c r="IUK307" s="75"/>
      <c r="IUL307" s="75"/>
      <c r="IUM307" s="75"/>
      <c r="IUN307" s="75"/>
      <c r="IUO307" s="75"/>
      <c r="IUP307" s="75"/>
      <c r="IUQ307" s="75"/>
      <c r="IUR307" s="75"/>
      <c r="IUS307" s="75"/>
      <c r="IUT307" s="75"/>
      <c r="IUU307" s="75"/>
      <c r="IUV307" s="75"/>
      <c r="IUW307" s="75"/>
      <c r="IUX307" s="75"/>
      <c r="IUY307" s="75"/>
      <c r="IUZ307" s="75"/>
      <c r="IVA307" s="75"/>
      <c r="IVB307" s="75"/>
      <c r="IVC307" s="75"/>
      <c r="IVD307" s="75"/>
      <c r="IVE307" s="75"/>
      <c r="IVF307" s="75"/>
      <c r="IVG307" s="75"/>
      <c r="IVH307" s="75"/>
      <c r="IVI307" s="75"/>
      <c r="IVJ307" s="75"/>
      <c r="IVK307" s="75"/>
      <c r="IVL307" s="75"/>
      <c r="IVM307" s="75"/>
      <c r="IVN307" s="75"/>
      <c r="IVO307" s="75"/>
      <c r="IVP307" s="75"/>
      <c r="IVQ307" s="75"/>
      <c r="IVR307" s="75"/>
      <c r="IVS307" s="75"/>
      <c r="IVT307" s="75"/>
      <c r="IVU307" s="75"/>
      <c r="IVV307" s="75"/>
      <c r="IVW307" s="75"/>
      <c r="IVX307" s="75"/>
      <c r="IVY307" s="75"/>
      <c r="IVZ307" s="75"/>
      <c r="IWA307" s="75"/>
      <c r="IWB307" s="75"/>
      <c r="IWC307" s="75"/>
      <c r="IWD307" s="75"/>
      <c r="IWE307" s="75"/>
      <c r="IWF307" s="75"/>
      <c r="IWG307" s="75"/>
      <c r="IWH307" s="75"/>
      <c r="IWI307" s="75"/>
      <c r="IWJ307" s="75"/>
      <c r="IWK307" s="75"/>
      <c r="IWL307" s="75"/>
      <c r="IWM307" s="75"/>
      <c r="IWN307" s="75"/>
      <c r="IWO307" s="75"/>
      <c r="IWP307" s="75"/>
      <c r="IWQ307" s="75"/>
      <c r="IWR307" s="75"/>
      <c r="IWS307" s="75"/>
      <c r="IWT307" s="75"/>
      <c r="IWU307" s="75"/>
      <c r="IWV307" s="75"/>
      <c r="IWW307" s="75"/>
      <c r="IWX307" s="75"/>
      <c r="IWY307" s="75"/>
      <c r="IWZ307" s="75"/>
      <c r="IXA307" s="75"/>
      <c r="IXB307" s="75"/>
      <c r="IXC307" s="75"/>
      <c r="IXD307" s="75"/>
      <c r="IXE307" s="75"/>
      <c r="IXF307" s="75"/>
      <c r="IXG307" s="75"/>
      <c r="IXH307" s="75"/>
      <c r="IXI307" s="75"/>
      <c r="IXJ307" s="75"/>
      <c r="IXK307" s="75"/>
      <c r="IXL307" s="75"/>
      <c r="IXM307" s="75"/>
      <c r="IXN307" s="75"/>
      <c r="IXO307" s="75"/>
      <c r="IXP307" s="75"/>
      <c r="IXQ307" s="75"/>
      <c r="IXR307" s="75"/>
      <c r="IXS307" s="75"/>
      <c r="IXT307" s="75"/>
      <c r="IXU307" s="75"/>
      <c r="IXV307" s="75"/>
      <c r="IXW307" s="75"/>
      <c r="IXX307" s="75"/>
      <c r="IXY307" s="75"/>
      <c r="IXZ307" s="75"/>
      <c r="IYA307" s="75"/>
      <c r="IYB307" s="75"/>
      <c r="IYC307" s="75"/>
      <c r="IYD307" s="75"/>
      <c r="IYE307" s="75"/>
      <c r="IYF307" s="75"/>
      <c r="IYG307" s="75"/>
      <c r="IYH307" s="75"/>
      <c r="IYI307" s="75"/>
      <c r="IYJ307" s="75"/>
      <c r="IYK307" s="75"/>
      <c r="IYL307" s="75"/>
      <c r="IYM307" s="75"/>
      <c r="IYN307" s="75"/>
      <c r="IYO307" s="75"/>
      <c r="IYP307" s="75"/>
      <c r="IYQ307" s="75"/>
      <c r="IYR307" s="75"/>
      <c r="IYS307" s="75"/>
      <c r="IYT307" s="75"/>
      <c r="IYU307" s="75"/>
      <c r="IYV307" s="75"/>
      <c r="IYW307" s="75"/>
      <c r="IYX307" s="75"/>
      <c r="IYY307" s="75"/>
      <c r="IYZ307" s="75"/>
      <c r="IZA307" s="75"/>
      <c r="IZB307" s="75"/>
      <c r="IZC307" s="75"/>
      <c r="IZD307" s="75"/>
      <c r="IZE307" s="75"/>
      <c r="IZF307" s="75"/>
      <c r="IZG307" s="75"/>
      <c r="IZH307" s="75"/>
      <c r="IZI307" s="75"/>
      <c r="IZJ307" s="75"/>
      <c r="IZK307" s="75"/>
      <c r="IZL307" s="75"/>
      <c r="IZM307" s="75"/>
      <c r="IZN307" s="75"/>
      <c r="IZO307" s="75"/>
      <c r="IZP307" s="75"/>
      <c r="IZQ307" s="75"/>
      <c r="IZR307" s="75"/>
      <c r="IZS307" s="75"/>
      <c r="IZT307" s="75"/>
      <c r="IZU307" s="75"/>
      <c r="IZV307" s="75"/>
      <c r="IZW307" s="75"/>
      <c r="IZX307" s="75"/>
      <c r="IZY307" s="75"/>
      <c r="IZZ307" s="75"/>
      <c r="JAA307" s="75"/>
      <c r="JAB307" s="75"/>
      <c r="JAC307" s="75"/>
      <c r="JAD307" s="75"/>
      <c r="JAE307" s="75"/>
      <c r="JAF307" s="75"/>
      <c r="JAG307" s="75"/>
      <c r="JAH307" s="75"/>
      <c r="JAI307" s="75"/>
      <c r="JAJ307" s="75"/>
      <c r="JAK307" s="75"/>
      <c r="JAL307" s="75"/>
      <c r="JAM307" s="75"/>
      <c r="JAN307" s="75"/>
      <c r="JAO307" s="75"/>
      <c r="JAP307" s="75"/>
      <c r="JAQ307" s="75"/>
      <c r="JAR307" s="75"/>
      <c r="JAS307" s="75"/>
      <c r="JAT307" s="75"/>
      <c r="JAU307" s="75"/>
      <c r="JAV307" s="75"/>
      <c r="JAW307" s="75"/>
      <c r="JAX307" s="75"/>
      <c r="JAY307" s="75"/>
      <c r="JAZ307" s="75"/>
      <c r="JBA307" s="75"/>
      <c r="JBB307" s="75"/>
      <c r="JBC307" s="75"/>
      <c r="JBD307" s="75"/>
      <c r="JBE307" s="75"/>
      <c r="JBF307" s="75"/>
      <c r="JBG307" s="75"/>
      <c r="JBH307" s="75"/>
      <c r="JBI307" s="75"/>
      <c r="JBJ307" s="75"/>
      <c r="JBK307" s="75"/>
      <c r="JBL307" s="75"/>
      <c r="JBM307" s="75"/>
      <c r="JBN307" s="75"/>
      <c r="JBO307" s="75"/>
      <c r="JBP307" s="75"/>
      <c r="JBQ307" s="75"/>
      <c r="JBR307" s="75"/>
      <c r="JBS307" s="75"/>
      <c r="JBT307" s="75"/>
      <c r="JBU307" s="75"/>
      <c r="JBV307" s="75"/>
      <c r="JBW307" s="75"/>
      <c r="JBX307" s="75"/>
      <c r="JBY307" s="75"/>
      <c r="JBZ307" s="75"/>
      <c r="JCA307" s="75"/>
      <c r="JCB307" s="75"/>
      <c r="JCC307" s="75"/>
      <c r="JCD307" s="75"/>
      <c r="JCE307" s="75"/>
      <c r="JCF307" s="75"/>
      <c r="JCG307" s="75"/>
      <c r="JCH307" s="75"/>
      <c r="JCI307" s="75"/>
      <c r="JCJ307" s="75"/>
      <c r="JCK307" s="75"/>
      <c r="JCL307" s="75"/>
      <c r="JCM307" s="75"/>
      <c r="JCN307" s="75"/>
      <c r="JCO307" s="75"/>
      <c r="JCP307" s="75"/>
      <c r="JCQ307" s="75"/>
      <c r="JCR307" s="75"/>
      <c r="JCS307" s="75"/>
      <c r="JCT307" s="75"/>
      <c r="JCU307" s="75"/>
      <c r="JCV307" s="75"/>
      <c r="JCW307" s="75"/>
      <c r="JCX307" s="75"/>
      <c r="JCY307" s="75"/>
      <c r="JCZ307" s="75"/>
      <c r="JDA307" s="75"/>
      <c r="JDB307" s="75"/>
      <c r="JDC307" s="75"/>
      <c r="JDD307" s="75"/>
      <c r="JDE307" s="75"/>
      <c r="JDF307" s="75"/>
      <c r="JDG307" s="75"/>
      <c r="JDH307" s="75"/>
      <c r="JDI307" s="75"/>
      <c r="JDJ307" s="75"/>
      <c r="JDK307" s="75"/>
      <c r="JDL307" s="75"/>
      <c r="JDM307" s="75"/>
      <c r="JDN307" s="75"/>
      <c r="JDO307" s="75"/>
      <c r="JDP307" s="75"/>
      <c r="JDQ307" s="75"/>
      <c r="JDR307" s="75"/>
      <c r="JDS307" s="75"/>
      <c r="JDT307" s="75"/>
      <c r="JDU307" s="75"/>
      <c r="JDV307" s="75"/>
      <c r="JDW307" s="75"/>
      <c r="JDX307" s="75"/>
      <c r="JDY307" s="75"/>
      <c r="JDZ307" s="75"/>
      <c r="JEA307" s="75"/>
      <c r="JEB307" s="75"/>
      <c r="JEC307" s="75"/>
      <c r="JED307" s="75"/>
      <c r="JEE307" s="75"/>
      <c r="JEF307" s="75"/>
      <c r="JEG307" s="75"/>
      <c r="JEH307" s="75"/>
      <c r="JEI307" s="75"/>
      <c r="JEJ307" s="75"/>
      <c r="JEK307" s="75"/>
      <c r="JEL307" s="75"/>
      <c r="JEM307" s="75"/>
      <c r="JEN307" s="75"/>
      <c r="JEO307" s="75"/>
      <c r="JEP307" s="75"/>
      <c r="JEQ307" s="75"/>
      <c r="JER307" s="75"/>
      <c r="JES307" s="75"/>
      <c r="JET307" s="75"/>
      <c r="JEU307" s="75"/>
      <c r="JEV307" s="75"/>
      <c r="JEW307" s="75"/>
      <c r="JEX307" s="75"/>
      <c r="JEY307" s="75"/>
      <c r="JEZ307" s="75"/>
      <c r="JFA307" s="75"/>
      <c r="JFB307" s="75"/>
      <c r="JFC307" s="75"/>
      <c r="JFD307" s="75"/>
      <c r="JFE307" s="75"/>
      <c r="JFF307" s="75"/>
      <c r="JFG307" s="75"/>
      <c r="JFH307" s="75"/>
      <c r="JFI307" s="75"/>
      <c r="JFJ307" s="75"/>
      <c r="JFK307" s="75"/>
      <c r="JFL307" s="75"/>
      <c r="JFM307" s="75"/>
      <c r="JFN307" s="75"/>
      <c r="JFO307" s="75"/>
      <c r="JFP307" s="75"/>
      <c r="JFQ307" s="75"/>
      <c r="JFR307" s="75"/>
      <c r="JFS307" s="75"/>
      <c r="JFT307" s="75"/>
      <c r="JFU307" s="75"/>
      <c r="JFV307" s="75"/>
      <c r="JFW307" s="75"/>
      <c r="JFX307" s="75"/>
      <c r="JFY307" s="75"/>
      <c r="JFZ307" s="75"/>
      <c r="JGA307" s="75"/>
      <c r="JGB307" s="75"/>
      <c r="JGC307" s="75"/>
      <c r="JGD307" s="75"/>
      <c r="JGE307" s="75"/>
      <c r="JGF307" s="75"/>
      <c r="JGG307" s="75"/>
      <c r="JGH307" s="75"/>
      <c r="JGI307" s="75"/>
      <c r="JGJ307" s="75"/>
      <c r="JGK307" s="75"/>
      <c r="JGL307" s="75"/>
      <c r="JGM307" s="75"/>
      <c r="JGN307" s="75"/>
      <c r="JGO307" s="75"/>
      <c r="JGP307" s="75"/>
      <c r="JGQ307" s="75"/>
      <c r="JGR307" s="75"/>
      <c r="JGS307" s="75"/>
      <c r="JGT307" s="75"/>
      <c r="JGU307" s="75"/>
      <c r="JGV307" s="75"/>
      <c r="JGW307" s="75"/>
      <c r="JGX307" s="75"/>
      <c r="JGY307" s="75"/>
      <c r="JGZ307" s="75"/>
      <c r="JHA307" s="75"/>
      <c r="JHB307" s="75"/>
      <c r="JHC307" s="75"/>
      <c r="JHD307" s="75"/>
      <c r="JHE307" s="75"/>
      <c r="JHF307" s="75"/>
      <c r="JHG307" s="75"/>
      <c r="JHH307" s="75"/>
      <c r="JHI307" s="75"/>
      <c r="JHJ307" s="75"/>
      <c r="JHK307" s="75"/>
      <c r="JHL307" s="75"/>
      <c r="JHM307" s="75"/>
      <c r="JHN307" s="75"/>
      <c r="JHO307" s="75"/>
      <c r="JHP307" s="75"/>
      <c r="JHQ307" s="75"/>
      <c r="JHR307" s="75"/>
      <c r="JHS307" s="75"/>
      <c r="JHT307" s="75"/>
      <c r="JHU307" s="75"/>
      <c r="JHV307" s="75"/>
      <c r="JHW307" s="75"/>
      <c r="JHX307" s="75"/>
      <c r="JHY307" s="75"/>
      <c r="JHZ307" s="75"/>
      <c r="JIA307" s="75"/>
      <c r="JIB307" s="75"/>
      <c r="JIC307" s="75"/>
      <c r="JID307" s="75"/>
      <c r="JIE307" s="75"/>
      <c r="JIF307" s="75"/>
      <c r="JIG307" s="75"/>
      <c r="JIH307" s="75"/>
      <c r="JII307" s="75"/>
      <c r="JIJ307" s="75"/>
      <c r="JIK307" s="75"/>
      <c r="JIL307" s="75"/>
      <c r="JIM307" s="75"/>
      <c r="JIN307" s="75"/>
      <c r="JIO307" s="75"/>
      <c r="JIP307" s="75"/>
      <c r="JIQ307" s="75"/>
      <c r="JIR307" s="75"/>
      <c r="JIS307" s="75"/>
      <c r="JIT307" s="75"/>
      <c r="JIU307" s="75"/>
      <c r="JIV307" s="75"/>
      <c r="JIW307" s="75"/>
      <c r="JIX307" s="75"/>
      <c r="JIY307" s="75"/>
      <c r="JIZ307" s="75"/>
      <c r="JJA307" s="75"/>
      <c r="JJB307" s="75"/>
      <c r="JJC307" s="75"/>
      <c r="JJD307" s="75"/>
      <c r="JJE307" s="75"/>
      <c r="JJF307" s="75"/>
      <c r="JJG307" s="75"/>
      <c r="JJH307" s="75"/>
      <c r="JJI307" s="75"/>
      <c r="JJJ307" s="75"/>
      <c r="JJK307" s="75"/>
      <c r="JJL307" s="75"/>
      <c r="JJM307" s="75"/>
      <c r="JJN307" s="75"/>
      <c r="JJO307" s="75"/>
      <c r="JJP307" s="75"/>
      <c r="JJQ307" s="75"/>
      <c r="JJR307" s="75"/>
      <c r="JJS307" s="75"/>
      <c r="JJT307" s="75"/>
      <c r="JJU307" s="75"/>
      <c r="JJV307" s="75"/>
      <c r="JJW307" s="75"/>
      <c r="JJX307" s="75"/>
      <c r="JJY307" s="75"/>
      <c r="JJZ307" s="75"/>
      <c r="JKA307" s="75"/>
      <c r="JKB307" s="75"/>
      <c r="JKC307" s="75"/>
      <c r="JKD307" s="75"/>
      <c r="JKE307" s="75"/>
      <c r="JKF307" s="75"/>
      <c r="JKG307" s="75"/>
      <c r="JKH307" s="75"/>
      <c r="JKI307" s="75"/>
      <c r="JKJ307" s="75"/>
      <c r="JKK307" s="75"/>
      <c r="JKL307" s="75"/>
      <c r="JKM307" s="75"/>
      <c r="JKN307" s="75"/>
      <c r="JKO307" s="75"/>
      <c r="JKP307" s="75"/>
      <c r="JKQ307" s="75"/>
      <c r="JKR307" s="75"/>
      <c r="JKS307" s="75"/>
      <c r="JKT307" s="75"/>
      <c r="JKU307" s="75"/>
      <c r="JKV307" s="75"/>
      <c r="JKW307" s="75"/>
      <c r="JKX307" s="75"/>
      <c r="JKY307" s="75"/>
      <c r="JKZ307" s="75"/>
      <c r="JLA307" s="75"/>
      <c r="JLB307" s="75"/>
      <c r="JLC307" s="75"/>
      <c r="JLD307" s="75"/>
      <c r="JLE307" s="75"/>
      <c r="JLF307" s="75"/>
      <c r="JLG307" s="75"/>
      <c r="JLH307" s="75"/>
      <c r="JLI307" s="75"/>
      <c r="JLJ307" s="75"/>
      <c r="JLK307" s="75"/>
      <c r="JLL307" s="75"/>
      <c r="JLM307" s="75"/>
      <c r="JLN307" s="75"/>
      <c r="JLO307" s="75"/>
      <c r="JLP307" s="75"/>
      <c r="JLQ307" s="75"/>
      <c r="JLR307" s="75"/>
      <c r="JLS307" s="75"/>
      <c r="JLT307" s="75"/>
      <c r="JLU307" s="75"/>
      <c r="JLV307" s="75"/>
      <c r="JLW307" s="75"/>
      <c r="JLX307" s="75"/>
      <c r="JLY307" s="75"/>
      <c r="JLZ307" s="75"/>
      <c r="JMA307" s="75"/>
      <c r="JMB307" s="75"/>
      <c r="JMC307" s="75"/>
      <c r="JMD307" s="75"/>
      <c r="JME307" s="75"/>
      <c r="JMF307" s="75"/>
      <c r="JMG307" s="75"/>
      <c r="JMH307" s="75"/>
      <c r="JMI307" s="75"/>
      <c r="JMJ307" s="75"/>
      <c r="JMK307" s="75"/>
      <c r="JML307" s="75"/>
      <c r="JMM307" s="75"/>
      <c r="JMN307" s="75"/>
      <c r="JMO307" s="75"/>
      <c r="JMP307" s="75"/>
      <c r="JMQ307" s="75"/>
      <c r="JMR307" s="75"/>
      <c r="JMS307" s="75"/>
      <c r="JMT307" s="75"/>
      <c r="JMU307" s="75"/>
      <c r="JMV307" s="75"/>
      <c r="JMW307" s="75"/>
      <c r="JMX307" s="75"/>
      <c r="JMY307" s="75"/>
      <c r="JMZ307" s="75"/>
      <c r="JNA307" s="75"/>
      <c r="JNB307" s="75"/>
      <c r="JNC307" s="75"/>
      <c r="JND307" s="75"/>
      <c r="JNE307" s="75"/>
      <c r="JNF307" s="75"/>
      <c r="JNG307" s="75"/>
      <c r="JNH307" s="75"/>
      <c r="JNI307" s="75"/>
      <c r="JNJ307" s="75"/>
      <c r="JNK307" s="75"/>
      <c r="JNL307" s="75"/>
      <c r="JNM307" s="75"/>
      <c r="JNN307" s="75"/>
      <c r="JNO307" s="75"/>
      <c r="JNP307" s="75"/>
      <c r="JNQ307" s="75"/>
      <c r="JNR307" s="75"/>
      <c r="JNS307" s="75"/>
      <c r="JNT307" s="75"/>
      <c r="JNU307" s="75"/>
      <c r="JNV307" s="75"/>
      <c r="JNW307" s="75"/>
      <c r="JNX307" s="75"/>
      <c r="JNY307" s="75"/>
      <c r="JNZ307" s="75"/>
      <c r="JOA307" s="75"/>
      <c r="JOB307" s="75"/>
      <c r="JOC307" s="75"/>
      <c r="JOD307" s="75"/>
      <c r="JOE307" s="75"/>
      <c r="JOF307" s="75"/>
      <c r="JOG307" s="75"/>
      <c r="JOH307" s="75"/>
      <c r="JOI307" s="75"/>
      <c r="JOJ307" s="75"/>
      <c r="JOK307" s="75"/>
      <c r="JOL307" s="75"/>
      <c r="JOM307" s="75"/>
      <c r="JON307" s="75"/>
      <c r="JOO307" s="75"/>
      <c r="JOP307" s="75"/>
      <c r="JOQ307" s="75"/>
      <c r="JOR307" s="75"/>
      <c r="JOS307" s="75"/>
      <c r="JOT307" s="75"/>
      <c r="JOU307" s="75"/>
      <c r="JOV307" s="75"/>
      <c r="JOW307" s="75"/>
      <c r="JOX307" s="75"/>
      <c r="JOY307" s="75"/>
      <c r="JOZ307" s="75"/>
      <c r="JPA307" s="75"/>
      <c r="JPB307" s="75"/>
      <c r="JPC307" s="75"/>
      <c r="JPD307" s="75"/>
      <c r="JPE307" s="75"/>
      <c r="JPF307" s="75"/>
      <c r="JPG307" s="75"/>
      <c r="JPH307" s="75"/>
      <c r="JPI307" s="75"/>
      <c r="JPJ307" s="75"/>
      <c r="JPK307" s="75"/>
      <c r="JPL307" s="75"/>
      <c r="JPM307" s="75"/>
      <c r="JPN307" s="75"/>
      <c r="JPO307" s="75"/>
      <c r="JPP307" s="75"/>
      <c r="JPQ307" s="75"/>
      <c r="JPR307" s="75"/>
      <c r="JPS307" s="75"/>
      <c r="JPT307" s="75"/>
      <c r="JPU307" s="75"/>
      <c r="JPV307" s="75"/>
      <c r="JPW307" s="75"/>
      <c r="JPX307" s="75"/>
      <c r="JPY307" s="75"/>
      <c r="JPZ307" s="75"/>
      <c r="JQA307" s="75"/>
      <c r="JQB307" s="75"/>
      <c r="JQC307" s="75"/>
      <c r="JQD307" s="75"/>
      <c r="JQE307" s="75"/>
      <c r="JQF307" s="75"/>
      <c r="JQG307" s="75"/>
      <c r="JQH307" s="75"/>
      <c r="JQI307" s="75"/>
      <c r="JQJ307" s="75"/>
      <c r="JQK307" s="75"/>
      <c r="JQL307" s="75"/>
      <c r="JQM307" s="75"/>
      <c r="JQN307" s="75"/>
      <c r="JQO307" s="75"/>
      <c r="JQP307" s="75"/>
      <c r="JQQ307" s="75"/>
      <c r="JQR307" s="75"/>
      <c r="JQS307" s="75"/>
      <c r="JQT307" s="75"/>
      <c r="JQU307" s="75"/>
      <c r="JQV307" s="75"/>
      <c r="JQW307" s="75"/>
      <c r="JQX307" s="75"/>
      <c r="JQY307" s="75"/>
      <c r="JQZ307" s="75"/>
      <c r="JRA307" s="75"/>
      <c r="JRB307" s="75"/>
      <c r="JRC307" s="75"/>
      <c r="JRD307" s="75"/>
      <c r="JRE307" s="75"/>
      <c r="JRF307" s="75"/>
      <c r="JRG307" s="75"/>
      <c r="JRH307" s="75"/>
      <c r="JRI307" s="75"/>
      <c r="JRJ307" s="75"/>
      <c r="JRK307" s="75"/>
      <c r="JRL307" s="75"/>
      <c r="JRM307" s="75"/>
      <c r="JRN307" s="75"/>
      <c r="JRO307" s="75"/>
      <c r="JRP307" s="75"/>
      <c r="JRQ307" s="75"/>
      <c r="JRR307" s="75"/>
      <c r="JRS307" s="75"/>
      <c r="JRT307" s="75"/>
      <c r="JRU307" s="75"/>
      <c r="JRV307" s="75"/>
      <c r="JRW307" s="75"/>
      <c r="JRX307" s="75"/>
      <c r="JRY307" s="75"/>
      <c r="JRZ307" s="75"/>
      <c r="JSA307" s="75"/>
      <c r="JSB307" s="75"/>
      <c r="JSC307" s="75"/>
      <c r="JSD307" s="75"/>
      <c r="JSE307" s="75"/>
      <c r="JSF307" s="75"/>
      <c r="JSG307" s="75"/>
      <c r="JSH307" s="75"/>
      <c r="JSI307" s="75"/>
      <c r="JSJ307" s="75"/>
      <c r="JSK307" s="75"/>
      <c r="JSL307" s="75"/>
      <c r="JSM307" s="75"/>
      <c r="JSN307" s="75"/>
      <c r="JSO307" s="75"/>
      <c r="JSP307" s="75"/>
      <c r="JSQ307" s="75"/>
      <c r="JSR307" s="75"/>
      <c r="JSS307" s="75"/>
      <c r="JST307" s="75"/>
      <c r="JSU307" s="75"/>
      <c r="JSV307" s="75"/>
      <c r="JSW307" s="75"/>
      <c r="JSX307" s="75"/>
      <c r="JSY307" s="75"/>
      <c r="JSZ307" s="75"/>
      <c r="JTA307" s="75"/>
      <c r="JTB307" s="75"/>
      <c r="JTC307" s="75"/>
      <c r="JTD307" s="75"/>
      <c r="JTE307" s="75"/>
      <c r="JTF307" s="75"/>
      <c r="JTG307" s="75"/>
      <c r="JTH307" s="75"/>
      <c r="JTI307" s="75"/>
      <c r="JTJ307" s="75"/>
      <c r="JTK307" s="75"/>
      <c r="JTL307" s="75"/>
      <c r="JTM307" s="75"/>
      <c r="JTN307" s="75"/>
      <c r="JTO307" s="75"/>
      <c r="JTP307" s="75"/>
      <c r="JTQ307" s="75"/>
      <c r="JTR307" s="75"/>
      <c r="JTS307" s="75"/>
      <c r="JTT307" s="75"/>
      <c r="JTU307" s="75"/>
      <c r="JTV307" s="75"/>
      <c r="JTW307" s="75"/>
      <c r="JTX307" s="75"/>
      <c r="JTY307" s="75"/>
      <c r="JTZ307" s="75"/>
      <c r="JUA307" s="75"/>
      <c r="JUB307" s="75"/>
      <c r="JUC307" s="75"/>
      <c r="JUD307" s="75"/>
      <c r="JUE307" s="75"/>
      <c r="JUF307" s="75"/>
      <c r="JUG307" s="75"/>
      <c r="JUH307" s="75"/>
      <c r="JUI307" s="75"/>
      <c r="JUJ307" s="75"/>
      <c r="JUK307" s="75"/>
      <c r="JUL307" s="75"/>
      <c r="JUM307" s="75"/>
      <c r="JUN307" s="75"/>
      <c r="JUO307" s="75"/>
      <c r="JUP307" s="75"/>
      <c r="JUQ307" s="75"/>
      <c r="JUR307" s="75"/>
      <c r="JUS307" s="75"/>
      <c r="JUT307" s="75"/>
      <c r="JUU307" s="75"/>
      <c r="JUV307" s="75"/>
      <c r="JUW307" s="75"/>
      <c r="JUX307" s="75"/>
      <c r="JUY307" s="75"/>
      <c r="JUZ307" s="75"/>
      <c r="JVA307" s="75"/>
      <c r="JVB307" s="75"/>
      <c r="JVC307" s="75"/>
      <c r="JVD307" s="75"/>
      <c r="JVE307" s="75"/>
      <c r="JVF307" s="75"/>
      <c r="JVG307" s="75"/>
      <c r="JVH307" s="75"/>
      <c r="JVI307" s="75"/>
      <c r="JVJ307" s="75"/>
      <c r="JVK307" s="75"/>
      <c r="JVL307" s="75"/>
      <c r="JVM307" s="75"/>
      <c r="JVN307" s="75"/>
      <c r="JVO307" s="75"/>
      <c r="JVP307" s="75"/>
      <c r="JVQ307" s="75"/>
      <c r="JVR307" s="75"/>
      <c r="JVS307" s="75"/>
      <c r="JVT307" s="75"/>
      <c r="JVU307" s="75"/>
      <c r="JVV307" s="75"/>
      <c r="JVW307" s="75"/>
      <c r="JVX307" s="75"/>
      <c r="JVY307" s="75"/>
      <c r="JVZ307" s="75"/>
      <c r="JWA307" s="75"/>
      <c r="JWB307" s="75"/>
      <c r="JWC307" s="75"/>
      <c r="JWD307" s="75"/>
      <c r="JWE307" s="75"/>
      <c r="JWF307" s="75"/>
      <c r="JWG307" s="75"/>
      <c r="JWH307" s="75"/>
      <c r="JWI307" s="75"/>
      <c r="JWJ307" s="75"/>
      <c r="JWK307" s="75"/>
      <c r="JWL307" s="75"/>
      <c r="JWM307" s="75"/>
      <c r="JWN307" s="75"/>
      <c r="JWO307" s="75"/>
      <c r="JWP307" s="75"/>
      <c r="JWQ307" s="75"/>
      <c r="JWR307" s="75"/>
      <c r="JWS307" s="75"/>
      <c r="JWT307" s="75"/>
      <c r="JWU307" s="75"/>
      <c r="JWV307" s="75"/>
      <c r="JWW307" s="75"/>
      <c r="JWX307" s="75"/>
      <c r="JWY307" s="75"/>
      <c r="JWZ307" s="75"/>
      <c r="JXA307" s="75"/>
      <c r="JXB307" s="75"/>
      <c r="JXC307" s="75"/>
      <c r="JXD307" s="75"/>
      <c r="JXE307" s="75"/>
      <c r="JXF307" s="75"/>
      <c r="JXG307" s="75"/>
      <c r="JXH307" s="75"/>
      <c r="JXI307" s="75"/>
      <c r="JXJ307" s="75"/>
      <c r="JXK307" s="75"/>
      <c r="JXL307" s="75"/>
      <c r="JXM307" s="75"/>
      <c r="JXN307" s="75"/>
      <c r="JXO307" s="75"/>
      <c r="JXP307" s="75"/>
      <c r="JXQ307" s="75"/>
      <c r="JXR307" s="75"/>
      <c r="JXS307" s="75"/>
      <c r="JXT307" s="75"/>
      <c r="JXU307" s="75"/>
      <c r="JXV307" s="75"/>
      <c r="JXW307" s="75"/>
      <c r="JXX307" s="75"/>
      <c r="JXY307" s="75"/>
      <c r="JXZ307" s="75"/>
      <c r="JYA307" s="75"/>
      <c r="JYB307" s="75"/>
      <c r="JYC307" s="75"/>
      <c r="JYD307" s="75"/>
      <c r="JYE307" s="75"/>
      <c r="JYF307" s="75"/>
      <c r="JYG307" s="75"/>
      <c r="JYH307" s="75"/>
      <c r="JYI307" s="75"/>
      <c r="JYJ307" s="75"/>
      <c r="JYK307" s="75"/>
      <c r="JYL307" s="75"/>
      <c r="JYM307" s="75"/>
      <c r="JYN307" s="75"/>
      <c r="JYO307" s="75"/>
      <c r="JYP307" s="75"/>
      <c r="JYQ307" s="75"/>
      <c r="JYR307" s="75"/>
      <c r="JYS307" s="75"/>
      <c r="JYT307" s="75"/>
      <c r="JYU307" s="75"/>
      <c r="JYV307" s="75"/>
      <c r="JYW307" s="75"/>
      <c r="JYX307" s="75"/>
      <c r="JYY307" s="75"/>
      <c r="JYZ307" s="75"/>
      <c r="JZA307" s="75"/>
      <c r="JZB307" s="75"/>
      <c r="JZC307" s="75"/>
      <c r="JZD307" s="75"/>
      <c r="JZE307" s="75"/>
      <c r="JZF307" s="75"/>
      <c r="JZG307" s="75"/>
      <c r="JZH307" s="75"/>
      <c r="JZI307" s="75"/>
      <c r="JZJ307" s="75"/>
      <c r="JZK307" s="75"/>
      <c r="JZL307" s="75"/>
      <c r="JZM307" s="75"/>
      <c r="JZN307" s="75"/>
      <c r="JZO307" s="75"/>
      <c r="JZP307" s="75"/>
      <c r="JZQ307" s="75"/>
      <c r="JZR307" s="75"/>
      <c r="JZS307" s="75"/>
      <c r="JZT307" s="75"/>
      <c r="JZU307" s="75"/>
      <c r="JZV307" s="75"/>
      <c r="JZW307" s="75"/>
      <c r="JZX307" s="75"/>
      <c r="JZY307" s="75"/>
      <c r="JZZ307" s="75"/>
      <c r="KAA307" s="75"/>
      <c r="KAB307" s="75"/>
      <c r="KAC307" s="75"/>
      <c r="KAD307" s="75"/>
      <c r="KAE307" s="75"/>
      <c r="KAF307" s="75"/>
      <c r="KAG307" s="75"/>
      <c r="KAH307" s="75"/>
      <c r="KAI307" s="75"/>
      <c r="KAJ307" s="75"/>
      <c r="KAK307" s="75"/>
      <c r="KAL307" s="75"/>
      <c r="KAM307" s="75"/>
      <c r="KAN307" s="75"/>
      <c r="KAO307" s="75"/>
      <c r="KAP307" s="75"/>
      <c r="KAQ307" s="75"/>
      <c r="KAR307" s="75"/>
      <c r="KAS307" s="75"/>
      <c r="KAT307" s="75"/>
      <c r="KAU307" s="75"/>
      <c r="KAV307" s="75"/>
      <c r="KAW307" s="75"/>
      <c r="KAX307" s="75"/>
      <c r="KAY307" s="75"/>
      <c r="KAZ307" s="75"/>
      <c r="KBA307" s="75"/>
      <c r="KBB307" s="75"/>
      <c r="KBC307" s="75"/>
      <c r="KBD307" s="75"/>
      <c r="KBE307" s="75"/>
      <c r="KBF307" s="75"/>
      <c r="KBG307" s="75"/>
      <c r="KBH307" s="75"/>
      <c r="KBI307" s="75"/>
      <c r="KBJ307" s="75"/>
      <c r="KBK307" s="75"/>
      <c r="KBL307" s="75"/>
      <c r="KBM307" s="75"/>
      <c r="KBN307" s="75"/>
      <c r="KBO307" s="75"/>
      <c r="KBP307" s="75"/>
      <c r="KBQ307" s="75"/>
      <c r="KBR307" s="75"/>
      <c r="KBS307" s="75"/>
      <c r="KBT307" s="75"/>
      <c r="KBU307" s="75"/>
      <c r="KBV307" s="75"/>
      <c r="KBW307" s="75"/>
      <c r="KBX307" s="75"/>
      <c r="KBY307" s="75"/>
      <c r="KBZ307" s="75"/>
      <c r="KCA307" s="75"/>
      <c r="KCB307" s="75"/>
      <c r="KCC307" s="75"/>
      <c r="KCD307" s="75"/>
      <c r="KCE307" s="75"/>
      <c r="KCF307" s="75"/>
      <c r="KCG307" s="75"/>
      <c r="KCH307" s="75"/>
      <c r="KCI307" s="75"/>
      <c r="KCJ307" s="75"/>
      <c r="KCK307" s="75"/>
      <c r="KCL307" s="75"/>
      <c r="KCM307" s="75"/>
      <c r="KCN307" s="75"/>
      <c r="KCO307" s="75"/>
      <c r="KCP307" s="75"/>
      <c r="KCQ307" s="75"/>
      <c r="KCR307" s="75"/>
      <c r="KCS307" s="75"/>
      <c r="KCT307" s="75"/>
      <c r="KCU307" s="75"/>
      <c r="KCV307" s="75"/>
      <c r="KCW307" s="75"/>
      <c r="KCX307" s="75"/>
      <c r="KCY307" s="75"/>
      <c r="KCZ307" s="75"/>
      <c r="KDA307" s="75"/>
      <c r="KDB307" s="75"/>
      <c r="KDC307" s="75"/>
      <c r="KDD307" s="75"/>
      <c r="KDE307" s="75"/>
      <c r="KDF307" s="75"/>
      <c r="KDG307" s="75"/>
      <c r="KDH307" s="75"/>
      <c r="KDI307" s="75"/>
      <c r="KDJ307" s="75"/>
      <c r="KDK307" s="75"/>
      <c r="KDL307" s="75"/>
      <c r="KDM307" s="75"/>
      <c r="KDN307" s="75"/>
      <c r="KDO307" s="75"/>
      <c r="KDP307" s="75"/>
      <c r="KDQ307" s="75"/>
      <c r="KDR307" s="75"/>
      <c r="KDS307" s="75"/>
      <c r="KDT307" s="75"/>
      <c r="KDU307" s="75"/>
      <c r="KDV307" s="75"/>
      <c r="KDW307" s="75"/>
      <c r="KDX307" s="75"/>
      <c r="KDY307" s="75"/>
      <c r="KDZ307" s="75"/>
      <c r="KEA307" s="75"/>
      <c r="KEB307" s="75"/>
      <c r="KEC307" s="75"/>
      <c r="KED307" s="75"/>
      <c r="KEE307" s="75"/>
      <c r="KEF307" s="75"/>
      <c r="KEG307" s="75"/>
      <c r="KEH307" s="75"/>
      <c r="KEI307" s="75"/>
      <c r="KEJ307" s="75"/>
      <c r="KEK307" s="75"/>
      <c r="KEL307" s="75"/>
      <c r="KEM307" s="75"/>
      <c r="KEN307" s="75"/>
      <c r="KEO307" s="75"/>
      <c r="KEP307" s="75"/>
      <c r="KEQ307" s="75"/>
      <c r="KER307" s="75"/>
      <c r="KES307" s="75"/>
      <c r="KET307" s="75"/>
      <c r="KEU307" s="75"/>
      <c r="KEV307" s="75"/>
      <c r="KEW307" s="75"/>
      <c r="KEX307" s="75"/>
      <c r="KEY307" s="75"/>
      <c r="KEZ307" s="75"/>
      <c r="KFA307" s="75"/>
      <c r="KFB307" s="75"/>
      <c r="KFC307" s="75"/>
      <c r="KFD307" s="75"/>
      <c r="KFE307" s="75"/>
      <c r="KFF307" s="75"/>
      <c r="KFG307" s="75"/>
      <c r="KFH307" s="75"/>
      <c r="KFI307" s="75"/>
      <c r="KFJ307" s="75"/>
      <c r="KFK307" s="75"/>
      <c r="KFL307" s="75"/>
      <c r="KFM307" s="75"/>
      <c r="KFN307" s="75"/>
      <c r="KFO307" s="75"/>
      <c r="KFP307" s="75"/>
      <c r="KFQ307" s="75"/>
      <c r="KFR307" s="75"/>
      <c r="KFS307" s="75"/>
      <c r="KFT307" s="75"/>
      <c r="KFU307" s="75"/>
      <c r="KFV307" s="75"/>
      <c r="KFW307" s="75"/>
      <c r="KFX307" s="75"/>
      <c r="KFY307" s="75"/>
      <c r="KFZ307" s="75"/>
      <c r="KGA307" s="75"/>
      <c r="KGB307" s="75"/>
      <c r="KGC307" s="75"/>
      <c r="KGD307" s="75"/>
      <c r="KGE307" s="75"/>
      <c r="KGF307" s="75"/>
      <c r="KGG307" s="75"/>
      <c r="KGH307" s="75"/>
      <c r="KGI307" s="75"/>
      <c r="KGJ307" s="75"/>
      <c r="KGK307" s="75"/>
      <c r="KGL307" s="75"/>
      <c r="KGM307" s="75"/>
      <c r="KGN307" s="75"/>
      <c r="KGO307" s="75"/>
      <c r="KGP307" s="75"/>
      <c r="KGQ307" s="75"/>
      <c r="KGR307" s="75"/>
      <c r="KGS307" s="75"/>
      <c r="KGT307" s="75"/>
      <c r="KGU307" s="75"/>
      <c r="KGV307" s="75"/>
      <c r="KGW307" s="75"/>
      <c r="KGX307" s="75"/>
      <c r="KGY307" s="75"/>
      <c r="KGZ307" s="75"/>
      <c r="KHA307" s="75"/>
      <c r="KHB307" s="75"/>
      <c r="KHC307" s="75"/>
      <c r="KHD307" s="75"/>
      <c r="KHE307" s="75"/>
      <c r="KHF307" s="75"/>
      <c r="KHG307" s="75"/>
      <c r="KHH307" s="75"/>
      <c r="KHI307" s="75"/>
      <c r="KHJ307" s="75"/>
      <c r="KHK307" s="75"/>
      <c r="KHL307" s="75"/>
      <c r="KHM307" s="75"/>
      <c r="KHN307" s="75"/>
      <c r="KHO307" s="75"/>
      <c r="KHP307" s="75"/>
      <c r="KHQ307" s="75"/>
      <c r="KHR307" s="75"/>
      <c r="KHS307" s="75"/>
      <c r="KHT307" s="75"/>
      <c r="KHU307" s="75"/>
      <c r="KHV307" s="75"/>
      <c r="KHW307" s="75"/>
      <c r="KHX307" s="75"/>
      <c r="KHY307" s="75"/>
      <c r="KHZ307" s="75"/>
      <c r="KIA307" s="75"/>
      <c r="KIB307" s="75"/>
      <c r="KIC307" s="75"/>
      <c r="KID307" s="75"/>
      <c r="KIE307" s="75"/>
      <c r="KIF307" s="75"/>
      <c r="KIG307" s="75"/>
      <c r="KIH307" s="75"/>
      <c r="KII307" s="75"/>
      <c r="KIJ307" s="75"/>
      <c r="KIK307" s="75"/>
      <c r="KIL307" s="75"/>
      <c r="KIM307" s="75"/>
      <c r="KIN307" s="75"/>
      <c r="KIO307" s="75"/>
      <c r="KIP307" s="75"/>
      <c r="KIQ307" s="75"/>
      <c r="KIR307" s="75"/>
      <c r="KIS307" s="75"/>
      <c r="KIT307" s="75"/>
      <c r="KIU307" s="75"/>
      <c r="KIV307" s="75"/>
      <c r="KIW307" s="75"/>
      <c r="KIX307" s="75"/>
      <c r="KIY307" s="75"/>
      <c r="KIZ307" s="75"/>
      <c r="KJA307" s="75"/>
      <c r="KJB307" s="75"/>
      <c r="KJC307" s="75"/>
      <c r="KJD307" s="75"/>
      <c r="KJE307" s="75"/>
      <c r="KJF307" s="75"/>
      <c r="KJG307" s="75"/>
      <c r="KJH307" s="75"/>
      <c r="KJI307" s="75"/>
      <c r="KJJ307" s="75"/>
      <c r="KJK307" s="75"/>
      <c r="KJL307" s="75"/>
      <c r="KJM307" s="75"/>
      <c r="KJN307" s="75"/>
      <c r="KJO307" s="75"/>
      <c r="KJP307" s="75"/>
      <c r="KJQ307" s="75"/>
      <c r="KJR307" s="75"/>
      <c r="KJS307" s="75"/>
      <c r="KJT307" s="75"/>
      <c r="KJU307" s="75"/>
      <c r="KJV307" s="75"/>
      <c r="KJW307" s="75"/>
      <c r="KJX307" s="75"/>
      <c r="KJY307" s="75"/>
      <c r="KJZ307" s="75"/>
      <c r="KKA307" s="75"/>
      <c r="KKB307" s="75"/>
      <c r="KKC307" s="75"/>
      <c r="KKD307" s="75"/>
      <c r="KKE307" s="75"/>
      <c r="KKF307" s="75"/>
      <c r="KKG307" s="75"/>
      <c r="KKH307" s="75"/>
      <c r="KKI307" s="75"/>
      <c r="KKJ307" s="75"/>
      <c r="KKK307" s="75"/>
      <c r="KKL307" s="75"/>
      <c r="KKM307" s="75"/>
      <c r="KKN307" s="75"/>
      <c r="KKO307" s="75"/>
      <c r="KKP307" s="75"/>
      <c r="KKQ307" s="75"/>
      <c r="KKR307" s="75"/>
      <c r="KKS307" s="75"/>
      <c r="KKT307" s="75"/>
      <c r="KKU307" s="75"/>
      <c r="KKV307" s="75"/>
      <c r="KKW307" s="75"/>
      <c r="KKX307" s="75"/>
      <c r="KKY307" s="75"/>
      <c r="KKZ307" s="75"/>
      <c r="KLA307" s="75"/>
      <c r="KLB307" s="75"/>
      <c r="KLC307" s="75"/>
      <c r="KLD307" s="75"/>
      <c r="KLE307" s="75"/>
      <c r="KLF307" s="75"/>
      <c r="KLG307" s="75"/>
      <c r="KLH307" s="75"/>
      <c r="KLI307" s="75"/>
      <c r="KLJ307" s="75"/>
      <c r="KLK307" s="75"/>
      <c r="KLL307" s="75"/>
      <c r="KLM307" s="75"/>
      <c r="KLN307" s="75"/>
      <c r="KLO307" s="75"/>
      <c r="KLP307" s="75"/>
      <c r="KLQ307" s="75"/>
      <c r="KLR307" s="75"/>
      <c r="KLS307" s="75"/>
      <c r="KLT307" s="75"/>
      <c r="KLU307" s="75"/>
      <c r="KLV307" s="75"/>
      <c r="KLW307" s="75"/>
      <c r="KLX307" s="75"/>
      <c r="KLY307" s="75"/>
      <c r="KLZ307" s="75"/>
      <c r="KMA307" s="75"/>
      <c r="KMB307" s="75"/>
      <c r="KMC307" s="75"/>
      <c r="KMD307" s="75"/>
      <c r="KME307" s="75"/>
      <c r="KMF307" s="75"/>
      <c r="KMG307" s="75"/>
      <c r="KMH307" s="75"/>
      <c r="KMI307" s="75"/>
      <c r="KMJ307" s="75"/>
      <c r="KMK307" s="75"/>
      <c r="KML307" s="75"/>
      <c r="KMM307" s="75"/>
      <c r="KMN307" s="75"/>
      <c r="KMO307" s="75"/>
      <c r="KMP307" s="75"/>
      <c r="KMQ307" s="75"/>
      <c r="KMR307" s="75"/>
      <c r="KMS307" s="75"/>
      <c r="KMT307" s="75"/>
      <c r="KMU307" s="75"/>
      <c r="KMV307" s="75"/>
      <c r="KMW307" s="75"/>
      <c r="KMX307" s="75"/>
      <c r="KMY307" s="75"/>
      <c r="KMZ307" s="75"/>
      <c r="KNA307" s="75"/>
      <c r="KNB307" s="75"/>
      <c r="KNC307" s="75"/>
      <c r="KND307" s="75"/>
      <c r="KNE307" s="75"/>
      <c r="KNF307" s="75"/>
      <c r="KNG307" s="75"/>
      <c r="KNH307" s="75"/>
      <c r="KNI307" s="75"/>
      <c r="KNJ307" s="75"/>
      <c r="KNK307" s="75"/>
      <c r="KNL307" s="75"/>
      <c r="KNM307" s="75"/>
      <c r="KNN307" s="75"/>
      <c r="KNO307" s="75"/>
      <c r="KNP307" s="75"/>
      <c r="KNQ307" s="75"/>
      <c r="KNR307" s="75"/>
      <c r="KNS307" s="75"/>
      <c r="KNT307" s="75"/>
      <c r="KNU307" s="75"/>
      <c r="KNV307" s="75"/>
      <c r="KNW307" s="75"/>
      <c r="KNX307" s="75"/>
      <c r="KNY307" s="75"/>
      <c r="KNZ307" s="75"/>
      <c r="KOA307" s="75"/>
      <c r="KOB307" s="75"/>
      <c r="KOC307" s="75"/>
      <c r="KOD307" s="75"/>
      <c r="KOE307" s="75"/>
      <c r="KOF307" s="75"/>
      <c r="KOG307" s="75"/>
      <c r="KOH307" s="75"/>
      <c r="KOI307" s="75"/>
      <c r="KOJ307" s="75"/>
      <c r="KOK307" s="75"/>
      <c r="KOL307" s="75"/>
      <c r="KOM307" s="75"/>
      <c r="KON307" s="75"/>
      <c r="KOO307" s="75"/>
      <c r="KOP307" s="75"/>
      <c r="KOQ307" s="75"/>
      <c r="KOR307" s="75"/>
      <c r="KOS307" s="75"/>
      <c r="KOT307" s="75"/>
      <c r="KOU307" s="75"/>
      <c r="KOV307" s="75"/>
      <c r="KOW307" s="75"/>
      <c r="KOX307" s="75"/>
      <c r="KOY307" s="75"/>
      <c r="KOZ307" s="75"/>
      <c r="KPA307" s="75"/>
      <c r="KPB307" s="75"/>
      <c r="KPC307" s="75"/>
      <c r="KPD307" s="75"/>
      <c r="KPE307" s="75"/>
      <c r="KPF307" s="75"/>
      <c r="KPG307" s="75"/>
      <c r="KPH307" s="75"/>
      <c r="KPI307" s="75"/>
      <c r="KPJ307" s="75"/>
      <c r="KPK307" s="75"/>
      <c r="KPL307" s="75"/>
      <c r="KPM307" s="75"/>
      <c r="KPN307" s="75"/>
      <c r="KPO307" s="75"/>
      <c r="KPP307" s="75"/>
      <c r="KPQ307" s="75"/>
      <c r="KPR307" s="75"/>
      <c r="KPS307" s="75"/>
      <c r="KPT307" s="75"/>
      <c r="KPU307" s="75"/>
      <c r="KPV307" s="75"/>
      <c r="KPW307" s="75"/>
      <c r="KPX307" s="75"/>
      <c r="KPY307" s="75"/>
      <c r="KPZ307" s="75"/>
      <c r="KQA307" s="75"/>
      <c r="KQB307" s="75"/>
      <c r="KQC307" s="75"/>
      <c r="KQD307" s="75"/>
      <c r="KQE307" s="75"/>
      <c r="KQF307" s="75"/>
      <c r="KQG307" s="75"/>
      <c r="KQH307" s="75"/>
      <c r="KQI307" s="75"/>
      <c r="KQJ307" s="75"/>
      <c r="KQK307" s="75"/>
      <c r="KQL307" s="75"/>
      <c r="KQM307" s="75"/>
      <c r="KQN307" s="75"/>
      <c r="KQO307" s="75"/>
      <c r="KQP307" s="75"/>
      <c r="KQQ307" s="75"/>
      <c r="KQR307" s="75"/>
      <c r="KQS307" s="75"/>
      <c r="KQT307" s="75"/>
      <c r="KQU307" s="75"/>
      <c r="KQV307" s="75"/>
      <c r="KQW307" s="75"/>
      <c r="KQX307" s="75"/>
      <c r="KQY307" s="75"/>
      <c r="KQZ307" s="75"/>
      <c r="KRA307" s="75"/>
      <c r="KRB307" s="75"/>
      <c r="KRC307" s="75"/>
      <c r="KRD307" s="75"/>
      <c r="KRE307" s="75"/>
      <c r="KRF307" s="75"/>
      <c r="KRG307" s="75"/>
      <c r="KRH307" s="75"/>
      <c r="KRI307" s="75"/>
      <c r="KRJ307" s="75"/>
      <c r="KRK307" s="75"/>
      <c r="KRL307" s="75"/>
      <c r="KRM307" s="75"/>
      <c r="KRN307" s="75"/>
      <c r="KRO307" s="75"/>
      <c r="KRP307" s="75"/>
      <c r="KRQ307" s="75"/>
      <c r="KRR307" s="75"/>
      <c r="KRS307" s="75"/>
      <c r="KRT307" s="75"/>
      <c r="KRU307" s="75"/>
      <c r="KRV307" s="75"/>
      <c r="KRW307" s="75"/>
      <c r="KRX307" s="75"/>
      <c r="KRY307" s="75"/>
      <c r="KRZ307" s="75"/>
      <c r="KSA307" s="75"/>
      <c r="KSB307" s="75"/>
      <c r="KSC307" s="75"/>
      <c r="KSD307" s="75"/>
      <c r="KSE307" s="75"/>
      <c r="KSF307" s="75"/>
      <c r="KSG307" s="75"/>
      <c r="KSH307" s="75"/>
      <c r="KSI307" s="75"/>
      <c r="KSJ307" s="75"/>
      <c r="KSK307" s="75"/>
      <c r="KSL307" s="75"/>
      <c r="KSM307" s="75"/>
      <c r="KSN307" s="75"/>
      <c r="KSO307" s="75"/>
      <c r="KSP307" s="75"/>
      <c r="KSQ307" s="75"/>
      <c r="KSR307" s="75"/>
      <c r="KSS307" s="75"/>
      <c r="KST307" s="75"/>
      <c r="KSU307" s="75"/>
      <c r="KSV307" s="75"/>
      <c r="KSW307" s="75"/>
      <c r="KSX307" s="75"/>
      <c r="KSY307" s="75"/>
      <c r="KSZ307" s="75"/>
      <c r="KTA307" s="75"/>
      <c r="KTB307" s="75"/>
      <c r="KTC307" s="75"/>
      <c r="KTD307" s="75"/>
      <c r="KTE307" s="75"/>
      <c r="KTF307" s="75"/>
      <c r="KTG307" s="75"/>
      <c r="KTH307" s="75"/>
      <c r="KTI307" s="75"/>
      <c r="KTJ307" s="75"/>
      <c r="KTK307" s="75"/>
      <c r="KTL307" s="75"/>
      <c r="KTM307" s="75"/>
      <c r="KTN307" s="75"/>
      <c r="KTO307" s="75"/>
      <c r="KTP307" s="75"/>
      <c r="KTQ307" s="75"/>
      <c r="KTR307" s="75"/>
      <c r="KTS307" s="75"/>
      <c r="KTT307" s="75"/>
      <c r="KTU307" s="75"/>
      <c r="KTV307" s="75"/>
      <c r="KTW307" s="75"/>
      <c r="KTX307" s="75"/>
      <c r="KTY307" s="75"/>
      <c r="KTZ307" s="75"/>
      <c r="KUA307" s="75"/>
      <c r="KUB307" s="75"/>
      <c r="KUC307" s="75"/>
      <c r="KUD307" s="75"/>
      <c r="KUE307" s="75"/>
      <c r="KUF307" s="75"/>
      <c r="KUG307" s="75"/>
      <c r="KUH307" s="75"/>
      <c r="KUI307" s="75"/>
      <c r="KUJ307" s="75"/>
      <c r="KUK307" s="75"/>
      <c r="KUL307" s="75"/>
      <c r="KUM307" s="75"/>
      <c r="KUN307" s="75"/>
      <c r="KUO307" s="75"/>
      <c r="KUP307" s="75"/>
      <c r="KUQ307" s="75"/>
      <c r="KUR307" s="75"/>
      <c r="KUS307" s="75"/>
      <c r="KUT307" s="75"/>
      <c r="KUU307" s="75"/>
      <c r="KUV307" s="75"/>
      <c r="KUW307" s="75"/>
      <c r="KUX307" s="75"/>
      <c r="KUY307" s="75"/>
      <c r="KUZ307" s="75"/>
      <c r="KVA307" s="75"/>
      <c r="KVB307" s="75"/>
      <c r="KVC307" s="75"/>
      <c r="KVD307" s="75"/>
      <c r="KVE307" s="75"/>
      <c r="KVF307" s="75"/>
      <c r="KVG307" s="75"/>
      <c r="KVH307" s="75"/>
      <c r="KVI307" s="75"/>
      <c r="KVJ307" s="75"/>
      <c r="KVK307" s="75"/>
      <c r="KVL307" s="75"/>
      <c r="KVM307" s="75"/>
      <c r="KVN307" s="75"/>
      <c r="KVO307" s="75"/>
      <c r="KVP307" s="75"/>
      <c r="KVQ307" s="75"/>
      <c r="KVR307" s="75"/>
      <c r="KVS307" s="75"/>
      <c r="KVT307" s="75"/>
      <c r="KVU307" s="75"/>
      <c r="KVV307" s="75"/>
      <c r="KVW307" s="75"/>
      <c r="KVX307" s="75"/>
      <c r="KVY307" s="75"/>
      <c r="KVZ307" s="75"/>
      <c r="KWA307" s="75"/>
      <c r="KWB307" s="75"/>
      <c r="KWC307" s="75"/>
      <c r="KWD307" s="75"/>
      <c r="KWE307" s="75"/>
      <c r="KWF307" s="75"/>
      <c r="KWG307" s="75"/>
      <c r="KWH307" s="75"/>
      <c r="KWI307" s="75"/>
      <c r="KWJ307" s="75"/>
      <c r="KWK307" s="75"/>
      <c r="KWL307" s="75"/>
      <c r="KWM307" s="75"/>
      <c r="KWN307" s="75"/>
      <c r="KWO307" s="75"/>
      <c r="KWP307" s="75"/>
      <c r="KWQ307" s="75"/>
      <c r="KWR307" s="75"/>
      <c r="KWS307" s="75"/>
      <c r="KWT307" s="75"/>
      <c r="KWU307" s="75"/>
      <c r="KWV307" s="75"/>
      <c r="KWW307" s="75"/>
      <c r="KWX307" s="75"/>
      <c r="KWY307" s="75"/>
      <c r="KWZ307" s="75"/>
      <c r="KXA307" s="75"/>
      <c r="KXB307" s="75"/>
      <c r="KXC307" s="75"/>
      <c r="KXD307" s="75"/>
      <c r="KXE307" s="75"/>
      <c r="KXF307" s="75"/>
      <c r="KXG307" s="75"/>
      <c r="KXH307" s="75"/>
      <c r="KXI307" s="75"/>
      <c r="KXJ307" s="75"/>
      <c r="KXK307" s="75"/>
      <c r="KXL307" s="75"/>
      <c r="KXM307" s="75"/>
      <c r="KXN307" s="75"/>
      <c r="KXO307" s="75"/>
      <c r="KXP307" s="75"/>
      <c r="KXQ307" s="75"/>
      <c r="KXR307" s="75"/>
      <c r="KXS307" s="75"/>
      <c r="KXT307" s="75"/>
      <c r="KXU307" s="75"/>
      <c r="KXV307" s="75"/>
      <c r="KXW307" s="75"/>
      <c r="KXX307" s="75"/>
      <c r="KXY307" s="75"/>
      <c r="KXZ307" s="75"/>
      <c r="KYA307" s="75"/>
      <c r="KYB307" s="75"/>
      <c r="KYC307" s="75"/>
      <c r="KYD307" s="75"/>
      <c r="KYE307" s="75"/>
      <c r="KYF307" s="75"/>
      <c r="KYG307" s="75"/>
      <c r="KYH307" s="75"/>
      <c r="KYI307" s="75"/>
      <c r="KYJ307" s="75"/>
      <c r="KYK307" s="75"/>
      <c r="KYL307" s="75"/>
      <c r="KYM307" s="75"/>
      <c r="KYN307" s="75"/>
      <c r="KYO307" s="75"/>
      <c r="KYP307" s="75"/>
      <c r="KYQ307" s="75"/>
      <c r="KYR307" s="75"/>
      <c r="KYS307" s="75"/>
      <c r="KYT307" s="75"/>
      <c r="KYU307" s="75"/>
      <c r="KYV307" s="75"/>
      <c r="KYW307" s="75"/>
      <c r="KYX307" s="75"/>
      <c r="KYY307" s="75"/>
      <c r="KYZ307" s="75"/>
      <c r="KZA307" s="75"/>
      <c r="KZB307" s="75"/>
      <c r="KZC307" s="75"/>
      <c r="KZD307" s="75"/>
      <c r="KZE307" s="75"/>
      <c r="KZF307" s="75"/>
      <c r="KZG307" s="75"/>
      <c r="KZH307" s="75"/>
      <c r="KZI307" s="75"/>
      <c r="KZJ307" s="75"/>
      <c r="KZK307" s="75"/>
      <c r="KZL307" s="75"/>
      <c r="KZM307" s="75"/>
      <c r="KZN307" s="75"/>
      <c r="KZO307" s="75"/>
      <c r="KZP307" s="75"/>
      <c r="KZQ307" s="75"/>
      <c r="KZR307" s="75"/>
      <c r="KZS307" s="75"/>
      <c r="KZT307" s="75"/>
      <c r="KZU307" s="75"/>
      <c r="KZV307" s="75"/>
      <c r="KZW307" s="75"/>
      <c r="KZX307" s="75"/>
      <c r="KZY307" s="75"/>
      <c r="KZZ307" s="75"/>
      <c r="LAA307" s="75"/>
      <c r="LAB307" s="75"/>
      <c r="LAC307" s="75"/>
      <c r="LAD307" s="75"/>
      <c r="LAE307" s="75"/>
      <c r="LAF307" s="75"/>
      <c r="LAG307" s="75"/>
      <c r="LAH307" s="75"/>
      <c r="LAI307" s="75"/>
      <c r="LAJ307" s="75"/>
      <c r="LAK307" s="75"/>
      <c r="LAL307" s="75"/>
      <c r="LAM307" s="75"/>
      <c r="LAN307" s="75"/>
      <c r="LAO307" s="75"/>
      <c r="LAP307" s="75"/>
      <c r="LAQ307" s="75"/>
      <c r="LAR307" s="75"/>
      <c r="LAS307" s="75"/>
      <c r="LAT307" s="75"/>
      <c r="LAU307" s="75"/>
      <c r="LAV307" s="75"/>
      <c r="LAW307" s="75"/>
      <c r="LAX307" s="75"/>
      <c r="LAY307" s="75"/>
      <c r="LAZ307" s="75"/>
      <c r="LBA307" s="75"/>
      <c r="LBB307" s="75"/>
      <c r="LBC307" s="75"/>
      <c r="LBD307" s="75"/>
      <c r="LBE307" s="75"/>
      <c r="LBF307" s="75"/>
      <c r="LBG307" s="75"/>
      <c r="LBH307" s="75"/>
      <c r="LBI307" s="75"/>
      <c r="LBJ307" s="75"/>
      <c r="LBK307" s="75"/>
      <c r="LBL307" s="75"/>
      <c r="LBM307" s="75"/>
      <c r="LBN307" s="75"/>
      <c r="LBO307" s="75"/>
      <c r="LBP307" s="75"/>
      <c r="LBQ307" s="75"/>
      <c r="LBR307" s="75"/>
      <c r="LBS307" s="75"/>
      <c r="LBT307" s="75"/>
      <c r="LBU307" s="75"/>
      <c r="LBV307" s="75"/>
      <c r="LBW307" s="75"/>
      <c r="LBX307" s="75"/>
      <c r="LBY307" s="75"/>
      <c r="LBZ307" s="75"/>
      <c r="LCA307" s="75"/>
      <c r="LCB307" s="75"/>
      <c r="LCC307" s="75"/>
      <c r="LCD307" s="75"/>
      <c r="LCE307" s="75"/>
      <c r="LCF307" s="75"/>
      <c r="LCG307" s="75"/>
      <c r="LCH307" s="75"/>
      <c r="LCI307" s="75"/>
      <c r="LCJ307" s="75"/>
      <c r="LCK307" s="75"/>
      <c r="LCL307" s="75"/>
      <c r="LCM307" s="75"/>
      <c r="LCN307" s="75"/>
      <c r="LCO307" s="75"/>
      <c r="LCP307" s="75"/>
      <c r="LCQ307" s="75"/>
      <c r="LCR307" s="75"/>
      <c r="LCS307" s="75"/>
      <c r="LCT307" s="75"/>
      <c r="LCU307" s="75"/>
      <c r="LCV307" s="75"/>
      <c r="LCW307" s="75"/>
      <c r="LCX307" s="75"/>
      <c r="LCY307" s="75"/>
      <c r="LCZ307" s="75"/>
      <c r="LDA307" s="75"/>
      <c r="LDB307" s="75"/>
      <c r="LDC307" s="75"/>
      <c r="LDD307" s="75"/>
      <c r="LDE307" s="75"/>
      <c r="LDF307" s="75"/>
      <c r="LDG307" s="75"/>
      <c r="LDH307" s="75"/>
      <c r="LDI307" s="75"/>
      <c r="LDJ307" s="75"/>
      <c r="LDK307" s="75"/>
      <c r="LDL307" s="75"/>
      <c r="LDM307" s="75"/>
      <c r="LDN307" s="75"/>
      <c r="LDO307" s="75"/>
      <c r="LDP307" s="75"/>
      <c r="LDQ307" s="75"/>
      <c r="LDR307" s="75"/>
      <c r="LDS307" s="75"/>
      <c r="LDT307" s="75"/>
      <c r="LDU307" s="75"/>
      <c r="LDV307" s="75"/>
      <c r="LDW307" s="75"/>
      <c r="LDX307" s="75"/>
      <c r="LDY307" s="75"/>
      <c r="LDZ307" s="75"/>
      <c r="LEA307" s="75"/>
      <c r="LEB307" s="75"/>
      <c r="LEC307" s="75"/>
      <c r="LED307" s="75"/>
      <c r="LEE307" s="75"/>
      <c r="LEF307" s="75"/>
      <c r="LEG307" s="75"/>
      <c r="LEH307" s="75"/>
      <c r="LEI307" s="75"/>
      <c r="LEJ307" s="75"/>
      <c r="LEK307" s="75"/>
      <c r="LEL307" s="75"/>
      <c r="LEM307" s="75"/>
      <c r="LEN307" s="75"/>
      <c r="LEO307" s="75"/>
      <c r="LEP307" s="75"/>
      <c r="LEQ307" s="75"/>
      <c r="LER307" s="75"/>
      <c r="LES307" s="75"/>
      <c r="LET307" s="75"/>
      <c r="LEU307" s="75"/>
      <c r="LEV307" s="75"/>
      <c r="LEW307" s="75"/>
      <c r="LEX307" s="75"/>
      <c r="LEY307" s="75"/>
      <c r="LEZ307" s="75"/>
      <c r="LFA307" s="75"/>
      <c r="LFB307" s="75"/>
      <c r="LFC307" s="75"/>
      <c r="LFD307" s="75"/>
      <c r="LFE307" s="75"/>
      <c r="LFF307" s="75"/>
      <c r="LFG307" s="75"/>
      <c r="LFH307" s="75"/>
      <c r="LFI307" s="75"/>
      <c r="LFJ307" s="75"/>
      <c r="LFK307" s="75"/>
      <c r="LFL307" s="75"/>
      <c r="LFM307" s="75"/>
      <c r="LFN307" s="75"/>
      <c r="LFO307" s="75"/>
      <c r="LFP307" s="75"/>
      <c r="LFQ307" s="75"/>
      <c r="LFR307" s="75"/>
      <c r="LFS307" s="75"/>
      <c r="LFT307" s="75"/>
      <c r="LFU307" s="75"/>
      <c r="LFV307" s="75"/>
      <c r="LFW307" s="75"/>
      <c r="LFX307" s="75"/>
      <c r="LFY307" s="75"/>
      <c r="LFZ307" s="75"/>
      <c r="LGA307" s="75"/>
      <c r="LGB307" s="75"/>
      <c r="LGC307" s="75"/>
      <c r="LGD307" s="75"/>
      <c r="LGE307" s="75"/>
      <c r="LGF307" s="75"/>
      <c r="LGG307" s="75"/>
      <c r="LGH307" s="75"/>
      <c r="LGI307" s="75"/>
      <c r="LGJ307" s="75"/>
      <c r="LGK307" s="75"/>
      <c r="LGL307" s="75"/>
      <c r="LGM307" s="75"/>
      <c r="LGN307" s="75"/>
      <c r="LGO307" s="75"/>
      <c r="LGP307" s="75"/>
      <c r="LGQ307" s="75"/>
      <c r="LGR307" s="75"/>
      <c r="LGS307" s="75"/>
      <c r="LGT307" s="75"/>
      <c r="LGU307" s="75"/>
      <c r="LGV307" s="75"/>
      <c r="LGW307" s="75"/>
      <c r="LGX307" s="75"/>
      <c r="LGY307" s="75"/>
      <c r="LGZ307" s="75"/>
      <c r="LHA307" s="75"/>
      <c r="LHB307" s="75"/>
      <c r="LHC307" s="75"/>
      <c r="LHD307" s="75"/>
      <c r="LHE307" s="75"/>
      <c r="LHF307" s="75"/>
      <c r="LHG307" s="75"/>
      <c r="LHH307" s="75"/>
      <c r="LHI307" s="75"/>
      <c r="LHJ307" s="75"/>
      <c r="LHK307" s="75"/>
      <c r="LHL307" s="75"/>
      <c r="LHM307" s="75"/>
      <c r="LHN307" s="75"/>
      <c r="LHO307" s="75"/>
      <c r="LHP307" s="75"/>
      <c r="LHQ307" s="75"/>
      <c r="LHR307" s="75"/>
      <c r="LHS307" s="75"/>
      <c r="LHT307" s="75"/>
      <c r="LHU307" s="75"/>
      <c r="LHV307" s="75"/>
      <c r="LHW307" s="75"/>
      <c r="LHX307" s="75"/>
      <c r="LHY307" s="75"/>
      <c r="LHZ307" s="75"/>
      <c r="LIA307" s="75"/>
      <c r="LIB307" s="75"/>
      <c r="LIC307" s="75"/>
      <c r="LID307" s="75"/>
      <c r="LIE307" s="75"/>
      <c r="LIF307" s="75"/>
      <c r="LIG307" s="75"/>
      <c r="LIH307" s="75"/>
      <c r="LII307" s="75"/>
      <c r="LIJ307" s="75"/>
      <c r="LIK307" s="75"/>
      <c r="LIL307" s="75"/>
      <c r="LIM307" s="75"/>
      <c r="LIN307" s="75"/>
      <c r="LIO307" s="75"/>
      <c r="LIP307" s="75"/>
      <c r="LIQ307" s="75"/>
      <c r="LIR307" s="75"/>
      <c r="LIS307" s="75"/>
      <c r="LIT307" s="75"/>
      <c r="LIU307" s="75"/>
      <c r="LIV307" s="75"/>
      <c r="LIW307" s="75"/>
      <c r="LIX307" s="75"/>
      <c r="LIY307" s="75"/>
      <c r="LIZ307" s="75"/>
      <c r="LJA307" s="75"/>
      <c r="LJB307" s="75"/>
      <c r="LJC307" s="75"/>
      <c r="LJD307" s="75"/>
      <c r="LJE307" s="75"/>
      <c r="LJF307" s="75"/>
      <c r="LJG307" s="75"/>
      <c r="LJH307" s="75"/>
      <c r="LJI307" s="75"/>
      <c r="LJJ307" s="75"/>
      <c r="LJK307" s="75"/>
      <c r="LJL307" s="75"/>
      <c r="LJM307" s="75"/>
      <c r="LJN307" s="75"/>
      <c r="LJO307" s="75"/>
      <c r="LJP307" s="75"/>
      <c r="LJQ307" s="75"/>
      <c r="LJR307" s="75"/>
      <c r="LJS307" s="75"/>
      <c r="LJT307" s="75"/>
      <c r="LJU307" s="75"/>
      <c r="LJV307" s="75"/>
      <c r="LJW307" s="75"/>
      <c r="LJX307" s="75"/>
      <c r="LJY307" s="75"/>
      <c r="LJZ307" s="75"/>
      <c r="LKA307" s="75"/>
      <c r="LKB307" s="75"/>
      <c r="LKC307" s="75"/>
      <c r="LKD307" s="75"/>
      <c r="LKE307" s="75"/>
      <c r="LKF307" s="75"/>
      <c r="LKG307" s="75"/>
      <c r="LKH307" s="75"/>
      <c r="LKI307" s="75"/>
      <c r="LKJ307" s="75"/>
      <c r="LKK307" s="75"/>
      <c r="LKL307" s="75"/>
      <c r="LKM307" s="75"/>
      <c r="LKN307" s="75"/>
      <c r="LKO307" s="75"/>
      <c r="LKP307" s="75"/>
      <c r="LKQ307" s="75"/>
      <c r="LKR307" s="75"/>
      <c r="LKS307" s="75"/>
      <c r="LKT307" s="75"/>
      <c r="LKU307" s="75"/>
      <c r="LKV307" s="75"/>
      <c r="LKW307" s="75"/>
      <c r="LKX307" s="75"/>
      <c r="LKY307" s="75"/>
      <c r="LKZ307" s="75"/>
      <c r="LLA307" s="75"/>
      <c r="LLB307" s="75"/>
      <c r="LLC307" s="75"/>
      <c r="LLD307" s="75"/>
      <c r="LLE307" s="75"/>
      <c r="LLF307" s="75"/>
      <c r="LLG307" s="75"/>
      <c r="LLH307" s="75"/>
      <c r="LLI307" s="75"/>
      <c r="LLJ307" s="75"/>
      <c r="LLK307" s="75"/>
      <c r="LLL307" s="75"/>
      <c r="LLM307" s="75"/>
      <c r="LLN307" s="75"/>
      <c r="LLO307" s="75"/>
      <c r="LLP307" s="75"/>
      <c r="LLQ307" s="75"/>
      <c r="LLR307" s="75"/>
      <c r="LLS307" s="75"/>
      <c r="LLT307" s="75"/>
      <c r="LLU307" s="75"/>
      <c r="LLV307" s="75"/>
      <c r="LLW307" s="75"/>
      <c r="LLX307" s="75"/>
      <c r="LLY307" s="75"/>
      <c r="LLZ307" s="75"/>
      <c r="LMA307" s="75"/>
      <c r="LMB307" s="75"/>
      <c r="LMC307" s="75"/>
      <c r="LMD307" s="75"/>
      <c r="LME307" s="75"/>
      <c r="LMF307" s="75"/>
      <c r="LMG307" s="75"/>
      <c r="LMH307" s="75"/>
      <c r="LMI307" s="75"/>
      <c r="LMJ307" s="75"/>
      <c r="LMK307" s="75"/>
      <c r="LML307" s="75"/>
      <c r="LMM307" s="75"/>
      <c r="LMN307" s="75"/>
      <c r="LMO307" s="75"/>
      <c r="LMP307" s="75"/>
      <c r="LMQ307" s="75"/>
      <c r="LMR307" s="75"/>
      <c r="LMS307" s="75"/>
      <c r="LMT307" s="75"/>
      <c r="LMU307" s="75"/>
      <c r="LMV307" s="75"/>
      <c r="LMW307" s="75"/>
      <c r="LMX307" s="75"/>
      <c r="LMY307" s="75"/>
      <c r="LMZ307" s="75"/>
      <c r="LNA307" s="75"/>
      <c r="LNB307" s="75"/>
      <c r="LNC307" s="75"/>
      <c r="LND307" s="75"/>
      <c r="LNE307" s="75"/>
      <c r="LNF307" s="75"/>
      <c r="LNG307" s="75"/>
      <c r="LNH307" s="75"/>
      <c r="LNI307" s="75"/>
      <c r="LNJ307" s="75"/>
      <c r="LNK307" s="75"/>
      <c r="LNL307" s="75"/>
      <c r="LNM307" s="75"/>
      <c r="LNN307" s="75"/>
      <c r="LNO307" s="75"/>
      <c r="LNP307" s="75"/>
      <c r="LNQ307" s="75"/>
      <c r="LNR307" s="75"/>
      <c r="LNS307" s="75"/>
      <c r="LNT307" s="75"/>
      <c r="LNU307" s="75"/>
      <c r="LNV307" s="75"/>
      <c r="LNW307" s="75"/>
      <c r="LNX307" s="75"/>
      <c r="LNY307" s="75"/>
      <c r="LNZ307" s="75"/>
      <c r="LOA307" s="75"/>
      <c r="LOB307" s="75"/>
      <c r="LOC307" s="75"/>
      <c r="LOD307" s="75"/>
      <c r="LOE307" s="75"/>
      <c r="LOF307" s="75"/>
      <c r="LOG307" s="75"/>
      <c r="LOH307" s="75"/>
      <c r="LOI307" s="75"/>
      <c r="LOJ307" s="75"/>
      <c r="LOK307" s="75"/>
      <c r="LOL307" s="75"/>
      <c r="LOM307" s="75"/>
      <c r="LON307" s="75"/>
      <c r="LOO307" s="75"/>
      <c r="LOP307" s="75"/>
      <c r="LOQ307" s="75"/>
      <c r="LOR307" s="75"/>
      <c r="LOS307" s="75"/>
      <c r="LOT307" s="75"/>
      <c r="LOU307" s="75"/>
      <c r="LOV307" s="75"/>
      <c r="LOW307" s="75"/>
      <c r="LOX307" s="75"/>
      <c r="LOY307" s="75"/>
      <c r="LOZ307" s="75"/>
      <c r="LPA307" s="75"/>
      <c r="LPB307" s="75"/>
      <c r="LPC307" s="75"/>
      <c r="LPD307" s="75"/>
      <c r="LPE307" s="75"/>
      <c r="LPF307" s="75"/>
      <c r="LPG307" s="75"/>
      <c r="LPH307" s="75"/>
      <c r="LPI307" s="75"/>
      <c r="LPJ307" s="75"/>
      <c r="LPK307" s="75"/>
      <c r="LPL307" s="75"/>
      <c r="LPM307" s="75"/>
      <c r="LPN307" s="75"/>
      <c r="LPO307" s="75"/>
      <c r="LPP307" s="75"/>
      <c r="LPQ307" s="75"/>
      <c r="LPR307" s="75"/>
      <c r="LPS307" s="75"/>
      <c r="LPT307" s="75"/>
      <c r="LPU307" s="75"/>
      <c r="LPV307" s="75"/>
      <c r="LPW307" s="75"/>
      <c r="LPX307" s="75"/>
      <c r="LPY307" s="75"/>
      <c r="LPZ307" s="75"/>
      <c r="LQA307" s="75"/>
      <c r="LQB307" s="75"/>
      <c r="LQC307" s="75"/>
      <c r="LQD307" s="75"/>
      <c r="LQE307" s="75"/>
      <c r="LQF307" s="75"/>
      <c r="LQG307" s="75"/>
      <c r="LQH307" s="75"/>
      <c r="LQI307" s="75"/>
      <c r="LQJ307" s="75"/>
      <c r="LQK307" s="75"/>
      <c r="LQL307" s="75"/>
      <c r="LQM307" s="75"/>
      <c r="LQN307" s="75"/>
      <c r="LQO307" s="75"/>
      <c r="LQP307" s="75"/>
      <c r="LQQ307" s="75"/>
      <c r="LQR307" s="75"/>
      <c r="LQS307" s="75"/>
      <c r="LQT307" s="75"/>
      <c r="LQU307" s="75"/>
      <c r="LQV307" s="75"/>
      <c r="LQW307" s="75"/>
      <c r="LQX307" s="75"/>
      <c r="LQY307" s="75"/>
      <c r="LQZ307" s="75"/>
      <c r="LRA307" s="75"/>
      <c r="LRB307" s="75"/>
      <c r="LRC307" s="75"/>
      <c r="LRD307" s="75"/>
      <c r="LRE307" s="75"/>
      <c r="LRF307" s="75"/>
      <c r="LRG307" s="75"/>
      <c r="LRH307" s="75"/>
      <c r="LRI307" s="75"/>
      <c r="LRJ307" s="75"/>
      <c r="LRK307" s="75"/>
      <c r="LRL307" s="75"/>
      <c r="LRM307" s="75"/>
      <c r="LRN307" s="75"/>
      <c r="LRO307" s="75"/>
      <c r="LRP307" s="75"/>
      <c r="LRQ307" s="75"/>
      <c r="LRR307" s="75"/>
      <c r="LRS307" s="75"/>
      <c r="LRT307" s="75"/>
      <c r="LRU307" s="75"/>
      <c r="LRV307" s="75"/>
      <c r="LRW307" s="75"/>
      <c r="LRX307" s="75"/>
      <c r="LRY307" s="75"/>
      <c r="LRZ307" s="75"/>
      <c r="LSA307" s="75"/>
      <c r="LSB307" s="75"/>
      <c r="LSC307" s="75"/>
      <c r="LSD307" s="75"/>
      <c r="LSE307" s="75"/>
      <c r="LSF307" s="75"/>
      <c r="LSG307" s="75"/>
      <c r="LSH307" s="75"/>
      <c r="LSI307" s="75"/>
      <c r="LSJ307" s="75"/>
      <c r="LSK307" s="75"/>
      <c r="LSL307" s="75"/>
      <c r="LSM307" s="75"/>
      <c r="LSN307" s="75"/>
      <c r="LSO307" s="75"/>
      <c r="LSP307" s="75"/>
      <c r="LSQ307" s="75"/>
      <c r="LSR307" s="75"/>
      <c r="LSS307" s="75"/>
      <c r="LST307" s="75"/>
      <c r="LSU307" s="75"/>
      <c r="LSV307" s="75"/>
      <c r="LSW307" s="75"/>
      <c r="LSX307" s="75"/>
      <c r="LSY307" s="75"/>
      <c r="LSZ307" s="75"/>
      <c r="LTA307" s="75"/>
      <c r="LTB307" s="75"/>
      <c r="LTC307" s="75"/>
      <c r="LTD307" s="75"/>
      <c r="LTE307" s="75"/>
      <c r="LTF307" s="75"/>
      <c r="LTG307" s="75"/>
      <c r="LTH307" s="75"/>
      <c r="LTI307" s="75"/>
      <c r="LTJ307" s="75"/>
      <c r="LTK307" s="75"/>
      <c r="LTL307" s="75"/>
      <c r="LTM307" s="75"/>
      <c r="LTN307" s="75"/>
      <c r="LTO307" s="75"/>
      <c r="LTP307" s="75"/>
      <c r="LTQ307" s="75"/>
      <c r="LTR307" s="75"/>
      <c r="LTS307" s="75"/>
      <c r="LTT307" s="75"/>
      <c r="LTU307" s="75"/>
      <c r="LTV307" s="75"/>
      <c r="LTW307" s="75"/>
      <c r="LTX307" s="75"/>
      <c r="LTY307" s="75"/>
      <c r="LTZ307" s="75"/>
      <c r="LUA307" s="75"/>
      <c r="LUB307" s="75"/>
      <c r="LUC307" s="75"/>
      <c r="LUD307" s="75"/>
      <c r="LUE307" s="75"/>
      <c r="LUF307" s="75"/>
      <c r="LUG307" s="75"/>
      <c r="LUH307" s="75"/>
      <c r="LUI307" s="75"/>
      <c r="LUJ307" s="75"/>
      <c r="LUK307" s="75"/>
      <c r="LUL307" s="75"/>
      <c r="LUM307" s="75"/>
      <c r="LUN307" s="75"/>
      <c r="LUO307" s="75"/>
      <c r="LUP307" s="75"/>
      <c r="LUQ307" s="75"/>
      <c r="LUR307" s="75"/>
      <c r="LUS307" s="75"/>
      <c r="LUT307" s="75"/>
      <c r="LUU307" s="75"/>
      <c r="LUV307" s="75"/>
      <c r="LUW307" s="75"/>
      <c r="LUX307" s="75"/>
      <c r="LUY307" s="75"/>
      <c r="LUZ307" s="75"/>
      <c r="LVA307" s="75"/>
      <c r="LVB307" s="75"/>
      <c r="LVC307" s="75"/>
      <c r="LVD307" s="75"/>
      <c r="LVE307" s="75"/>
      <c r="LVF307" s="75"/>
      <c r="LVG307" s="75"/>
      <c r="LVH307" s="75"/>
      <c r="LVI307" s="75"/>
      <c r="LVJ307" s="75"/>
      <c r="LVK307" s="75"/>
      <c r="LVL307" s="75"/>
      <c r="LVM307" s="75"/>
      <c r="LVN307" s="75"/>
      <c r="LVO307" s="75"/>
      <c r="LVP307" s="75"/>
      <c r="LVQ307" s="75"/>
      <c r="LVR307" s="75"/>
      <c r="LVS307" s="75"/>
      <c r="LVT307" s="75"/>
      <c r="LVU307" s="75"/>
      <c r="LVV307" s="75"/>
      <c r="LVW307" s="75"/>
      <c r="LVX307" s="75"/>
      <c r="LVY307" s="75"/>
      <c r="LVZ307" s="75"/>
      <c r="LWA307" s="75"/>
      <c r="LWB307" s="75"/>
      <c r="LWC307" s="75"/>
      <c r="LWD307" s="75"/>
      <c r="LWE307" s="75"/>
      <c r="LWF307" s="75"/>
      <c r="LWG307" s="75"/>
      <c r="LWH307" s="75"/>
      <c r="LWI307" s="75"/>
      <c r="LWJ307" s="75"/>
      <c r="LWK307" s="75"/>
      <c r="LWL307" s="75"/>
      <c r="LWM307" s="75"/>
      <c r="LWN307" s="75"/>
      <c r="LWO307" s="75"/>
      <c r="LWP307" s="75"/>
      <c r="LWQ307" s="75"/>
      <c r="LWR307" s="75"/>
      <c r="LWS307" s="75"/>
      <c r="LWT307" s="75"/>
      <c r="LWU307" s="75"/>
      <c r="LWV307" s="75"/>
      <c r="LWW307" s="75"/>
      <c r="LWX307" s="75"/>
      <c r="LWY307" s="75"/>
      <c r="LWZ307" s="75"/>
      <c r="LXA307" s="75"/>
      <c r="LXB307" s="75"/>
      <c r="LXC307" s="75"/>
      <c r="LXD307" s="75"/>
      <c r="LXE307" s="75"/>
      <c r="LXF307" s="75"/>
      <c r="LXG307" s="75"/>
      <c r="LXH307" s="75"/>
      <c r="LXI307" s="75"/>
      <c r="LXJ307" s="75"/>
      <c r="LXK307" s="75"/>
      <c r="LXL307" s="75"/>
      <c r="LXM307" s="75"/>
      <c r="LXN307" s="75"/>
      <c r="LXO307" s="75"/>
      <c r="LXP307" s="75"/>
      <c r="LXQ307" s="75"/>
      <c r="LXR307" s="75"/>
      <c r="LXS307" s="75"/>
      <c r="LXT307" s="75"/>
      <c r="LXU307" s="75"/>
      <c r="LXV307" s="75"/>
      <c r="LXW307" s="75"/>
      <c r="LXX307" s="75"/>
      <c r="LXY307" s="75"/>
      <c r="LXZ307" s="75"/>
      <c r="LYA307" s="75"/>
      <c r="LYB307" s="75"/>
      <c r="LYC307" s="75"/>
      <c r="LYD307" s="75"/>
      <c r="LYE307" s="75"/>
      <c r="LYF307" s="75"/>
      <c r="LYG307" s="75"/>
      <c r="LYH307" s="75"/>
      <c r="LYI307" s="75"/>
      <c r="LYJ307" s="75"/>
      <c r="LYK307" s="75"/>
      <c r="LYL307" s="75"/>
      <c r="LYM307" s="75"/>
      <c r="LYN307" s="75"/>
      <c r="LYO307" s="75"/>
      <c r="LYP307" s="75"/>
      <c r="LYQ307" s="75"/>
      <c r="LYR307" s="75"/>
      <c r="LYS307" s="75"/>
      <c r="LYT307" s="75"/>
      <c r="LYU307" s="75"/>
      <c r="LYV307" s="75"/>
      <c r="LYW307" s="75"/>
      <c r="LYX307" s="75"/>
      <c r="LYY307" s="75"/>
      <c r="LYZ307" s="75"/>
      <c r="LZA307" s="75"/>
      <c r="LZB307" s="75"/>
      <c r="LZC307" s="75"/>
      <c r="LZD307" s="75"/>
      <c r="LZE307" s="75"/>
      <c r="LZF307" s="75"/>
      <c r="LZG307" s="75"/>
      <c r="LZH307" s="75"/>
      <c r="LZI307" s="75"/>
      <c r="LZJ307" s="75"/>
      <c r="LZK307" s="75"/>
      <c r="LZL307" s="75"/>
      <c r="LZM307" s="75"/>
      <c r="LZN307" s="75"/>
      <c r="LZO307" s="75"/>
      <c r="LZP307" s="75"/>
      <c r="LZQ307" s="75"/>
      <c r="LZR307" s="75"/>
      <c r="LZS307" s="75"/>
      <c r="LZT307" s="75"/>
      <c r="LZU307" s="75"/>
      <c r="LZV307" s="75"/>
      <c r="LZW307" s="75"/>
      <c r="LZX307" s="75"/>
      <c r="LZY307" s="75"/>
      <c r="LZZ307" s="75"/>
      <c r="MAA307" s="75"/>
      <c r="MAB307" s="75"/>
      <c r="MAC307" s="75"/>
      <c r="MAD307" s="75"/>
      <c r="MAE307" s="75"/>
      <c r="MAF307" s="75"/>
      <c r="MAG307" s="75"/>
      <c r="MAH307" s="75"/>
      <c r="MAI307" s="75"/>
      <c r="MAJ307" s="75"/>
      <c r="MAK307" s="75"/>
      <c r="MAL307" s="75"/>
      <c r="MAM307" s="75"/>
      <c r="MAN307" s="75"/>
      <c r="MAO307" s="75"/>
      <c r="MAP307" s="75"/>
      <c r="MAQ307" s="75"/>
      <c r="MAR307" s="75"/>
      <c r="MAS307" s="75"/>
      <c r="MAT307" s="75"/>
      <c r="MAU307" s="75"/>
      <c r="MAV307" s="75"/>
      <c r="MAW307" s="75"/>
      <c r="MAX307" s="75"/>
      <c r="MAY307" s="75"/>
      <c r="MAZ307" s="75"/>
      <c r="MBA307" s="75"/>
      <c r="MBB307" s="75"/>
      <c r="MBC307" s="75"/>
      <c r="MBD307" s="75"/>
      <c r="MBE307" s="75"/>
      <c r="MBF307" s="75"/>
      <c r="MBG307" s="75"/>
      <c r="MBH307" s="75"/>
      <c r="MBI307" s="75"/>
      <c r="MBJ307" s="75"/>
      <c r="MBK307" s="75"/>
      <c r="MBL307" s="75"/>
      <c r="MBM307" s="75"/>
      <c r="MBN307" s="75"/>
      <c r="MBO307" s="75"/>
      <c r="MBP307" s="75"/>
      <c r="MBQ307" s="75"/>
      <c r="MBR307" s="75"/>
      <c r="MBS307" s="75"/>
      <c r="MBT307" s="75"/>
      <c r="MBU307" s="75"/>
      <c r="MBV307" s="75"/>
      <c r="MBW307" s="75"/>
      <c r="MBX307" s="75"/>
      <c r="MBY307" s="75"/>
      <c r="MBZ307" s="75"/>
      <c r="MCA307" s="75"/>
      <c r="MCB307" s="75"/>
      <c r="MCC307" s="75"/>
      <c r="MCD307" s="75"/>
      <c r="MCE307" s="75"/>
      <c r="MCF307" s="75"/>
      <c r="MCG307" s="75"/>
      <c r="MCH307" s="75"/>
      <c r="MCI307" s="75"/>
      <c r="MCJ307" s="75"/>
      <c r="MCK307" s="75"/>
      <c r="MCL307" s="75"/>
      <c r="MCM307" s="75"/>
      <c r="MCN307" s="75"/>
      <c r="MCO307" s="75"/>
      <c r="MCP307" s="75"/>
      <c r="MCQ307" s="75"/>
      <c r="MCR307" s="75"/>
      <c r="MCS307" s="75"/>
      <c r="MCT307" s="75"/>
      <c r="MCU307" s="75"/>
      <c r="MCV307" s="75"/>
      <c r="MCW307" s="75"/>
      <c r="MCX307" s="75"/>
      <c r="MCY307" s="75"/>
      <c r="MCZ307" s="75"/>
      <c r="MDA307" s="75"/>
      <c r="MDB307" s="75"/>
      <c r="MDC307" s="75"/>
      <c r="MDD307" s="75"/>
      <c r="MDE307" s="75"/>
      <c r="MDF307" s="75"/>
      <c r="MDG307" s="75"/>
      <c r="MDH307" s="75"/>
      <c r="MDI307" s="75"/>
      <c r="MDJ307" s="75"/>
      <c r="MDK307" s="75"/>
      <c r="MDL307" s="75"/>
      <c r="MDM307" s="75"/>
      <c r="MDN307" s="75"/>
      <c r="MDO307" s="75"/>
      <c r="MDP307" s="75"/>
      <c r="MDQ307" s="75"/>
      <c r="MDR307" s="75"/>
      <c r="MDS307" s="75"/>
      <c r="MDT307" s="75"/>
      <c r="MDU307" s="75"/>
      <c r="MDV307" s="75"/>
      <c r="MDW307" s="75"/>
      <c r="MDX307" s="75"/>
      <c r="MDY307" s="75"/>
      <c r="MDZ307" s="75"/>
      <c r="MEA307" s="75"/>
      <c r="MEB307" s="75"/>
      <c r="MEC307" s="75"/>
      <c r="MED307" s="75"/>
      <c r="MEE307" s="75"/>
      <c r="MEF307" s="75"/>
      <c r="MEG307" s="75"/>
      <c r="MEH307" s="75"/>
      <c r="MEI307" s="75"/>
      <c r="MEJ307" s="75"/>
      <c r="MEK307" s="75"/>
      <c r="MEL307" s="75"/>
      <c r="MEM307" s="75"/>
      <c r="MEN307" s="75"/>
      <c r="MEO307" s="75"/>
      <c r="MEP307" s="75"/>
      <c r="MEQ307" s="75"/>
      <c r="MER307" s="75"/>
      <c r="MES307" s="75"/>
      <c r="MET307" s="75"/>
      <c r="MEU307" s="75"/>
      <c r="MEV307" s="75"/>
      <c r="MEW307" s="75"/>
      <c r="MEX307" s="75"/>
      <c r="MEY307" s="75"/>
      <c r="MEZ307" s="75"/>
      <c r="MFA307" s="75"/>
      <c r="MFB307" s="75"/>
      <c r="MFC307" s="75"/>
      <c r="MFD307" s="75"/>
      <c r="MFE307" s="75"/>
      <c r="MFF307" s="75"/>
      <c r="MFG307" s="75"/>
      <c r="MFH307" s="75"/>
      <c r="MFI307" s="75"/>
      <c r="MFJ307" s="75"/>
      <c r="MFK307" s="75"/>
      <c r="MFL307" s="75"/>
      <c r="MFM307" s="75"/>
      <c r="MFN307" s="75"/>
      <c r="MFO307" s="75"/>
      <c r="MFP307" s="75"/>
      <c r="MFQ307" s="75"/>
      <c r="MFR307" s="75"/>
      <c r="MFS307" s="75"/>
      <c r="MFT307" s="75"/>
      <c r="MFU307" s="75"/>
      <c r="MFV307" s="75"/>
      <c r="MFW307" s="75"/>
      <c r="MFX307" s="75"/>
      <c r="MFY307" s="75"/>
      <c r="MFZ307" s="75"/>
      <c r="MGA307" s="75"/>
      <c r="MGB307" s="75"/>
      <c r="MGC307" s="75"/>
      <c r="MGD307" s="75"/>
      <c r="MGE307" s="75"/>
      <c r="MGF307" s="75"/>
      <c r="MGG307" s="75"/>
      <c r="MGH307" s="75"/>
      <c r="MGI307" s="75"/>
      <c r="MGJ307" s="75"/>
      <c r="MGK307" s="75"/>
      <c r="MGL307" s="75"/>
      <c r="MGM307" s="75"/>
      <c r="MGN307" s="75"/>
      <c r="MGO307" s="75"/>
      <c r="MGP307" s="75"/>
      <c r="MGQ307" s="75"/>
      <c r="MGR307" s="75"/>
      <c r="MGS307" s="75"/>
      <c r="MGT307" s="75"/>
      <c r="MGU307" s="75"/>
      <c r="MGV307" s="75"/>
      <c r="MGW307" s="75"/>
      <c r="MGX307" s="75"/>
      <c r="MGY307" s="75"/>
      <c r="MGZ307" s="75"/>
      <c r="MHA307" s="75"/>
      <c r="MHB307" s="75"/>
      <c r="MHC307" s="75"/>
      <c r="MHD307" s="75"/>
      <c r="MHE307" s="75"/>
      <c r="MHF307" s="75"/>
      <c r="MHG307" s="75"/>
      <c r="MHH307" s="75"/>
      <c r="MHI307" s="75"/>
      <c r="MHJ307" s="75"/>
      <c r="MHK307" s="75"/>
      <c r="MHL307" s="75"/>
      <c r="MHM307" s="75"/>
      <c r="MHN307" s="75"/>
      <c r="MHO307" s="75"/>
      <c r="MHP307" s="75"/>
      <c r="MHQ307" s="75"/>
      <c r="MHR307" s="75"/>
      <c r="MHS307" s="75"/>
      <c r="MHT307" s="75"/>
      <c r="MHU307" s="75"/>
      <c r="MHV307" s="75"/>
      <c r="MHW307" s="75"/>
      <c r="MHX307" s="75"/>
      <c r="MHY307" s="75"/>
      <c r="MHZ307" s="75"/>
      <c r="MIA307" s="75"/>
      <c r="MIB307" s="75"/>
      <c r="MIC307" s="75"/>
      <c r="MID307" s="75"/>
      <c r="MIE307" s="75"/>
      <c r="MIF307" s="75"/>
      <c r="MIG307" s="75"/>
      <c r="MIH307" s="75"/>
      <c r="MII307" s="75"/>
      <c r="MIJ307" s="75"/>
      <c r="MIK307" s="75"/>
      <c r="MIL307" s="75"/>
      <c r="MIM307" s="75"/>
      <c r="MIN307" s="75"/>
      <c r="MIO307" s="75"/>
      <c r="MIP307" s="75"/>
      <c r="MIQ307" s="75"/>
      <c r="MIR307" s="75"/>
      <c r="MIS307" s="75"/>
      <c r="MIT307" s="75"/>
      <c r="MIU307" s="75"/>
      <c r="MIV307" s="75"/>
      <c r="MIW307" s="75"/>
      <c r="MIX307" s="75"/>
      <c r="MIY307" s="75"/>
      <c r="MIZ307" s="75"/>
      <c r="MJA307" s="75"/>
      <c r="MJB307" s="75"/>
      <c r="MJC307" s="75"/>
      <c r="MJD307" s="75"/>
      <c r="MJE307" s="75"/>
      <c r="MJF307" s="75"/>
      <c r="MJG307" s="75"/>
      <c r="MJH307" s="75"/>
      <c r="MJI307" s="75"/>
      <c r="MJJ307" s="75"/>
      <c r="MJK307" s="75"/>
      <c r="MJL307" s="75"/>
      <c r="MJM307" s="75"/>
      <c r="MJN307" s="75"/>
      <c r="MJO307" s="75"/>
      <c r="MJP307" s="75"/>
      <c r="MJQ307" s="75"/>
      <c r="MJR307" s="75"/>
      <c r="MJS307" s="75"/>
      <c r="MJT307" s="75"/>
      <c r="MJU307" s="75"/>
      <c r="MJV307" s="75"/>
      <c r="MJW307" s="75"/>
      <c r="MJX307" s="75"/>
      <c r="MJY307" s="75"/>
      <c r="MJZ307" s="75"/>
      <c r="MKA307" s="75"/>
      <c r="MKB307" s="75"/>
      <c r="MKC307" s="75"/>
      <c r="MKD307" s="75"/>
      <c r="MKE307" s="75"/>
      <c r="MKF307" s="75"/>
      <c r="MKG307" s="75"/>
      <c r="MKH307" s="75"/>
      <c r="MKI307" s="75"/>
      <c r="MKJ307" s="75"/>
      <c r="MKK307" s="75"/>
      <c r="MKL307" s="75"/>
      <c r="MKM307" s="75"/>
      <c r="MKN307" s="75"/>
      <c r="MKO307" s="75"/>
      <c r="MKP307" s="75"/>
      <c r="MKQ307" s="75"/>
      <c r="MKR307" s="75"/>
      <c r="MKS307" s="75"/>
      <c r="MKT307" s="75"/>
      <c r="MKU307" s="75"/>
      <c r="MKV307" s="75"/>
      <c r="MKW307" s="75"/>
      <c r="MKX307" s="75"/>
      <c r="MKY307" s="75"/>
      <c r="MKZ307" s="75"/>
      <c r="MLA307" s="75"/>
      <c r="MLB307" s="75"/>
      <c r="MLC307" s="75"/>
      <c r="MLD307" s="75"/>
      <c r="MLE307" s="75"/>
      <c r="MLF307" s="75"/>
      <c r="MLG307" s="75"/>
      <c r="MLH307" s="75"/>
      <c r="MLI307" s="75"/>
      <c r="MLJ307" s="75"/>
      <c r="MLK307" s="75"/>
      <c r="MLL307" s="75"/>
      <c r="MLM307" s="75"/>
      <c r="MLN307" s="75"/>
      <c r="MLO307" s="75"/>
      <c r="MLP307" s="75"/>
      <c r="MLQ307" s="75"/>
      <c r="MLR307" s="75"/>
      <c r="MLS307" s="75"/>
      <c r="MLT307" s="75"/>
      <c r="MLU307" s="75"/>
      <c r="MLV307" s="75"/>
      <c r="MLW307" s="75"/>
      <c r="MLX307" s="75"/>
      <c r="MLY307" s="75"/>
      <c r="MLZ307" s="75"/>
      <c r="MMA307" s="75"/>
      <c r="MMB307" s="75"/>
      <c r="MMC307" s="75"/>
      <c r="MMD307" s="75"/>
      <c r="MME307" s="75"/>
      <c r="MMF307" s="75"/>
      <c r="MMG307" s="75"/>
      <c r="MMH307" s="75"/>
      <c r="MMI307" s="75"/>
      <c r="MMJ307" s="75"/>
      <c r="MMK307" s="75"/>
      <c r="MML307" s="75"/>
      <c r="MMM307" s="75"/>
      <c r="MMN307" s="75"/>
      <c r="MMO307" s="75"/>
      <c r="MMP307" s="75"/>
      <c r="MMQ307" s="75"/>
      <c r="MMR307" s="75"/>
      <c r="MMS307" s="75"/>
      <c r="MMT307" s="75"/>
      <c r="MMU307" s="75"/>
      <c r="MMV307" s="75"/>
      <c r="MMW307" s="75"/>
      <c r="MMX307" s="75"/>
      <c r="MMY307" s="75"/>
      <c r="MMZ307" s="75"/>
      <c r="MNA307" s="75"/>
      <c r="MNB307" s="75"/>
      <c r="MNC307" s="75"/>
      <c r="MND307" s="75"/>
      <c r="MNE307" s="75"/>
      <c r="MNF307" s="75"/>
      <c r="MNG307" s="75"/>
      <c r="MNH307" s="75"/>
      <c r="MNI307" s="75"/>
      <c r="MNJ307" s="75"/>
      <c r="MNK307" s="75"/>
      <c r="MNL307" s="75"/>
      <c r="MNM307" s="75"/>
      <c r="MNN307" s="75"/>
      <c r="MNO307" s="75"/>
      <c r="MNP307" s="75"/>
      <c r="MNQ307" s="75"/>
      <c r="MNR307" s="75"/>
      <c r="MNS307" s="75"/>
      <c r="MNT307" s="75"/>
      <c r="MNU307" s="75"/>
      <c r="MNV307" s="75"/>
      <c r="MNW307" s="75"/>
      <c r="MNX307" s="75"/>
      <c r="MNY307" s="75"/>
      <c r="MNZ307" s="75"/>
      <c r="MOA307" s="75"/>
      <c r="MOB307" s="75"/>
      <c r="MOC307" s="75"/>
      <c r="MOD307" s="75"/>
      <c r="MOE307" s="75"/>
      <c r="MOF307" s="75"/>
      <c r="MOG307" s="75"/>
      <c r="MOH307" s="75"/>
      <c r="MOI307" s="75"/>
      <c r="MOJ307" s="75"/>
      <c r="MOK307" s="75"/>
      <c r="MOL307" s="75"/>
      <c r="MOM307" s="75"/>
      <c r="MON307" s="75"/>
      <c r="MOO307" s="75"/>
      <c r="MOP307" s="75"/>
      <c r="MOQ307" s="75"/>
      <c r="MOR307" s="75"/>
      <c r="MOS307" s="75"/>
      <c r="MOT307" s="75"/>
      <c r="MOU307" s="75"/>
      <c r="MOV307" s="75"/>
      <c r="MOW307" s="75"/>
      <c r="MOX307" s="75"/>
      <c r="MOY307" s="75"/>
      <c r="MOZ307" s="75"/>
      <c r="MPA307" s="75"/>
      <c r="MPB307" s="75"/>
      <c r="MPC307" s="75"/>
      <c r="MPD307" s="75"/>
      <c r="MPE307" s="75"/>
      <c r="MPF307" s="75"/>
      <c r="MPG307" s="75"/>
      <c r="MPH307" s="75"/>
      <c r="MPI307" s="75"/>
      <c r="MPJ307" s="75"/>
      <c r="MPK307" s="75"/>
      <c r="MPL307" s="75"/>
      <c r="MPM307" s="75"/>
      <c r="MPN307" s="75"/>
      <c r="MPO307" s="75"/>
      <c r="MPP307" s="75"/>
      <c r="MPQ307" s="75"/>
      <c r="MPR307" s="75"/>
      <c r="MPS307" s="75"/>
      <c r="MPT307" s="75"/>
      <c r="MPU307" s="75"/>
      <c r="MPV307" s="75"/>
      <c r="MPW307" s="75"/>
      <c r="MPX307" s="75"/>
      <c r="MPY307" s="75"/>
      <c r="MPZ307" s="75"/>
      <c r="MQA307" s="75"/>
      <c r="MQB307" s="75"/>
      <c r="MQC307" s="75"/>
      <c r="MQD307" s="75"/>
      <c r="MQE307" s="75"/>
      <c r="MQF307" s="75"/>
      <c r="MQG307" s="75"/>
      <c r="MQH307" s="75"/>
      <c r="MQI307" s="75"/>
      <c r="MQJ307" s="75"/>
      <c r="MQK307" s="75"/>
      <c r="MQL307" s="75"/>
      <c r="MQM307" s="75"/>
      <c r="MQN307" s="75"/>
      <c r="MQO307" s="75"/>
      <c r="MQP307" s="75"/>
      <c r="MQQ307" s="75"/>
      <c r="MQR307" s="75"/>
      <c r="MQS307" s="75"/>
      <c r="MQT307" s="75"/>
      <c r="MQU307" s="75"/>
      <c r="MQV307" s="75"/>
      <c r="MQW307" s="75"/>
      <c r="MQX307" s="75"/>
      <c r="MQY307" s="75"/>
      <c r="MQZ307" s="75"/>
      <c r="MRA307" s="75"/>
      <c r="MRB307" s="75"/>
      <c r="MRC307" s="75"/>
      <c r="MRD307" s="75"/>
      <c r="MRE307" s="75"/>
      <c r="MRF307" s="75"/>
      <c r="MRG307" s="75"/>
      <c r="MRH307" s="75"/>
      <c r="MRI307" s="75"/>
      <c r="MRJ307" s="75"/>
      <c r="MRK307" s="75"/>
      <c r="MRL307" s="75"/>
      <c r="MRM307" s="75"/>
      <c r="MRN307" s="75"/>
      <c r="MRO307" s="75"/>
      <c r="MRP307" s="75"/>
      <c r="MRQ307" s="75"/>
      <c r="MRR307" s="75"/>
      <c r="MRS307" s="75"/>
      <c r="MRT307" s="75"/>
      <c r="MRU307" s="75"/>
      <c r="MRV307" s="75"/>
      <c r="MRW307" s="75"/>
      <c r="MRX307" s="75"/>
      <c r="MRY307" s="75"/>
      <c r="MRZ307" s="75"/>
      <c r="MSA307" s="75"/>
      <c r="MSB307" s="75"/>
      <c r="MSC307" s="75"/>
      <c r="MSD307" s="75"/>
      <c r="MSE307" s="75"/>
      <c r="MSF307" s="75"/>
      <c r="MSG307" s="75"/>
      <c r="MSH307" s="75"/>
      <c r="MSI307" s="75"/>
      <c r="MSJ307" s="75"/>
      <c r="MSK307" s="75"/>
      <c r="MSL307" s="75"/>
      <c r="MSM307" s="75"/>
      <c r="MSN307" s="75"/>
      <c r="MSO307" s="75"/>
      <c r="MSP307" s="75"/>
      <c r="MSQ307" s="75"/>
      <c r="MSR307" s="75"/>
      <c r="MSS307" s="75"/>
      <c r="MST307" s="75"/>
      <c r="MSU307" s="75"/>
      <c r="MSV307" s="75"/>
      <c r="MSW307" s="75"/>
      <c r="MSX307" s="75"/>
      <c r="MSY307" s="75"/>
      <c r="MSZ307" s="75"/>
      <c r="MTA307" s="75"/>
      <c r="MTB307" s="75"/>
      <c r="MTC307" s="75"/>
      <c r="MTD307" s="75"/>
      <c r="MTE307" s="75"/>
      <c r="MTF307" s="75"/>
      <c r="MTG307" s="75"/>
      <c r="MTH307" s="75"/>
      <c r="MTI307" s="75"/>
      <c r="MTJ307" s="75"/>
      <c r="MTK307" s="75"/>
      <c r="MTL307" s="75"/>
      <c r="MTM307" s="75"/>
      <c r="MTN307" s="75"/>
      <c r="MTO307" s="75"/>
      <c r="MTP307" s="75"/>
      <c r="MTQ307" s="75"/>
      <c r="MTR307" s="75"/>
      <c r="MTS307" s="75"/>
      <c r="MTT307" s="75"/>
      <c r="MTU307" s="75"/>
      <c r="MTV307" s="75"/>
      <c r="MTW307" s="75"/>
      <c r="MTX307" s="75"/>
      <c r="MTY307" s="75"/>
      <c r="MTZ307" s="75"/>
      <c r="MUA307" s="75"/>
      <c r="MUB307" s="75"/>
      <c r="MUC307" s="75"/>
      <c r="MUD307" s="75"/>
      <c r="MUE307" s="75"/>
      <c r="MUF307" s="75"/>
      <c r="MUG307" s="75"/>
      <c r="MUH307" s="75"/>
      <c r="MUI307" s="75"/>
      <c r="MUJ307" s="75"/>
      <c r="MUK307" s="75"/>
      <c r="MUL307" s="75"/>
      <c r="MUM307" s="75"/>
      <c r="MUN307" s="75"/>
      <c r="MUO307" s="75"/>
      <c r="MUP307" s="75"/>
      <c r="MUQ307" s="75"/>
      <c r="MUR307" s="75"/>
      <c r="MUS307" s="75"/>
      <c r="MUT307" s="75"/>
      <c r="MUU307" s="75"/>
      <c r="MUV307" s="75"/>
      <c r="MUW307" s="75"/>
      <c r="MUX307" s="75"/>
      <c r="MUY307" s="75"/>
      <c r="MUZ307" s="75"/>
      <c r="MVA307" s="75"/>
      <c r="MVB307" s="75"/>
      <c r="MVC307" s="75"/>
      <c r="MVD307" s="75"/>
      <c r="MVE307" s="75"/>
      <c r="MVF307" s="75"/>
      <c r="MVG307" s="75"/>
      <c r="MVH307" s="75"/>
      <c r="MVI307" s="75"/>
      <c r="MVJ307" s="75"/>
      <c r="MVK307" s="75"/>
      <c r="MVL307" s="75"/>
      <c r="MVM307" s="75"/>
      <c r="MVN307" s="75"/>
      <c r="MVO307" s="75"/>
      <c r="MVP307" s="75"/>
      <c r="MVQ307" s="75"/>
      <c r="MVR307" s="75"/>
      <c r="MVS307" s="75"/>
      <c r="MVT307" s="75"/>
      <c r="MVU307" s="75"/>
      <c r="MVV307" s="75"/>
      <c r="MVW307" s="75"/>
      <c r="MVX307" s="75"/>
      <c r="MVY307" s="75"/>
      <c r="MVZ307" s="75"/>
      <c r="MWA307" s="75"/>
      <c r="MWB307" s="75"/>
      <c r="MWC307" s="75"/>
      <c r="MWD307" s="75"/>
      <c r="MWE307" s="75"/>
      <c r="MWF307" s="75"/>
      <c r="MWG307" s="75"/>
      <c r="MWH307" s="75"/>
      <c r="MWI307" s="75"/>
      <c r="MWJ307" s="75"/>
      <c r="MWK307" s="75"/>
      <c r="MWL307" s="75"/>
      <c r="MWM307" s="75"/>
      <c r="MWN307" s="75"/>
      <c r="MWO307" s="75"/>
      <c r="MWP307" s="75"/>
      <c r="MWQ307" s="75"/>
      <c r="MWR307" s="75"/>
      <c r="MWS307" s="75"/>
      <c r="MWT307" s="75"/>
      <c r="MWU307" s="75"/>
      <c r="MWV307" s="75"/>
      <c r="MWW307" s="75"/>
      <c r="MWX307" s="75"/>
      <c r="MWY307" s="75"/>
      <c r="MWZ307" s="75"/>
      <c r="MXA307" s="75"/>
      <c r="MXB307" s="75"/>
      <c r="MXC307" s="75"/>
      <c r="MXD307" s="75"/>
      <c r="MXE307" s="75"/>
      <c r="MXF307" s="75"/>
      <c r="MXG307" s="75"/>
      <c r="MXH307" s="75"/>
      <c r="MXI307" s="75"/>
      <c r="MXJ307" s="75"/>
      <c r="MXK307" s="75"/>
      <c r="MXL307" s="75"/>
      <c r="MXM307" s="75"/>
      <c r="MXN307" s="75"/>
      <c r="MXO307" s="75"/>
      <c r="MXP307" s="75"/>
      <c r="MXQ307" s="75"/>
      <c r="MXR307" s="75"/>
      <c r="MXS307" s="75"/>
      <c r="MXT307" s="75"/>
      <c r="MXU307" s="75"/>
      <c r="MXV307" s="75"/>
      <c r="MXW307" s="75"/>
      <c r="MXX307" s="75"/>
      <c r="MXY307" s="75"/>
      <c r="MXZ307" s="75"/>
      <c r="MYA307" s="75"/>
      <c r="MYB307" s="75"/>
      <c r="MYC307" s="75"/>
      <c r="MYD307" s="75"/>
      <c r="MYE307" s="75"/>
      <c r="MYF307" s="75"/>
      <c r="MYG307" s="75"/>
      <c r="MYH307" s="75"/>
      <c r="MYI307" s="75"/>
      <c r="MYJ307" s="75"/>
      <c r="MYK307" s="75"/>
      <c r="MYL307" s="75"/>
      <c r="MYM307" s="75"/>
      <c r="MYN307" s="75"/>
      <c r="MYO307" s="75"/>
      <c r="MYP307" s="75"/>
      <c r="MYQ307" s="75"/>
      <c r="MYR307" s="75"/>
      <c r="MYS307" s="75"/>
      <c r="MYT307" s="75"/>
      <c r="MYU307" s="75"/>
      <c r="MYV307" s="75"/>
      <c r="MYW307" s="75"/>
      <c r="MYX307" s="75"/>
      <c r="MYY307" s="75"/>
      <c r="MYZ307" s="75"/>
      <c r="MZA307" s="75"/>
      <c r="MZB307" s="75"/>
      <c r="MZC307" s="75"/>
      <c r="MZD307" s="75"/>
      <c r="MZE307" s="75"/>
      <c r="MZF307" s="75"/>
      <c r="MZG307" s="75"/>
      <c r="MZH307" s="75"/>
      <c r="MZI307" s="75"/>
      <c r="MZJ307" s="75"/>
      <c r="MZK307" s="75"/>
      <c r="MZL307" s="75"/>
      <c r="MZM307" s="75"/>
      <c r="MZN307" s="75"/>
      <c r="MZO307" s="75"/>
      <c r="MZP307" s="75"/>
      <c r="MZQ307" s="75"/>
      <c r="MZR307" s="75"/>
      <c r="MZS307" s="75"/>
      <c r="MZT307" s="75"/>
      <c r="MZU307" s="75"/>
      <c r="MZV307" s="75"/>
      <c r="MZW307" s="75"/>
      <c r="MZX307" s="75"/>
      <c r="MZY307" s="75"/>
      <c r="MZZ307" s="75"/>
      <c r="NAA307" s="75"/>
      <c r="NAB307" s="75"/>
      <c r="NAC307" s="75"/>
      <c r="NAD307" s="75"/>
      <c r="NAE307" s="75"/>
      <c r="NAF307" s="75"/>
      <c r="NAG307" s="75"/>
      <c r="NAH307" s="75"/>
      <c r="NAI307" s="75"/>
      <c r="NAJ307" s="75"/>
      <c r="NAK307" s="75"/>
      <c r="NAL307" s="75"/>
      <c r="NAM307" s="75"/>
      <c r="NAN307" s="75"/>
      <c r="NAO307" s="75"/>
      <c r="NAP307" s="75"/>
      <c r="NAQ307" s="75"/>
      <c r="NAR307" s="75"/>
      <c r="NAS307" s="75"/>
      <c r="NAT307" s="75"/>
      <c r="NAU307" s="75"/>
      <c r="NAV307" s="75"/>
      <c r="NAW307" s="75"/>
      <c r="NAX307" s="75"/>
      <c r="NAY307" s="75"/>
      <c r="NAZ307" s="75"/>
      <c r="NBA307" s="75"/>
      <c r="NBB307" s="75"/>
      <c r="NBC307" s="75"/>
      <c r="NBD307" s="75"/>
      <c r="NBE307" s="75"/>
      <c r="NBF307" s="75"/>
      <c r="NBG307" s="75"/>
      <c r="NBH307" s="75"/>
      <c r="NBI307" s="75"/>
      <c r="NBJ307" s="75"/>
      <c r="NBK307" s="75"/>
      <c r="NBL307" s="75"/>
      <c r="NBM307" s="75"/>
      <c r="NBN307" s="75"/>
      <c r="NBO307" s="75"/>
      <c r="NBP307" s="75"/>
      <c r="NBQ307" s="75"/>
      <c r="NBR307" s="75"/>
      <c r="NBS307" s="75"/>
      <c r="NBT307" s="75"/>
      <c r="NBU307" s="75"/>
      <c r="NBV307" s="75"/>
      <c r="NBW307" s="75"/>
      <c r="NBX307" s="75"/>
      <c r="NBY307" s="75"/>
      <c r="NBZ307" s="75"/>
      <c r="NCA307" s="75"/>
      <c r="NCB307" s="75"/>
      <c r="NCC307" s="75"/>
      <c r="NCD307" s="75"/>
      <c r="NCE307" s="75"/>
      <c r="NCF307" s="75"/>
      <c r="NCG307" s="75"/>
      <c r="NCH307" s="75"/>
      <c r="NCI307" s="75"/>
      <c r="NCJ307" s="75"/>
      <c r="NCK307" s="75"/>
      <c r="NCL307" s="75"/>
      <c r="NCM307" s="75"/>
      <c r="NCN307" s="75"/>
      <c r="NCO307" s="75"/>
      <c r="NCP307" s="75"/>
      <c r="NCQ307" s="75"/>
      <c r="NCR307" s="75"/>
      <c r="NCS307" s="75"/>
      <c r="NCT307" s="75"/>
      <c r="NCU307" s="75"/>
      <c r="NCV307" s="75"/>
      <c r="NCW307" s="75"/>
      <c r="NCX307" s="75"/>
      <c r="NCY307" s="75"/>
      <c r="NCZ307" s="75"/>
      <c r="NDA307" s="75"/>
      <c r="NDB307" s="75"/>
      <c r="NDC307" s="75"/>
      <c r="NDD307" s="75"/>
      <c r="NDE307" s="75"/>
      <c r="NDF307" s="75"/>
      <c r="NDG307" s="75"/>
      <c r="NDH307" s="75"/>
      <c r="NDI307" s="75"/>
      <c r="NDJ307" s="75"/>
      <c r="NDK307" s="75"/>
      <c r="NDL307" s="75"/>
      <c r="NDM307" s="75"/>
      <c r="NDN307" s="75"/>
      <c r="NDO307" s="75"/>
      <c r="NDP307" s="75"/>
      <c r="NDQ307" s="75"/>
      <c r="NDR307" s="75"/>
      <c r="NDS307" s="75"/>
      <c r="NDT307" s="75"/>
      <c r="NDU307" s="75"/>
      <c r="NDV307" s="75"/>
      <c r="NDW307" s="75"/>
      <c r="NDX307" s="75"/>
      <c r="NDY307" s="75"/>
      <c r="NDZ307" s="75"/>
      <c r="NEA307" s="75"/>
      <c r="NEB307" s="75"/>
      <c r="NEC307" s="75"/>
      <c r="NED307" s="75"/>
      <c r="NEE307" s="75"/>
      <c r="NEF307" s="75"/>
      <c r="NEG307" s="75"/>
      <c r="NEH307" s="75"/>
      <c r="NEI307" s="75"/>
      <c r="NEJ307" s="75"/>
      <c r="NEK307" s="75"/>
      <c r="NEL307" s="75"/>
      <c r="NEM307" s="75"/>
      <c r="NEN307" s="75"/>
      <c r="NEO307" s="75"/>
      <c r="NEP307" s="75"/>
      <c r="NEQ307" s="75"/>
      <c r="NER307" s="75"/>
      <c r="NES307" s="75"/>
      <c r="NET307" s="75"/>
      <c r="NEU307" s="75"/>
      <c r="NEV307" s="75"/>
      <c r="NEW307" s="75"/>
      <c r="NEX307" s="75"/>
      <c r="NEY307" s="75"/>
      <c r="NEZ307" s="75"/>
      <c r="NFA307" s="75"/>
      <c r="NFB307" s="75"/>
      <c r="NFC307" s="75"/>
      <c r="NFD307" s="75"/>
      <c r="NFE307" s="75"/>
      <c r="NFF307" s="75"/>
      <c r="NFG307" s="75"/>
      <c r="NFH307" s="75"/>
      <c r="NFI307" s="75"/>
      <c r="NFJ307" s="75"/>
      <c r="NFK307" s="75"/>
      <c r="NFL307" s="75"/>
      <c r="NFM307" s="75"/>
      <c r="NFN307" s="75"/>
      <c r="NFO307" s="75"/>
      <c r="NFP307" s="75"/>
      <c r="NFQ307" s="75"/>
      <c r="NFR307" s="75"/>
      <c r="NFS307" s="75"/>
      <c r="NFT307" s="75"/>
      <c r="NFU307" s="75"/>
      <c r="NFV307" s="75"/>
      <c r="NFW307" s="75"/>
      <c r="NFX307" s="75"/>
      <c r="NFY307" s="75"/>
      <c r="NFZ307" s="75"/>
      <c r="NGA307" s="75"/>
      <c r="NGB307" s="75"/>
      <c r="NGC307" s="75"/>
      <c r="NGD307" s="75"/>
      <c r="NGE307" s="75"/>
      <c r="NGF307" s="75"/>
      <c r="NGG307" s="75"/>
      <c r="NGH307" s="75"/>
      <c r="NGI307" s="75"/>
      <c r="NGJ307" s="75"/>
      <c r="NGK307" s="75"/>
      <c r="NGL307" s="75"/>
      <c r="NGM307" s="75"/>
      <c r="NGN307" s="75"/>
      <c r="NGO307" s="75"/>
      <c r="NGP307" s="75"/>
      <c r="NGQ307" s="75"/>
      <c r="NGR307" s="75"/>
      <c r="NGS307" s="75"/>
      <c r="NGT307" s="75"/>
      <c r="NGU307" s="75"/>
      <c r="NGV307" s="75"/>
      <c r="NGW307" s="75"/>
      <c r="NGX307" s="75"/>
      <c r="NGY307" s="75"/>
      <c r="NGZ307" s="75"/>
      <c r="NHA307" s="75"/>
      <c r="NHB307" s="75"/>
      <c r="NHC307" s="75"/>
      <c r="NHD307" s="75"/>
      <c r="NHE307" s="75"/>
      <c r="NHF307" s="75"/>
      <c r="NHG307" s="75"/>
      <c r="NHH307" s="75"/>
      <c r="NHI307" s="75"/>
      <c r="NHJ307" s="75"/>
      <c r="NHK307" s="75"/>
      <c r="NHL307" s="75"/>
      <c r="NHM307" s="75"/>
      <c r="NHN307" s="75"/>
      <c r="NHO307" s="75"/>
      <c r="NHP307" s="75"/>
      <c r="NHQ307" s="75"/>
      <c r="NHR307" s="75"/>
      <c r="NHS307" s="75"/>
      <c r="NHT307" s="75"/>
      <c r="NHU307" s="75"/>
      <c r="NHV307" s="75"/>
      <c r="NHW307" s="75"/>
      <c r="NHX307" s="75"/>
      <c r="NHY307" s="75"/>
      <c r="NHZ307" s="75"/>
      <c r="NIA307" s="75"/>
      <c r="NIB307" s="75"/>
      <c r="NIC307" s="75"/>
      <c r="NID307" s="75"/>
      <c r="NIE307" s="75"/>
      <c r="NIF307" s="75"/>
      <c r="NIG307" s="75"/>
      <c r="NIH307" s="75"/>
      <c r="NII307" s="75"/>
      <c r="NIJ307" s="75"/>
      <c r="NIK307" s="75"/>
      <c r="NIL307" s="75"/>
      <c r="NIM307" s="75"/>
      <c r="NIN307" s="75"/>
      <c r="NIO307" s="75"/>
      <c r="NIP307" s="75"/>
      <c r="NIQ307" s="75"/>
      <c r="NIR307" s="75"/>
      <c r="NIS307" s="75"/>
      <c r="NIT307" s="75"/>
      <c r="NIU307" s="75"/>
      <c r="NIV307" s="75"/>
      <c r="NIW307" s="75"/>
      <c r="NIX307" s="75"/>
      <c r="NIY307" s="75"/>
      <c r="NIZ307" s="75"/>
      <c r="NJA307" s="75"/>
      <c r="NJB307" s="75"/>
      <c r="NJC307" s="75"/>
      <c r="NJD307" s="75"/>
      <c r="NJE307" s="75"/>
      <c r="NJF307" s="75"/>
      <c r="NJG307" s="75"/>
      <c r="NJH307" s="75"/>
      <c r="NJI307" s="75"/>
      <c r="NJJ307" s="75"/>
      <c r="NJK307" s="75"/>
      <c r="NJL307" s="75"/>
      <c r="NJM307" s="75"/>
      <c r="NJN307" s="75"/>
      <c r="NJO307" s="75"/>
      <c r="NJP307" s="75"/>
      <c r="NJQ307" s="75"/>
      <c r="NJR307" s="75"/>
      <c r="NJS307" s="75"/>
      <c r="NJT307" s="75"/>
      <c r="NJU307" s="75"/>
      <c r="NJV307" s="75"/>
      <c r="NJW307" s="75"/>
      <c r="NJX307" s="75"/>
      <c r="NJY307" s="75"/>
      <c r="NJZ307" s="75"/>
      <c r="NKA307" s="75"/>
      <c r="NKB307" s="75"/>
      <c r="NKC307" s="75"/>
      <c r="NKD307" s="75"/>
      <c r="NKE307" s="75"/>
      <c r="NKF307" s="75"/>
      <c r="NKG307" s="75"/>
      <c r="NKH307" s="75"/>
      <c r="NKI307" s="75"/>
      <c r="NKJ307" s="75"/>
      <c r="NKK307" s="75"/>
      <c r="NKL307" s="75"/>
      <c r="NKM307" s="75"/>
      <c r="NKN307" s="75"/>
      <c r="NKO307" s="75"/>
      <c r="NKP307" s="75"/>
      <c r="NKQ307" s="75"/>
      <c r="NKR307" s="75"/>
      <c r="NKS307" s="75"/>
      <c r="NKT307" s="75"/>
      <c r="NKU307" s="75"/>
      <c r="NKV307" s="75"/>
      <c r="NKW307" s="75"/>
      <c r="NKX307" s="75"/>
      <c r="NKY307" s="75"/>
      <c r="NKZ307" s="75"/>
      <c r="NLA307" s="75"/>
      <c r="NLB307" s="75"/>
      <c r="NLC307" s="75"/>
      <c r="NLD307" s="75"/>
      <c r="NLE307" s="75"/>
      <c r="NLF307" s="75"/>
      <c r="NLG307" s="75"/>
      <c r="NLH307" s="75"/>
      <c r="NLI307" s="75"/>
      <c r="NLJ307" s="75"/>
      <c r="NLK307" s="75"/>
      <c r="NLL307" s="75"/>
      <c r="NLM307" s="75"/>
      <c r="NLN307" s="75"/>
      <c r="NLO307" s="75"/>
      <c r="NLP307" s="75"/>
      <c r="NLQ307" s="75"/>
      <c r="NLR307" s="75"/>
      <c r="NLS307" s="75"/>
      <c r="NLT307" s="75"/>
      <c r="NLU307" s="75"/>
      <c r="NLV307" s="75"/>
      <c r="NLW307" s="75"/>
      <c r="NLX307" s="75"/>
      <c r="NLY307" s="75"/>
      <c r="NLZ307" s="75"/>
      <c r="NMA307" s="75"/>
      <c r="NMB307" s="75"/>
      <c r="NMC307" s="75"/>
      <c r="NMD307" s="75"/>
      <c r="NME307" s="75"/>
      <c r="NMF307" s="75"/>
      <c r="NMG307" s="75"/>
      <c r="NMH307" s="75"/>
      <c r="NMI307" s="75"/>
      <c r="NMJ307" s="75"/>
      <c r="NMK307" s="75"/>
      <c r="NML307" s="75"/>
      <c r="NMM307" s="75"/>
      <c r="NMN307" s="75"/>
      <c r="NMO307" s="75"/>
      <c r="NMP307" s="75"/>
      <c r="NMQ307" s="75"/>
      <c r="NMR307" s="75"/>
      <c r="NMS307" s="75"/>
      <c r="NMT307" s="75"/>
      <c r="NMU307" s="75"/>
      <c r="NMV307" s="75"/>
      <c r="NMW307" s="75"/>
      <c r="NMX307" s="75"/>
      <c r="NMY307" s="75"/>
      <c r="NMZ307" s="75"/>
      <c r="NNA307" s="75"/>
      <c r="NNB307" s="75"/>
      <c r="NNC307" s="75"/>
      <c r="NND307" s="75"/>
      <c r="NNE307" s="75"/>
      <c r="NNF307" s="75"/>
      <c r="NNG307" s="75"/>
      <c r="NNH307" s="75"/>
      <c r="NNI307" s="75"/>
      <c r="NNJ307" s="75"/>
      <c r="NNK307" s="75"/>
      <c r="NNL307" s="75"/>
      <c r="NNM307" s="75"/>
      <c r="NNN307" s="75"/>
      <c r="NNO307" s="75"/>
      <c r="NNP307" s="75"/>
      <c r="NNQ307" s="75"/>
      <c r="NNR307" s="75"/>
      <c r="NNS307" s="75"/>
      <c r="NNT307" s="75"/>
      <c r="NNU307" s="75"/>
      <c r="NNV307" s="75"/>
      <c r="NNW307" s="75"/>
      <c r="NNX307" s="75"/>
      <c r="NNY307" s="75"/>
      <c r="NNZ307" s="75"/>
      <c r="NOA307" s="75"/>
      <c r="NOB307" s="75"/>
      <c r="NOC307" s="75"/>
      <c r="NOD307" s="75"/>
      <c r="NOE307" s="75"/>
      <c r="NOF307" s="75"/>
      <c r="NOG307" s="75"/>
      <c r="NOH307" s="75"/>
      <c r="NOI307" s="75"/>
      <c r="NOJ307" s="75"/>
      <c r="NOK307" s="75"/>
      <c r="NOL307" s="75"/>
      <c r="NOM307" s="75"/>
      <c r="NON307" s="75"/>
      <c r="NOO307" s="75"/>
      <c r="NOP307" s="75"/>
      <c r="NOQ307" s="75"/>
      <c r="NOR307" s="75"/>
      <c r="NOS307" s="75"/>
      <c r="NOT307" s="75"/>
      <c r="NOU307" s="75"/>
      <c r="NOV307" s="75"/>
      <c r="NOW307" s="75"/>
      <c r="NOX307" s="75"/>
      <c r="NOY307" s="75"/>
      <c r="NOZ307" s="75"/>
      <c r="NPA307" s="75"/>
      <c r="NPB307" s="75"/>
      <c r="NPC307" s="75"/>
      <c r="NPD307" s="75"/>
      <c r="NPE307" s="75"/>
      <c r="NPF307" s="75"/>
      <c r="NPG307" s="75"/>
      <c r="NPH307" s="75"/>
      <c r="NPI307" s="75"/>
      <c r="NPJ307" s="75"/>
      <c r="NPK307" s="75"/>
      <c r="NPL307" s="75"/>
      <c r="NPM307" s="75"/>
      <c r="NPN307" s="75"/>
      <c r="NPO307" s="75"/>
      <c r="NPP307" s="75"/>
      <c r="NPQ307" s="75"/>
      <c r="NPR307" s="75"/>
      <c r="NPS307" s="75"/>
      <c r="NPT307" s="75"/>
      <c r="NPU307" s="75"/>
      <c r="NPV307" s="75"/>
      <c r="NPW307" s="75"/>
      <c r="NPX307" s="75"/>
      <c r="NPY307" s="75"/>
      <c r="NPZ307" s="75"/>
      <c r="NQA307" s="75"/>
      <c r="NQB307" s="75"/>
      <c r="NQC307" s="75"/>
      <c r="NQD307" s="75"/>
      <c r="NQE307" s="75"/>
      <c r="NQF307" s="75"/>
      <c r="NQG307" s="75"/>
      <c r="NQH307" s="75"/>
      <c r="NQI307" s="75"/>
      <c r="NQJ307" s="75"/>
      <c r="NQK307" s="75"/>
      <c r="NQL307" s="75"/>
      <c r="NQM307" s="75"/>
      <c r="NQN307" s="75"/>
      <c r="NQO307" s="75"/>
      <c r="NQP307" s="75"/>
      <c r="NQQ307" s="75"/>
      <c r="NQR307" s="75"/>
      <c r="NQS307" s="75"/>
      <c r="NQT307" s="75"/>
      <c r="NQU307" s="75"/>
      <c r="NQV307" s="75"/>
      <c r="NQW307" s="75"/>
      <c r="NQX307" s="75"/>
      <c r="NQY307" s="75"/>
      <c r="NQZ307" s="75"/>
      <c r="NRA307" s="75"/>
      <c r="NRB307" s="75"/>
      <c r="NRC307" s="75"/>
      <c r="NRD307" s="75"/>
      <c r="NRE307" s="75"/>
      <c r="NRF307" s="75"/>
      <c r="NRG307" s="75"/>
      <c r="NRH307" s="75"/>
      <c r="NRI307" s="75"/>
      <c r="NRJ307" s="75"/>
      <c r="NRK307" s="75"/>
      <c r="NRL307" s="75"/>
      <c r="NRM307" s="75"/>
      <c r="NRN307" s="75"/>
      <c r="NRO307" s="75"/>
      <c r="NRP307" s="75"/>
      <c r="NRQ307" s="75"/>
      <c r="NRR307" s="75"/>
      <c r="NRS307" s="75"/>
      <c r="NRT307" s="75"/>
      <c r="NRU307" s="75"/>
      <c r="NRV307" s="75"/>
      <c r="NRW307" s="75"/>
      <c r="NRX307" s="75"/>
      <c r="NRY307" s="75"/>
      <c r="NRZ307" s="75"/>
      <c r="NSA307" s="75"/>
      <c r="NSB307" s="75"/>
      <c r="NSC307" s="75"/>
      <c r="NSD307" s="75"/>
      <c r="NSE307" s="75"/>
      <c r="NSF307" s="75"/>
      <c r="NSG307" s="75"/>
      <c r="NSH307" s="75"/>
      <c r="NSI307" s="75"/>
      <c r="NSJ307" s="75"/>
      <c r="NSK307" s="75"/>
      <c r="NSL307" s="75"/>
      <c r="NSM307" s="75"/>
      <c r="NSN307" s="75"/>
      <c r="NSO307" s="75"/>
      <c r="NSP307" s="75"/>
      <c r="NSQ307" s="75"/>
      <c r="NSR307" s="75"/>
      <c r="NSS307" s="75"/>
      <c r="NST307" s="75"/>
      <c r="NSU307" s="75"/>
      <c r="NSV307" s="75"/>
      <c r="NSW307" s="75"/>
      <c r="NSX307" s="75"/>
      <c r="NSY307" s="75"/>
      <c r="NSZ307" s="75"/>
      <c r="NTA307" s="75"/>
      <c r="NTB307" s="75"/>
      <c r="NTC307" s="75"/>
      <c r="NTD307" s="75"/>
      <c r="NTE307" s="75"/>
      <c r="NTF307" s="75"/>
      <c r="NTG307" s="75"/>
      <c r="NTH307" s="75"/>
      <c r="NTI307" s="75"/>
      <c r="NTJ307" s="75"/>
      <c r="NTK307" s="75"/>
      <c r="NTL307" s="75"/>
      <c r="NTM307" s="75"/>
      <c r="NTN307" s="75"/>
      <c r="NTO307" s="75"/>
      <c r="NTP307" s="75"/>
      <c r="NTQ307" s="75"/>
      <c r="NTR307" s="75"/>
      <c r="NTS307" s="75"/>
      <c r="NTT307" s="75"/>
      <c r="NTU307" s="75"/>
      <c r="NTV307" s="75"/>
      <c r="NTW307" s="75"/>
      <c r="NTX307" s="75"/>
      <c r="NTY307" s="75"/>
      <c r="NTZ307" s="75"/>
      <c r="NUA307" s="75"/>
      <c r="NUB307" s="75"/>
      <c r="NUC307" s="75"/>
      <c r="NUD307" s="75"/>
      <c r="NUE307" s="75"/>
      <c r="NUF307" s="75"/>
      <c r="NUG307" s="75"/>
      <c r="NUH307" s="75"/>
      <c r="NUI307" s="75"/>
      <c r="NUJ307" s="75"/>
      <c r="NUK307" s="75"/>
      <c r="NUL307" s="75"/>
      <c r="NUM307" s="75"/>
      <c r="NUN307" s="75"/>
      <c r="NUO307" s="75"/>
      <c r="NUP307" s="75"/>
      <c r="NUQ307" s="75"/>
      <c r="NUR307" s="75"/>
      <c r="NUS307" s="75"/>
      <c r="NUT307" s="75"/>
      <c r="NUU307" s="75"/>
      <c r="NUV307" s="75"/>
      <c r="NUW307" s="75"/>
      <c r="NUX307" s="75"/>
      <c r="NUY307" s="75"/>
      <c r="NUZ307" s="75"/>
      <c r="NVA307" s="75"/>
      <c r="NVB307" s="75"/>
      <c r="NVC307" s="75"/>
      <c r="NVD307" s="75"/>
      <c r="NVE307" s="75"/>
      <c r="NVF307" s="75"/>
      <c r="NVG307" s="75"/>
      <c r="NVH307" s="75"/>
      <c r="NVI307" s="75"/>
      <c r="NVJ307" s="75"/>
      <c r="NVK307" s="75"/>
      <c r="NVL307" s="75"/>
      <c r="NVM307" s="75"/>
      <c r="NVN307" s="75"/>
      <c r="NVO307" s="75"/>
      <c r="NVP307" s="75"/>
      <c r="NVQ307" s="75"/>
      <c r="NVR307" s="75"/>
      <c r="NVS307" s="75"/>
      <c r="NVT307" s="75"/>
      <c r="NVU307" s="75"/>
      <c r="NVV307" s="75"/>
      <c r="NVW307" s="75"/>
      <c r="NVX307" s="75"/>
      <c r="NVY307" s="75"/>
      <c r="NVZ307" s="75"/>
      <c r="NWA307" s="75"/>
      <c r="NWB307" s="75"/>
      <c r="NWC307" s="75"/>
      <c r="NWD307" s="75"/>
      <c r="NWE307" s="75"/>
      <c r="NWF307" s="75"/>
      <c r="NWG307" s="75"/>
      <c r="NWH307" s="75"/>
      <c r="NWI307" s="75"/>
      <c r="NWJ307" s="75"/>
      <c r="NWK307" s="75"/>
      <c r="NWL307" s="75"/>
      <c r="NWM307" s="75"/>
      <c r="NWN307" s="75"/>
      <c r="NWO307" s="75"/>
      <c r="NWP307" s="75"/>
      <c r="NWQ307" s="75"/>
      <c r="NWR307" s="75"/>
      <c r="NWS307" s="75"/>
      <c r="NWT307" s="75"/>
      <c r="NWU307" s="75"/>
      <c r="NWV307" s="75"/>
      <c r="NWW307" s="75"/>
      <c r="NWX307" s="75"/>
      <c r="NWY307" s="75"/>
      <c r="NWZ307" s="75"/>
      <c r="NXA307" s="75"/>
      <c r="NXB307" s="75"/>
      <c r="NXC307" s="75"/>
      <c r="NXD307" s="75"/>
      <c r="NXE307" s="75"/>
      <c r="NXF307" s="75"/>
      <c r="NXG307" s="75"/>
      <c r="NXH307" s="75"/>
      <c r="NXI307" s="75"/>
      <c r="NXJ307" s="75"/>
      <c r="NXK307" s="75"/>
      <c r="NXL307" s="75"/>
      <c r="NXM307" s="75"/>
      <c r="NXN307" s="75"/>
      <c r="NXO307" s="75"/>
      <c r="NXP307" s="75"/>
      <c r="NXQ307" s="75"/>
      <c r="NXR307" s="75"/>
      <c r="NXS307" s="75"/>
      <c r="NXT307" s="75"/>
      <c r="NXU307" s="75"/>
      <c r="NXV307" s="75"/>
      <c r="NXW307" s="75"/>
      <c r="NXX307" s="75"/>
      <c r="NXY307" s="75"/>
      <c r="NXZ307" s="75"/>
      <c r="NYA307" s="75"/>
      <c r="NYB307" s="75"/>
      <c r="NYC307" s="75"/>
      <c r="NYD307" s="75"/>
      <c r="NYE307" s="75"/>
      <c r="NYF307" s="75"/>
      <c r="NYG307" s="75"/>
      <c r="NYH307" s="75"/>
      <c r="NYI307" s="75"/>
      <c r="NYJ307" s="75"/>
      <c r="NYK307" s="75"/>
      <c r="NYL307" s="75"/>
      <c r="NYM307" s="75"/>
      <c r="NYN307" s="75"/>
      <c r="NYO307" s="75"/>
      <c r="NYP307" s="75"/>
      <c r="NYQ307" s="75"/>
      <c r="NYR307" s="75"/>
      <c r="NYS307" s="75"/>
      <c r="NYT307" s="75"/>
      <c r="NYU307" s="75"/>
      <c r="NYV307" s="75"/>
      <c r="NYW307" s="75"/>
      <c r="NYX307" s="75"/>
      <c r="NYY307" s="75"/>
      <c r="NYZ307" s="75"/>
      <c r="NZA307" s="75"/>
      <c r="NZB307" s="75"/>
      <c r="NZC307" s="75"/>
      <c r="NZD307" s="75"/>
      <c r="NZE307" s="75"/>
      <c r="NZF307" s="75"/>
      <c r="NZG307" s="75"/>
      <c r="NZH307" s="75"/>
      <c r="NZI307" s="75"/>
      <c r="NZJ307" s="75"/>
      <c r="NZK307" s="75"/>
      <c r="NZL307" s="75"/>
      <c r="NZM307" s="75"/>
      <c r="NZN307" s="75"/>
      <c r="NZO307" s="75"/>
      <c r="NZP307" s="75"/>
      <c r="NZQ307" s="75"/>
      <c r="NZR307" s="75"/>
      <c r="NZS307" s="75"/>
      <c r="NZT307" s="75"/>
      <c r="NZU307" s="75"/>
      <c r="NZV307" s="75"/>
      <c r="NZW307" s="75"/>
      <c r="NZX307" s="75"/>
      <c r="NZY307" s="75"/>
      <c r="NZZ307" s="75"/>
      <c r="OAA307" s="75"/>
      <c r="OAB307" s="75"/>
      <c r="OAC307" s="75"/>
      <c r="OAD307" s="75"/>
      <c r="OAE307" s="75"/>
      <c r="OAF307" s="75"/>
      <c r="OAG307" s="75"/>
      <c r="OAH307" s="75"/>
      <c r="OAI307" s="75"/>
      <c r="OAJ307" s="75"/>
      <c r="OAK307" s="75"/>
      <c r="OAL307" s="75"/>
      <c r="OAM307" s="75"/>
      <c r="OAN307" s="75"/>
      <c r="OAO307" s="75"/>
      <c r="OAP307" s="75"/>
      <c r="OAQ307" s="75"/>
      <c r="OAR307" s="75"/>
      <c r="OAS307" s="75"/>
      <c r="OAT307" s="75"/>
      <c r="OAU307" s="75"/>
      <c r="OAV307" s="75"/>
      <c r="OAW307" s="75"/>
      <c r="OAX307" s="75"/>
      <c r="OAY307" s="75"/>
      <c r="OAZ307" s="75"/>
      <c r="OBA307" s="75"/>
      <c r="OBB307" s="75"/>
      <c r="OBC307" s="75"/>
      <c r="OBD307" s="75"/>
      <c r="OBE307" s="75"/>
      <c r="OBF307" s="75"/>
      <c r="OBG307" s="75"/>
      <c r="OBH307" s="75"/>
      <c r="OBI307" s="75"/>
      <c r="OBJ307" s="75"/>
      <c r="OBK307" s="75"/>
      <c r="OBL307" s="75"/>
      <c r="OBM307" s="75"/>
      <c r="OBN307" s="75"/>
      <c r="OBO307" s="75"/>
      <c r="OBP307" s="75"/>
      <c r="OBQ307" s="75"/>
      <c r="OBR307" s="75"/>
      <c r="OBS307" s="75"/>
      <c r="OBT307" s="75"/>
      <c r="OBU307" s="75"/>
      <c r="OBV307" s="75"/>
      <c r="OBW307" s="75"/>
      <c r="OBX307" s="75"/>
      <c r="OBY307" s="75"/>
      <c r="OBZ307" s="75"/>
      <c r="OCA307" s="75"/>
      <c r="OCB307" s="75"/>
      <c r="OCC307" s="75"/>
      <c r="OCD307" s="75"/>
      <c r="OCE307" s="75"/>
      <c r="OCF307" s="75"/>
      <c r="OCG307" s="75"/>
      <c r="OCH307" s="75"/>
      <c r="OCI307" s="75"/>
      <c r="OCJ307" s="75"/>
      <c r="OCK307" s="75"/>
      <c r="OCL307" s="75"/>
      <c r="OCM307" s="75"/>
      <c r="OCN307" s="75"/>
      <c r="OCO307" s="75"/>
      <c r="OCP307" s="75"/>
      <c r="OCQ307" s="75"/>
      <c r="OCR307" s="75"/>
      <c r="OCS307" s="75"/>
      <c r="OCT307" s="75"/>
      <c r="OCU307" s="75"/>
      <c r="OCV307" s="75"/>
      <c r="OCW307" s="75"/>
      <c r="OCX307" s="75"/>
      <c r="OCY307" s="75"/>
      <c r="OCZ307" s="75"/>
      <c r="ODA307" s="75"/>
      <c r="ODB307" s="75"/>
      <c r="ODC307" s="75"/>
      <c r="ODD307" s="75"/>
      <c r="ODE307" s="75"/>
      <c r="ODF307" s="75"/>
      <c r="ODG307" s="75"/>
      <c r="ODH307" s="75"/>
      <c r="ODI307" s="75"/>
      <c r="ODJ307" s="75"/>
      <c r="ODK307" s="75"/>
      <c r="ODL307" s="75"/>
      <c r="ODM307" s="75"/>
      <c r="ODN307" s="75"/>
      <c r="ODO307" s="75"/>
      <c r="ODP307" s="75"/>
      <c r="ODQ307" s="75"/>
      <c r="ODR307" s="75"/>
      <c r="ODS307" s="75"/>
      <c r="ODT307" s="75"/>
      <c r="ODU307" s="75"/>
      <c r="ODV307" s="75"/>
      <c r="ODW307" s="75"/>
      <c r="ODX307" s="75"/>
      <c r="ODY307" s="75"/>
      <c r="ODZ307" s="75"/>
      <c r="OEA307" s="75"/>
      <c r="OEB307" s="75"/>
      <c r="OEC307" s="75"/>
      <c r="OED307" s="75"/>
      <c r="OEE307" s="75"/>
      <c r="OEF307" s="75"/>
      <c r="OEG307" s="75"/>
      <c r="OEH307" s="75"/>
      <c r="OEI307" s="75"/>
      <c r="OEJ307" s="75"/>
      <c r="OEK307" s="75"/>
      <c r="OEL307" s="75"/>
      <c r="OEM307" s="75"/>
      <c r="OEN307" s="75"/>
      <c r="OEO307" s="75"/>
      <c r="OEP307" s="75"/>
      <c r="OEQ307" s="75"/>
      <c r="OER307" s="75"/>
      <c r="OES307" s="75"/>
      <c r="OET307" s="75"/>
      <c r="OEU307" s="75"/>
      <c r="OEV307" s="75"/>
      <c r="OEW307" s="75"/>
      <c r="OEX307" s="75"/>
      <c r="OEY307" s="75"/>
      <c r="OEZ307" s="75"/>
      <c r="OFA307" s="75"/>
      <c r="OFB307" s="75"/>
      <c r="OFC307" s="75"/>
      <c r="OFD307" s="75"/>
      <c r="OFE307" s="75"/>
      <c r="OFF307" s="75"/>
      <c r="OFG307" s="75"/>
      <c r="OFH307" s="75"/>
      <c r="OFI307" s="75"/>
      <c r="OFJ307" s="75"/>
      <c r="OFK307" s="75"/>
      <c r="OFL307" s="75"/>
      <c r="OFM307" s="75"/>
      <c r="OFN307" s="75"/>
      <c r="OFO307" s="75"/>
      <c r="OFP307" s="75"/>
      <c r="OFQ307" s="75"/>
      <c r="OFR307" s="75"/>
      <c r="OFS307" s="75"/>
      <c r="OFT307" s="75"/>
      <c r="OFU307" s="75"/>
      <c r="OFV307" s="75"/>
      <c r="OFW307" s="75"/>
      <c r="OFX307" s="75"/>
      <c r="OFY307" s="75"/>
      <c r="OFZ307" s="75"/>
      <c r="OGA307" s="75"/>
      <c r="OGB307" s="75"/>
      <c r="OGC307" s="75"/>
      <c r="OGD307" s="75"/>
      <c r="OGE307" s="75"/>
      <c r="OGF307" s="75"/>
      <c r="OGG307" s="75"/>
      <c r="OGH307" s="75"/>
      <c r="OGI307" s="75"/>
      <c r="OGJ307" s="75"/>
      <c r="OGK307" s="75"/>
      <c r="OGL307" s="75"/>
      <c r="OGM307" s="75"/>
      <c r="OGN307" s="75"/>
      <c r="OGO307" s="75"/>
      <c r="OGP307" s="75"/>
      <c r="OGQ307" s="75"/>
      <c r="OGR307" s="75"/>
      <c r="OGS307" s="75"/>
      <c r="OGT307" s="75"/>
      <c r="OGU307" s="75"/>
      <c r="OGV307" s="75"/>
      <c r="OGW307" s="75"/>
      <c r="OGX307" s="75"/>
      <c r="OGY307" s="75"/>
      <c r="OGZ307" s="75"/>
      <c r="OHA307" s="75"/>
      <c r="OHB307" s="75"/>
      <c r="OHC307" s="75"/>
      <c r="OHD307" s="75"/>
      <c r="OHE307" s="75"/>
      <c r="OHF307" s="75"/>
      <c r="OHG307" s="75"/>
      <c r="OHH307" s="75"/>
      <c r="OHI307" s="75"/>
      <c r="OHJ307" s="75"/>
      <c r="OHK307" s="75"/>
      <c r="OHL307" s="75"/>
      <c r="OHM307" s="75"/>
      <c r="OHN307" s="75"/>
      <c r="OHO307" s="75"/>
      <c r="OHP307" s="75"/>
      <c r="OHQ307" s="75"/>
      <c r="OHR307" s="75"/>
      <c r="OHS307" s="75"/>
      <c r="OHT307" s="75"/>
      <c r="OHU307" s="75"/>
      <c r="OHV307" s="75"/>
      <c r="OHW307" s="75"/>
      <c r="OHX307" s="75"/>
      <c r="OHY307" s="75"/>
      <c r="OHZ307" s="75"/>
      <c r="OIA307" s="75"/>
      <c r="OIB307" s="75"/>
      <c r="OIC307" s="75"/>
      <c r="OID307" s="75"/>
      <c r="OIE307" s="75"/>
      <c r="OIF307" s="75"/>
      <c r="OIG307" s="75"/>
      <c r="OIH307" s="75"/>
      <c r="OII307" s="75"/>
      <c r="OIJ307" s="75"/>
      <c r="OIK307" s="75"/>
      <c r="OIL307" s="75"/>
      <c r="OIM307" s="75"/>
      <c r="OIN307" s="75"/>
      <c r="OIO307" s="75"/>
      <c r="OIP307" s="75"/>
      <c r="OIQ307" s="75"/>
      <c r="OIR307" s="75"/>
      <c r="OIS307" s="75"/>
      <c r="OIT307" s="75"/>
      <c r="OIU307" s="75"/>
      <c r="OIV307" s="75"/>
      <c r="OIW307" s="75"/>
      <c r="OIX307" s="75"/>
      <c r="OIY307" s="75"/>
      <c r="OIZ307" s="75"/>
      <c r="OJA307" s="75"/>
      <c r="OJB307" s="75"/>
      <c r="OJC307" s="75"/>
      <c r="OJD307" s="75"/>
      <c r="OJE307" s="75"/>
      <c r="OJF307" s="75"/>
      <c r="OJG307" s="75"/>
      <c r="OJH307" s="75"/>
      <c r="OJI307" s="75"/>
      <c r="OJJ307" s="75"/>
      <c r="OJK307" s="75"/>
      <c r="OJL307" s="75"/>
      <c r="OJM307" s="75"/>
      <c r="OJN307" s="75"/>
      <c r="OJO307" s="75"/>
      <c r="OJP307" s="75"/>
      <c r="OJQ307" s="75"/>
      <c r="OJR307" s="75"/>
      <c r="OJS307" s="75"/>
      <c r="OJT307" s="75"/>
      <c r="OJU307" s="75"/>
      <c r="OJV307" s="75"/>
      <c r="OJW307" s="75"/>
      <c r="OJX307" s="75"/>
      <c r="OJY307" s="75"/>
      <c r="OJZ307" s="75"/>
      <c r="OKA307" s="75"/>
      <c r="OKB307" s="75"/>
      <c r="OKC307" s="75"/>
      <c r="OKD307" s="75"/>
      <c r="OKE307" s="75"/>
      <c r="OKF307" s="75"/>
      <c r="OKG307" s="75"/>
      <c r="OKH307" s="75"/>
      <c r="OKI307" s="75"/>
      <c r="OKJ307" s="75"/>
      <c r="OKK307" s="75"/>
      <c r="OKL307" s="75"/>
      <c r="OKM307" s="75"/>
      <c r="OKN307" s="75"/>
      <c r="OKO307" s="75"/>
      <c r="OKP307" s="75"/>
      <c r="OKQ307" s="75"/>
      <c r="OKR307" s="75"/>
      <c r="OKS307" s="75"/>
      <c r="OKT307" s="75"/>
      <c r="OKU307" s="75"/>
      <c r="OKV307" s="75"/>
      <c r="OKW307" s="75"/>
      <c r="OKX307" s="75"/>
      <c r="OKY307" s="75"/>
      <c r="OKZ307" s="75"/>
      <c r="OLA307" s="75"/>
      <c r="OLB307" s="75"/>
      <c r="OLC307" s="75"/>
      <c r="OLD307" s="75"/>
      <c r="OLE307" s="75"/>
      <c r="OLF307" s="75"/>
      <c r="OLG307" s="75"/>
      <c r="OLH307" s="75"/>
      <c r="OLI307" s="75"/>
      <c r="OLJ307" s="75"/>
      <c r="OLK307" s="75"/>
      <c r="OLL307" s="75"/>
      <c r="OLM307" s="75"/>
      <c r="OLN307" s="75"/>
      <c r="OLO307" s="75"/>
      <c r="OLP307" s="75"/>
      <c r="OLQ307" s="75"/>
      <c r="OLR307" s="75"/>
      <c r="OLS307" s="75"/>
      <c r="OLT307" s="75"/>
      <c r="OLU307" s="75"/>
      <c r="OLV307" s="75"/>
      <c r="OLW307" s="75"/>
      <c r="OLX307" s="75"/>
      <c r="OLY307" s="75"/>
      <c r="OLZ307" s="75"/>
      <c r="OMA307" s="75"/>
      <c r="OMB307" s="75"/>
      <c r="OMC307" s="75"/>
      <c r="OMD307" s="75"/>
      <c r="OME307" s="75"/>
      <c r="OMF307" s="75"/>
      <c r="OMG307" s="75"/>
      <c r="OMH307" s="75"/>
      <c r="OMI307" s="75"/>
      <c r="OMJ307" s="75"/>
      <c r="OMK307" s="75"/>
      <c r="OML307" s="75"/>
      <c r="OMM307" s="75"/>
      <c r="OMN307" s="75"/>
      <c r="OMO307" s="75"/>
      <c r="OMP307" s="75"/>
      <c r="OMQ307" s="75"/>
      <c r="OMR307" s="75"/>
      <c r="OMS307" s="75"/>
      <c r="OMT307" s="75"/>
      <c r="OMU307" s="75"/>
      <c r="OMV307" s="75"/>
      <c r="OMW307" s="75"/>
      <c r="OMX307" s="75"/>
      <c r="OMY307" s="75"/>
      <c r="OMZ307" s="75"/>
      <c r="ONA307" s="75"/>
      <c r="ONB307" s="75"/>
      <c r="ONC307" s="75"/>
      <c r="OND307" s="75"/>
      <c r="ONE307" s="75"/>
      <c r="ONF307" s="75"/>
      <c r="ONG307" s="75"/>
      <c r="ONH307" s="75"/>
      <c r="ONI307" s="75"/>
      <c r="ONJ307" s="75"/>
      <c r="ONK307" s="75"/>
      <c r="ONL307" s="75"/>
      <c r="ONM307" s="75"/>
      <c r="ONN307" s="75"/>
      <c r="ONO307" s="75"/>
      <c r="ONP307" s="75"/>
      <c r="ONQ307" s="75"/>
      <c r="ONR307" s="75"/>
      <c r="ONS307" s="75"/>
      <c r="ONT307" s="75"/>
      <c r="ONU307" s="75"/>
      <c r="ONV307" s="75"/>
      <c r="ONW307" s="75"/>
      <c r="ONX307" s="75"/>
      <c r="ONY307" s="75"/>
      <c r="ONZ307" s="75"/>
      <c r="OOA307" s="75"/>
      <c r="OOB307" s="75"/>
      <c r="OOC307" s="75"/>
      <c r="OOD307" s="75"/>
      <c r="OOE307" s="75"/>
      <c r="OOF307" s="75"/>
      <c r="OOG307" s="75"/>
      <c r="OOH307" s="75"/>
      <c r="OOI307" s="75"/>
      <c r="OOJ307" s="75"/>
      <c r="OOK307" s="75"/>
      <c r="OOL307" s="75"/>
      <c r="OOM307" s="75"/>
      <c r="OON307" s="75"/>
      <c r="OOO307" s="75"/>
      <c r="OOP307" s="75"/>
      <c r="OOQ307" s="75"/>
      <c r="OOR307" s="75"/>
      <c r="OOS307" s="75"/>
      <c r="OOT307" s="75"/>
      <c r="OOU307" s="75"/>
      <c r="OOV307" s="75"/>
      <c r="OOW307" s="75"/>
      <c r="OOX307" s="75"/>
      <c r="OOY307" s="75"/>
      <c r="OOZ307" s="75"/>
      <c r="OPA307" s="75"/>
      <c r="OPB307" s="75"/>
      <c r="OPC307" s="75"/>
      <c r="OPD307" s="75"/>
      <c r="OPE307" s="75"/>
      <c r="OPF307" s="75"/>
      <c r="OPG307" s="75"/>
      <c r="OPH307" s="75"/>
      <c r="OPI307" s="75"/>
      <c r="OPJ307" s="75"/>
      <c r="OPK307" s="75"/>
      <c r="OPL307" s="75"/>
      <c r="OPM307" s="75"/>
      <c r="OPN307" s="75"/>
      <c r="OPO307" s="75"/>
      <c r="OPP307" s="75"/>
      <c r="OPQ307" s="75"/>
      <c r="OPR307" s="75"/>
      <c r="OPS307" s="75"/>
      <c r="OPT307" s="75"/>
      <c r="OPU307" s="75"/>
      <c r="OPV307" s="75"/>
      <c r="OPW307" s="75"/>
      <c r="OPX307" s="75"/>
      <c r="OPY307" s="75"/>
      <c r="OPZ307" s="75"/>
      <c r="OQA307" s="75"/>
      <c r="OQB307" s="75"/>
      <c r="OQC307" s="75"/>
      <c r="OQD307" s="75"/>
      <c r="OQE307" s="75"/>
      <c r="OQF307" s="75"/>
      <c r="OQG307" s="75"/>
      <c r="OQH307" s="75"/>
      <c r="OQI307" s="75"/>
      <c r="OQJ307" s="75"/>
      <c r="OQK307" s="75"/>
      <c r="OQL307" s="75"/>
      <c r="OQM307" s="75"/>
      <c r="OQN307" s="75"/>
      <c r="OQO307" s="75"/>
      <c r="OQP307" s="75"/>
      <c r="OQQ307" s="75"/>
      <c r="OQR307" s="75"/>
      <c r="OQS307" s="75"/>
      <c r="OQT307" s="75"/>
      <c r="OQU307" s="75"/>
      <c r="OQV307" s="75"/>
      <c r="OQW307" s="75"/>
      <c r="OQX307" s="75"/>
      <c r="OQY307" s="75"/>
      <c r="OQZ307" s="75"/>
      <c r="ORA307" s="75"/>
      <c r="ORB307" s="75"/>
      <c r="ORC307" s="75"/>
      <c r="ORD307" s="75"/>
      <c r="ORE307" s="75"/>
      <c r="ORF307" s="75"/>
      <c r="ORG307" s="75"/>
      <c r="ORH307" s="75"/>
      <c r="ORI307" s="75"/>
      <c r="ORJ307" s="75"/>
      <c r="ORK307" s="75"/>
      <c r="ORL307" s="75"/>
      <c r="ORM307" s="75"/>
      <c r="ORN307" s="75"/>
      <c r="ORO307" s="75"/>
      <c r="ORP307" s="75"/>
      <c r="ORQ307" s="75"/>
      <c r="ORR307" s="75"/>
      <c r="ORS307" s="75"/>
      <c r="ORT307" s="75"/>
      <c r="ORU307" s="75"/>
      <c r="ORV307" s="75"/>
      <c r="ORW307" s="75"/>
      <c r="ORX307" s="75"/>
      <c r="ORY307" s="75"/>
      <c r="ORZ307" s="75"/>
      <c r="OSA307" s="75"/>
      <c r="OSB307" s="75"/>
      <c r="OSC307" s="75"/>
      <c r="OSD307" s="75"/>
      <c r="OSE307" s="75"/>
      <c r="OSF307" s="75"/>
      <c r="OSG307" s="75"/>
      <c r="OSH307" s="75"/>
      <c r="OSI307" s="75"/>
      <c r="OSJ307" s="75"/>
      <c r="OSK307" s="75"/>
      <c r="OSL307" s="75"/>
      <c r="OSM307" s="75"/>
      <c r="OSN307" s="75"/>
      <c r="OSO307" s="75"/>
      <c r="OSP307" s="75"/>
      <c r="OSQ307" s="75"/>
      <c r="OSR307" s="75"/>
      <c r="OSS307" s="75"/>
      <c r="OST307" s="75"/>
      <c r="OSU307" s="75"/>
      <c r="OSV307" s="75"/>
      <c r="OSW307" s="75"/>
      <c r="OSX307" s="75"/>
      <c r="OSY307" s="75"/>
      <c r="OSZ307" s="75"/>
      <c r="OTA307" s="75"/>
      <c r="OTB307" s="75"/>
      <c r="OTC307" s="75"/>
      <c r="OTD307" s="75"/>
      <c r="OTE307" s="75"/>
      <c r="OTF307" s="75"/>
      <c r="OTG307" s="75"/>
      <c r="OTH307" s="75"/>
      <c r="OTI307" s="75"/>
      <c r="OTJ307" s="75"/>
      <c r="OTK307" s="75"/>
      <c r="OTL307" s="75"/>
      <c r="OTM307" s="75"/>
      <c r="OTN307" s="75"/>
      <c r="OTO307" s="75"/>
      <c r="OTP307" s="75"/>
      <c r="OTQ307" s="75"/>
      <c r="OTR307" s="75"/>
      <c r="OTS307" s="75"/>
      <c r="OTT307" s="75"/>
      <c r="OTU307" s="75"/>
      <c r="OTV307" s="75"/>
      <c r="OTW307" s="75"/>
      <c r="OTX307" s="75"/>
      <c r="OTY307" s="75"/>
      <c r="OTZ307" s="75"/>
      <c r="OUA307" s="75"/>
      <c r="OUB307" s="75"/>
      <c r="OUC307" s="75"/>
      <c r="OUD307" s="75"/>
      <c r="OUE307" s="75"/>
      <c r="OUF307" s="75"/>
      <c r="OUG307" s="75"/>
      <c r="OUH307" s="75"/>
      <c r="OUI307" s="75"/>
      <c r="OUJ307" s="75"/>
      <c r="OUK307" s="75"/>
      <c r="OUL307" s="75"/>
      <c r="OUM307" s="75"/>
      <c r="OUN307" s="75"/>
      <c r="OUO307" s="75"/>
      <c r="OUP307" s="75"/>
      <c r="OUQ307" s="75"/>
      <c r="OUR307" s="75"/>
      <c r="OUS307" s="75"/>
      <c r="OUT307" s="75"/>
      <c r="OUU307" s="75"/>
      <c r="OUV307" s="75"/>
      <c r="OUW307" s="75"/>
      <c r="OUX307" s="75"/>
      <c r="OUY307" s="75"/>
      <c r="OUZ307" s="75"/>
      <c r="OVA307" s="75"/>
      <c r="OVB307" s="75"/>
      <c r="OVC307" s="75"/>
      <c r="OVD307" s="75"/>
      <c r="OVE307" s="75"/>
      <c r="OVF307" s="75"/>
      <c r="OVG307" s="75"/>
      <c r="OVH307" s="75"/>
      <c r="OVI307" s="75"/>
      <c r="OVJ307" s="75"/>
      <c r="OVK307" s="75"/>
      <c r="OVL307" s="75"/>
      <c r="OVM307" s="75"/>
      <c r="OVN307" s="75"/>
      <c r="OVO307" s="75"/>
      <c r="OVP307" s="75"/>
      <c r="OVQ307" s="75"/>
      <c r="OVR307" s="75"/>
      <c r="OVS307" s="75"/>
      <c r="OVT307" s="75"/>
      <c r="OVU307" s="75"/>
      <c r="OVV307" s="75"/>
      <c r="OVW307" s="75"/>
      <c r="OVX307" s="75"/>
      <c r="OVY307" s="75"/>
      <c r="OVZ307" s="75"/>
      <c r="OWA307" s="75"/>
      <c r="OWB307" s="75"/>
      <c r="OWC307" s="75"/>
      <c r="OWD307" s="75"/>
      <c r="OWE307" s="75"/>
      <c r="OWF307" s="75"/>
      <c r="OWG307" s="75"/>
      <c r="OWH307" s="75"/>
      <c r="OWI307" s="75"/>
      <c r="OWJ307" s="75"/>
      <c r="OWK307" s="75"/>
      <c r="OWL307" s="75"/>
      <c r="OWM307" s="75"/>
      <c r="OWN307" s="75"/>
      <c r="OWO307" s="75"/>
      <c r="OWP307" s="75"/>
      <c r="OWQ307" s="75"/>
      <c r="OWR307" s="75"/>
      <c r="OWS307" s="75"/>
      <c r="OWT307" s="75"/>
      <c r="OWU307" s="75"/>
      <c r="OWV307" s="75"/>
      <c r="OWW307" s="75"/>
      <c r="OWX307" s="75"/>
      <c r="OWY307" s="75"/>
      <c r="OWZ307" s="75"/>
      <c r="OXA307" s="75"/>
      <c r="OXB307" s="75"/>
      <c r="OXC307" s="75"/>
      <c r="OXD307" s="75"/>
      <c r="OXE307" s="75"/>
      <c r="OXF307" s="75"/>
      <c r="OXG307" s="75"/>
      <c r="OXH307" s="75"/>
      <c r="OXI307" s="75"/>
      <c r="OXJ307" s="75"/>
      <c r="OXK307" s="75"/>
      <c r="OXL307" s="75"/>
      <c r="OXM307" s="75"/>
      <c r="OXN307" s="75"/>
      <c r="OXO307" s="75"/>
      <c r="OXP307" s="75"/>
      <c r="OXQ307" s="75"/>
      <c r="OXR307" s="75"/>
      <c r="OXS307" s="75"/>
      <c r="OXT307" s="75"/>
      <c r="OXU307" s="75"/>
      <c r="OXV307" s="75"/>
      <c r="OXW307" s="75"/>
      <c r="OXX307" s="75"/>
      <c r="OXY307" s="75"/>
      <c r="OXZ307" s="75"/>
      <c r="OYA307" s="75"/>
      <c r="OYB307" s="75"/>
      <c r="OYC307" s="75"/>
      <c r="OYD307" s="75"/>
      <c r="OYE307" s="75"/>
      <c r="OYF307" s="75"/>
      <c r="OYG307" s="75"/>
      <c r="OYH307" s="75"/>
      <c r="OYI307" s="75"/>
      <c r="OYJ307" s="75"/>
      <c r="OYK307" s="75"/>
      <c r="OYL307" s="75"/>
      <c r="OYM307" s="75"/>
      <c r="OYN307" s="75"/>
      <c r="OYO307" s="75"/>
      <c r="OYP307" s="75"/>
      <c r="OYQ307" s="75"/>
      <c r="OYR307" s="75"/>
      <c r="OYS307" s="75"/>
      <c r="OYT307" s="75"/>
      <c r="OYU307" s="75"/>
      <c r="OYV307" s="75"/>
      <c r="OYW307" s="75"/>
      <c r="OYX307" s="75"/>
      <c r="OYY307" s="75"/>
      <c r="OYZ307" s="75"/>
      <c r="OZA307" s="75"/>
      <c r="OZB307" s="75"/>
      <c r="OZC307" s="75"/>
      <c r="OZD307" s="75"/>
      <c r="OZE307" s="75"/>
      <c r="OZF307" s="75"/>
      <c r="OZG307" s="75"/>
      <c r="OZH307" s="75"/>
      <c r="OZI307" s="75"/>
      <c r="OZJ307" s="75"/>
      <c r="OZK307" s="75"/>
      <c r="OZL307" s="75"/>
      <c r="OZM307" s="75"/>
      <c r="OZN307" s="75"/>
      <c r="OZO307" s="75"/>
      <c r="OZP307" s="75"/>
      <c r="OZQ307" s="75"/>
      <c r="OZR307" s="75"/>
      <c r="OZS307" s="75"/>
      <c r="OZT307" s="75"/>
      <c r="OZU307" s="75"/>
      <c r="OZV307" s="75"/>
      <c r="OZW307" s="75"/>
      <c r="OZX307" s="75"/>
      <c r="OZY307" s="75"/>
      <c r="OZZ307" s="75"/>
      <c r="PAA307" s="75"/>
      <c r="PAB307" s="75"/>
      <c r="PAC307" s="75"/>
      <c r="PAD307" s="75"/>
      <c r="PAE307" s="75"/>
      <c r="PAF307" s="75"/>
      <c r="PAG307" s="75"/>
      <c r="PAH307" s="75"/>
      <c r="PAI307" s="75"/>
      <c r="PAJ307" s="75"/>
      <c r="PAK307" s="75"/>
      <c r="PAL307" s="75"/>
      <c r="PAM307" s="75"/>
      <c r="PAN307" s="75"/>
      <c r="PAO307" s="75"/>
      <c r="PAP307" s="75"/>
      <c r="PAQ307" s="75"/>
      <c r="PAR307" s="75"/>
      <c r="PAS307" s="75"/>
      <c r="PAT307" s="75"/>
      <c r="PAU307" s="75"/>
      <c r="PAV307" s="75"/>
      <c r="PAW307" s="75"/>
      <c r="PAX307" s="75"/>
      <c r="PAY307" s="75"/>
      <c r="PAZ307" s="75"/>
      <c r="PBA307" s="75"/>
      <c r="PBB307" s="75"/>
      <c r="PBC307" s="75"/>
      <c r="PBD307" s="75"/>
      <c r="PBE307" s="75"/>
      <c r="PBF307" s="75"/>
      <c r="PBG307" s="75"/>
      <c r="PBH307" s="75"/>
      <c r="PBI307" s="75"/>
      <c r="PBJ307" s="75"/>
      <c r="PBK307" s="75"/>
      <c r="PBL307" s="75"/>
      <c r="PBM307" s="75"/>
      <c r="PBN307" s="75"/>
      <c r="PBO307" s="75"/>
      <c r="PBP307" s="75"/>
      <c r="PBQ307" s="75"/>
      <c r="PBR307" s="75"/>
      <c r="PBS307" s="75"/>
      <c r="PBT307" s="75"/>
      <c r="PBU307" s="75"/>
      <c r="PBV307" s="75"/>
      <c r="PBW307" s="75"/>
      <c r="PBX307" s="75"/>
      <c r="PBY307" s="75"/>
      <c r="PBZ307" s="75"/>
      <c r="PCA307" s="75"/>
      <c r="PCB307" s="75"/>
      <c r="PCC307" s="75"/>
      <c r="PCD307" s="75"/>
      <c r="PCE307" s="75"/>
      <c r="PCF307" s="75"/>
      <c r="PCG307" s="75"/>
      <c r="PCH307" s="75"/>
      <c r="PCI307" s="75"/>
      <c r="PCJ307" s="75"/>
      <c r="PCK307" s="75"/>
      <c r="PCL307" s="75"/>
      <c r="PCM307" s="75"/>
      <c r="PCN307" s="75"/>
      <c r="PCO307" s="75"/>
      <c r="PCP307" s="75"/>
      <c r="PCQ307" s="75"/>
      <c r="PCR307" s="75"/>
      <c r="PCS307" s="75"/>
      <c r="PCT307" s="75"/>
      <c r="PCU307" s="75"/>
      <c r="PCV307" s="75"/>
      <c r="PCW307" s="75"/>
      <c r="PCX307" s="75"/>
      <c r="PCY307" s="75"/>
      <c r="PCZ307" s="75"/>
      <c r="PDA307" s="75"/>
      <c r="PDB307" s="75"/>
      <c r="PDC307" s="75"/>
      <c r="PDD307" s="75"/>
      <c r="PDE307" s="75"/>
      <c r="PDF307" s="75"/>
      <c r="PDG307" s="75"/>
      <c r="PDH307" s="75"/>
      <c r="PDI307" s="75"/>
      <c r="PDJ307" s="75"/>
      <c r="PDK307" s="75"/>
      <c r="PDL307" s="75"/>
      <c r="PDM307" s="75"/>
      <c r="PDN307" s="75"/>
      <c r="PDO307" s="75"/>
      <c r="PDP307" s="75"/>
      <c r="PDQ307" s="75"/>
      <c r="PDR307" s="75"/>
      <c r="PDS307" s="75"/>
      <c r="PDT307" s="75"/>
      <c r="PDU307" s="75"/>
      <c r="PDV307" s="75"/>
      <c r="PDW307" s="75"/>
      <c r="PDX307" s="75"/>
      <c r="PDY307" s="75"/>
      <c r="PDZ307" s="75"/>
      <c r="PEA307" s="75"/>
      <c r="PEB307" s="75"/>
      <c r="PEC307" s="75"/>
      <c r="PED307" s="75"/>
      <c r="PEE307" s="75"/>
      <c r="PEF307" s="75"/>
      <c r="PEG307" s="75"/>
      <c r="PEH307" s="75"/>
      <c r="PEI307" s="75"/>
      <c r="PEJ307" s="75"/>
      <c r="PEK307" s="75"/>
      <c r="PEL307" s="75"/>
      <c r="PEM307" s="75"/>
      <c r="PEN307" s="75"/>
      <c r="PEO307" s="75"/>
      <c r="PEP307" s="75"/>
      <c r="PEQ307" s="75"/>
      <c r="PER307" s="75"/>
      <c r="PES307" s="75"/>
      <c r="PET307" s="75"/>
      <c r="PEU307" s="75"/>
      <c r="PEV307" s="75"/>
      <c r="PEW307" s="75"/>
      <c r="PEX307" s="75"/>
      <c r="PEY307" s="75"/>
      <c r="PEZ307" s="75"/>
      <c r="PFA307" s="75"/>
      <c r="PFB307" s="75"/>
      <c r="PFC307" s="75"/>
      <c r="PFD307" s="75"/>
      <c r="PFE307" s="75"/>
      <c r="PFF307" s="75"/>
      <c r="PFG307" s="75"/>
      <c r="PFH307" s="75"/>
      <c r="PFI307" s="75"/>
      <c r="PFJ307" s="75"/>
      <c r="PFK307" s="75"/>
      <c r="PFL307" s="75"/>
      <c r="PFM307" s="75"/>
      <c r="PFN307" s="75"/>
      <c r="PFO307" s="75"/>
      <c r="PFP307" s="75"/>
      <c r="PFQ307" s="75"/>
      <c r="PFR307" s="75"/>
      <c r="PFS307" s="75"/>
      <c r="PFT307" s="75"/>
      <c r="PFU307" s="75"/>
      <c r="PFV307" s="75"/>
      <c r="PFW307" s="75"/>
      <c r="PFX307" s="75"/>
      <c r="PFY307" s="75"/>
      <c r="PFZ307" s="75"/>
      <c r="PGA307" s="75"/>
      <c r="PGB307" s="75"/>
      <c r="PGC307" s="75"/>
      <c r="PGD307" s="75"/>
      <c r="PGE307" s="75"/>
      <c r="PGF307" s="75"/>
      <c r="PGG307" s="75"/>
      <c r="PGH307" s="75"/>
      <c r="PGI307" s="75"/>
      <c r="PGJ307" s="75"/>
      <c r="PGK307" s="75"/>
      <c r="PGL307" s="75"/>
      <c r="PGM307" s="75"/>
      <c r="PGN307" s="75"/>
      <c r="PGO307" s="75"/>
      <c r="PGP307" s="75"/>
      <c r="PGQ307" s="75"/>
      <c r="PGR307" s="75"/>
      <c r="PGS307" s="75"/>
      <c r="PGT307" s="75"/>
      <c r="PGU307" s="75"/>
      <c r="PGV307" s="75"/>
      <c r="PGW307" s="75"/>
      <c r="PGX307" s="75"/>
      <c r="PGY307" s="75"/>
      <c r="PGZ307" s="75"/>
      <c r="PHA307" s="75"/>
      <c r="PHB307" s="75"/>
      <c r="PHC307" s="75"/>
      <c r="PHD307" s="75"/>
      <c r="PHE307" s="75"/>
      <c r="PHF307" s="75"/>
      <c r="PHG307" s="75"/>
      <c r="PHH307" s="75"/>
      <c r="PHI307" s="75"/>
      <c r="PHJ307" s="75"/>
      <c r="PHK307" s="75"/>
      <c r="PHL307" s="75"/>
      <c r="PHM307" s="75"/>
      <c r="PHN307" s="75"/>
      <c r="PHO307" s="75"/>
      <c r="PHP307" s="75"/>
      <c r="PHQ307" s="75"/>
      <c r="PHR307" s="75"/>
      <c r="PHS307" s="75"/>
      <c r="PHT307" s="75"/>
      <c r="PHU307" s="75"/>
      <c r="PHV307" s="75"/>
      <c r="PHW307" s="75"/>
      <c r="PHX307" s="75"/>
      <c r="PHY307" s="75"/>
      <c r="PHZ307" s="75"/>
      <c r="PIA307" s="75"/>
      <c r="PIB307" s="75"/>
      <c r="PIC307" s="75"/>
      <c r="PID307" s="75"/>
      <c r="PIE307" s="75"/>
      <c r="PIF307" s="75"/>
      <c r="PIG307" s="75"/>
      <c r="PIH307" s="75"/>
      <c r="PII307" s="75"/>
      <c r="PIJ307" s="75"/>
      <c r="PIK307" s="75"/>
      <c r="PIL307" s="75"/>
      <c r="PIM307" s="75"/>
      <c r="PIN307" s="75"/>
      <c r="PIO307" s="75"/>
      <c r="PIP307" s="75"/>
      <c r="PIQ307" s="75"/>
      <c r="PIR307" s="75"/>
      <c r="PIS307" s="75"/>
      <c r="PIT307" s="75"/>
      <c r="PIU307" s="75"/>
      <c r="PIV307" s="75"/>
      <c r="PIW307" s="75"/>
      <c r="PIX307" s="75"/>
      <c r="PIY307" s="75"/>
      <c r="PIZ307" s="75"/>
      <c r="PJA307" s="75"/>
      <c r="PJB307" s="75"/>
      <c r="PJC307" s="75"/>
      <c r="PJD307" s="75"/>
      <c r="PJE307" s="75"/>
      <c r="PJF307" s="75"/>
      <c r="PJG307" s="75"/>
      <c r="PJH307" s="75"/>
      <c r="PJI307" s="75"/>
      <c r="PJJ307" s="75"/>
      <c r="PJK307" s="75"/>
      <c r="PJL307" s="75"/>
      <c r="PJM307" s="75"/>
      <c r="PJN307" s="75"/>
      <c r="PJO307" s="75"/>
      <c r="PJP307" s="75"/>
      <c r="PJQ307" s="75"/>
      <c r="PJR307" s="75"/>
      <c r="PJS307" s="75"/>
      <c r="PJT307" s="75"/>
      <c r="PJU307" s="75"/>
      <c r="PJV307" s="75"/>
      <c r="PJW307" s="75"/>
      <c r="PJX307" s="75"/>
      <c r="PJY307" s="75"/>
      <c r="PJZ307" s="75"/>
      <c r="PKA307" s="75"/>
      <c r="PKB307" s="75"/>
      <c r="PKC307" s="75"/>
      <c r="PKD307" s="75"/>
      <c r="PKE307" s="75"/>
      <c r="PKF307" s="75"/>
      <c r="PKG307" s="75"/>
      <c r="PKH307" s="75"/>
      <c r="PKI307" s="75"/>
      <c r="PKJ307" s="75"/>
      <c r="PKK307" s="75"/>
      <c r="PKL307" s="75"/>
      <c r="PKM307" s="75"/>
      <c r="PKN307" s="75"/>
      <c r="PKO307" s="75"/>
      <c r="PKP307" s="75"/>
      <c r="PKQ307" s="75"/>
      <c r="PKR307" s="75"/>
      <c r="PKS307" s="75"/>
      <c r="PKT307" s="75"/>
      <c r="PKU307" s="75"/>
      <c r="PKV307" s="75"/>
      <c r="PKW307" s="75"/>
      <c r="PKX307" s="75"/>
      <c r="PKY307" s="75"/>
      <c r="PKZ307" s="75"/>
      <c r="PLA307" s="75"/>
      <c r="PLB307" s="75"/>
      <c r="PLC307" s="75"/>
      <c r="PLD307" s="75"/>
      <c r="PLE307" s="75"/>
      <c r="PLF307" s="75"/>
      <c r="PLG307" s="75"/>
      <c r="PLH307" s="75"/>
      <c r="PLI307" s="75"/>
      <c r="PLJ307" s="75"/>
      <c r="PLK307" s="75"/>
      <c r="PLL307" s="75"/>
      <c r="PLM307" s="75"/>
      <c r="PLN307" s="75"/>
      <c r="PLO307" s="75"/>
      <c r="PLP307" s="75"/>
      <c r="PLQ307" s="75"/>
      <c r="PLR307" s="75"/>
      <c r="PLS307" s="75"/>
      <c r="PLT307" s="75"/>
      <c r="PLU307" s="75"/>
      <c r="PLV307" s="75"/>
      <c r="PLW307" s="75"/>
      <c r="PLX307" s="75"/>
      <c r="PLY307" s="75"/>
      <c r="PLZ307" s="75"/>
      <c r="PMA307" s="75"/>
      <c r="PMB307" s="75"/>
      <c r="PMC307" s="75"/>
      <c r="PMD307" s="75"/>
      <c r="PME307" s="75"/>
      <c r="PMF307" s="75"/>
      <c r="PMG307" s="75"/>
      <c r="PMH307" s="75"/>
      <c r="PMI307" s="75"/>
      <c r="PMJ307" s="75"/>
      <c r="PMK307" s="75"/>
      <c r="PML307" s="75"/>
      <c r="PMM307" s="75"/>
      <c r="PMN307" s="75"/>
      <c r="PMO307" s="75"/>
      <c r="PMP307" s="75"/>
      <c r="PMQ307" s="75"/>
      <c r="PMR307" s="75"/>
      <c r="PMS307" s="75"/>
      <c r="PMT307" s="75"/>
      <c r="PMU307" s="75"/>
      <c r="PMV307" s="75"/>
      <c r="PMW307" s="75"/>
      <c r="PMX307" s="75"/>
      <c r="PMY307" s="75"/>
      <c r="PMZ307" s="75"/>
      <c r="PNA307" s="75"/>
      <c r="PNB307" s="75"/>
      <c r="PNC307" s="75"/>
      <c r="PND307" s="75"/>
      <c r="PNE307" s="75"/>
      <c r="PNF307" s="75"/>
      <c r="PNG307" s="75"/>
      <c r="PNH307" s="75"/>
      <c r="PNI307" s="75"/>
      <c r="PNJ307" s="75"/>
      <c r="PNK307" s="75"/>
      <c r="PNL307" s="75"/>
      <c r="PNM307" s="75"/>
      <c r="PNN307" s="75"/>
      <c r="PNO307" s="75"/>
      <c r="PNP307" s="75"/>
      <c r="PNQ307" s="75"/>
      <c r="PNR307" s="75"/>
      <c r="PNS307" s="75"/>
      <c r="PNT307" s="75"/>
      <c r="PNU307" s="75"/>
      <c r="PNV307" s="75"/>
      <c r="PNW307" s="75"/>
      <c r="PNX307" s="75"/>
      <c r="PNY307" s="75"/>
      <c r="PNZ307" s="75"/>
      <c r="POA307" s="75"/>
      <c r="POB307" s="75"/>
      <c r="POC307" s="75"/>
      <c r="POD307" s="75"/>
      <c r="POE307" s="75"/>
      <c r="POF307" s="75"/>
      <c r="POG307" s="75"/>
      <c r="POH307" s="75"/>
      <c r="POI307" s="75"/>
      <c r="POJ307" s="75"/>
      <c r="POK307" s="75"/>
      <c r="POL307" s="75"/>
      <c r="POM307" s="75"/>
      <c r="PON307" s="75"/>
      <c r="POO307" s="75"/>
      <c r="POP307" s="75"/>
      <c r="POQ307" s="75"/>
      <c r="POR307" s="75"/>
      <c r="POS307" s="75"/>
      <c r="POT307" s="75"/>
      <c r="POU307" s="75"/>
      <c r="POV307" s="75"/>
      <c r="POW307" s="75"/>
      <c r="POX307" s="75"/>
      <c r="POY307" s="75"/>
      <c r="POZ307" s="75"/>
      <c r="PPA307" s="75"/>
      <c r="PPB307" s="75"/>
      <c r="PPC307" s="75"/>
      <c r="PPD307" s="75"/>
      <c r="PPE307" s="75"/>
      <c r="PPF307" s="75"/>
      <c r="PPG307" s="75"/>
      <c r="PPH307" s="75"/>
      <c r="PPI307" s="75"/>
      <c r="PPJ307" s="75"/>
      <c r="PPK307" s="75"/>
      <c r="PPL307" s="75"/>
      <c r="PPM307" s="75"/>
      <c r="PPN307" s="75"/>
      <c r="PPO307" s="75"/>
      <c r="PPP307" s="75"/>
      <c r="PPQ307" s="75"/>
      <c r="PPR307" s="75"/>
      <c r="PPS307" s="75"/>
      <c r="PPT307" s="75"/>
      <c r="PPU307" s="75"/>
      <c r="PPV307" s="75"/>
      <c r="PPW307" s="75"/>
      <c r="PPX307" s="75"/>
      <c r="PPY307" s="75"/>
      <c r="PPZ307" s="75"/>
      <c r="PQA307" s="75"/>
      <c r="PQB307" s="75"/>
      <c r="PQC307" s="75"/>
      <c r="PQD307" s="75"/>
      <c r="PQE307" s="75"/>
      <c r="PQF307" s="75"/>
      <c r="PQG307" s="75"/>
      <c r="PQH307" s="75"/>
      <c r="PQI307" s="75"/>
      <c r="PQJ307" s="75"/>
      <c r="PQK307" s="75"/>
      <c r="PQL307" s="75"/>
      <c r="PQM307" s="75"/>
      <c r="PQN307" s="75"/>
      <c r="PQO307" s="75"/>
      <c r="PQP307" s="75"/>
      <c r="PQQ307" s="75"/>
      <c r="PQR307" s="75"/>
      <c r="PQS307" s="75"/>
      <c r="PQT307" s="75"/>
      <c r="PQU307" s="75"/>
      <c r="PQV307" s="75"/>
      <c r="PQW307" s="75"/>
      <c r="PQX307" s="75"/>
      <c r="PQY307" s="75"/>
      <c r="PQZ307" s="75"/>
      <c r="PRA307" s="75"/>
      <c r="PRB307" s="75"/>
      <c r="PRC307" s="75"/>
      <c r="PRD307" s="75"/>
      <c r="PRE307" s="75"/>
      <c r="PRF307" s="75"/>
      <c r="PRG307" s="75"/>
      <c r="PRH307" s="75"/>
      <c r="PRI307" s="75"/>
      <c r="PRJ307" s="75"/>
      <c r="PRK307" s="75"/>
      <c r="PRL307" s="75"/>
      <c r="PRM307" s="75"/>
      <c r="PRN307" s="75"/>
      <c r="PRO307" s="75"/>
      <c r="PRP307" s="75"/>
      <c r="PRQ307" s="75"/>
      <c r="PRR307" s="75"/>
      <c r="PRS307" s="75"/>
      <c r="PRT307" s="75"/>
      <c r="PRU307" s="75"/>
      <c r="PRV307" s="75"/>
      <c r="PRW307" s="75"/>
      <c r="PRX307" s="75"/>
      <c r="PRY307" s="75"/>
      <c r="PRZ307" s="75"/>
      <c r="PSA307" s="75"/>
      <c r="PSB307" s="75"/>
      <c r="PSC307" s="75"/>
      <c r="PSD307" s="75"/>
      <c r="PSE307" s="75"/>
      <c r="PSF307" s="75"/>
      <c r="PSG307" s="75"/>
      <c r="PSH307" s="75"/>
      <c r="PSI307" s="75"/>
      <c r="PSJ307" s="75"/>
      <c r="PSK307" s="75"/>
      <c r="PSL307" s="75"/>
      <c r="PSM307" s="75"/>
      <c r="PSN307" s="75"/>
      <c r="PSO307" s="75"/>
      <c r="PSP307" s="75"/>
      <c r="PSQ307" s="75"/>
      <c r="PSR307" s="75"/>
      <c r="PSS307" s="75"/>
      <c r="PST307" s="75"/>
      <c r="PSU307" s="75"/>
      <c r="PSV307" s="75"/>
      <c r="PSW307" s="75"/>
      <c r="PSX307" s="75"/>
      <c r="PSY307" s="75"/>
      <c r="PSZ307" s="75"/>
      <c r="PTA307" s="75"/>
      <c r="PTB307" s="75"/>
      <c r="PTC307" s="75"/>
      <c r="PTD307" s="75"/>
      <c r="PTE307" s="75"/>
      <c r="PTF307" s="75"/>
      <c r="PTG307" s="75"/>
      <c r="PTH307" s="75"/>
      <c r="PTI307" s="75"/>
      <c r="PTJ307" s="75"/>
      <c r="PTK307" s="75"/>
      <c r="PTL307" s="75"/>
      <c r="PTM307" s="75"/>
      <c r="PTN307" s="75"/>
      <c r="PTO307" s="75"/>
      <c r="PTP307" s="75"/>
      <c r="PTQ307" s="75"/>
      <c r="PTR307" s="75"/>
      <c r="PTS307" s="75"/>
      <c r="PTT307" s="75"/>
      <c r="PTU307" s="75"/>
      <c r="PTV307" s="75"/>
      <c r="PTW307" s="75"/>
      <c r="PTX307" s="75"/>
      <c r="PTY307" s="75"/>
      <c r="PTZ307" s="75"/>
      <c r="PUA307" s="75"/>
      <c r="PUB307" s="75"/>
      <c r="PUC307" s="75"/>
      <c r="PUD307" s="75"/>
      <c r="PUE307" s="75"/>
      <c r="PUF307" s="75"/>
      <c r="PUG307" s="75"/>
      <c r="PUH307" s="75"/>
      <c r="PUI307" s="75"/>
      <c r="PUJ307" s="75"/>
      <c r="PUK307" s="75"/>
      <c r="PUL307" s="75"/>
      <c r="PUM307" s="75"/>
      <c r="PUN307" s="75"/>
      <c r="PUO307" s="75"/>
      <c r="PUP307" s="75"/>
      <c r="PUQ307" s="75"/>
      <c r="PUR307" s="75"/>
      <c r="PUS307" s="75"/>
      <c r="PUT307" s="75"/>
      <c r="PUU307" s="75"/>
      <c r="PUV307" s="75"/>
      <c r="PUW307" s="75"/>
      <c r="PUX307" s="75"/>
      <c r="PUY307" s="75"/>
      <c r="PUZ307" s="75"/>
      <c r="PVA307" s="75"/>
      <c r="PVB307" s="75"/>
      <c r="PVC307" s="75"/>
      <c r="PVD307" s="75"/>
      <c r="PVE307" s="75"/>
      <c r="PVF307" s="75"/>
      <c r="PVG307" s="75"/>
      <c r="PVH307" s="75"/>
      <c r="PVI307" s="75"/>
      <c r="PVJ307" s="75"/>
      <c r="PVK307" s="75"/>
      <c r="PVL307" s="75"/>
      <c r="PVM307" s="75"/>
      <c r="PVN307" s="75"/>
      <c r="PVO307" s="75"/>
      <c r="PVP307" s="75"/>
      <c r="PVQ307" s="75"/>
      <c r="PVR307" s="75"/>
      <c r="PVS307" s="75"/>
      <c r="PVT307" s="75"/>
      <c r="PVU307" s="75"/>
      <c r="PVV307" s="75"/>
      <c r="PVW307" s="75"/>
      <c r="PVX307" s="75"/>
      <c r="PVY307" s="75"/>
      <c r="PVZ307" s="75"/>
      <c r="PWA307" s="75"/>
      <c r="PWB307" s="75"/>
      <c r="PWC307" s="75"/>
      <c r="PWD307" s="75"/>
      <c r="PWE307" s="75"/>
      <c r="PWF307" s="75"/>
      <c r="PWG307" s="75"/>
      <c r="PWH307" s="75"/>
      <c r="PWI307" s="75"/>
      <c r="PWJ307" s="75"/>
      <c r="PWK307" s="75"/>
      <c r="PWL307" s="75"/>
      <c r="PWM307" s="75"/>
      <c r="PWN307" s="75"/>
      <c r="PWO307" s="75"/>
      <c r="PWP307" s="75"/>
      <c r="PWQ307" s="75"/>
      <c r="PWR307" s="75"/>
      <c r="PWS307" s="75"/>
      <c r="PWT307" s="75"/>
      <c r="PWU307" s="75"/>
      <c r="PWV307" s="75"/>
      <c r="PWW307" s="75"/>
      <c r="PWX307" s="75"/>
      <c r="PWY307" s="75"/>
      <c r="PWZ307" s="75"/>
      <c r="PXA307" s="75"/>
      <c r="PXB307" s="75"/>
      <c r="PXC307" s="75"/>
      <c r="PXD307" s="75"/>
      <c r="PXE307" s="75"/>
      <c r="PXF307" s="75"/>
      <c r="PXG307" s="75"/>
      <c r="PXH307" s="75"/>
      <c r="PXI307" s="75"/>
      <c r="PXJ307" s="75"/>
      <c r="PXK307" s="75"/>
      <c r="PXL307" s="75"/>
      <c r="PXM307" s="75"/>
      <c r="PXN307" s="75"/>
      <c r="PXO307" s="75"/>
      <c r="PXP307" s="75"/>
      <c r="PXQ307" s="75"/>
      <c r="PXR307" s="75"/>
      <c r="PXS307" s="75"/>
      <c r="PXT307" s="75"/>
      <c r="PXU307" s="75"/>
      <c r="PXV307" s="75"/>
      <c r="PXW307" s="75"/>
      <c r="PXX307" s="75"/>
      <c r="PXY307" s="75"/>
      <c r="PXZ307" s="75"/>
      <c r="PYA307" s="75"/>
      <c r="PYB307" s="75"/>
      <c r="PYC307" s="75"/>
      <c r="PYD307" s="75"/>
      <c r="PYE307" s="75"/>
      <c r="PYF307" s="75"/>
      <c r="PYG307" s="75"/>
      <c r="PYH307" s="75"/>
      <c r="PYI307" s="75"/>
      <c r="PYJ307" s="75"/>
      <c r="PYK307" s="75"/>
      <c r="PYL307" s="75"/>
      <c r="PYM307" s="75"/>
      <c r="PYN307" s="75"/>
      <c r="PYO307" s="75"/>
      <c r="PYP307" s="75"/>
      <c r="PYQ307" s="75"/>
      <c r="PYR307" s="75"/>
      <c r="PYS307" s="75"/>
      <c r="PYT307" s="75"/>
      <c r="PYU307" s="75"/>
      <c r="PYV307" s="75"/>
      <c r="PYW307" s="75"/>
      <c r="PYX307" s="75"/>
      <c r="PYY307" s="75"/>
      <c r="PYZ307" s="75"/>
      <c r="PZA307" s="75"/>
      <c r="PZB307" s="75"/>
      <c r="PZC307" s="75"/>
      <c r="PZD307" s="75"/>
      <c r="PZE307" s="75"/>
      <c r="PZF307" s="75"/>
      <c r="PZG307" s="75"/>
      <c r="PZH307" s="75"/>
      <c r="PZI307" s="75"/>
      <c r="PZJ307" s="75"/>
      <c r="PZK307" s="75"/>
      <c r="PZL307" s="75"/>
      <c r="PZM307" s="75"/>
      <c r="PZN307" s="75"/>
      <c r="PZO307" s="75"/>
      <c r="PZP307" s="75"/>
      <c r="PZQ307" s="75"/>
      <c r="PZR307" s="75"/>
      <c r="PZS307" s="75"/>
      <c r="PZT307" s="75"/>
      <c r="PZU307" s="75"/>
      <c r="PZV307" s="75"/>
      <c r="PZW307" s="75"/>
      <c r="PZX307" s="75"/>
      <c r="PZY307" s="75"/>
      <c r="PZZ307" s="75"/>
      <c r="QAA307" s="75"/>
      <c r="QAB307" s="75"/>
      <c r="QAC307" s="75"/>
      <c r="QAD307" s="75"/>
      <c r="QAE307" s="75"/>
      <c r="QAF307" s="75"/>
      <c r="QAG307" s="75"/>
      <c r="QAH307" s="75"/>
      <c r="QAI307" s="75"/>
      <c r="QAJ307" s="75"/>
      <c r="QAK307" s="75"/>
      <c r="QAL307" s="75"/>
      <c r="QAM307" s="75"/>
      <c r="QAN307" s="75"/>
      <c r="QAO307" s="75"/>
      <c r="QAP307" s="75"/>
      <c r="QAQ307" s="75"/>
      <c r="QAR307" s="75"/>
      <c r="QAS307" s="75"/>
      <c r="QAT307" s="75"/>
      <c r="QAU307" s="75"/>
      <c r="QAV307" s="75"/>
      <c r="QAW307" s="75"/>
      <c r="QAX307" s="75"/>
      <c r="QAY307" s="75"/>
      <c r="QAZ307" s="75"/>
      <c r="QBA307" s="75"/>
      <c r="QBB307" s="75"/>
      <c r="QBC307" s="75"/>
      <c r="QBD307" s="75"/>
      <c r="QBE307" s="75"/>
      <c r="QBF307" s="75"/>
      <c r="QBG307" s="75"/>
      <c r="QBH307" s="75"/>
      <c r="QBI307" s="75"/>
      <c r="QBJ307" s="75"/>
      <c r="QBK307" s="75"/>
      <c r="QBL307" s="75"/>
      <c r="QBM307" s="75"/>
      <c r="QBN307" s="75"/>
      <c r="QBO307" s="75"/>
      <c r="QBP307" s="75"/>
      <c r="QBQ307" s="75"/>
      <c r="QBR307" s="75"/>
      <c r="QBS307" s="75"/>
      <c r="QBT307" s="75"/>
      <c r="QBU307" s="75"/>
      <c r="QBV307" s="75"/>
      <c r="QBW307" s="75"/>
      <c r="QBX307" s="75"/>
      <c r="QBY307" s="75"/>
      <c r="QBZ307" s="75"/>
      <c r="QCA307" s="75"/>
      <c r="QCB307" s="75"/>
      <c r="QCC307" s="75"/>
      <c r="QCD307" s="75"/>
      <c r="QCE307" s="75"/>
      <c r="QCF307" s="75"/>
      <c r="QCG307" s="75"/>
      <c r="QCH307" s="75"/>
      <c r="QCI307" s="75"/>
      <c r="QCJ307" s="75"/>
      <c r="QCK307" s="75"/>
      <c r="QCL307" s="75"/>
      <c r="QCM307" s="75"/>
      <c r="QCN307" s="75"/>
      <c r="QCO307" s="75"/>
      <c r="QCP307" s="75"/>
      <c r="QCQ307" s="75"/>
      <c r="QCR307" s="75"/>
      <c r="QCS307" s="75"/>
      <c r="QCT307" s="75"/>
      <c r="QCU307" s="75"/>
      <c r="QCV307" s="75"/>
      <c r="QCW307" s="75"/>
      <c r="QCX307" s="75"/>
      <c r="QCY307" s="75"/>
      <c r="QCZ307" s="75"/>
      <c r="QDA307" s="75"/>
      <c r="QDB307" s="75"/>
      <c r="QDC307" s="75"/>
      <c r="QDD307" s="75"/>
      <c r="QDE307" s="75"/>
      <c r="QDF307" s="75"/>
      <c r="QDG307" s="75"/>
      <c r="QDH307" s="75"/>
      <c r="QDI307" s="75"/>
      <c r="QDJ307" s="75"/>
      <c r="QDK307" s="75"/>
      <c r="QDL307" s="75"/>
      <c r="QDM307" s="75"/>
      <c r="QDN307" s="75"/>
      <c r="QDO307" s="75"/>
      <c r="QDP307" s="75"/>
      <c r="QDQ307" s="75"/>
      <c r="QDR307" s="75"/>
      <c r="QDS307" s="75"/>
      <c r="QDT307" s="75"/>
      <c r="QDU307" s="75"/>
      <c r="QDV307" s="75"/>
      <c r="QDW307" s="75"/>
      <c r="QDX307" s="75"/>
      <c r="QDY307" s="75"/>
      <c r="QDZ307" s="75"/>
      <c r="QEA307" s="75"/>
      <c r="QEB307" s="75"/>
      <c r="QEC307" s="75"/>
      <c r="QED307" s="75"/>
      <c r="QEE307" s="75"/>
      <c r="QEF307" s="75"/>
      <c r="QEG307" s="75"/>
      <c r="QEH307" s="75"/>
      <c r="QEI307" s="75"/>
      <c r="QEJ307" s="75"/>
      <c r="QEK307" s="75"/>
      <c r="QEL307" s="75"/>
      <c r="QEM307" s="75"/>
      <c r="QEN307" s="75"/>
      <c r="QEO307" s="75"/>
      <c r="QEP307" s="75"/>
      <c r="QEQ307" s="75"/>
      <c r="QER307" s="75"/>
      <c r="QES307" s="75"/>
      <c r="QET307" s="75"/>
      <c r="QEU307" s="75"/>
      <c r="QEV307" s="75"/>
      <c r="QEW307" s="75"/>
      <c r="QEX307" s="75"/>
      <c r="QEY307" s="75"/>
      <c r="QEZ307" s="75"/>
      <c r="QFA307" s="75"/>
      <c r="QFB307" s="75"/>
      <c r="QFC307" s="75"/>
      <c r="QFD307" s="75"/>
      <c r="QFE307" s="75"/>
      <c r="QFF307" s="75"/>
      <c r="QFG307" s="75"/>
      <c r="QFH307" s="75"/>
      <c r="QFI307" s="75"/>
      <c r="QFJ307" s="75"/>
      <c r="QFK307" s="75"/>
      <c r="QFL307" s="75"/>
      <c r="QFM307" s="75"/>
      <c r="QFN307" s="75"/>
      <c r="QFO307" s="75"/>
      <c r="QFP307" s="75"/>
      <c r="QFQ307" s="75"/>
      <c r="QFR307" s="75"/>
      <c r="QFS307" s="75"/>
      <c r="QFT307" s="75"/>
      <c r="QFU307" s="75"/>
      <c r="QFV307" s="75"/>
      <c r="QFW307" s="75"/>
      <c r="QFX307" s="75"/>
      <c r="QFY307" s="75"/>
      <c r="QFZ307" s="75"/>
      <c r="QGA307" s="75"/>
      <c r="QGB307" s="75"/>
      <c r="QGC307" s="75"/>
      <c r="QGD307" s="75"/>
      <c r="QGE307" s="75"/>
      <c r="QGF307" s="75"/>
      <c r="QGG307" s="75"/>
      <c r="QGH307" s="75"/>
      <c r="QGI307" s="75"/>
      <c r="QGJ307" s="75"/>
      <c r="QGK307" s="75"/>
      <c r="QGL307" s="75"/>
      <c r="QGM307" s="75"/>
      <c r="QGN307" s="75"/>
      <c r="QGO307" s="75"/>
      <c r="QGP307" s="75"/>
      <c r="QGQ307" s="75"/>
      <c r="QGR307" s="75"/>
      <c r="QGS307" s="75"/>
      <c r="QGT307" s="75"/>
      <c r="QGU307" s="75"/>
      <c r="QGV307" s="75"/>
      <c r="QGW307" s="75"/>
      <c r="QGX307" s="75"/>
      <c r="QGY307" s="75"/>
      <c r="QGZ307" s="75"/>
      <c r="QHA307" s="75"/>
      <c r="QHB307" s="75"/>
      <c r="QHC307" s="75"/>
      <c r="QHD307" s="75"/>
      <c r="QHE307" s="75"/>
      <c r="QHF307" s="75"/>
      <c r="QHG307" s="75"/>
      <c r="QHH307" s="75"/>
      <c r="QHI307" s="75"/>
      <c r="QHJ307" s="75"/>
      <c r="QHK307" s="75"/>
      <c r="QHL307" s="75"/>
      <c r="QHM307" s="75"/>
      <c r="QHN307" s="75"/>
      <c r="QHO307" s="75"/>
      <c r="QHP307" s="75"/>
      <c r="QHQ307" s="75"/>
      <c r="QHR307" s="75"/>
      <c r="QHS307" s="75"/>
      <c r="QHT307" s="75"/>
      <c r="QHU307" s="75"/>
      <c r="QHV307" s="75"/>
      <c r="QHW307" s="75"/>
      <c r="QHX307" s="75"/>
      <c r="QHY307" s="75"/>
      <c r="QHZ307" s="75"/>
      <c r="QIA307" s="75"/>
      <c r="QIB307" s="75"/>
      <c r="QIC307" s="75"/>
      <c r="QID307" s="75"/>
      <c r="QIE307" s="75"/>
      <c r="QIF307" s="75"/>
      <c r="QIG307" s="75"/>
      <c r="QIH307" s="75"/>
      <c r="QII307" s="75"/>
      <c r="QIJ307" s="75"/>
      <c r="QIK307" s="75"/>
      <c r="QIL307" s="75"/>
      <c r="QIM307" s="75"/>
      <c r="QIN307" s="75"/>
      <c r="QIO307" s="75"/>
      <c r="QIP307" s="75"/>
      <c r="QIQ307" s="75"/>
      <c r="QIR307" s="75"/>
      <c r="QIS307" s="75"/>
      <c r="QIT307" s="75"/>
      <c r="QIU307" s="75"/>
      <c r="QIV307" s="75"/>
      <c r="QIW307" s="75"/>
      <c r="QIX307" s="75"/>
      <c r="QIY307" s="75"/>
      <c r="QIZ307" s="75"/>
      <c r="QJA307" s="75"/>
      <c r="QJB307" s="75"/>
      <c r="QJC307" s="75"/>
      <c r="QJD307" s="75"/>
      <c r="QJE307" s="75"/>
      <c r="QJF307" s="75"/>
      <c r="QJG307" s="75"/>
      <c r="QJH307" s="75"/>
      <c r="QJI307" s="75"/>
      <c r="QJJ307" s="75"/>
      <c r="QJK307" s="75"/>
      <c r="QJL307" s="75"/>
      <c r="QJM307" s="75"/>
      <c r="QJN307" s="75"/>
      <c r="QJO307" s="75"/>
      <c r="QJP307" s="75"/>
      <c r="QJQ307" s="75"/>
      <c r="QJR307" s="75"/>
      <c r="QJS307" s="75"/>
      <c r="QJT307" s="75"/>
      <c r="QJU307" s="75"/>
      <c r="QJV307" s="75"/>
      <c r="QJW307" s="75"/>
      <c r="QJX307" s="75"/>
      <c r="QJY307" s="75"/>
      <c r="QJZ307" s="75"/>
      <c r="QKA307" s="75"/>
      <c r="QKB307" s="75"/>
      <c r="QKC307" s="75"/>
      <c r="QKD307" s="75"/>
      <c r="QKE307" s="75"/>
      <c r="QKF307" s="75"/>
      <c r="QKG307" s="75"/>
      <c r="QKH307" s="75"/>
      <c r="QKI307" s="75"/>
      <c r="QKJ307" s="75"/>
      <c r="QKK307" s="75"/>
      <c r="QKL307" s="75"/>
      <c r="QKM307" s="75"/>
      <c r="QKN307" s="75"/>
      <c r="QKO307" s="75"/>
      <c r="QKP307" s="75"/>
      <c r="QKQ307" s="75"/>
      <c r="QKR307" s="75"/>
      <c r="QKS307" s="75"/>
      <c r="QKT307" s="75"/>
      <c r="QKU307" s="75"/>
      <c r="QKV307" s="75"/>
      <c r="QKW307" s="75"/>
      <c r="QKX307" s="75"/>
      <c r="QKY307" s="75"/>
      <c r="QKZ307" s="75"/>
      <c r="QLA307" s="75"/>
      <c r="QLB307" s="75"/>
      <c r="QLC307" s="75"/>
      <c r="QLD307" s="75"/>
      <c r="QLE307" s="75"/>
      <c r="QLF307" s="75"/>
      <c r="QLG307" s="75"/>
      <c r="QLH307" s="75"/>
      <c r="QLI307" s="75"/>
      <c r="QLJ307" s="75"/>
      <c r="QLK307" s="75"/>
      <c r="QLL307" s="75"/>
      <c r="QLM307" s="75"/>
      <c r="QLN307" s="75"/>
      <c r="QLO307" s="75"/>
      <c r="QLP307" s="75"/>
      <c r="QLQ307" s="75"/>
      <c r="QLR307" s="75"/>
      <c r="QLS307" s="75"/>
      <c r="QLT307" s="75"/>
      <c r="QLU307" s="75"/>
      <c r="QLV307" s="75"/>
      <c r="QLW307" s="75"/>
      <c r="QLX307" s="75"/>
      <c r="QLY307" s="75"/>
      <c r="QLZ307" s="75"/>
      <c r="QMA307" s="75"/>
      <c r="QMB307" s="75"/>
      <c r="QMC307" s="75"/>
      <c r="QMD307" s="75"/>
      <c r="QME307" s="75"/>
      <c r="QMF307" s="75"/>
      <c r="QMG307" s="75"/>
      <c r="QMH307" s="75"/>
      <c r="QMI307" s="75"/>
      <c r="QMJ307" s="75"/>
      <c r="QMK307" s="75"/>
      <c r="QML307" s="75"/>
      <c r="QMM307" s="75"/>
      <c r="QMN307" s="75"/>
      <c r="QMO307" s="75"/>
      <c r="QMP307" s="75"/>
      <c r="QMQ307" s="75"/>
      <c r="QMR307" s="75"/>
      <c r="QMS307" s="75"/>
      <c r="QMT307" s="75"/>
      <c r="QMU307" s="75"/>
      <c r="QMV307" s="75"/>
      <c r="QMW307" s="75"/>
      <c r="QMX307" s="75"/>
      <c r="QMY307" s="75"/>
      <c r="QMZ307" s="75"/>
      <c r="QNA307" s="75"/>
      <c r="QNB307" s="75"/>
      <c r="QNC307" s="75"/>
      <c r="QND307" s="75"/>
      <c r="QNE307" s="75"/>
      <c r="QNF307" s="75"/>
      <c r="QNG307" s="75"/>
      <c r="QNH307" s="75"/>
      <c r="QNI307" s="75"/>
      <c r="QNJ307" s="75"/>
      <c r="QNK307" s="75"/>
      <c r="QNL307" s="75"/>
      <c r="QNM307" s="75"/>
      <c r="QNN307" s="75"/>
      <c r="QNO307" s="75"/>
      <c r="QNP307" s="75"/>
      <c r="QNQ307" s="75"/>
      <c r="QNR307" s="75"/>
      <c r="QNS307" s="75"/>
      <c r="QNT307" s="75"/>
      <c r="QNU307" s="75"/>
      <c r="QNV307" s="75"/>
      <c r="QNW307" s="75"/>
      <c r="QNX307" s="75"/>
      <c r="QNY307" s="75"/>
      <c r="QNZ307" s="75"/>
      <c r="QOA307" s="75"/>
      <c r="QOB307" s="75"/>
      <c r="QOC307" s="75"/>
      <c r="QOD307" s="75"/>
      <c r="QOE307" s="75"/>
      <c r="QOF307" s="75"/>
      <c r="QOG307" s="75"/>
      <c r="QOH307" s="75"/>
      <c r="QOI307" s="75"/>
      <c r="QOJ307" s="75"/>
      <c r="QOK307" s="75"/>
      <c r="QOL307" s="75"/>
      <c r="QOM307" s="75"/>
      <c r="QON307" s="75"/>
      <c r="QOO307" s="75"/>
      <c r="QOP307" s="75"/>
      <c r="QOQ307" s="75"/>
      <c r="QOR307" s="75"/>
      <c r="QOS307" s="75"/>
      <c r="QOT307" s="75"/>
      <c r="QOU307" s="75"/>
      <c r="QOV307" s="75"/>
      <c r="QOW307" s="75"/>
      <c r="QOX307" s="75"/>
      <c r="QOY307" s="75"/>
      <c r="QOZ307" s="75"/>
      <c r="QPA307" s="75"/>
      <c r="QPB307" s="75"/>
      <c r="QPC307" s="75"/>
      <c r="QPD307" s="75"/>
      <c r="QPE307" s="75"/>
      <c r="QPF307" s="75"/>
      <c r="QPG307" s="75"/>
      <c r="QPH307" s="75"/>
      <c r="QPI307" s="75"/>
      <c r="QPJ307" s="75"/>
      <c r="QPK307" s="75"/>
      <c r="QPL307" s="75"/>
      <c r="QPM307" s="75"/>
      <c r="QPN307" s="75"/>
      <c r="QPO307" s="75"/>
      <c r="QPP307" s="75"/>
      <c r="QPQ307" s="75"/>
      <c r="QPR307" s="75"/>
      <c r="QPS307" s="75"/>
      <c r="QPT307" s="75"/>
      <c r="QPU307" s="75"/>
      <c r="QPV307" s="75"/>
      <c r="QPW307" s="75"/>
      <c r="QPX307" s="75"/>
      <c r="QPY307" s="75"/>
      <c r="QPZ307" s="75"/>
      <c r="QQA307" s="75"/>
      <c r="QQB307" s="75"/>
      <c r="QQC307" s="75"/>
      <c r="QQD307" s="75"/>
      <c r="QQE307" s="75"/>
      <c r="QQF307" s="75"/>
      <c r="QQG307" s="75"/>
      <c r="QQH307" s="75"/>
      <c r="QQI307" s="75"/>
      <c r="QQJ307" s="75"/>
      <c r="QQK307" s="75"/>
      <c r="QQL307" s="75"/>
      <c r="QQM307" s="75"/>
      <c r="QQN307" s="75"/>
      <c r="QQO307" s="75"/>
      <c r="QQP307" s="75"/>
      <c r="QQQ307" s="75"/>
      <c r="QQR307" s="75"/>
      <c r="QQS307" s="75"/>
      <c r="QQT307" s="75"/>
      <c r="QQU307" s="75"/>
      <c r="QQV307" s="75"/>
      <c r="QQW307" s="75"/>
      <c r="QQX307" s="75"/>
      <c r="QQY307" s="75"/>
      <c r="QQZ307" s="75"/>
      <c r="QRA307" s="75"/>
      <c r="QRB307" s="75"/>
      <c r="QRC307" s="75"/>
      <c r="QRD307" s="75"/>
      <c r="QRE307" s="75"/>
      <c r="QRF307" s="75"/>
      <c r="QRG307" s="75"/>
      <c r="QRH307" s="75"/>
      <c r="QRI307" s="75"/>
      <c r="QRJ307" s="75"/>
      <c r="QRK307" s="75"/>
      <c r="QRL307" s="75"/>
      <c r="QRM307" s="75"/>
      <c r="QRN307" s="75"/>
      <c r="QRO307" s="75"/>
      <c r="QRP307" s="75"/>
      <c r="QRQ307" s="75"/>
      <c r="QRR307" s="75"/>
      <c r="QRS307" s="75"/>
      <c r="QRT307" s="75"/>
      <c r="QRU307" s="75"/>
      <c r="QRV307" s="75"/>
      <c r="QRW307" s="75"/>
      <c r="QRX307" s="75"/>
      <c r="QRY307" s="75"/>
      <c r="QRZ307" s="75"/>
      <c r="QSA307" s="75"/>
      <c r="QSB307" s="75"/>
      <c r="QSC307" s="75"/>
      <c r="QSD307" s="75"/>
      <c r="QSE307" s="75"/>
      <c r="QSF307" s="75"/>
      <c r="QSG307" s="75"/>
      <c r="QSH307" s="75"/>
      <c r="QSI307" s="75"/>
      <c r="QSJ307" s="75"/>
      <c r="QSK307" s="75"/>
      <c r="QSL307" s="75"/>
      <c r="QSM307" s="75"/>
      <c r="QSN307" s="75"/>
      <c r="QSO307" s="75"/>
      <c r="QSP307" s="75"/>
      <c r="QSQ307" s="75"/>
      <c r="QSR307" s="75"/>
      <c r="QSS307" s="75"/>
      <c r="QST307" s="75"/>
      <c r="QSU307" s="75"/>
      <c r="QSV307" s="75"/>
      <c r="QSW307" s="75"/>
      <c r="QSX307" s="75"/>
      <c r="QSY307" s="75"/>
      <c r="QSZ307" s="75"/>
      <c r="QTA307" s="75"/>
      <c r="QTB307" s="75"/>
      <c r="QTC307" s="75"/>
      <c r="QTD307" s="75"/>
      <c r="QTE307" s="75"/>
      <c r="QTF307" s="75"/>
      <c r="QTG307" s="75"/>
      <c r="QTH307" s="75"/>
      <c r="QTI307" s="75"/>
      <c r="QTJ307" s="75"/>
      <c r="QTK307" s="75"/>
      <c r="QTL307" s="75"/>
      <c r="QTM307" s="75"/>
      <c r="QTN307" s="75"/>
      <c r="QTO307" s="75"/>
      <c r="QTP307" s="75"/>
      <c r="QTQ307" s="75"/>
      <c r="QTR307" s="75"/>
      <c r="QTS307" s="75"/>
      <c r="QTT307" s="75"/>
      <c r="QTU307" s="75"/>
      <c r="QTV307" s="75"/>
      <c r="QTW307" s="75"/>
      <c r="QTX307" s="75"/>
      <c r="QTY307" s="75"/>
      <c r="QTZ307" s="75"/>
      <c r="QUA307" s="75"/>
      <c r="QUB307" s="75"/>
      <c r="QUC307" s="75"/>
      <c r="QUD307" s="75"/>
      <c r="QUE307" s="75"/>
      <c r="QUF307" s="75"/>
      <c r="QUG307" s="75"/>
      <c r="QUH307" s="75"/>
      <c r="QUI307" s="75"/>
      <c r="QUJ307" s="75"/>
      <c r="QUK307" s="75"/>
      <c r="QUL307" s="75"/>
      <c r="QUM307" s="75"/>
      <c r="QUN307" s="75"/>
      <c r="QUO307" s="75"/>
      <c r="QUP307" s="75"/>
      <c r="QUQ307" s="75"/>
      <c r="QUR307" s="75"/>
      <c r="QUS307" s="75"/>
      <c r="QUT307" s="75"/>
      <c r="QUU307" s="75"/>
      <c r="QUV307" s="75"/>
      <c r="QUW307" s="75"/>
      <c r="QUX307" s="75"/>
      <c r="QUY307" s="75"/>
      <c r="QUZ307" s="75"/>
      <c r="QVA307" s="75"/>
      <c r="QVB307" s="75"/>
      <c r="QVC307" s="75"/>
      <c r="QVD307" s="75"/>
      <c r="QVE307" s="75"/>
      <c r="QVF307" s="75"/>
      <c r="QVG307" s="75"/>
      <c r="QVH307" s="75"/>
      <c r="QVI307" s="75"/>
      <c r="QVJ307" s="75"/>
      <c r="QVK307" s="75"/>
      <c r="QVL307" s="75"/>
      <c r="QVM307" s="75"/>
      <c r="QVN307" s="75"/>
      <c r="QVO307" s="75"/>
      <c r="QVP307" s="75"/>
      <c r="QVQ307" s="75"/>
      <c r="QVR307" s="75"/>
      <c r="QVS307" s="75"/>
      <c r="QVT307" s="75"/>
      <c r="QVU307" s="75"/>
      <c r="QVV307" s="75"/>
      <c r="QVW307" s="75"/>
      <c r="QVX307" s="75"/>
      <c r="QVY307" s="75"/>
      <c r="QVZ307" s="75"/>
      <c r="QWA307" s="75"/>
      <c r="QWB307" s="75"/>
      <c r="QWC307" s="75"/>
      <c r="QWD307" s="75"/>
      <c r="QWE307" s="75"/>
      <c r="QWF307" s="75"/>
      <c r="QWG307" s="75"/>
      <c r="QWH307" s="75"/>
      <c r="QWI307" s="75"/>
      <c r="QWJ307" s="75"/>
      <c r="QWK307" s="75"/>
      <c r="QWL307" s="75"/>
      <c r="QWM307" s="75"/>
      <c r="QWN307" s="75"/>
      <c r="QWO307" s="75"/>
      <c r="QWP307" s="75"/>
      <c r="QWQ307" s="75"/>
      <c r="QWR307" s="75"/>
      <c r="QWS307" s="75"/>
      <c r="QWT307" s="75"/>
      <c r="QWU307" s="75"/>
      <c r="QWV307" s="75"/>
      <c r="QWW307" s="75"/>
      <c r="QWX307" s="75"/>
      <c r="QWY307" s="75"/>
      <c r="QWZ307" s="75"/>
      <c r="QXA307" s="75"/>
      <c r="QXB307" s="75"/>
      <c r="QXC307" s="75"/>
      <c r="QXD307" s="75"/>
      <c r="QXE307" s="75"/>
      <c r="QXF307" s="75"/>
      <c r="QXG307" s="75"/>
      <c r="QXH307" s="75"/>
      <c r="QXI307" s="75"/>
      <c r="QXJ307" s="75"/>
      <c r="QXK307" s="75"/>
      <c r="QXL307" s="75"/>
      <c r="QXM307" s="75"/>
      <c r="QXN307" s="75"/>
      <c r="QXO307" s="75"/>
      <c r="QXP307" s="75"/>
      <c r="QXQ307" s="75"/>
      <c r="QXR307" s="75"/>
      <c r="QXS307" s="75"/>
      <c r="QXT307" s="75"/>
      <c r="QXU307" s="75"/>
      <c r="QXV307" s="75"/>
      <c r="QXW307" s="75"/>
      <c r="QXX307" s="75"/>
      <c r="QXY307" s="75"/>
      <c r="QXZ307" s="75"/>
      <c r="QYA307" s="75"/>
      <c r="QYB307" s="75"/>
      <c r="QYC307" s="75"/>
      <c r="QYD307" s="75"/>
      <c r="QYE307" s="75"/>
      <c r="QYF307" s="75"/>
      <c r="QYG307" s="75"/>
      <c r="QYH307" s="75"/>
      <c r="QYI307" s="75"/>
      <c r="QYJ307" s="75"/>
      <c r="QYK307" s="75"/>
      <c r="QYL307" s="75"/>
      <c r="QYM307" s="75"/>
      <c r="QYN307" s="75"/>
      <c r="QYO307" s="75"/>
      <c r="QYP307" s="75"/>
      <c r="QYQ307" s="75"/>
      <c r="QYR307" s="75"/>
      <c r="QYS307" s="75"/>
      <c r="QYT307" s="75"/>
      <c r="QYU307" s="75"/>
      <c r="QYV307" s="75"/>
      <c r="QYW307" s="75"/>
      <c r="QYX307" s="75"/>
      <c r="QYY307" s="75"/>
      <c r="QYZ307" s="75"/>
      <c r="QZA307" s="75"/>
      <c r="QZB307" s="75"/>
      <c r="QZC307" s="75"/>
      <c r="QZD307" s="75"/>
      <c r="QZE307" s="75"/>
      <c r="QZF307" s="75"/>
      <c r="QZG307" s="75"/>
      <c r="QZH307" s="75"/>
      <c r="QZI307" s="75"/>
      <c r="QZJ307" s="75"/>
      <c r="QZK307" s="75"/>
      <c r="QZL307" s="75"/>
      <c r="QZM307" s="75"/>
      <c r="QZN307" s="75"/>
      <c r="QZO307" s="75"/>
      <c r="QZP307" s="75"/>
      <c r="QZQ307" s="75"/>
      <c r="QZR307" s="75"/>
      <c r="QZS307" s="75"/>
      <c r="QZT307" s="75"/>
      <c r="QZU307" s="75"/>
      <c r="QZV307" s="75"/>
      <c r="QZW307" s="75"/>
      <c r="QZX307" s="75"/>
      <c r="QZY307" s="75"/>
      <c r="QZZ307" s="75"/>
      <c r="RAA307" s="75"/>
      <c r="RAB307" s="75"/>
      <c r="RAC307" s="75"/>
      <c r="RAD307" s="75"/>
      <c r="RAE307" s="75"/>
      <c r="RAF307" s="75"/>
      <c r="RAG307" s="75"/>
      <c r="RAH307" s="75"/>
      <c r="RAI307" s="75"/>
      <c r="RAJ307" s="75"/>
      <c r="RAK307" s="75"/>
      <c r="RAL307" s="75"/>
      <c r="RAM307" s="75"/>
      <c r="RAN307" s="75"/>
      <c r="RAO307" s="75"/>
      <c r="RAP307" s="75"/>
      <c r="RAQ307" s="75"/>
      <c r="RAR307" s="75"/>
      <c r="RAS307" s="75"/>
      <c r="RAT307" s="75"/>
      <c r="RAU307" s="75"/>
      <c r="RAV307" s="75"/>
      <c r="RAW307" s="75"/>
      <c r="RAX307" s="75"/>
      <c r="RAY307" s="75"/>
      <c r="RAZ307" s="75"/>
      <c r="RBA307" s="75"/>
      <c r="RBB307" s="75"/>
      <c r="RBC307" s="75"/>
      <c r="RBD307" s="75"/>
      <c r="RBE307" s="75"/>
      <c r="RBF307" s="75"/>
      <c r="RBG307" s="75"/>
      <c r="RBH307" s="75"/>
      <c r="RBI307" s="75"/>
      <c r="RBJ307" s="75"/>
      <c r="RBK307" s="75"/>
      <c r="RBL307" s="75"/>
      <c r="RBM307" s="75"/>
      <c r="RBN307" s="75"/>
      <c r="RBO307" s="75"/>
      <c r="RBP307" s="75"/>
      <c r="RBQ307" s="75"/>
      <c r="RBR307" s="75"/>
      <c r="RBS307" s="75"/>
      <c r="RBT307" s="75"/>
      <c r="RBU307" s="75"/>
      <c r="RBV307" s="75"/>
      <c r="RBW307" s="75"/>
      <c r="RBX307" s="75"/>
      <c r="RBY307" s="75"/>
      <c r="RBZ307" s="75"/>
      <c r="RCA307" s="75"/>
      <c r="RCB307" s="75"/>
      <c r="RCC307" s="75"/>
      <c r="RCD307" s="75"/>
      <c r="RCE307" s="75"/>
      <c r="RCF307" s="75"/>
      <c r="RCG307" s="75"/>
      <c r="RCH307" s="75"/>
      <c r="RCI307" s="75"/>
      <c r="RCJ307" s="75"/>
      <c r="RCK307" s="75"/>
      <c r="RCL307" s="75"/>
      <c r="RCM307" s="75"/>
      <c r="RCN307" s="75"/>
      <c r="RCO307" s="75"/>
      <c r="RCP307" s="75"/>
      <c r="RCQ307" s="75"/>
      <c r="RCR307" s="75"/>
      <c r="RCS307" s="75"/>
      <c r="RCT307" s="75"/>
      <c r="RCU307" s="75"/>
      <c r="RCV307" s="75"/>
      <c r="RCW307" s="75"/>
      <c r="RCX307" s="75"/>
      <c r="RCY307" s="75"/>
      <c r="RCZ307" s="75"/>
      <c r="RDA307" s="75"/>
      <c r="RDB307" s="75"/>
      <c r="RDC307" s="75"/>
      <c r="RDD307" s="75"/>
      <c r="RDE307" s="75"/>
      <c r="RDF307" s="75"/>
      <c r="RDG307" s="75"/>
      <c r="RDH307" s="75"/>
      <c r="RDI307" s="75"/>
      <c r="RDJ307" s="75"/>
      <c r="RDK307" s="75"/>
      <c r="RDL307" s="75"/>
      <c r="RDM307" s="75"/>
      <c r="RDN307" s="75"/>
      <c r="RDO307" s="75"/>
      <c r="RDP307" s="75"/>
      <c r="RDQ307" s="75"/>
      <c r="RDR307" s="75"/>
      <c r="RDS307" s="75"/>
      <c r="RDT307" s="75"/>
      <c r="RDU307" s="75"/>
      <c r="RDV307" s="75"/>
      <c r="RDW307" s="75"/>
      <c r="RDX307" s="75"/>
      <c r="RDY307" s="75"/>
      <c r="RDZ307" s="75"/>
      <c r="REA307" s="75"/>
      <c r="REB307" s="75"/>
      <c r="REC307" s="75"/>
      <c r="RED307" s="75"/>
      <c r="REE307" s="75"/>
      <c r="REF307" s="75"/>
      <c r="REG307" s="75"/>
      <c r="REH307" s="75"/>
      <c r="REI307" s="75"/>
      <c r="REJ307" s="75"/>
      <c r="REK307" s="75"/>
      <c r="REL307" s="75"/>
      <c r="REM307" s="75"/>
      <c r="REN307" s="75"/>
      <c r="REO307" s="75"/>
      <c r="REP307" s="75"/>
      <c r="REQ307" s="75"/>
      <c r="RER307" s="75"/>
      <c r="RES307" s="75"/>
      <c r="RET307" s="75"/>
      <c r="REU307" s="75"/>
      <c r="REV307" s="75"/>
      <c r="REW307" s="75"/>
      <c r="REX307" s="75"/>
      <c r="REY307" s="75"/>
      <c r="REZ307" s="75"/>
      <c r="RFA307" s="75"/>
      <c r="RFB307" s="75"/>
      <c r="RFC307" s="75"/>
      <c r="RFD307" s="75"/>
      <c r="RFE307" s="75"/>
      <c r="RFF307" s="75"/>
      <c r="RFG307" s="75"/>
      <c r="RFH307" s="75"/>
      <c r="RFI307" s="75"/>
      <c r="RFJ307" s="75"/>
      <c r="RFK307" s="75"/>
      <c r="RFL307" s="75"/>
      <c r="RFM307" s="75"/>
      <c r="RFN307" s="75"/>
      <c r="RFO307" s="75"/>
      <c r="RFP307" s="75"/>
      <c r="RFQ307" s="75"/>
      <c r="RFR307" s="75"/>
      <c r="RFS307" s="75"/>
      <c r="RFT307" s="75"/>
      <c r="RFU307" s="75"/>
      <c r="RFV307" s="75"/>
      <c r="RFW307" s="75"/>
      <c r="RFX307" s="75"/>
      <c r="RFY307" s="75"/>
      <c r="RFZ307" s="75"/>
      <c r="RGA307" s="75"/>
      <c r="RGB307" s="75"/>
      <c r="RGC307" s="75"/>
      <c r="RGD307" s="75"/>
      <c r="RGE307" s="75"/>
      <c r="RGF307" s="75"/>
      <c r="RGG307" s="75"/>
      <c r="RGH307" s="75"/>
      <c r="RGI307" s="75"/>
      <c r="RGJ307" s="75"/>
      <c r="RGK307" s="75"/>
      <c r="RGL307" s="75"/>
      <c r="RGM307" s="75"/>
      <c r="RGN307" s="75"/>
      <c r="RGO307" s="75"/>
      <c r="RGP307" s="75"/>
      <c r="RGQ307" s="75"/>
      <c r="RGR307" s="75"/>
      <c r="RGS307" s="75"/>
      <c r="RGT307" s="75"/>
      <c r="RGU307" s="75"/>
      <c r="RGV307" s="75"/>
      <c r="RGW307" s="75"/>
      <c r="RGX307" s="75"/>
      <c r="RGY307" s="75"/>
      <c r="RGZ307" s="75"/>
      <c r="RHA307" s="75"/>
      <c r="RHB307" s="75"/>
      <c r="RHC307" s="75"/>
      <c r="RHD307" s="75"/>
      <c r="RHE307" s="75"/>
      <c r="RHF307" s="75"/>
      <c r="RHG307" s="75"/>
      <c r="RHH307" s="75"/>
      <c r="RHI307" s="75"/>
      <c r="RHJ307" s="75"/>
      <c r="RHK307" s="75"/>
      <c r="RHL307" s="75"/>
      <c r="RHM307" s="75"/>
      <c r="RHN307" s="75"/>
      <c r="RHO307" s="75"/>
      <c r="RHP307" s="75"/>
      <c r="RHQ307" s="75"/>
      <c r="RHR307" s="75"/>
      <c r="RHS307" s="75"/>
      <c r="RHT307" s="75"/>
      <c r="RHU307" s="75"/>
      <c r="RHV307" s="75"/>
      <c r="RHW307" s="75"/>
      <c r="RHX307" s="75"/>
      <c r="RHY307" s="75"/>
      <c r="RHZ307" s="75"/>
      <c r="RIA307" s="75"/>
      <c r="RIB307" s="75"/>
      <c r="RIC307" s="75"/>
      <c r="RID307" s="75"/>
      <c r="RIE307" s="75"/>
      <c r="RIF307" s="75"/>
      <c r="RIG307" s="75"/>
      <c r="RIH307" s="75"/>
      <c r="RII307" s="75"/>
      <c r="RIJ307" s="75"/>
      <c r="RIK307" s="75"/>
      <c r="RIL307" s="75"/>
      <c r="RIM307" s="75"/>
      <c r="RIN307" s="75"/>
      <c r="RIO307" s="75"/>
      <c r="RIP307" s="75"/>
      <c r="RIQ307" s="75"/>
      <c r="RIR307" s="75"/>
      <c r="RIS307" s="75"/>
      <c r="RIT307" s="75"/>
      <c r="RIU307" s="75"/>
      <c r="RIV307" s="75"/>
      <c r="RIW307" s="75"/>
      <c r="RIX307" s="75"/>
      <c r="RIY307" s="75"/>
      <c r="RIZ307" s="75"/>
      <c r="RJA307" s="75"/>
      <c r="RJB307" s="75"/>
      <c r="RJC307" s="75"/>
      <c r="RJD307" s="75"/>
      <c r="RJE307" s="75"/>
      <c r="RJF307" s="75"/>
      <c r="RJG307" s="75"/>
      <c r="RJH307" s="75"/>
      <c r="RJI307" s="75"/>
      <c r="RJJ307" s="75"/>
      <c r="RJK307" s="75"/>
      <c r="RJL307" s="75"/>
      <c r="RJM307" s="75"/>
      <c r="RJN307" s="75"/>
      <c r="RJO307" s="75"/>
      <c r="RJP307" s="75"/>
      <c r="RJQ307" s="75"/>
      <c r="RJR307" s="75"/>
      <c r="RJS307" s="75"/>
      <c r="RJT307" s="75"/>
      <c r="RJU307" s="75"/>
      <c r="RJV307" s="75"/>
      <c r="RJW307" s="75"/>
      <c r="RJX307" s="75"/>
      <c r="RJY307" s="75"/>
      <c r="RJZ307" s="75"/>
      <c r="RKA307" s="75"/>
      <c r="RKB307" s="75"/>
      <c r="RKC307" s="75"/>
      <c r="RKD307" s="75"/>
      <c r="RKE307" s="75"/>
      <c r="RKF307" s="75"/>
      <c r="RKG307" s="75"/>
      <c r="RKH307" s="75"/>
      <c r="RKI307" s="75"/>
      <c r="RKJ307" s="75"/>
      <c r="RKK307" s="75"/>
      <c r="RKL307" s="75"/>
      <c r="RKM307" s="75"/>
      <c r="RKN307" s="75"/>
      <c r="RKO307" s="75"/>
      <c r="RKP307" s="75"/>
      <c r="RKQ307" s="75"/>
      <c r="RKR307" s="75"/>
      <c r="RKS307" s="75"/>
      <c r="RKT307" s="75"/>
      <c r="RKU307" s="75"/>
      <c r="RKV307" s="75"/>
      <c r="RKW307" s="75"/>
      <c r="RKX307" s="75"/>
      <c r="RKY307" s="75"/>
      <c r="RKZ307" s="75"/>
      <c r="RLA307" s="75"/>
      <c r="RLB307" s="75"/>
      <c r="RLC307" s="75"/>
      <c r="RLD307" s="75"/>
      <c r="RLE307" s="75"/>
      <c r="RLF307" s="75"/>
      <c r="RLG307" s="75"/>
      <c r="RLH307" s="75"/>
      <c r="RLI307" s="75"/>
      <c r="RLJ307" s="75"/>
      <c r="RLK307" s="75"/>
      <c r="RLL307" s="75"/>
      <c r="RLM307" s="75"/>
      <c r="RLN307" s="75"/>
      <c r="RLO307" s="75"/>
      <c r="RLP307" s="75"/>
      <c r="RLQ307" s="75"/>
      <c r="RLR307" s="75"/>
      <c r="RLS307" s="75"/>
      <c r="RLT307" s="75"/>
      <c r="RLU307" s="75"/>
      <c r="RLV307" s="75"/>
      <c r="RLW307" s="75"/>
      <c r="RLX307" s="75"/>
      <c r="RLY307" s="75"/>
      <c r="RLZ307" s="75"/>
      <c r="RMA307" s="75"/>
      <c r="RMB307" s="75"/>
      <c r="RMC307" s="75"/>
      <c r="RMD307" s="75"/>
      <c r="RME307" s="75"/>
      <c r="RMF307" s="75"/>
      <c r="RMG307" s="75"/>
      <c r="RMH307" s="75"/>
      <c r="RMI307" s="75"/>
      <c r="RMJ307" s="75"/>
      <c r="RMK307" s="75"/>
      <c r="RML307" s="75"/>
      <c r="RMM307" s="75"/>
      <c r="RMN307" s="75"/>
      <c r="RMO307" s="75"/>
      <c r="RMP307" s="75"/>
      <c r="RMQ307" s="75"/>
      <c r="RMR307" s="75"/>
      <c r="RMS307" s="75"/>
      <c r="RMT307" s="75"/>
      <c r="RMU307" s="75"/>
      <c r="RMV307" s="75"/>
      <c r="RMW307" s="75"/>
      <c r="RMX307" s="75"/>
      <c r="RMY307" s="75"/>
      <c r="RMZ307" s="75"/>
      <c r="RNA307" s="75"/>
      <c r="RNB307" s="75"/>
      <c r="RNC307" s="75"/>
      <c r="RND307" s="75"/>
      <c r="RNE307" s="75"/>
      <c r="RNF307" s="75"/>
      <c r="RNG307" s="75"/>
      <c r="RNH307" s="75"/>
      <c r="RNI307" s="75"/>
      <c r="RNJ307" s="75"/>
      <c r="RNK307" s="75"/>
      <c r="RNL307" s="75"/>
      <c r="RNM307" s="75"/>
      <c r="RNN307" s="75"/>
      <c r="RNO307" s="75"/>
      <c r="RNP307" s="75"/>
      <c r="RNQ307" s="75"/>
      <c r="RNR307" s="75"/>
      <c r="RNS307" s="75"/>
      <c r="RNT307" s="75"/>
      <c r="RNU307" s="75"/>
      <c r="RNV307" s="75"/>
      <c r="RNW307" s="75"/>
      <c r="RNX307" s="75"/>
      <c r="RNY307" s="75"/>
      <c r="RNZ307" s="75"/>
      <c r="ROA307" s="75"/>
      <c r="ROB307" s="75"/>
      <c r="ROC307" s="75"/>
      <c r="ROD307" s="75"/>
      <c r="ROE307" s="75"/>
      <c r="ROF307" s="75"/>
      <c r="ROG307" s="75"/>
      <c r="ROH307" s="75"/>
      <c r="ROI307" s="75"/>
      <c r="ROJ307" s="75"/>
      <c r="ROK307" s="75"/>
      <c r="ROL307" s="75"/>
      <c r="ROM307" s="75"/>
      <c r="RON307" s="75"/>
      <c r="ROO307" s="75"/>
      <c r="ROP307" s="75"/>
      <c r="ROQ307" s="75"/>
      <c r="ROR307" s="75"/>
      <c r="ROS307" s="75"/>
      <c r="ROT307" s="75"/>
      <c r="ROU307" s="75"/>
      <c r="ROV307" s="75"/>
      <c r="ROW307" s="75"/>
      <c r="ROX307" s="75"/>
      <c r="ROY307" s="75"/>
      <c r="ROZ307" s="75"/>
      <c r="RPA307" s="75"/>
      <c r="RPB307" s="75"/>
      <c r="RPC307" s="75"/>
      <c r="RPD307" s="75"/>
      <c r="RPE307" s="75"/>
      <c r="RPF307" s="75"/>
      <c r="RPG307" s="75"/>
      <c r="RPH307" s="75"/>
      <c r="RPI307" s="75"/>
      <c r="RPJ307" s="75"/>
      <c r="RPK307" s="75"/>
      <c r="RPL307" s="75"/>
      <c r="RPM307" s="75"/>
      <c r="RPN307" s="75"/>
      <c r="RPO307" s="75"/>
      <c r="RPP307" s="75"/>
      <c r="RPQ307" s="75"/>
      <c r="RPR307" s="75"/>
      <c r="RPS307" s="75"/>
      <c r="RPT307" s="75"/>
      <c r="RPU307" s="75"/>
      <c r="RPV307" s="75"/>
      <c r="RPW307" s="75"/>
      <c r="RPX307" s="75"/>
      <c r="RPY307" s="75"/>
      <c r="RPZ307" s="75"/>
      <c r="RQA307" s="75"/>
      <c r="RQB307" s="75"/>
      <c r="RQC307" s="75"/>
      <c r="RQD307" s="75"/>
      <c r="RQE307" s="75"/>
      <c r="RQF307" s="75"/>
      <c r="RQG307" s="75"/>
      <c r="RQH307" s="75"/>
      <c r="RQI307" s="75"/>
      <c r="RQJ307" s="75"/>
      <c r="RQK307" s="75"/>
      <c r="RQL307" s="75"/>
      <c r="RQM307" s="75"/>
      <c r="RQN307" s="75"/>
      <c r="RQO307" s="75"/>
      <c r="RQP307" s="75"/>
      <c r="RQQ307" s="75"/>
      <c r="RQR307" s="75"/>
      <c r="RQS307" s="75"/>
      <c r="RQT307" s="75"/>
      <c r="RQU307" s="75"/>
      <c r="RQV307" s="75"/>
      <c r="RQW307" s="75"/>
      <c r="RQX307" s="75"/>
      <c r="RQY307" s="75"/>
      <c r="RQZ307" s="75"/>
      <c r="RRA307" s="75"/>
      <c r="RRB307" s="75"/>
      <c r="RRC307" s="75"/>
      <c r="RRD307" s="75"/>
      <c r="RRE307" s="75"/>
      <c r="RRF307" s="75"/>
      <c r="RRG307" s="75"/>
      <c r="RRH307" s="75"/>
      <c r="RRI307" s="75"/>
      <c r="RRJ307" s="75"/>
      <c r="RRK307" s="75"/>
      <c r="RRL307" s="75"/>
      <c r="RRM307" s="75"/>
      <c r="RRN307" s="75"/>
      <c r="RRO307" s="75"/>
      <c r="RRP307" s="75"/>
      <c r="RRQ307" s="75"/>
      <c r="RRR307" s="75"/>
      <c r="RRS307" s="75"/>
      <c r="RRT307" s="75"/>
      <c r="RRU307" s="75"/>
      <c r="RRV307" s="75"/>
      <c r="RRW307" s="75"/>
      <c r="RRX307" s="75"/>
      <c r="RRY307" s="75"/>
      <c r="RRZ307" s="75"/>
      <c r="RSA307" s="75"/>
      <c r="RSB307" s="75"/>
      <c r="RSC307" s="75"/>
      <c r="RSD307" s="75"/>
      <c r="RSE307" s="75"/>
      <c r="RSF307" s="75"/>
      <c r="RSG307" s="75"/>
      <c r="RSH307" s="75"/>
      <c r="RSI307" s="75"/>
      <c r="RSJ307" s="75"/>
      <c r="RSK307" s="75"/>
      <c r="RSL307" s="75"/>
      <c r="RSM307" s="75"/>
      <c r="RSN307" s="75"/>
      <c r="RSO307" s="75"/>
      <c r="RSP307" s="75"/>
      <c r="RSQ307" s="75"/>
      <c r="RSR307" s="75"/>
      <c r="RSS307" s="75"/>
      <c r="RST307" s="75"/>
      <c r="RSU307" s="75"/>
      <c r="RSV307" s="75"/>
      <c r="RSW307" s="75"/>
      <c r="RSX307" s="75"/>
      <c r="RSY307" s="75"/>
      <c r="RSZ307" s="75"/>
      <c r="RTA307" s="75"/>
      <c r="RTB307" s="75"/>
      <c r="RTC307" s="75"/>
      <c r="RTD307" s="75"/>
      <c r="RTE307" s="75"/>
      <c r="RTF307" s="75"/>
      <c r="RTG307" s="75"/>
      <c r="RTH307" s="75"/>
      <c r="RTI307" s="75"/>
      <c r="RTJ307" s="75"/>
      <c r="RTK307" s="75"/>
      <c r="RTL307" s="75"/>
      <c r="RTM307" s="75"/>
      <c r="RTN307" s="75"/>
      <c r="RTO307" s="75"/>
      <c r="RTP307" s="75"/>
      <c r="RTQ307" s="75"/>
      <c r="RTR307" s="75"/>
      <c r="RTS307" s="75"/>
      <c r="RTT307" s="75"/>
      <c r="RTU307" s="75"/>
      <c r="RTV307" s="75"/>
      <c r="RTW307" s="75"/>
      <c r="RTX307" s="75"/>
      <c r="RTY307" s="75"/>
      <c r="RTZ307" s="75"/>
      <c r="RUA307" s="75"/>
      <c r="RUB307" s="75"/>
      <c r="RUC307" s="75"/>
      <c r="RUD307" s="75"/>
      <c r="RUE307" s="75"/>
      <c r="RUF307" s="75"/>
      <c r="RUG307" s="75"/>
      <c r="RUH307" s="75"/>
      <c r="RUI307" s="75"/>
      <c r="RUJ307" s="75"/>
      <c r="RUK307" s="75"/>
      <c r="RUL307" s="75"/>
      <c r="RUM307" s="75"/>
      <c r="RUN307" s="75"/>
      <c r="RUO307" s="75"/>
      <c r="RUP307" s="75"/>
      <c r="RUQ307" s="75"/>
      <c r="RUR307" s="75"/>
      <c r="RUS307" s="75"/>
      <c r="RUT307" s="75"/>
      <c r="RUU307" s="75"/>
      <c r="RUV307" s="75"/>
      <c r="RUW307" s="75"/>
      <c r="RUX307" s="75"/>
      <c r="RUY307" s="75"/>
      <c r="RUZ307" s="75"/>
      <c r="RVA307" s="75"/>
      <c r="RVB307" s="75"/>
      <c r="RVC307" s="75"/>
      <c r="RVD307" s="75"/>
      <c r="RVE307" s="75"/>
      <c r="RVF307" s="75"/>
      <c r="RVG307" s="75"/>
      <c r="RVH307" s="75"/>
      <c r="RVI307" s="75"/>
      <c r="RVJ307" s="75"/>
      <c r="RVK307" s="75"/>
      <c r="RVL307" s="75"/>
      <c r="RVM307" s="75"/>
      <c r="RVN307" s="75"/>
      <c r="RVO307" s="75"/>
      <c r="RVP307" s="75"/>
      <c r="RVQ307" s="75"/>
      <c r="RVR307" s="75"/>
      <c r="RVS307" s="75"/>
      <c r="RVT307" s="75"/>
      <c r="RVU307" s="75"/>
      <c r="RVV307" s="75"/>
      <c r="RVW307" s="75"/>
      <c r="RVX307" s="75"/>
      <c r="RVY307" s="75"/>
      <c r="RVZ307" s="75"/>
      <c r="RWA307" s="75"/>
      <c r="RWB307" s="75"/>
      <c r="RWC307" s="75"/>
      <c r="RWD307" s="75"/>
      <c r="RWE307" s="75"/>
      <c r="RWF307" s="75"/>
      <c r="RWG307" s="75"/>
      <c r="RWH307" s="75"/>
      <c r="RWI307" s="75"/>
      <c r="RWJ307" s="75"/>
      <c r="RWK307" s="75"/>
      <c r="RWL307" s="75"/>
      <c r="RWM307" s="75"/>
      <c r="RWN307" s="75"/>
      <c r="RWO307" s="75"/>
      <c r="RWP307" s="75"/>
      <c r="RWQ307" s="75"/>
      <c r="RWR307" s="75"/>
      <c r="RWS307" s="75"/>
      <c r="RWT307" s="75"/>
      <c r="RWU307" s="75"/>
      <c r="RWV307" s="75"/>
      <c r="RWW307" s="75"/>
      <c r="RWX307" s="75"/>
      <c r="RWY307" s="75"/>
      <c r="RWZ307" s="75"/>
      <c r="RXA307" s="75"/>
      <c r="RXB307" s="75"/>
      <c r="RXC307" s="75"/>
      <c r="RXD307" s="75"/>
      <c r="RXE307" s="75"/>
      <c r="RXF307" s="75"/>
      <c r="RXG307" s="75"/>
      <c r="RXH307" s="75"/>
      <c r="RXI307" s="75"/>
      <c r="RXJ307" s="75"/>
      <c r="RXK307" s="75"/>
      <c r="RXL307" s="75"/>
      <c r="RXM307" s="75"/>
      <c r="RXN307" s="75"/>
      <c r="RXO307" s="75"/>
      <c r="RXP307" s="75"/>
      <c r="RXQ307" s="75"/>
      <c r="RXR307" s="75"/>
      <c r="RXS307" s="75"/>
      <c r="RXT307" s="75"/>
      <c r="RXU307" s="75"/>
      <c r="RXV307" s="75"/>
      <c r="RXW307" s="75"/>
      <c r="RXX307" s="75"/>
      <c r="RXY307" s="75"/>
      <c r="RXZ307" s="75"/>
      <c r="RYA307" s="75"/>
      <c r="RYB307" s="75"/>
      <c r="RYC307" s="75"/>
      <c r="RYD307" s="75"/>
      <c r="RYE307" s="75"/>
      <c r="RYF307" s="75"/>
      <c r="RYG307" s="75"/>
      <c r="RYH307" s="75"/>
      <c r="RYI307" s="75"/>
      <c r="RYJ307" s="75"/>
      <c r="RYK307" s="75"/>
      <c r="RYL307" s="75"/>
      <c r="RYM307" s="75"/>
      <c r="RYN307" s="75"/>
      <c r="RYO307" s="75"/>
      <c r="RYP307" s="75"/>
      <c r="RYQ307" s="75"/>
      <c r="RYR307" s="75"/>
      <c r="RYS307" s="75"/>
      <c r="RYT307" s="75"/>
      <c r="RYU307" s="75"/>
      <c r="RYV307" s="75"/>
      <c r="RYW307" s="75"/>
      <c r="RYX307" s="75"/>
      <c r="RYY307" s="75"/>
      <c r="RYZ307" s="75"/>
      <c r="RZA307" s="75"/>
      <c r="RZB307" s="75"/>
      <c r="RZC307" s="75"/>
      <c r="RZD307" s="75"/>
      <c r="RZE307" s="75"/>
      <c r="RZF307" s="75"/>
      <c r="RZG307" s="75"/>
      <c r="RZH307" s="75"/>
      <c r="RZI307" s="75"/>
      <c r="RZJ307" s="75"/>
      <c r="RZK307" s="75"/>
      <c r="RZL307" s="75"/>
      <c r="RZM307" s="75"/>
      <c r="RZN307" s="75"/>
      <c r="RZO307" s="75"/>
      <c r="RZP307" s="75"/>
      <c r="RZQ307" s="75"/>
      <c r="RZR307" s="75"/>
      <c r="RZS307" s="75"/>
      <c r="RZT307" s="75"/>
      <c r="RZU307" s="75"/>
      <c r="RZV307" s="75"/>
      <c r="RZW307" s="75"/>
      <c r="RZX307" s="75"/>
      <c r="RZY307" s="75"/>
      <c r="RZZ307" s="75"/>
      <c r="SAA307" s="75"/>
      <c r="SAB307" s="75"/>
      <c r="SAC307" s="75"/>
      <c r="SAD307" s="75"/>
      <c r="SAE307" s="75"/>
      <c r="SAF307" s="75"/>
      <c r="SAG307" s="75"/>
      <c r="SAH307" s="75"/>
      <c r="SAI307" s="75"/>
      <c r="SAJ307" s="75"/>
      <c r="SAK307" s="75"/>
      <c r="SAL307" s="75"/>
      <c r="SAM307" s="75"/>
      <c r="SAN307" s="75"/>
      <c r="SAO307" s="75"/>
      <c r="SAP307" s="75"/>
      <c r="SAQ307" s="75"/>
      <c r="SAR307" s="75"/>
      <c r="SAS307" s="75"/>
      <c r="SAT307" s="75"/>
      <c r="SAU307" s="75"/>
      <c r="SAV307" s="75"/>
      <c r="SAW307" s="75"/>
      <c r="SAX307" s="75"/>
      <c r="SAY307" s="75"/>
      <c r="SAZ307" s="75"/>
      <c r="SBA307" s="75"/>
      <c r="SBB307" s="75"/>
      <c r="SBC307" s="75"/>
      <c r="SBD307" s="75"/>
      <c r="SBE307" s="75"/>
      <c r="SBF307" s="75"/>
      <c r="SBG307" s="75"/>
      <c r="SBH307" s="75"/>
      <c r="SBI307" s="75"/>
      <c r="SBJ307" s="75"/>
      <c r="SBK307" s="75"/>
      <c r="SBL307" s="75"/>
      <c r="SBM307" s="75"/>
      <c r="SBN307" s="75"/>
      <c r="SBO307" s="75"/>
      <c r="SBP307" s="75"/>
      <c r="SBQ307" s="75"/>
      <c r="SBR307" s="75"/>
      <c r="SBS307" s="75"/>
      <c r="SBT307" s="75"/>
      <c r="SBU307" s="75"/>
      <c r="SBV307" s="75"/>
      <c r="SBW307" s="75"/>
      <c r="SBX307" s="75"/>
      <c r="SBY307" s="75"/>
      <c r="SBZ307" s="75"/>
      <c r="SCA307" s="75"/>
      <c r="SCB307" s="75"/>
      <c r="SCC307" s="75"/>
      <c r="SCD307" s="75"/>
      <c r="SCE307" s="75"/>
      <c r="SCF307" s="75"/>
      <c r="SCG307" s="75"/>
      <c r="SCH307" s="75"/>
      <c r="SCI307" s="75"/>
      <c r="SCJ307" s="75"/>
      <c r="SCK307" s="75"/>
      <c r="SCL307" s="75"/>
      <c r="SCM307" s="75"/>
      <c r="SCN307" s="75"/>
      <c r="SCO307" s="75"/>
      <c r="SCP307" s="75"/>
      <c r="SCQ307" s="75"/>
      <c r="SCR307" s="75"/>
      <c r="SCS307" s="75"/>
      <c r="SCT307" s="75"/>
      <c r="SCU307" s="75"/>
      <c r="SCV307" s="75"/>
      <c r="SCW307" s="75"/>
      <c r="SCX307" s="75"/>
      <c r="SCY307" s="75"/>
      <c r="SCZ307" s="75"/>
      <c r="SDA307" s="75"/>
      <c r="SDB307" s="75"/>
      <c r="SDC307" s="75"/>
      <c r="SDD307" s="75"/>
      <c r="SDE307" s="75"/>
      <c r="SDF307" s="75"/>
      <c r="SDG307" s="75"/>
      <c r="SDH307" s="75"/>
      <c r="SDI307" s="75"/>
      <c r="SDJ307" s="75"/>
      <c r="SDK307" s="75"/>
      <c r="SDL307" s="75"/>
      <c r="SDM307" s="75"/>
      <c r="SDN307" s="75"/>
      <c r="SDO307" s="75"/>
      <c r="SDP307" s="75"/>
      <c r="SDQ307" s="75"/>
      <c r="SDR307" s="75"/>
      <c r="SDS307" s="75"/>
      <c r="SDT307" s="75"/>
      <c r="SDU307" s="75"/>
      <c r="SDV307" s="75"/>
      <c r="SDW307" s="75"/>
      <c r="SDX307" s="75"/>
      <c r="SDY307" s="75"/>
      <c r="SDZ307" s="75"/>
      <c r="SEA307" s="75"/>
      <c r="SEB307" s="75"/>
      <c r="SEC307" s="75"/>
      <c r="SED307" s="75"/>
      <c r="SEE307" s="75"/>
      <c r="SEF307" s="75"/>
      <c r="SEG307" s="75"/>
      <c r="SEH307" s="75"/>
      <c r="SEI307" s="75"/>
      <c r="SEJ307" s="75"/>
      <c r="SEK307" s="75"/>
      <c r="SEL307" s="75"/>
      <c r="SEM307" s="75"/>
      <c r="SEN307" s="75"/>
      <c r="SEO307" s="75"/>
      <c r="SEP307" s="75"/>
      <c r="SEQ307" s="75"/>
      <c r="SER307" s="75"/>
      <c r="SES307" s="75"/>
      <c r="SET307" s="75"/>
      <c r="SEU307" s="75"/>
      <c r="SEV307" s="75"/>
      <c r="SEW307" s="75"/>
      <c r="SEX307" s="75"/>
      <c r="SEY307" s="75"/>
      <c r="SEZ307" s="75"/>
      <c r="SFA307" s="75"/>
      <c r="SFB307" s="75"/>
      <c r="SFC307" s="75"/>
      <c r="SFD307" s="75"/>
      <c r="SFE307" s="75"/>
      <c r="SFF307" s="75"/>
      <c r="SFG307" s="75"/>
      <c r="SFH307" s="75"/>
      <c r="SFI307" s="75"/>
      <c r="SFJ307" s="75"/>
      <c r="SFK307" s="75"/>
      <c r="SFL307" s="75"/>
      <c r="SFM307" s="75"/>
      <c r="SFN307" s="75"/>
      <c r="SFO307" s="75"/>
      <c r="SFP307" s="75"/>
      <c r="SFQ307" s="75"/>
      <c r="SFR307" s="75"/>
      <c r="SFS307" s="75"/>
      <c r="SFT307" s="75"/>
      <c r="SFU307" s="75"/>
      <c r="SFV307" s="75"/>
      <c r="SFW307" s="75"/>
      <c r="SFX307" s="75"/>
      <c r="SFY307" s="75"/>
      <c r="SFZ307" s="75"/>
      <c r="SGA307" s="75"/>
      <c r="SGB307" s="75"/>
      <c r="SGC307" s="75"/>
      <c r="SGD307" s="75"/>
      <c r="SGE307" s="75"/>
      <c r="SGF307" s="75"/>
      <c r="SGG307" s="75"/>
      <c r="SGH307" s="75"/>
      <c r="SGI307" s="75"/>
      <c r="SGJ307" s="75"/>
      <c r="SGK307" s="75"/>
      <c r="SGL307" s="75"/>
      <c r="SGM307" s="75"/>
      <c r="SGN307" s="75"/>
      <c r="SGO307" s="75"/>
      <c r="SGP307" s="75"/>
      <c r="SGQ307" s="75"/>
      <c r="SGR307" s="75"/>
      <c r="SGS307" s="75"/>
      <c r="SGT307" s="75"/>
      <c r="SGU307" s="75"/>
      <c r="SGV307" s="75"/>
      <c r="SGW307" s="75"/>
      <c r="SGX307" s="75"/>
      <c r="SGY307" s="75"/>
      <c r="SGZ307" s="75"/>
      <c r="SHA307" s="75"/>
      <c r="SHB307" s="75"/>
      <c r="SHC307" s="75"/>
      <c r="SHD307" s="75"/>
      <c r="SHE307" s="75"/>
      <c r="SHF307" s="75"/>
      <c r="SHG307" s="75"/>
      <c r="SHH307" s="75"/>
      <c r="SHI307" s="75"/>
      <c r="SHJ307" s="75"/>
      <c r="SHK307" s="75"/>
      <c r="SHL307" s="75"/>
      <c r="SHM307" s="75"/>
      <c r="SHN307" s="75"/>
      <c r="SHO307" s="75"/>
      <c r="SHP307" s="75"/>
      <c r="SHQ307" s="75"/>
      <c r="SHR307" s="75"/>
      <c r="SHS307" s="75"/>
      <c r="SHT307" s="75"/>
      <c r="SHU307" s="75"/>
      <c r="SHV307" s="75"/>
      <c r="SHW307" s="75"/>
      <c r="SHX307" s="75"/>
      <c r="SHY307" s="75"/>
      <c r="SHZ307" s="75"/>
      <c r="SIA307" s="75"/>
      <c r="SIB307" s="75"/>
      <c r="SIC307" s="75"/>
      <c r="SID307" s="75"/>
      <c r="SIE307" s="75"/>
      <c r="SIF307" s="75"/>
      <c r="SIG307" s="75"/>
      <c r="SIH307" s="75"/>
      <c r="SII307" s="75"/>
      <c r="SIJ307" s="75"/>
      <c r="SIK307" s="75"/>
      <c r="SIL307" s="75"/>
      <c r="SIM307" s="75"/>
      <c r="SIN307" s="75"/>
      <c r="SIO307" s="75"/>
      <c r="SIP307" s="75"/>
      <c r="SIQ307" s="75"/>
      <c r="SIR307" s="75"/>
      <c r="SIS307" s="75"/>
      <c r="SIT307" s="75"/>
      <c r="SIU307" s="75"/>
      <c r="SIV307" s="75"/>
      <c r="SIW307" s="75"/>
      <c r="SIX307" s="75"/>
      <c r="SIY307" s="75"/>
      <c r="SIZ307" s="75"/>
      <c r="SJA307" s="75"/>
      <c r="SJB307" s="75"/>
      <c r="SJC307" s="75"/>
      <c r="SJD307" s="75"/>
      <c r="SJE307" s="75"/>
      <c r="SJF307" s="75"/>
      <c r="SJG307" s="75"/>
      <c r="SJH307" s="75"/>
      <c r="SJI307" s="75"/>
      <c r="SJJ307" s="75"/>
      <c r="SJK307" s="75"/>
      <c r="SJL307" s="75"/>
      <c r="SJM307" s="75"/>
      <c r="SJN307" s="75"/>
      <c r="SJO307" s="75"/>
      <c r="SJP307" s="75"/>
      <c r="SJQ307" s="75"/>
      <c r="SJR307" s="75"/>
      <c r="SJS307" s="75"/>
      <c r="SJT307" s="75"/>
      <c r="SJU307" s="75"/>
      <c r="SJV307" s="75"/>
      <c r="SJW307" s="75"/>
      <c r="SJX307" s="75"/>
      <c r="SJY307" s="75"/>
      <c r="SJZ307" s="75"/>
      <c r="SKA307" s="75"/>
      <c r="SKB307" s="75"/>
      <c r="SKC307" s="75"/>
      <c r="SKD307" s="75"/>
      <c r="SKE307" s="75"/>
      <c r="SKF307" s="75"/>
      <c r="SKG307" s="75"/>
      <c r="SKH307" s="75"/>
      <c r="SKI307" s="75"/>
      <c r="SKJ307" s="75"/>
      <c r="SKK307" s="75"/>
      <c r="SKL307" s="75"/>
      <c r="SKM307" s="75"/>
      <c r="SKN307" s="75"/>
      <c r="SKO307" s="75"/>
      <c r="SKP307" s="75"/>
      <c r="SKQ307" s="75"/>
      <c r="SKR307" s="75"/>
      <c r="SKS307" s="75"/>
      <c r="SKT307" s="75"/>
      <c r="SKU307" s="75"/>
      <c r="SKV307" s="75"/>
      <c r="SKW307" s="75"/>
      <c r="SKX307" s="75"/>
      <c r="SKY307" s="75"/>
      <c r="SKZ307" s="75"/>
      <c r="SLA307" s="75"/>
      <c r="SLB307" s="75"/>
      <c r="SLC307" s="75"/>
      <c r="SLD307" s="75"/>
      <c r="SLE307" s="75"/>
      <c r="SLF307" s="75"/>
      <c r="SLG307" s="75"/>
      <c r="SLH307" s="75"/>
      <c r="SLI307" s="75"/>
      <c r="SLJ307" s="75"/>
      <c r="SLK307" s="75"/>
      <c r="SLL307" s="75"/>
      <c r="SLM307" s="75"/>
      <c r="SLN307" s="75"/>
      <c r="SLO307" s="75"/>
      <c r="SLP307" s="75"/>
      <c r="SLQ307" s="75"/>
      <c r="SLR307" s="75"/>
      <c r="SLS307" s="75"/>
      <c r="SLT307" s="75"/>
      <c r="SLU307" s="75"/>
      <c r="SLV307" s="75"/>
      <c r="SLW307" s="75"/>
      <c r="SLX307" s="75"/>
      <c r="SLY307" s="75"/>
      <c r="SLZ307" s="75"/>
      <c r="SMA307" s="75"/>
      <c r="SMB307" s="75"/>
      <c r="SMC307" s="75"/>
      <c r="SMD307" s="75"/>
      <c r="SME307" s="75"/>
      <c r="SMF307" s="75"/>
      <c r="SMG307" s="75"/>
      <c r="SMH307" s="75"/>
      <c r="SMI307" s="75"/>
      <c r="SMJ307" s="75"/>
      <c r="SMK307" s="75"/>
      <c r="SML307" s="75"/>
      <c r="SMM307" s="75"/>
      <c r="SMN307" s="75"/>
      <c r="SMO307" s="75"/>
      <c r="SMP307" s="75"/>
      <c r="SMQ307" s="75"/>
      <c r="SMR307" s="75"/>
      <c r="SMS307" s="75"/>
      <c r="SMT307" s="75"/>
      <c r="SMU307" s="75"/>
      <c r="SMV307" s="75"/>
      <c r="SMW307" s="75"/>
      <c r="SMX307" s="75"/>
      <c r="SMY307" s="75"/>
      <c r="SMZ307" s="75"/>
      <c r="SNA307" s="75"/>
      <c r="SNB307" s="75"/>
      <c r="SNC307" s="75"/>
      <c r="SND307" s="75"/>
      <c r="SNE307" s="75"/>
      <c r="SNF307" s="75"/>
      <c r="SNG307" s="75"/>
      <c r="SNH307" s="75"/>
      <c r="SNI307" s="75"/>
      <c r="SNJ307" s="75"/>
      <c r="SNK307" s="75"/>
      <c r="SNL307" s="75"/>
      <c r="SNM307" s="75"/>
      <c r="SNN307" s="75"/>
      <c r="SNO307" s="75"/>
      <c r="SNP307" s="75"/>
      <c r="SNQ307" s="75"/>
      <c r="SNR307" s="75"/>
      <c r="SNS307" s="75"/>
      <c r="SNT307" s="75"/>
      <c r="SNU307" s="75"/>
      <c r="SNV307" s="75"/>
      <c r="SNW307" s="75"/>
      <c r="SNX307" s="75"/>
      <c r="SNY307" s="75"/>
      <c r="SNZ307" s="75"/>
      <c r="SOA307" s="75"/>
      <c r="SOB307" s="75"/>
      <c r="SOC307" s="75"/>
      <c r="SOD307" s="75"/>
      <c r="SOE307" s="75"/>
      <c r="SOF307" s="75"/>
      <c r="SOG307" s="75"/>
      <c r="SOH307" s="75"/>
      <c r="SOI307" s="75"/>
      <c r="SOJ307" s="75"/>
      <c r="SOK307" s="75"/>
      <c r="SOL307" s="75"/>
      <c r="SOM307" s="75"/>
      <c r="SON307" s="75"/>
      <c r="SOO307" s="75"/>
      <c r="SOP307" s="75"/>
      <c r="SOQ307" s="75"/>
      <c r="SOR307" s="75"/>
      <c r="SOS307" s="75"/>
      <c r="SOT307" s="75"/>
      <c r="SOU307" s="75"/>
      <c r="SOV307" s="75"/>
      <c r="SOW307" s="75"/>
      <c r="SOX307" s="75"/>
      <c r="SOY307" s="75"/>
      <c r="SOZ307" s="75"/>
      <c r="SPA307" s="75"/>
      <c r="SPB307" s="75"/>
      <c r="SPC307" s="75"/>
      <c r="SPD307" s="75"/>
      <c r="SPE307" s="75"/>
      <c r="SPF307" s="75"/>
      <c r="SPG307" s="75"/>
      <c r="SPH307" s="75"/>
      <c r="SPI307" s="75"/>
      <c r="SPJ307" s="75"/>
      <c r="SPK307" s="75"/>
      <c r="SPL307" s="75"/>
      <c r="SPM307" s="75"/>
      <c r="SPN307" s="75"/>
      <c r="SPO307" s="75"/>
      <c r="SPP307" s="75"/>
      <c r="SPQ307" s="75"/>
      <c r="SPR307" s="75"/>
      <c r="SPS307" s="75"/>
      <c r="SPT307" s="75"/>
      <c r="SPU307" s="75"/>
      <c r="SPV307" s="75"/>
      <c r="SPW307" s="75"/>
      <c r="SPX307" s="75"/>
      <c r="SPY307" s="75"/>
      <c r="SPZ307" s="75"/>
      <c r="SQA307" s="75"/>
      <c r="SQB307" s="75"/>
      <c r="SQC307" s="75"/>
      <c r="SQD307" s="75"/>
      <c r="SQE307" s="75"/>
      <c r="SQF307" s="75"/>
      <c r="SQG307" s="75"/>
      <c r="SQH307" s="75"/>
      <c r="SQI307" s="75"/>
      <c r="SQJ307" s="75"/>
      <c r="SQK307" s="75"/>
      <c r="SQL307" s="75"/>
      <c r="SQM307" s="75"/>
      <c r="SQN307" s="75"/>
      <c r="SQO307" s="75"/>
      <c r="SQP307" s="75"/>
      <c r="SQQ307" s="75"/>
      <c r="SQR307" s="75"/>
      <c r="SQS307" s="75"/>
      <c r="SQT307" s="75"/>
      <c r="SQU307" s="75"/>
      <c r="SQV307" s="75"/>
      <c r="SQW307" s="75"/>
      <c r="SQX307" s="75"/>
      <c r="SQY307" s="75"/>
      <c r="SQZ307" s="75"/>
      <c r="SRA307" s="75"/>
      <c r="SRB307" s="75"/>
      <c r="SRC307" s="75"/>
      <c r="SRD307" s="75"/>
      <c r="SRE307" s="75"/>
      <c r="SRF307" s="75"/>
      <c r="SRG307" s="75"/>
      <c r="SRH307" s="75"/>
      <c r="SRI307" s="75"/>
      <c r="SRJ307" s="75"/>
      <c r="SRK307" s="75"/>
      <c r="SRL307" s="75"/>
      <c r="SRM307" s="75"/>
      <c r="SRN307" s="75"/>
      <c r="SRO307" s="75"/>
      <c r="SRP307" s="75"/>
      <c r="SRQ307" s="75"/>
      <c r="SRR307" s="75"/>
      <c r="SRS307" s="75"/>
      <c r="SRT307" s="75"/>
      <c r="SRU307" s="75"/>
      <c r="SRV307" s="75"/>
      <c r="SRW307" s="75"/>
      <c r="SRX307" s="75"/>
      <c r="SRY307" s="75"/>
      <c r="SRZ307" s="75"/>
      <c r="SSA307" s="75"/>
      <c r="SSB307" s="75"/>
      <c r="SSC307" s="75"/>
      <c r="SSD307" s="75"/>
      <c r="SSE307" s="75"/>
      <c r="SSF307" s="75"/>
      <c r="SSG307" s="75"/>
      <c r="SSH307" s="75"/>
      <c r="SSI307" s="75"/>
      <c r="SSJ307" s="75"/>
      <c r="SSK307" s="75"/>
      <c r="SSL307" s="75"/>
      <c r="SSM307" s="75"/>
      <c r="SSN307" s="75"/>
      <c r="SSO307" s="75"/>
      <c r="SSP307" s="75"/>
      <c r="SSQ307" s="75"/>
      <c r="SSR307" s="75"/>
      <c r="SSS307" s="75"/>
      <c r="SST307" s="75"/>
      <c r="SSU307" s="75"/>
      <c r="SSV307" s="75"/>
      <c r="SSW307" s="75"/>
      <c r="SSX307" s="75"/>
      <c r="SSY307" s="75"/>
      <c r="SSZ307" s="75"/>
      <c r="STA307" s="75"/>
      <c r="STB307" s="75"/>
      <c r="STC307" s="75"/>
      <c r="STD307" s="75"/>
      <c r="STE307" s="75"/>
      <c r="STF307" s="75"/>
      <c r="STG307" s="75"/>
      <c r="STH307" s="75"/>
      <c r="STI307" s="75"/>
      <c r="STJ307" s="75"/>
      <c r="STK307" s="75"/>
      <c r="STL307" s="75"/>
      <c r="STM307" s="75"/>
      <c r="STN307" s="75"/>
      <c r="STO307" s="75"/>
      <c r="STP307" s="75"/>
      <c r="STQ307" s="75"/>
      <c r="STR307" s="75"/>
      <c r="STS307" s="75"/>
      <c r="STT307" s="75"/>
      <c r="STU307" s="75"/>
      <c r="STV307" s="75"/>
      <c r="STW307" s="75"/>
      <c r="STX307" s="75"/>
      <c r="STY307" s="75"/>
      <c r="STZ307" s="75"/>
      <c r="SUA307" s="75"/>
      <c r="SUB307" s="75"/>
      <c r="SUC307" s="75"/>
      <c r="SUD307" s="75"/>
      <c r="SUE307" s="75"/>
      <c r="SUF307" s="75"/>
      <c r="SUG307" s="75"/>
      <c r="SUH307" s="75"/>
      <c r="SUI307" s="75"/>
      <c r="SUJ307" s="75"/>
      <c r="SUK307" s="75"/>
      <c r="SUL307" s="75"/>
      <c r="SUM307" s="75"/>
      <c r="SUN307" s="75"/>
      <c r="SUO307" s="75"/>
      <c r="SUP307" s="75"/>
      <c r="SUQ307" s="75"/>
      <c r="SUR307" s="75"/>
      <c r="SUS307" s="75"/>
      <c r="SUT307" s="75"/>
      <c r="SUU307" s="75"/>
      <c r="SUV307" s="75"/>
      <c r="SUW307" s="75"/>
      <c r="SUX307" s="75"/>
      <c r="SUY307" s="75"/>
      <c r="SUZ307" s="75"/>
      <c r="SVA307" s="75"/>
      <c r="SVB307" s="75"/>
      <c r="SVC307" s="75"/>
      <c r="SVD307" s="75"/>
      <c r="SVE307" s="75"/>
      <c r="SVF307" s="75"/>
      <c r="SVG307" s="75"/>
      <c r="SVH307" s="75"/>
      <c r="SVI307" s="75"/>
      <c r="SVJ307" s="75"/>
      <c r="SVK307" s="75"/>
      <c r="SVL307" s="75"/>
      <c r="SVM307" s="75"/>
      <c r="SVN307" s="75"/>
      <c r="SVO307" s="75"/>
      <c r="SVP307" s="75"/>
      <c r="SVQ307" s="75"/>
      <c r="SVR307" s="75"/>
      <c r="SVS307" s="75"/>
      <c r="SVT307" s="75"/>
      <c r="SVU307" s="75"/>
      <c r="SVV307" s="75"/>
      <c r="SVW307" s="75"/>
      <c r="SVX307" s="75"/>
      <c r="SVY307" s="75"/>
      <c r="SVZ307" s="75"/>
      <c r="SWA307" s="75"/>
      <c r="SWB307" s="75"/>
      <c r="SWC307" s="75"/>
      <c r="SWD307" s="75"/>
      <c r="SWE307" s="75"/>
      <c r="SWF307" s="75"/>
      <c r="SWG307" s="75"/>
      <c r="SWH307" s="75"/>
      <c r="SWI307" s="75"/>
      <c r="SWJ307" s="75"/>
      <c r="SWK307" s="75"/>
      <c r="SWL307" s="75"/>
      <c r="SWM307" s="75"/>
      <c r="SWN307" s="75"/>
      <c r="SWO307" s="75"/>
      <c r="SWP307" s="75"/>
      <c r="SWQ307" s="75"/>
      <c r="SWR307" s="75"/>
      <c r="SWS307" s="75"/>
      <c r="SWT307" s="75"/>
      <c r="SWU307" s="75"/>
      <c r="SWV307" s="75"/>
      <c r="SWW307" s="75"/>
      <c r="SWX307" s="75"/>
      <c r="SWY307" s="75"/>
      <c r="SWZ307" s="75"/>
      <c r="SXA307" s="75"/>
      <c r="SXB307" s="75"/>
      <c r="SXC307" s="75"/>
      <c r="SXD307" s="75"/>
      <c r="SXE307" s="75"/>
      <c r="SXF307" s="75"/>
      <c r="SXG307" s="75"/>
      <c r="SXH307" s="75"/>
      <c r="SXI307" s="75"/>
      <c r="SXJ307" s="75"/>
      <c r="SXK307" s="75"/>
      <c r="SXL307" s="75"/>
      <c r="SXM307" s="75"/>
      <c r="SXN307" s="75"/>
      <c r="SXO307" s="75"/>
      <c r="SXP307" s="75"/>
      <c r="SXQ307" s="75"/>
      <c r="SXR307" s="75"/>
      <c r="SXS307" s="75"/>
      <c r="SXT307" s="75"/>
      <c r="SXU307" s="75"/>
      <c r="SXV307" s="75"/>
      <c r="SXW307" s="75"/>
      <c r="SXX307" s="75"/>
      <c r="SXY307" s="75"/>
      <c r="SXZ307" s="75"/>
      <c r="SYA307" s="75"/>
      <c r="SYB307" s="75"/>
      <c r="SYC307" s="75"/>
      <c r="SYD307" s="75"/>
      <c r="SYE307" s="75"/>
      <c r="SYF307" s="75"/>
      <c r="SYG307" s="75"/>
      <c r="SYH307" s="75"/>
      <c r="SYI307" s="75"/>
      <c r="SYJ307" s="75"/>
      <c r="SYK307" s="75"/>
      <c r="SYL307" s="75"/>
      <c r="SYM307" s="75"/>
      <c r="SYN307" s="75"/>
      <c r="SYO307" s="75"/>
      <c r="SYP307" s="75"/>
      <c r="SYQ307" s="75"/>
      <c r="SYR307" s="75"/>
      <c r="SYS307" s="75"/>
      <c r="SYT307" s="75"/>
      <c r="SYU307" s="75"/>
      <c r="SYV307" s="75"/>
      <c r="SYW307" s="75"/>
      <c r="SYX307" s="75"/>
      <c r="SYY307" s="75"/>
      <c r="SYZ307" s="75"/>
      <c r="SZA307" s="75"/>
      <c r="SZB307" s="75"/>
      <c r="SZC307" s="75"/>
      <c r="SZD307" s="75"/>
      <c r="SZE307" s="75"/>
      <c r="SZF307" s="75"/>
      <c r="SZG307" s="75"/>
      <c r="SZH307" s="75"/>
      <c r="SZI307" s="75"/>
      <c r="SZJ307" s="75"/>
      <c r="SZK307" s="75"/>
      <c r="SZL307" s="75"/>
      <c r="SZM307" s="75"/>
      <c r="SZN307" s="75"/>
      <c r="SZO307" s="75"/>
      <c r="SZP307" s="75"/>
      <c r="SZQ307" s="75"/>
      <c r="SZR307" s="75"/>
      <c r="SZS307" s="75"/>
      <c r="SZT307" s="75"/>
      <c r="SZU307" s="75"/>
      <c r="SZV307" s="75"/>
      <c r="SZW307" s="75"/>
      <c r="SZX307" s="75"/>
      <c r="SZY307" s="75"/>
      <c r="SZZ307" s="75"/>
      <c r="TAA307" s="75"/>
      <c r="TAB307" s="75"/>
      <c r="TAC307" s="75"/>
      <c r="TAD307" s="75"/>
      <c r="TAE307" s="75"/>
      <c r="TAF307" s="75"/>
      <c r="TAG307" s="75"/>
      <c r="TAH307" s="75"/>
      <c r="TAI307" s="75"/>
      <c r="TAJ307" s="75"/>
      <c r="TAK307" s="75"/>
      <c r="TAL307" s="75"/>
      <c r="TAM307" s="75"/>
      <c r="TAN307" s="75"/>
      <c r="TAO307" s="75"/>
      <c r="TAP307" s="75"/>
      <c r="TAQ307" s="75"/>
      <c r="TAR307" s="75"/>
      <c r="TAS307" s="75"/>
      <c r="TAT307" s="75"/>
      <c r="TAU307" s="75"/>
      <c r="TAV307" s="75"/>
      <c r="TAW307" s="75"/>
      <c r="TAX307" s="75"/>
      <c r="TAY307" s="75"/>
      <c r="TAZ307" s="75"/>
      <c r="TBA307" s="75"/>
      <c r="TBB307" s="75"/>
      <c r="TBC307" s="75"/>
      <c r="TBD307" s="75"/>
      <c r="TBE307" s="75"/>
      <c r="TBF307" s="75"/>
      <c r="TBG307" s="75"/>
      <c r="TBH307" s="75"/>
      <c r="TBI307" s="75"/>
      <c r="TBJ307" s="75"/>
      <c r="TBK307" s="75"/>
      <c r="TBL307" s="75"/>
      <c r="TBM307" s="75"/>
      <c r="TBN307" s="75"/>
      <c r="TBO307" s="75"/>
      <c r="TBP307" s="75"/>
      <c r="TBQ307" s="75"/>
      <c r="TBR307" s="75"/>
      <c r="TBS307" s="75"/>
      <c r="TBT307" s="75"/>
      <c r="TBU307" s="75"/>
      <c r="TBV307" s="75"/>
      <c r="TBW307" s="75"/>
      <c r="TBX307" s="75"/>
      <c r="TBY307" s="75"/>
      <c r="TBZ307" s="75"/>
      <c r="TCA307" s="75"/>
      <c r="TCB307" s="75"/>
      <c r="TCC307" s="75"/>
      <c r="TCD307" s="75"/>
      <c r="TCE307" s="75"/>
      <c r="TCF307" s="75"/>
      <c r="TCG307" s="75"/>
      <c r="TCH307" s="75"/>
      <c r="TCI307" s="75"/>
      <c r="TCJ307" s="75"/>
      <c r="TCK307" s="75"/>
      <c r="TCL307" s="75"/>
      <c r="TCM307" s="75"/>
      <c r="TCN307" s="75"/>
      <c r="TCO307" s="75"/>
      <c r="TCP307" s="75"/>
      <c r="TCQ307" s="75"/>
      <c r="TCR307" s="75"/>
      <c r="TCS307" s="75"/>
      <c r="TCT307" s="75"/>
      <c r="TCU307" s="75"/>
      <c r="TCV307" s="75"/>
      <c r="TCW307" s="75"/>
      <c r="TCX307" s="75"/>
      <c r="TCY307" s="75"/>
      <c r="TCZ307" s="75"/>
      <c r="TDA307" s="75"/>
      <c r="TDB307" s="75"/>
      <c r="TDC307" s="75"/>
      <c r="TDD307" s="75"/>
      <c r="TDE307" s="75"/>
      <c r="TDF307" s="75"/>
      <c r="TDG307" s="75"/>
      <c r="TDH307" s="75"/>
      <c r="TDI307" s="75"/>
      <c r="TDJ307" s="75"/>
      <c r="TDK307" s="75"/>
      <c r="TDL307" s="75"/>
      <c r="TDM307" s="75"/>
      <c r="TDN307" s="75"/>
      <c r="TDO307" s="75"/>
      <c r="TDP307" s="75"/>
      <c r="TDQ307" s="75"/>
      <c r="TDR307" s="75"/>
      <c r="TDS307" s="75"/>
      <c r="TDT307" s="75"/>
      <c r="TDU307" s="75"/>
      <c r="TDV307" s="75"/>
      <c r="TDW307" s="75"/>
      <c r="TDX307" s="75"/>
      <c r="TDY307" s="75"/>
      <c r="TDZ307" s="75"/>
      <c r="TEA307" s="75"/>
      <c r="TEB307" s="75"/>
      <c r="TEC307" s="75"/>
      <c r="TED307" s="75"/>
      <c r="TEE307" s="75"/>
      <c r="TEF307" s="75"/>
      <c r="TEG307" s="75"/>
      <c r="TEH307" s="75"/>
      <c r="TEI307" s="75"/>
      <c r="TEJ307" s="75"/>
      <c r="TEK307" s="75"/>
      <c r="TEL307" s="75"/>
      <c r="TEM307" s="75"/>
      <c r="TEN307" s="75"/>
      <c r="TEO307" s="75"/>
      <c r="TEP307" s="75"/>
      <c r="TEQ307" s="75"/>
      <c r="TER307" s="75"/>
      <c r="TES307" s="75"/>
      <c r="TET307" s="75"/>
      <c r="TEU307" s="75"/>
      <c r="TEV307" s="75"/>
      <c r="TEW307" s="75"/>
      <c r="TEX307" s="75"/>
      <c r="TEY307" s="75"/>
      <c r="TEZ307" s="75"/>
      <c r="TFA307" s="75"/>
      <c r="TFB307" s="75"/>
      <c r="TFC307" s="75"/>
      <c r="TFD307" s="75"/>
      <c r="TFE307" s="75"/>
      <c r="TFF307" s="75"/>
      <c r="TFG307" s="75"/>
      <c r="TFH307" s="75"/>
      <c r="TFI307" s="75"/>
      <c r="TFJ307" s="75"/>
      <c r="TFK307" s="75"/>
      <c r="TFL307" s="75"/>
      <c r="TFM307" s="75"/>
      <c r="TFN307" s="75"/>
      <c r="TFO307" s="75"/>
      <c r="TFP307" s="75"/>
      <c r="TFQ307" s="75"/>
      <c r="TFR307" s="75"/>
      <c r="TFS307" s="75"/>
      <c r="TFT307" s="75"/>
      <c r="TFU307" s="75"/>
      <c r="TFV307" s="75"/>
      <c r="TFW307" s="75"/>
      <c r="TFX307" s="75"/>
      <c r="TFY307" s="75"/>
      <c r="TFZ307" s="75"/>
      <c r="TGA307" s="75"/>
      <c r="TGB307" s="75"/>
      <c r="TGC307" s="75"/>
      <c r="TGD307" s="75"/>
      <c r="TGE307" s="75"/>
      <c r="TGF307" s="75"/>
      <c r="TGG307" s="75"/>
      <c r="TGH307" s="75"/>
      <c r="TGI307" s="75"/>
      <c r="TGJ307" s="75"/>
      <c r="TGK307" s="75"/>
      <c r="TGL307" s="75"/>
      <c r="TGM307" s="75"/>
      <c r="TGN307" s="75"/>
      <c r="TGO307" s="75"/>
      <c r="TGP307" s="75"/>
      <c r="TGQ307" s="75"/>
      <c r="TGR307" s="75"/>
      <c r="TGS307" s="75"/>
      <c r="TGT307" s="75"/>
      <c r="TGU307" s="75"/>
      <c r="TGV307" s="75"/>
      <c r="TGW307" s="75"/>
      <c r="TGX307" s="75"/>
      <c r="TGY307" s="75"/>
      <c r="TGZ307" s="75"/>
      <c r="THA307" s="75"/>
      <c r="THB307" s="75"/>
      <c r="THC307" s="75"/>
      <c r="THD307" s="75"/>
      <c r="THE307" s="75"/>
      <c r="THF307" s="75"/>
      <c r="THG307" s="75"/>
      <c r="THH307" s="75"/>
      <c r="THI307" s="75"/>
      <c r="THJ307" s="75"/>
      <c r="THK307" s="75"/>
      <c r="THL307" s="75"/>
      <c r="THM307" s="75"/>
      <c r="THN307" s="75"/>
      <c r="THO307" s="75"/>
      <c r="THP307" s="75"/>
      <c r="THQ307" s="75"/>
      <c r="THR307" s="75"/>
      <c r="THS307" s="75"/>
      <c r="THT307" s="75"/>
      <c r="THU307" s="75"/>
      <c r="THV307" s="75"/>
      <c r="THW307" s="75"/>
      <c r="THX307" s="75"/>
      <c r="THY307" s="75"/>
      <c r="THZ307" s="75"/>
      <c r="TIA307" s="75"/>
      <c r="TIB307" s="75"/>
      <c r="TIC307" s="75"/>
      <c r="TID307" s="75"/>
      <c r="TIE307" s="75"/>
      <c r="TIF307" s="75"/>
      <c r="TIG307" s="75"/>
      <c r="TIH307" s="75"/>
      <c r="TII307" s="75"/>
      <c r="TIJ307" s="75"/>
      <c r="TIK307" s="75"/>
      <c r="TIL307" s="75"/>
      <c r="TIM307" s="75"/>
      <c r="TIN307" s="75"/>
      <c r="TIO307" s="75"/>
      <c r="TIP307" s="75"/>
      <c r="TIQ307" s="75"/>
      <c r="TIR307" s="75"/>
      <c r="TIS307" s="75"/>
      <c r="TIT307" s="75"/>
      <c r="TIU307" s="75"/>
      <c r="TIV307" s="75"/>
      <c r="TIW307" s="75"/>
      <c r="TIX307" s="75"/>
      <c r="TIY307" s="75"/>
      <c r="TIZ307" s="75"/>
      <c r="TJA307" s="75"/>
      <c r="TJB307" s="75"/>
      <c r="TJC307" s="75"/>
      <c r="TJD307" s="75"/>
      <c r="TJE307" s="75"/>
      <c r="TJF307" s="75"/>
      <c r="TJG307" s="75"/>
      <c r="TJH307" s="75"/>
      <c r="TJI307" s="75"/>
      <c r="TJJ307" s="75"/>
      <c r="TJK307" s="75"/>
      <c r="TJL307" s="75"/>
      <c r="TJM307" s="75"/>
      <c r="TJN307" s="75"/>
      <c r="TJO307" s="75"/>
      <c r="TJP307" s="75"/>
      <c r="TJQ307" s="75"/>
      <c r="TJR307" s="75"/>
      <c r="TJS307" s="75"/>
      <c r="TJT307" s="75"/>
      <c r="TJU307" s="75"/>
      <c r="TJV307" s="75"/>
      <c r="TJW307" s="75"/>
      <c r="TJX307" s="75"/>
      <c r="TJY307" s="75"/>
      <c r="TJZ307" s="75"/>
      <c r="TKA307" s="75"/>
      <c r="TKB307" s="75"/>
      <c r="TKC307" s="75"/>
      <c r="TKD307" s="75"/>
      <c r="TKE307" s="75"/>
      <c r="TKF307" s="75"/>
      <c r="TKG307" s="75"/>
      <c r="TKH307" s="75"/>
      <c r="TKI307" s="75"/>
      <c r="TKJ307" s="75"/>
      <c r="TKK307" s="75"/>
      <c r="TKL307" s="75"/>
      <c r="TKM307" s="75"/>
      <c r="TKN307" s="75"/>
      <c r="TKO307" s="75"/>
      <c r="TKP307" s="75"/>
      <c r="TKQ307" s="75"/>
      <c r="TKR307" s="75"/>
      <c r="TKS307" s="75"/>
      <c r="TKT307" s="75"/>
      <c r="TKU307" s="75"/>
      <c r="TKV307" s="75"/>
      <c r="TKW307" s="75"/>
      <c r="TKX307" s="75"/>
      <c r="TKY307" s="75"/>
      <c r="TKZ307" s="75"/>
      <c r="TLA307" s="75"/>
      <c r="TLB307" s="75"/>
      <c r="TLC307" s="75"/>
      <c r="TLD307" s="75"/>
      <c r="TLE307" s="75"/>
      <c r="TLF307" s="75"/>
      <c r="TLG307" s="75"/>
      <c r="TLH307" s="75"/>
      <c r="TLI307" s="75"/>
      <c r="TLJ307" s="75"/>
      <c r="TLK307" s="75"/>
      <c r="TLL307" s="75"/>
      <c r="TLM307" s="75"/>
      <c r="TLN307" s="75"/>
      <c r="TLO307" s="75"/>
      <c r="TLP307" s="75"/>
      <c r="TLQ307" s="75"/>
      <c r="TLR307" s="75"/>
      <c r="TLS307" s="75"/>
      <c r="TLT307" s="75"/>
      <c r="TLU307" s="75"/>
      <c r="TLV307" s="75"/>
      <c r="TLW307" s="75"/>
      <c r="TLX307" s="75"/>
      <c r="TLY307" s="75"/>
      <c r="TLZ307" s="75"/>
      <c r="TMA307" s="75"/>
      <c r="TMB307" s="75"/>
      <c r="TMC307" s="75"/>
      <c r="TMD307" s="75"/>
      <c r="TME307" s="75"/>
      <c r="TMF307" s="75"/>
      <c r="TMG307" s="75"/>
      <c r="TMH307" s="75"/>
      <c r="TMI307" s="75"/>
      <c r="TMJ307" s="75"/>
      <c r="TMK307" s="75"/>
      <c r="TML307" s="75"/>
      <c r="TMM307" s="75"/>
      <c r="TMN307" s="75"/>
      <c r="TMO307" s="75"/>
      <c r="TMP307" s="75"/>
      <c r="TMQ307" s="75"/>
      <c r="TMR307" s="75"/>
      <c r="TMS307" s="75"/>
      <c r="TMT307" s="75"/>
      <c r="TMU307" s="75"/>
      <c r="TMV307" s="75"/>
      <c r="TMW307" s="75"/>
      <c r="TMX307" s="75"/>
      <c r="TMY307" s="75"/>
      <c r="TMZ307" s="75"/>
      <c r="TNA307" s="75"/>
      <c r="TNB307" s="75"/>
      <c r="TNC307" s="75"/>
      <c r="TND307" s="75"/>
      <c r="TNE307" s="75"/>
      <c r="TNF307" s="75"/>
      <c r="TNG307" s="75"/>
      <c r="TNH307" s="75"/>
      <c r="TNI307" s="75"/>
      <c r="TNJ307" s="75"/>
      <c r="TNK307" s="75"/>
      <c r="TNL307" s="75"/>
      <c r="TNM307" s="75"/>
      <c r="TNN307" s="75"/>
      <c r="TNO307" s="75"/>
      <c r="TNP307" s="75"/>
      <c r="TNQ307" s="75"/>
      <c r="TNR307" s="75"/>
      <c r="TNS307" s="75"/>
      <c r="TNT307" s="75"/>
      <c r="TNU307" s="75"/>
      <c r="TNV307" s="75"/>
      <c r="TNW307" s="75"/>
      <c r="TNX307" s="75"/>
      <c r="TNY307" s="75"/>
      <c r="TNZ307" s="75"/>
      <c r="TOA307" s="75"/>
      <c r="TOB307" s="75"/>
      <c r="TOC307" s="75"/>
      <c r="TOD307" s="75"/>
      <c r="TOE307" s="75"/>
      <c r="TOF307" s="75"/>
      <c r="TOG307" s="75"/>
      <c r="TOH307" s="75"/>
      <c r="TOI307" s="75"/>
      <c r="TOJ307" s="75"/>
      <c r="TOK307" s="75"/>
      <c r="TOL307" s="75"/>
      <c r="TOM307" s="75"/>
      <c r="TON307" s="75"/>
      <c r="TOO307" s="75"/>
      <c r="TOP307" s="75"/>
      <c r="TOQ307" s="75"/>
      <c r="TOR307" s="75"/>
      <c r="TOS307" s="75"/>
      <c r="TOT307" s="75"/>
      <c r="TOU307" s="75"/>
      <c r="TOV307" s="75"/>
      <c r="TOW307" s="75"/>
      <c r="TOX307" s="75"/>
      <c r="TOY307" s="75"/>
      <c r="TOZ307" s="75"/>
      <c r="TPA307" s="75"/>
      <c r="TPB307" s="75"/>
      <c r="TPC307" s="75"/>
      <c r="TPD307" s="75"/>
      <c r="TPE307" s="75"/>
      <c r="TPF307" s="75"/>
      <c r="TPG307" s="75"/>
      <c r="TPH307" s="75"/>
      <c r="TPI307" s="75"/>
      <c r="TPJ307" s="75"/>
      <c r="TPK307" s="75"/>
      <c r="TPL307" s="75"/>
      <c r="TPM307" s="75"/>
      <c r="TPN307" s="75"/>
      <c r="TPO307" s="75"/>
      <c r="TPP307" s="75"/>
      <c r="TPQ307" s="75"/>
      <c r="TPR307" s="75"/>
      <c r="TPS307" s="75"/>
      <c r="TPT307" s="75"/>
      <c r="TPU307" s="75"/>
      <c r="TPV307" s="75"/>
      <c r="TPW307" s="75"/>
      <c r="TPX307" s="75"/>
      <c r="TPY307" s="75"/>
      <c r="TPZ307" s="75"/>
      <c r="TQA307" s="75"/>
      <c r="TQB307" s="75"/>
      <c r="TQC307" s="75"/>
      <c r="TQD307" s="75"/>
      <c r="TQE307" s="75"/>
      <c r="TQF307" s="75"/>
      <c r="TQG307" s="75"/>
      <c r="TQH307" s="75"/>
      <c r="TQI307" s="75"/>
      <c r="TQJ307" s="75"/>
      <c r="TQK307" s="75"/>
      <c r="TQL307" s="75"/>
      <c r="TQM307" s="75"/>
      <c r="TQN307" s="75"/>
      <c r="TQO307" s="75"/>
      <c r="TQP307" s="75"/>
      <c r="TQQ307" s="75"/>
      <c r="TQR307" s="75"/>
      <c r="TQS307" s="75"/>
      <c r="TQT307" s="75"/>
      <c r="TQU307" s="75"/>
      <c r="TQV307" s="75"/>
      <c r="TQW307" s="75"/>
      <c r="TQX307" s="75"/>
      <c r="TQY307" s="75"/>
      <c r="TQZ307" s="75"/>
      <c r="TRA307" s="75"/>
      <c r="TRB307" s="75"/>
      <c r="TRC307" s="75"/>
      <c r="TRD307" s="75"/>
      <c r="TRE307" s="75"/>
      <c r="TRF307" s="75"/>
      <c r="TRG307" s="75"/>
      <c r="TRH307" s="75"/>
      <c r="TRI307" s="75"/>
      <c r="TRJ307" s="75"/>
      <c r="TRK307" s="75"/>
      <c r="TRL307" s="75"/>
      <c r="TRM307" s="75"/>
      <c r="TRN307" s="75"/>
      <c r="TRO307" s="75"/>
      <c r="TRP307" s="75"/>
      <c r="TRQ307" s="75"/>
      <c r="TRR307" s="75"/>
      <c r="TRS307" s="75"/>
      <c r="TRT307" s="75"/>
      <c r="TRU307" s="75"/>
      <c r="TRV307" s="75"/>
      <c r="TRW307" s="75"/>
      <c r="TRX307" s="75"/>
      <c r="TRY307" s="75"/>
      <c r="TRZ307" s="75"/>
      <c r="TSA307" s="75"/>
      <c r="TSB307" s="75"/>
      <c r="TSC307" s="75"/>
      <c r="TSD307" s="75"/>
      <c r="TSE307" s="75"/>
      <c r="TSF307" s="75"/>
      <c r="TSG307" s="75"/>
      <c r="TSH307" s="75"/>
      <c r="TSI307" s="75"/>
      <c r="TSJ307" s="75"/>
      <c r="TSK307" s="75"/>
      <c r="TSL307" s="75"/>
      <c r="TSM307" s="75"/>
      <c r="TSN307" s="75"/>
      <c r="TSO307" s="75"/>
      <c r="TSP307" s="75"/>
      <c r="TSQ307" s="75"/>
      <c r="TSR307" s="75"/>
      <c r="TSS307" s="75"/>
      <c r="TST307" s="75"/>
      <c r="TSU307" s="75"/>
      <c r="TSV307" s="75"/>
      <c r="TSW307" s="75"/>
      <c r="TSX307" s="75"/>
      <c r="TSY307" s="75"/>
      <c r="TSZ307" s="75"/>
      <c r="TTA307" s="75"/>
      <c r="TTB307" s="75"/>
      <c r="TTC307" s="75"/>
      <c r="TTD307" s="75"/>
      <c r="TTE307" s="75"/>
      <c r="TTF307" s="75"/>
      <c r="TTG307" s="75"/>
      <c r="TTH307" s="75"/>
      <c r="TTI307" s="75"/>
      <c r="TTJ307" s="75"/>
      <c r="TTK307" s="75"/>
      <c r="TTL307" s="75"/>
      <c r="TTM307" s="75"/>
      <c r="TTN307" s="75"/>
      <c r="TTO307" s="75"/>
      <c r="TTP307" s="75"/>
      <c r="TTQ307" s="75"/>
      <c r="TTR307" s="75"/>
      <c r="TTS307" s="75"/>
      <c r="TTT307" s="75"/>
      <c r="TTU307" s="75"/>
      <c r="TTV307" s="75"/>
      <c r="TTW307" s="75"/>
      <c r="TTX307" s="75"/>
      <c r="TTY307" s="75"/>
      <c r="TTZ307" s="75"/>
      <c r="TUA307" s="75"/>
      <c r="TUB307" s="75"/>
      <c r="TUC307" s="75"/>
      <c r="TUD307" s="75"/>
      <c r="TUE307" s="75"/>
      <c r="TUF307" s="75"/>
      <c r="TUG307" s="75"/>
      <c r="TUH307" s="75"/>
      <c r="TUI307" s="75"/>
      <c r="TUJ307" s="75"/>
      <c r="TUK307" s="75"/>
      <c r="TUL307" s="75"/>
      <c r="TUM307" s="75"/>
      <c r="TUN307" s="75"/>
      <c r="TUO307" s="75"/>
      <c r="TUP307" s="75"/>
      <c r="TUQ307" s="75"/>
      <c r="TUR307" s="75"/>
      <c r="TUS307" s="75"/>
      <c r="TUT307" s="75"/>
      <c r="TUU307" s="75"/>
      <c r="TUV307" s="75"/>
      <c r="TUW307" s="75"/>
      <c r="TUX307" s="75"/>
      <c r="TUY307" s="75"/>
      <c r="TUZ307" s="75"/>
      <c r="TVA307" s="75"/>
      <c r="TVB307" s="75"/>
      <c r="TVC307" s="75"/>
      <c r="TVD307" s="75"/>
      <c r="TVE307" s="75"/>
      <c r="TVF307" s="75"/>
      <c r="TVG307" s="75"/>
      <c r="TVH307" s="75"/>
      <c r="TVI307" s="75"/>
      <c r="TVJ307" s="75"/>
      <c r="TVK307" s="75"/>
      <c r="TVL307" s="75"/>
      <c r="TVM307" s="75"/>
      <c r="TVN307" s="75"/>
      <c r="TVO307" s="75"/>
      <c r="TVP307" s="75"/>
      <c r="TVQ307" s="75"/>
      <c r="TVR307" s="75"/>
      <c r="TVS307" s="75"/>
      <c r="TVT307" s="75"/>
      <c r="TVU307" s="75"/>
      <c r="TVV307" s="75"/>
      <c r="TVW307" s="75"/>
      <c r="TVX307" s="75"/>
      <c r="TVY307" s="75"/>
      <c r="TVZ307" s="75"/>
      <c r="TWA307" s="75"/>
      <c r="TWB307" s="75"/>
      <c r="TWC307" s="75"/>
      <c r="TWD307" s="75"/>
      <c r="TWE307" s="75"/>
      <c r="TWF307" s="75"/>
      <c r="TWG307" s="75"/>
      <c r="TWH307" s="75"/>
      <c r="TWI307" s="75"/>
      <c r="TWJ307" s="75"/>
      <c r="TWK307" s="75"/>
      <c r="TWL307" s="75"/>
      <c r="TWM307" s="75"/>
      <c r="TWN307" s="75"/>
      <c r="TWO307" s="75"/>
      <c r="TWP307" s="75"/>
      <c r="TWQ307" s="75"/>
      <c r="TWR307" s="75"/>
      <c r="TWS307" s="75"/>
      <c r="TWT307" s="75"/>
      <c r="TWU307" s="75"/>
      <c r="TWV307" s="75"/>
      <c r="TWW307" s="75"/>
      <c r="TWX307" s="75"/>
      <c r="TWY307" s="75"/>
      <c r="TWZ307" s="75"/>
      <c r="TXA307" s="75"/>
      <c r="TXB307" s="75"/>
      <c r="TXC307" s="75"/>
      <c r="TXD307" s="75"/>
      <c r="TXE307" s="75"/>
      <c r="TXF307" s="75"/>
      <c r="TXG307" s="75"/>
      <c r="TXH307" s="75"/>
      <c r="TXI307" s="75"/>
      <c r="TXJ307" s="75"/>
      <c r="TXK307" s="75"/>
      <c r="TXL307" s="75"/>
      <c r="TXM307" s="75"/>
      <c r="TXN307" s="75"/>
      <c r="TXO307" s="75"/>
      <c r="TXP307" s="75"/>
      <c r="TXQ307" s="75"/>
      <c r="TXR307" s="75"/>
      <c r="TXS307" s="75"/>
      <c r="TXT307" s="75"/>
      <c r="TXU307" s="75"/>
      <c r="TXV307" s="75"/>
      <c r="TXW307" s="75"/>
      <c r="TXX307" s="75"/>
      <c r="TXY307" s="75"/>
      <c r="TXZ307" s="75"/>
      <c r="TYA307" s="75"/>
      <c r="TYB307" s="75"/>
      <c r="TYC307" s="75"/>
      <c r="TYD307" s="75"/>
      <c r="TYE307" s="75"/>
      <c r="TYF307" s="75"/>
      <c r="TYG307" s="75"/>
      <c r="TYH307" s="75"/>
      <c r="TYI307" s="75"/>
      <c r="TYJ307" s="75"/>
      <c r="TYK307" s="75"/>
      <c r="TYL307" s="75"/>
      <c r="TYM307" s="75"/>
      <c r="TYN307" s="75"/>
      <c r="TYO307" s="75"/>
      <c r="TYP307" s="75"/>
      <c r="TYQ307" s="75"/>
      <c r="TYR307" s="75"/>
      <c r="TYS307" s="75"/>
      <c r="TYT307" s="75"/>
      <c r="TYU307" s="75"/>
      <c r="TYV307" s="75"/>
      <c r="TYW307" s="75"/>
      <c r="TYX307" s="75"/>
      <c r="TYY307" s="75"/>
      <c r="TYZ307" s="75"/>
      <c r="TZA307" s="75"/>
      <c r="TZB307" s="75"/>
      <c r="TZC307" s="75"/>
      <c r="TZD307" s="75"/>
      <c r="TZE307" s="75"/>
      <c r="TZF307" s="75"/>
      <c r="TZG307" s="75"/>
      <c r="TZH307" s="75"/>
      <c r="TZI307" s="75"/>
      <c r="TZJ307" s="75"/>
      <c r="TZK307" s="75"/>
      <c r="TZL307" s="75"/>
      <c r="TZM307" s="75"/>
      <c r="TZN307" s="75"/>
      <c r="TZO307" s="75"/>
      <c r="TZP307" s="75"/>
      <c r="TZQ307" s="75"/>
      <c r="TZR307" s="75"/>
      <c r="TZS307" s="75"/>
      <c r="TZT307" s="75"/>
      <c r="TZU307" s="75"/>
      <c r="TZV307" s="75"/>
      <c r="TZW307" s="75"/>
      <c r="TZX307" s="75"/>
      <c r="TZY307" s="75"/>
      <c r="TZZ307" s="75"/>
      <c r="UAA307" s="75"/>
      <c r="UAB307" s="75"/>
      <c r="UAC307" s="75"/>
      <c r="UAD307" s="75"/>
      <c r="UAE307" s="75"/>
      <c r="UAF307" s="75"/>
      <c r="UAG307" s="75"/>
      <c r="UAH307" s="75"/>
      <c r="UAI307" s="75"/>
      <c r="UAJ307" s="75"/>
      <c r="UAK307" s="75"/>
      <c r="UAL307" s="75"/>
      <c r="UAM307" s="75"/>
      <c r="UAN307" s="75"/>
      <c r="UAO307" s="75"/>
      <c r="UAP307" s="75"/>
      <c r="UAQ307" s="75"/>
      <c r="UAR307" s="75"/>
      <c r="UAS307" s="75"/>
      <c r="UAT307" s="75"/>
      <c r="UAU307" s="75"/>
      <c r="UAV307" s="75"/>
      <c r="UAW307" s="75"/>
      <c r="UAX307" s="75"/>
      <c r="UAY307" s="75"/>
      <c r="UAZ307" s="75"/>
      <c r="UBA307" s="75"/>
      <c r="UBB307" s="75"/>
      <c r="UBC307" s="75"/>
      <c r="UBD307" s="75"/>
      <c r="UBE307" s="75"/>
      <c r="UBF307" s="75"/>
      <c r="UBG307" s="75"/>
      <c r="UBH307" s="75"/>
      <c r="UBI307" s="75"/>
      <c r="UBJ307" s="75"/>
      <c r="UBK307" s="75"/>
      <c r="UBL307" s="75"/>
      <c r="UBM307" s="75"/>
      <c r="UBN307" s="75"/>
      <c r="UBO307" s="75"/>
      <c r="UBP307" s="75"/>
      <c r="UBQ307" s="75"/>
      <c r="UBR307" s="75"/>
      <c r="UBS307" s="75"/>
      <c r="UBT307" s="75"/>
      <c r="UBU307" s="75"/>
      <c r="UBV307" s="75"/>
      <c r="UBW307" s="75"/>
      <c r="UBX307" s="75"/>
      <c r="UBY307" s="75"/>
      <c r="UBZ307" s="75"/>
      <c r="UCA307" s="75"/>
      <c r="UCB307" s="75"/>
      <c r="UCC307" s="75"/>
      <c r="UCD307" s="75"/>
      <c r="UCE307" s="75"/>
      <c r="UCF307" s="75"/>
      <c r="UCG307" s="75"/>
      <c r="UCH307" s="75"/>
      <c r="UCI307" s="75"/>
      <c r="UCJ307" s="75"/>
      <c r="UCK307" s="75"/>
      <c r="UCL307" s="75"/>
      <c r="UCM307" s="75"/>
      <c r="UCN307" s="75"/>
      <c r="UCO307" s="75"/>
      <c r="UCP307" s="75"/>
      <c r="UCQ307" s="75"/>
      <c r="UCR307" s="75"/>
      <c r="UCS307" s="75"/>
      <c r="UCT307" s="75"/>
      <c r="UCU307" s="75"/>
      <c r="UCV307" s="75"/>
      <c r="UCW307" s="75"/>
      <c r="UCX307" s="75"/>
      <c r="UCY307" s="75"/>
      <c r="UCZ307" s="75"/>
      <c r="UDA307" s="75"/>
      <c r="UDB307" s="75"/>
      <c r="UDC307" s="75"/>
      <c r="UDD307" s="75"/>
      <c r="UDE307" s="75"/>
      <c r="UDF307" s="75"/>
      <c r="UDG307" s="75"/>
      <c r="UDH307" s="75"/>
      <c r="UDI307" s="75"/>
      <c r="UDJ307" s="75"/>
      <c r="UDK307" s="75"/>
      <c r="UDL307" s="75"/>
      <c r="UDM307" s="75"/>
      <c r="UDN307" s="75"/>
      <c r="UDO307" s="75"/>
      <c r="UDP307" s="75"/>
      <c r="UDQ307" s="75"/>
      <c r="UDR307" s="75"/>
      <c r="UDS307" s="75"/>
      <c r="UDT307" s="75"/>
      <c r="UDU307" s="75"/>
      <c r="UDV307" s="75"/>
      <c r="UDW307" s="75"/>
      <c r="UDX307" s="75"/>
      <c r="UDY307" s="75"/>
      <c r="UDZ307" s="75"/>
      <c r="UEA307" s="75"/>
      <c r="UEB307" s="75"/>
      <c r="UEC307" s="75"/>
      <c r="UED307" s="75"/>
      <c r="UEE307" s="75"/>
      <c r="UEF307" s="75"/>
      <c r="UEG307" s="75"/>
      <c r="UEH307" s="75"/>
      <c r="UEI307" s="75"/>
      <c r="UEJ307" s="75"/>
      <c r="UEK307" s="75"/>
      <c r="UEL307" s="75"/>
      <c r="UEM307" s="75"/>
      <c r="UEN307" s="75"/>
      <c r="UEO307" s="75"/>
      <c r="UEP307" s="75"/>
      <c r="UEQ307" s="75"/>
      <c r="UER307" s="75"/>
      <c r="UES307" s="75"/>
      <c r="UET307" s="75"/>
      <c r="UEU307" s="75"/>
      <c r="UEV307" s="75"/>
      <c r="UEW307" s="75"/>
      <c r="UEX307" s="75"/>
      <c r="UEY307" s="75"/>
      <c r="UEZ307" s="75"/>
      <c r="UFA307" s="75"/>
      <c r="UFB307" s="75"/>
      <c r="UFC307" s="75"/>
      <c r="UFD307" s="75"/>
      <c r="UFE307" s="75"/>
      <c r="UFF307" s="75"/>
      <c r="UFG307" s="75"/>
      <c r="UFH307" s="75"/>
      <c r="UFI307" s="75"/>
      <c r="UFJ307" s="75"/>
      <c r="UFK307" s="75"/>
      <c r="UFL307" s="75"/>
      <c r="UFM307" s="75"/>
      <c r="UFN307" s="75"/>
      <c r="UFO307" s="75"/>
      <c r="UFP307" s="75"/>
      <c r="UFQ307" s="75"/>
      <c r="UFR307" s="75"/>
      <c r="UFS307" s="75"/>
      <c r="UFT307" s="75"/>
      <c r="UFU307" s="75"/>
      <c r="UFV307" s="75"/>
      <c r="UFW307" s="75"/>
      <c r="UFX307" s="75"/>
      <c r="UFY307" s="75"/>
      <c r="UFZ307" s="75"/>
      <c r="UGA307" s="75"/>
      <c r="UGB307" s="75"/>
      <c r="UGC307" s="75"/>
      <c r="UGD307" s="75"/>
      <c r="UGE307" s="75"/>
      <c r="UGF307" s="75"/>
      <c r="UGG307" s="75"/>
      <c r="UGH307" s="75"/>
      <c r="UGI307" s="75"/>
      <c r="UGJ307" s="75"/>
      <c r="UGK307" s="75"/>
      <c r="UGL307" s="75"/>
      <c r="UGM307" s="75"/>
      <c r="UGN307" s="75"/>
      <c r="UGO307" s="75"/>
      <c r="UGP307" s="75"/>
      <c r="UGQ307" s="75"/>
      <c r="UGR307" s="75"/>
      <c r="UGS307" s="75"/>
      <c r="UGT307" s="75"/>
      <c r="UGU307" s="75"/>
      <c r="UGV307" s="75"/>
      <c r="UGW307" s="75"/>
      <c r="UGX307" s="75"/>
      <c r="UGY307" s="75"/>
      <c r="UGZ307" s="75"/>
      <c r="UHA307" s="75"/>
      <c r="UHB307" s="75"/>
      <c r="UHC307" s="75"/>
      <c r="UHD307" s="75"/>
      <c r="UHE307" s="75"/>
      <c r="UHF307" s="75"/>
      <c r="UHG307" s="75"/>
      <c r="UHH307" s="75"/>
      <c r="UHI307" s="75"/>
      <c r="UHJ307" s="75"/>
      <c r="UHK307" s="75"/>
      <c r="UHL307" s="75"/>
      <c r="UHM307" s="75"/>
      <c r="UHN307" s="75"/>
      <c r="UHO307" s="75"/>
      <c r="UHP307" s="75"/>
      <c r="UHQ307" s="75"/>
      <c r="UHR307" s="75"/>
      <c r="UHS307" s="75"/>
      <c r="UHT307" s="75"/>
      <c r="UHU307" s="75"/>
      <c r="UHV307" s="75"/>
      <c r="UHW307" s="75"/>
      <c r="UHX307" s="75"/>
      <c r="UHY307" s="75"/>
      <c r="UHZ307" s="75"/>
      <c r="UIA307" s="75"/>
      <c r="UIB307" s="75"/>
      <c r="UIC307" s="75"/>
      <c r="UID307" s="75"/>
      <c r="UIE307" s="75"/>
      <c r="UIF307" s="75"/>
      <c r="UIG307" s="75"/>
      <c r="UIH307" s="75"/>
      <c r="UII307" s="75"/>
      <c r="UIJ307" s="75"/>
      <c r="UIK307" s="75"/>
      <c r="UIL307" s="75"/>
      <c r="UIM307" s="75"/>
      <c r="UIN307" s="75"/>
      <c r="UIO307" s="75"/>
      <c r="UIP307" s="75"/>
      <c r="UIQ307" s="75"/>
      <c r="UIR307" s="75"/>
      <c r="UIS307" s="75"/>
      <c r="UIT307" s="75"/>
      <c r="UIU307" s="75"/>
      <c r="UIV307" s="75"/>
      <c r="UIW307" s="75"/>
      <c r="UIX307" s="75"/>
      <c r="UIY307" s="75"/>
      <c r="UIZ307" s="75"/>
      <c r="UJA307" s="75"/>
      <c r="UJB307" s="75"/>
      <c r="UJC307" s="75"/>
      <c r="UJD307" s="75"/>
      <c r="UJE307" s="75"/>
      <c r="UJF307" s="75"/>
      <c r="UJG307" s="75"/>
      <c r="UJH307" s="75"/>
      <c r="UJI307" s="75"/>
      <c r="UJJ307" s="75"/>
      <c r="UJK307" s="75"/>
      <c r="UJL307" s="75"/>
      <c r="UJM307" s="75"/>
      <c r="UJN307" s="75"/>
      <c r="UJO307" s="75"/>
      <c r="UJP307" s="75"/>
      <c r="UJQ307" s="75"/>
      <c r="UJR307" s="75"/>
      <c r="UJS307" s="75"/>
      <c r="UJT307" s="75"/>
      <c r="UJU307" s="75"/>
      <c r="UJV307" s="75"/>
      <c r="UJW307" s="75"/>
      <c r="UJX307" s="75"/>
      <c r="UJY307" s="75"/>
      <c r="UJZ307" s="75"/>
      <c r="UKA307" s="75"/>
      <c r="UKB307" s="75"/>
      <c r="UKC307" s="75"/>
      <c r="UKD307" s="75"/>
      <c r="UKE307" s="75"/>
      <c r="UKF307" s="75"/>
      <c r="UKG307" s="75"/>
      <c r="UKH307" s="75"/>
      <c r="UKI307" s="75"/>
      <c r="UKJ307" s="75"/>
      <c r="UKK307" s="75"/>
      <c r="UKL307" s="75"/>
      <c r="UKM307" s="75"/>
      <c r="UKN307" s="75"/>
      <c r="UKO307" s="75"/>
      <c r="UKP307" s="75"/>
      <c r="UKQ307" s="75"/>
      <c r="UKR307" s="75"/>
      <c r="UKS307" s="75"/>
      <c r="UKT307" s="75"/>
      <c r="UKU307" s="75"/>
      <c r="UKV307" s="75"/>
      <c r="UKW307" s="75"/>
      <c r="UKX307" s="75"/>
      <c r="UKY307" s="75"/>
      <c r="UKZ307" s="75"/>
      <c r="ULA307" s="75"/>
      <c r="ULB307" s="75"/>
      <c r="ULC307" s="75"/>
      <c r="ULD307" s="75"/>
      <c r="ULE307" s="75"/>
      <c r="ULF307" s="75"/>
      <c r="ULG307" s="75"/>
      <c r="ULH307" s="75"/>
      <c r="ULI307" s="75"/>
      <c r="ULJ307" s="75"/>
      <c r="ULK307" s="75"/>
      <c r="ULL307" s="75"/>
      <c r="ULM307" s="75"/>
      <c r="ULN307" s="75"/>
      <c r="ULO307" s="75"/>
      <c r="ULP307" s="75"/>
      <c r="ULQ307" s="75"/>
      <c r="ULR307" s="75"/>
      <c r="ULS307" s="75"/>
      <c r="ULT307" s="75"/>
      <c r="ULU307" s="75"/>
      <c r="ULV307" s="75"/>
      <c r="ULW307" s="75"/>
      <c r="ULX307" s="75"/>
      <c r="ULY307" s="75"/>
      <c r="ULZ307" s="75"/>
      <c r="UMA307" s="75"/>
      <c r="UMB307" s="75"/>
      <c r="UMC307" s="75"/>
      <c r="UMD307" s="75"/>
      <c r="UME307" s="75"/>
      <c r="UMF307" s="75"/>
      <c r="UMG307" s="75"/>
      <c r="UMH307" s="75"/>
      <c r="UMI307" s="75"/>
      <c r="UMJ307" s="75"/>
      <c r="UMK307" s="75"/>
      <c r="UML307" s="75"/>
      <c r="UMM307" s="75"/>
      <c r="UMN307" s="75"/>
      <c r="UMO307" s="75"/>
      <c r="UMP307" s="75"/>
      <c r="UMQ307" s="75"/>
      <c r="UMR307" s="75"/>
      <c r="UMS307" s="75"/>
      <c r="UMT307" s="75"/>
      <c r="UMU307" s="75"/>
      <c r="UMV307" s="75"/>
      <c r="UMW307" s="75"/>
      <c r="UMX307" s="75"/>
      <c r="UMY307" s="75"/>
      <c r="UMZ307" s="75"/>
      <c r="UNA307" s="75"/>
      <c r="UNB307" s="75"/>
      <c r="UNC307" s="75"/>
      <c r="UND307" s="75"/>
      <c r="UNE307" s="75"/>
      <c r="UNF307" s="75"/>
      <c r="UNG307" s="75"/>
      <c r="UNH307" s="75"/>
      <c r="UNI307" s="75"/>
      <c r="UNJ307" s="75"/>
      <c r="UNK307" s="75"/>
      <c r="UNL307" s="75"/>
      <c r="UNM307" s="75"/>
      <c r="UNN307" s="75"/>
      <c r="UNO307" s="75"/>
      <c r="UNP307" s="75"/>
      <c r="UNQ307" s="75"/>
      <c r="UNR307" s="75"/>
      <c r="UNS307" s="75"/>
      <c r="UNT307" s="75"/>
      <c r="UNU307" s="75"/>
      <c r="UNV307" s="75"/>
      <c r="UNW307" s="75"/>
      <c r="UNX307" s="75"/>
      <c r="UNY307" s="75"/>
      <c r="UNZ307" s="75"/>
      <c r="UOA307" s="75"/>
      <c r="UOB307" s="75"/>
      <c r="UOC307" s="75"/>
      <c r="UOD307" s="75"/>
      <c r="UOE307" s="75"/>
      <c r="UOF307" s="75"/>
      <c r="UOG307" s="75"/>
      <c r="UOH307" s="75"/>
      <c r="UOI307" s="75"/>
      <c r="UOJ307" s="75"/>
      <c r="UOK307" s="75"/>
      <c r="UOL307" s="75"/>
      <c r="UOM307" s="75"/>
      <c r="UON307" s="75"/>
      <c r="UOO307" s="75"/>
      <c r="UOP307" s="75"/>
      <c r="UOQ307" s="75"/>
      <c r="UOR307" s="75"/>
      <c r="UOS307" s="75"/>
      <c r="UOT307" s="75"/>
      <c r="UOU307" s="75"/>
      <c r="UOV307" s="75"/>
      <c r="UOW307" s="75"/>
      <c r="UOX307" s="75"/>
      <c r="UOY307" s="75"/>
      <c r="UOZ307" s="75"/>
      <c r="UPA307" s="75"/>
      <c r="UPB307" s="75"/>
      <c r="UPC307" s="75"/>
      <c r="UPD307" s="75"/>
      <c r="UPE307" s="75"/>
      <c r="UPF307" s="75"/>
      <c r="UPG307" s="75"/>
      <c r="UPH307" s="75"/>
      <c r="UPI307" s="75"/>
      <c r="UPJ307" s="75"/>
      <c r="UPK307" s="75"/>
      <c r="UPL307" s="75"/>
      <c r="UPM307" s="75"/>
      <c r="UPN307" s="75"/>
      <c r="UPO307" s="75"/>
      <c r="UPP307" s="75"/>
      <c r="UPQ307" s="75"/>
      <c r="UPR307" s="75"/>
      <c r="UPS307" s="75"/>
      <c r="UPT307" s="75"/>
      <c r="UPU307" s="75"/>
      <c r="UPV307" s="75"/>
      <c r="UPW307" s="75"/>
      <c r="UPX307" s="75"/>
      <c r="UPY307" s="75"/>
      <c r="UPZ307" s="75"/>
      <c r="UQA307" s="75"/>
      <c r="UQB307" s="75"/>
      <c r="UQC307" s="75"/>
      <c r="UQD307" s="75"/>
      <c r="UQE307" s="75"/>
      <c r="UQF307" s="75"/>
      <c r="UQG307" s="75"/>
      <c r="UQH307" s="75"/>
      <c r="UQI307" s="75"/>
      <c r="UQJ307" s="75"/>
      <c r="UQK307" s="75"/>
      <c r="UQL307" s="75"/>
      <c r="UQM307" s="75"/>
      <c r="UQN307" s="75"/>
      <c r="UQO307" s="75"/>
      <c r="UQP307" s="75"/>
      <c r="UQQ307" s="75"/>
      <c r="UQR307" s="75"/>
      <c r="UQS307" s="75"/>
      <c r="UQT307" s="75"/>
      <c r="UQU307" s="75"/>
      <c r="UQV307" s="75"/>
      <c r="UQW307" s="75"/>
      <c r="UQX307" s="75"/>
      <c r="UQY307" s="75"/>
      <c r="UQZ307" s="75"/>
      <c r="URA307" s="75"/>
      <c r="URB307" s="75"/>
      <c r="URC307" s="75"/>
      <c r="URD307" s="75"/>
      <c r="URE307" s="75"/>
      <c r="URF307" s="75"/>
      <c r="URG307" s="75"/>
      <c r="URH307" s="75"/>
      <c r="URI307" s="75"/>
      <c r="URJ307" s="75"/>
      <c r="URK307" s="75"/>
      <c r="URL307" s="75"/>
      <c r="URM307" s="75"/>
      <c r="URN307" s="75"/>
      <c r="URO307" s="75"/>
      <c r="URP307" s="75"/>
      <c r="URQ307" s="75"/>
      <c r="URR307" s="75"/>
      <c r="URS307" s="75"/>
      <c r="URT307" s="75"/>
      <c r="URU307" s="75"/>
      <c r="URV307" s="75"/>
      <c r="URW307" s="75"/>
      <c r="URX307" s="75"/>
      <c r="URY307" s="75"/>
      <c r="URZ307" s="75"/>
      <c r="USA307" s="75"/>
      <c r="USB307" s="75"/>
      <c r="USC307" s="75"/>
      <c r="USD307" s="75"/>
      <c r="USE307" s="75"/>
      <c r="USF307" s="75"/>
      <c r="USG307" s="75"/>
      <c r="USH307" s="75"/>
      <c r="USI307" s="75"/>
      <c r="USJ307" s="75"/>
      <c r="USK307" s="75"/>
      <c r="USL307" s="75"/>
      <c r="USM307" s="75"/>
      <c r="USN307" s="75"/>
      <c r="USO307" s="75"/>
      <c r="USP307" s="75"/>
      <c r="USQ307" s="75"/>
      <c r="USR307" s="75"/>
      <c r="USS307" s="75"/>
      <c r="UST307" s="75"/>
      <c r="USU307" s="75"/>
      <c r="USV307" s="75"/>
      <c r="USW307" s="75"/>
      <c r="USX307" s="75"/>
      <c r="USY307" s="75"/>
      <c r="USZ307" s="75"/>
      <c r="UTA307" s="75"/>
      <c r="UTB307" s="75"/>
      <c r="UTC307" s="75"/>
      <c r="UTD307" s="75"/>
      <c r="UTE307" s="75"/>
      <c r="UTF307" s="75"/>
      <c r="UTG307" s="75"/>
      <c r="UTH307" s="75"/>
      <c r="UTI307" s="75"/>
      <c r="UTJ307" s="75"/>
      <c r="UTK307" s="75"/>
      <c r="UTL307" s="75"/>
      <c r="UTM307" s="75"/>
      <c r="UTN307" s="75"/>
      <c r="UTO307" s="75"/>
      <c r="UTP307" s="75"/>
      <c r="UTQ307" s="75"/>
      <c r="UTR307" s="75"/>
      <c r="UTS307" s="75"/>
      <c r="UTT307" s="75"/>
      <c r="UTU307" s="75"/>
      <c r="UTV307" s="75"/>
      <c r="UTW307" s="75"/>
      <c r="UTX307" s="75"/>
      <c r="UTY307" s="75"/>
      <c r="UTZ307" s="75"/>
      <c r="UUA307" s="75"/>
      <c r="UUB307" s="75"/>
      <c r="UUC307" s="75"/>
      <c r="UUD307" s="75"/>
      <c r="UUE307" s="75"/>
      <c r="UUF307" s="75"/>
      <c r="UUG307" s="75"/>
      <c r="UUH307" s="75"/>
      <c r="UUI307" s="75"/>
      <c r="UUJ307" s="75"/>
      <c r="UUK307" s="75"/>
      <c r="UUL307" s="75"/>
      <c r="UUM307" s="75"/>
      <c r="UUN307" s="75"/>
      <c r="UUO307" s="75"/>
      <c r="UUP307" s="75"/>
      <c r="UUQ307" s="75"/>
      <c r="UUR307" s="75"/>
      <c r="UUS307" s="75"/>
      <c r="UUT307" s="75"/>
      <c r="UUU307" s="75"/>
      <c r="UUV307" s="75"/>
      <c r="UUW307" s="75"/>
      <c r="UUX307" s="75"/>
      <c r="UUY307" s="75"/>
      <c r="UUZ307" s="75"/>
      <c r="UVA307" s="75"/>
      <c r="UVB307" s="75"/>
      <c r="UVC307" s="75"/>
      <c r="UVD307" s="75"/>
      <c r="UVE307" s="75"/>
      <c r="UVF307" s="75"/>
      <c r="UVG307" s="75"/>
      <c r="UVH307" s="75"/>
      <c r="UVI307" s="75"/>
      <c r="UVJ307" s="75"/>
      <c r="UVK307" s="75"/>
      <c r="UVL307" s="75"/>
      <c r="UVM307" s="75"/>
      <c r="UVN307" s="75"/>
      <c r="UVO307" s="75"/>
      <c r="UVP307" s="75"/>
      <c r="UVQ307" s="75"/>
      <c r="UVR307" s="75"/>
      <c r="UVS307" s="75"/>
      <c r="UVT307" s="75"/>
      <c r="UVU307" s="75"/>
      <c r="UVV307" s="75"/>
      <c r="UVW307" s="75"/>
      <c r="UVX307" s="75"/>
      <c r="UVY307" s="75"/>
      <c r="UVZ307" s="75"/>
      <c r="UWA307" s="75"/>
      <c r="UWB307" s="75"/>
      <c r="UWC307" s="75"/>
      <c r="UWD307" s="75"/>
      <c r="UWE307" s="75"/>
      <c r="UWF307" s="75"/>
      <c r="UWG307" s="75"/>
      <c r="UWH307" s="75"/>
      <c r="UWI307" s="75"/>
      <c r="UWJ307" s="75"/>
      <c r="UWK307" s="75"/>
      <c r="UWL307" s="75"/>
      <c r="UWM307" s="75"/>
      <c r="UWN307" s="75"/>
      <c r="UWO307" s="75"/>
      <c r="UWP307" s="75"/>
      <c r="UWQ307" s="75"/>
      <c r="UWR307" s="75"/>
      <c r="UWS307" s="75"/>
      <c r="UWT307" s="75"/>
      <c r="UWU307" s="75"/>
      <c r="UWV307" s="75"/>
      <c r="UWW307" s="75"/>
      <c r="UWX307" s="75"/>
      <c r="UWY307" s="75"/>
      <c r="UWZ307" s="75"/>
      <c r="UXA307" s="75"/>
      <c r="UXB307" s="75"/>
      <c r="UXC307" s="75"/>
      <c r="UXD307" s="75"/>
      <c r="UXE307" s="75"/>
      <c r="UXF307" s="75"/>
      <c r="UXG307" s="75"/>
      <c r="UXH307" s="75"/>
      <c r="UXI307" s="75"/>
      <c r="UXJ307" s="75"/>
      <c r="UXK307" s="75"/>
      <c r="UXL307" s="75"/>
      <c r="UXM307" s="75"/>
      <c r="UXN307" s="75"/>
      <c r="UXO307" s="75"/>
      <c r="UXP307" s="75"/>
      <c r="UXQ307" s="75"/>
      <c r="UXR307" s="75"/>
      <c r="UXS307" s="75"/>
      <c r="UXT307" s="75"/>
      <c r="UXU307" s="75"/>
      <c r="UXV307" s="75"/>
      <c r="UXW307" s="75"/>
      <c r="UXX307" s="75"/>
      <c r="UXY307" s="75"/>
      <c r="UXZ307" s="75"/>
      <c r="UYA307" s="75"/>
      <c r="UYB307" s="75"/>
      <c r="UYC307" s="75"/>
      <c r="UYD307" s="75"/>
      <c r="UYE307" s="75"/>
      <c r="UYF307" s="75"/>
      <c r="UYG307" s="75"/>
      <c r="UYH307" s="75"/>
      <c r="UYI307" s="75"/>
      <c r="UYJ307" s="75"/>
      <c r="UYK307" s="75"/>
      <c r="UYL307" s="75"/>
      <c r="UYM307" s="75"/>
      <c r="UYN307" s="75"/>
      <c r="UYO307" s="75"/>
      <c r="UYP307" s="75"/>
      <c r="UYQ307" s="75"/>
      <c r="UYR307" s="75"/>
      <c r="UYS307" s="75"/>
      <c r="UYT307" s="75"/>
      <c r="UYU307" s="75"/>
      <c r="UYV307" s="75"/>
      <c r="UYW307" s="75"/>
      <c r="UYX307" s="75"/>
      <c r="UYY307" s="75"/>
      <c r="UYZ307" s="75"/>
      <c r="UZA307" s="75"/>
      <c r="UZB307" s="75"/>
      <c r="UZC307" s="75"/>
      <c r="UZD307" s="75"/>
      <c r="UZE307" s="75"/>
      <c r="UZF307" s="75"/>
      <c r="UZG307" s="75"/>
      <c r="UZH307" s="75"/>
      <c r="UZI307" s="75"/>
      <c r="UZJ307" s="75"/>
      <c r="UZK307" s="75"/>
      <c r="UZL307" s="75"/>
      <c r="UZM307" s="75"/>
      <c r="UZN307" s="75"/>
      <c r="UZO307" s="75"/>
      <c r="UZP307" s="75"/>
      <c r="UZQ307" s="75"/>
      <c r="UZR307" s="75"/>
      <c r="UZS307" s="75"/>
      <c r="UZT307" s="75"/>
      <c r="UZU307" s="75"/>
      <c r="UZV307" s="75"/>
      <c r="UZW307" s="75"/>
      <c r="UZX307" s="75"/>
      <c r="UZY307" s="75"/>
      <c r="UZZ307" s="75"/>
      <c r="VAA307" s="75"/>
      <c r="VAB307" s="75"/>
      <c r="VAC307" s="75"/>
      <c r="VAD307" s="75"/>
      <c r="VAE307" s="75"/>
      <c r="VAF307" s="75"/>
      <c r="VAG307" s="75"/>
      <c r="VAH307" s="75"/>
      <c r="VAI307" s="75"/>
      <c r="VAJ307" s="75"/>
      <c r="VAK307" s="75"/>
      <c r="VAL307" s="75"/>
      <c r="VAM307" s="75"/>
      <c r="VAN307" s="75"/>
      <c r="VAO307" s="75"/>
      <c r="VAP307" s="75"/>
      <c r="VAQ307" s="75"/>
      <c r="VAR307" s="75"/>
      <c r="VAS307" s="75"/>
      <c r="VAT307" s="75"/>
      <c r="VAU307" s="75"/>
      <c r="VAV307" s="75"/>
      <c r="VAW307" s="75"/>
      <c r="VAX307" s="75"/>
      <c r="VAY307" s="75"/>
      <c r="VAZ307" s="75"/>
      <c r="VBA307" s="75"/>
      <c r="VBB307" s="75"/>
      <c r="VBC307" s="75"/>
      <c r="VBD307" s="75"/>
      <c r="VBE307" s="75"/>
      <c r="VBF307" s="75"/>
      <c r="VBG307" s="75"/>
      <c r="VBH307" s="75"/>
      <c r="VBI307" s="75"/>
      <c r="VBJ307" s="75"/>
      <c r="VBK307" s="75"/>
      <c r="VBL307" s="75"/>
      <c r="VBM307" s="75"/>
      <c r="VBN307" s="75"/>
      <c r="VBO307" s="75"/>
      <c r="VBP307" s="75"/>
      <c r="VBQ307" s="75"/>
      <c r="VBR307" s="75"/>
      <c r="VBS307" s="75"/>
      <c r="VBT307" s="75"/>
      <c r="VBU307" s="75"/>
      <c r="VBV307" s="75"/>
      <c r="VBW307" s="75"/>
      <c r="VBX307" s="75"/>
      <c r="VBY307" s="75"/>
      <c r="VBZ307" s="75"/>
      <c r="VCA307" s="75"/>
      <c r="VCB307" s="75"/>
      <c r="VCC307" s="75"/>
      <c r="VCD307" s="75"/>
      <c r="VCE307" s="75"/>
      <c r="VCF307" s="75"/>
      <c r="VCG307" s="75"/>
      <c r="VCH307" s="75"/>
      <c r="VCI307" s="75"/>
      <c r="VCJ307" s="75"/>
      <c r="VCK307" s="75"/>
      <c r="VCL307" s="75"/>
      <c r="VCM307" s="75"/>
      <c r="VCN307" s="75"/>
      <c r="VCO307" s="75"/>
      <c r="VCP307" s="75"/>
      <c r="VCQ307" s="75"/>
      <c r="VCR307" s="75"/>
      <c r="VCS307" s="75"/>
      <c r="VCT307" s="75"/>
      <c r="VCU307" s="75"/>
      <c r="VCV307" s="75"/>
      <c r="VCW307" s="75"/>
      <c r="VCX307" s="75"/>
      <c r="VCY307" s="75"/>
      <c r="VCZ307" s="75"/>
      <c r="VDA307" s="75"/>
      <c r="VDB307" s="75"/>
      <c r="VDC307" s="75"/>
      <c r="VDD307" s="75"/>
      <c r="VDE307" s="75"/>
      <c r="VDF307" s="75"/>
      <c r="VDG307" s="75"/>
      <c r="VDH307" s="75"/>
      <c r="VDI307" s="75"/>
      <c r="VDJ307" s="75"/>
      <c r="VDK307" s="75"/>
      <c r="VDL307" s="75"/>
      <c r="VDM307" s="75"/>
      <c r="VDN307" s="75"/>
      <c r="VDO307" s="75"/>
      <c r="VDP307" s="75"/>
      <c r="VDQ307" s="75"/>
      <c r="VDR307" s="75"/>
      <c r="VDS307" s="75"/>
      <c r="VDT307" s="75"/>
      <c r="VDU307" s="75"/>
      <c r="VDV307" s="75"/>
      <c r="VDW307" s="75"/>
      <c r="VDX307" s="75"/>
      <c r="VDY307" s="75"/>
      <c r="VDZ307" s="75"/>
      <c r="VEA307" s="75"/>
      <c r="VEB307" s="75"/>
      <c r="VEC307" s="75"/>
      <c r="VED307" s="75"/>
      <c r="VEE307" s="75"/>
      <c r="VEF307" s="75"/>
      <c r="VEG307" s="75"/>
      <c r="VEH307" s="75"/>
      <c r="VEI307" s="75"/>
      <c r="VEJ307" s="75"/>
      <c r="VEK307" s="75"/>
      <c r="VEL307" s="75"/>
      <c r="VEM307" s="75"/>
      <c r="VEN307" s="75"/>
      <c r="VEO307" s="75"/>
      <c r="VEP307" s="75"/>
      <c r="VEQ307" s="75"/>
      <c r="VER307" s="75"/>
      <c r="VES307" s="75"/>
      <c r="VET307" s="75"/>
      <c r="VEU307" s="75"/>
      <c r="VEV307" s="75"/>
      <c r="VEW307" s="75"/>
      <c r="VEX307" s="75"/>
      <c r="VEY307" s="75"/>
      <c r="VEZ307" s="75"/>
      <c r="VFA307" s="75"/>
      <c r="VFB307" s="75"/>
      <c r="VFC307" s="75"/>
      <c r="VFD307" s="75"/>
      <c r="VFE307" s="75"/>
      <c r="VFF307" s="75"/>
      <c r="VFG307" s="75"/>
      <c r="VFH307" s="75"/>
      <c r="VFI307" s="75"/>
      <c r="VFJ307" s="75"/>
      <c r="VFK307" s="75"/>
      <c r="VFL307" s="75"/>
      <c r="VFM307" s="75"/>
      <c r="VFN307" s="75"/>
      <c r="VFO307" s="75"/>
      <c r="VFP307" s="75"/>
      <c r="VFQ307" s="75"/>
      <c r="VFR307" s="75"/>
      <c r="VFS307" s="75"/>
      <c r="VFT307" s="75"/>
      <c r="VFU307" s="75"/>
      <c r="VFV307" s="75"/>
      <c r="VFW307" s="75"/>
      <c r="VFX307" s="75"/>
      <c r="VFY307" s="75"/>
      <c r="VFZ307" s="75"/>
      <c r="VGA307" s="75"/>
      <c r="VGB307" s="75"/>
      <c r="VGC307" s="75"/>
      <c r="VGD307" s="75"/>
      <c r="VGE307" s="75"/>
      <c r="VGF307" s="75"/>
      <c r="VGG307" s="75"/>
      <c r="VGH307" s="75"/>
      <c r="VGI307" s="75"/>
      <c r="VGJ307" s="75"/>
      <c r="VGK307" s="75"/>
      <c r="VGL307" s="75"/>
      <c r="VGM307" s="75"/>
      <c r="VGN307" s="75"/>
      <c r="VGO307" s="75"/>
      <c r="VGP307" s="75"/>
      <c r="VGQ307" s="75"/>
      <c r="VGR307" s="75"/>
      <c r="VGS307" s="75"/>
      <c r="VGT307" s="75"/>
      <c r="VGU307" s="75"/>
      <c r="VGV307" s="75"/>
      <c r="VGW307" s="75"/>
      <c r="VGX307" s="75"/>
      <c r="VGY307" s="75"/>
      <c r="VGZ307" s="75"/>
      <c r="VHA307" s="75"/>
      <c r="VHB307" s="75"/>
      <c r="VHC307" s="75"/>
      <c r="VHD307" s="75"/>
      <c r="VHE307" s="75"/>
      <c r="VHF307" s="75"/>
      <c r="VHG307" s="75"/>
      <c r="VHH307" s="75"/>
      <c r="VHI307" s="75"/>
      <c r="VHJ307" s="75"/>
      <c r="VHK307" s="75"/>
      <c r="VHL307" s="75"/>
      <c r="VHM307" s="75"/>
      <c r="VHN307" s="75"/>
      <c r="VHO307" s="75"/>
      <c r="VHP307" s="75"/>
      <c r="VHQ307" s="75"/>
      <c r="VHR307" s="75"/>
      <c r="VHS307" s="75"/>
      <c r="VHT307" s="75"/>
      <c r="VHU307" s="75"/>
      <c r="VHV307" s="75"/>
      <c r="VHW307" s="75"/>
      <c r="VHX307" s="75"/>
      <c r="VHY307" s="75"/>
      <c r="VHZ307" s="75"/>
      <c r="VIA307" s="75"/>
      <c r="VIB307" s="75"/>
      <c r="VIC307" s="75"/>
      <c r="VID307" s="75"/>
      <c r="VIE307" s="75"/>
      <c r="VIF307" s="75"/>
      <c r="VIG307" s="75"/>
      <c r="VIH307" s="75"/>
      <c r="VII307" s="75"/>
      <c r="VIJ307" s="75"/>
      <c r="VIK307" s="75"/>
      <c r="VIL307" s="75"/>
      <c r="VIM307" s="75"/>
      <c r="VIN307" s="75"/>
      <c r="VIO307" s="75"/>
      <c r="VIP307" s="75"/>
      <c r="VIQ307" s="75"/>
      <c r="VIR307" s="75"/>
      <c r="VIS307" s="75"/>
      <c r="VIT307" s="75"/>
      <c r="VIU307" s="75"/>
      <c r="VIV307" s="75"/>
      <c r="VIW307" s="75"/>
      <c r="VIX307" s="75"/>
      <c r="VIY307" s="75"/>
      <c r="VIZ307" s="75"/>
      <c r="VJA307" s="75"/>
      <c r="VJB307" s="75"/>
      <c r="VJC307" s="75"/>
      <c r="VJD307" s="75"/>
      <c r="VJE307" s="75"/>
      <c r="VJF307" s="75"/>
      <c r="VJG307" s="75"/>
      <c r="VJH307" s="75"/>
      <c r="VJI307" s="75"/>
      <c r="VJJ307" s="75"/>
      <c r="VJK307" s="75"/>
      <c r="VJL307" s="75"/>
      <c r="VJM307" s="75"/>
      <c r="VJN307" s="75"/>
      <c r="VJO307" s="75"/>
      <c r="VJP307" s="75"/>
      <c r="VJQ307" s="75"/>
      <c r="VJR307" s="75"/>
      <c r="VJS307" s="75"/>
      <c r="VJT307" s="75"/>
      <c r="VJU307" s="75"/>
      <c r="VJV307" s="75"/>
      <c r="VJW307" s="75"/>
      <c r="VJX307" s="75"/>
      <c r="VJY307" s="75"/>
      <c r="VJZ307" s="75"/>
      <c r="VKA307" s="75"/>
      <c r="VKB307" s="75"/>
      <c r="VKC307" s="75"/>
      <c r="VKD307" s="75"/>
      <c r="VKE307" s="75"/>
      <c r="VKF307" s="75"/>
      <c r="VKG307" s="75"/>
      <c r="VKH307" s="75"/>
      <c r="VKI307" s="75"/>
      <c r="VKJ307" s="75"/>
      <c r="VKK307" s="75"/>
      <c r="VKL307" s="75"/>
      <c r="VKM307" s="75"/>
      <c r="VKN307" s="75"/>
      <c r="VKO307" s="75"/>
      <c r="VKP307" s="75"/>
      <c r="VKQ307" s="75"/>
      <c r="VKR307" s="75"/>
      <c r="VKS307" s="75"/>
      <c r="VKT307" s="75"/>
      <c r="VKU307" s="75"/>
      <c r="VKV307" s="75"/>
      <c r="VKW307" s="75"/>
      <c r="VKX307" s="75"/>
      <c r="VKY307" s="75"/>
      <c r="VKZ307" s="75"/>
      <c r="VLA307" s="75"/>
      <c r="VLB307" s="75"/>
      <c r="VLC307" s="75"/>
      <c r="VLD307" s="75"/>
      <c r="VLE307" s="75"/>
      <c r="VLF307" s="75"/>
      <c r="VLG307" s="75"/>
      <c r="VLH307" s="75"/>
      <c r="VLI307" s="75"/>
      <c r="VLJ307" s="75"/>
      <c r="VLK307" s="75"/>
      <c r="VLL307" s="75"/>
      <c r="VLM307" s="75"/>
      <c r="VLN307" s="75"/>
      <c r="VLO307" s="75"/>
      <c r="VLP307" s="75"/>
      <c r="VLQ307" s="75"/>
      <c r="VLR307" s="75"/>
      <c r="VLS307" s="75"/>
      <c r="VLT307" s="75"/>
      <c r="VLU307" s="75"/>
      <c r="VLV307" s="75"/>
      <c r="VLW307" s="75"/>
      <c r="VLX307" s="75"/>
      <c r="VLY307" s="75"/>
      <c r="VLZ307" s="75"/>
      <c r="VMA307" s="75"/>
      <c r="VMB307" s="75"/>
      <c r="VMC307" s="75"/>
      <c r="VMD307" s="75"/>
      <c r="VME307" s="75"/>
      <c r="VMF307" s="75"/>
      <c r="VMG307" s="75"/>
      <c r="VMH307" s="75"/>
      <c r="VMI307" s="75"/>
      <c r="VMJ307" s="75"/>
      <c r="VMK307" s="75"/>
      <c r="VML307" s="75"/>
      <c r="VMM307" s="75"/>
      <c r="VMN307" s="75"/>
      <c r="VMO307" s="75"/>
      <c r="VMP307" s="75"/>
      <c r="VMQ307" s="75"/>
      <c r="VMR307" s="75"/>
      <c r="VMS307" s="75"/>
      <c r="VMT307" s="75"/>
      <c r="VMU307" s="75"/>
      <c r="VMV307" s="75"/>
      <c r="VMW307" s="75"/>
      <c r="VMX307" s="75"/>
      <c r="VMY307" s="75"/>
      <c r="VMZ307" s="75"/>
      <c r="VNA307" s="75"/>
      <c r="VNB307" s="75"/>
      <c r="VNC307" s="75"/>
      <c r="VND307" s="75"/>
      <c r="VNE307" s="75"/>
      <c r="VNF307" s="75"/>
      <c r="VNG307" s="75"/>
      <c r="VNH307" s="75"/>
      <c r="VNI307" s="75"/>
      <c r="VNJ307" s="75"/>
      <c r="VNK307" s="75"/>
      <c r="VNL307" s="75"/>
      <c r="VNM307" s="75"/>
      <c r="VNN307" s="75"/>
      <c r="VNO307" s="75"/>
      <c r="VNP307" s="75"/>
      <c r="VNQ307" s="75"/>
      <c r="VNR307" s="75"/>
      <c r="VNS307" s="75"/>
      <c r="VNT307" s="75"/>
      <c r="VNU307" s="75"/>
      <c r="VNV307" s="75"/>
      <c r="VNW307" s="75"/>
      <c r="VNX307" s="75"/>
      <c r="VNY307" s="75"/>
      <c r="VNZ307" s="75"/>
      <c r="VOA307" s="75"/>
      <c r="VOB307" s="75"/>
      <c r="VOC307" s="75"/>
      <c r="VOD307" s="75"/>
      <c r="VOE307" s="75"/>
      <c r="VOF307" s="75"/>
      <c r="VOG307" s="75"/>
      <c r="VOH307" s="75"/>
      <c r="VOI307" s="75"/>
      <c r="VOJ307" s="75"/>
      <c r="VOK307" s="75"/>
      <c r="VOL307" s="75"/>
      <c r="VOM307" s="75"/>
      <c r="VON307" s="75"/>
      <c r="VOO307" s="75"/>
      <c r="VOP307" s="75"/>
      <c r="VOQ307" s="75"/>
      <c r="VOR307" s="75"/>
      <c r="VOS307" s="75"/>
      <c r="VOT307" s="75"/>
      <c r="VOU307" s="75"/>
      <c r="VOV307" s="75"/>
      <c r="VOW307" s="75"/>
      <c r="VOX307" s="75"/>
      <c r="VOY307" s="75"/>
      <c r="VOZ307" s="75"/>
      <c r="VPA307" s="75"/>
      <c r="VPB307" s="75"/>
      <c r="VPC307" s="75"/>
      <c r="VPD307" s="75"/>
      <c r="VPE307" s="75"/>
      <c r="VPF307" s="75"/>
      <c r="VPG307" s="75"/>
      <c r="VPH307" s="75"/>
      <c r="VPI307" s="75"/>
      <c r="VPJ307" s="75"/>
      <c r="VPK307" s="75"/>
      <c r="VPL307" s="75"/>
      <c r="VPM307" s="75"/>
      <c r="VPN307" s="75"/>
      <c r="VPO307" s="75"/>
      <c r="VPP307" s="75"/>
      <c r="VPQ307" s="75"/>
      <c r="VPR307" s="75"/>
      <c r="VPS307" s="75"/>
      <c r="VPT307" s="75"/>
      <c r="VPU307" s="75"/>
      <c r="VPV307" s="75"/>
      <c r="VPW307" s="75"/>
      <c r="VPX307" s="75"/>
      <c r="VPY307" s="75"/>
      <c r="VPZ307" s="75"/>
      <c r="VQA307" s="75"/>
      <c r="VQB307" s="75"/>
      <c r="VQC307" s="75"/>
      <c r="VQD307" s="75"/>
      <c r="VQE307" s="75"/>
      <c r="VQF307" s="75"/>
      <c r="VQG307" s="75"/>
      <c r="VQH307" s="75"/>
      <c r="VQI307" s="75"/>
      <c r="VQJ307" s="75"/>
      <c r="VQK307" s="75"/>
      <c r="VQL307" s="75"/>
      <c r="VQM307" s="75"/>
      <c r="VQN307" s="75"/>
      <c r="VQO307" s="75"/>
      <c r="VQP307" s="75"/>
      <c r="VQQ307" s="75"/>
      <c r="VQR307" s="75"/>
      <c r="VQS307" s="75"/>
      <c r="VQT307" s="75"/>
      <c r="VQU307" s="75"/>
      <c r="VQV307" s="75"/>
      <c r="VQW307" s="75"/>
      <c r="VQX307" s="75"/>
      <c r="VQY307" s="75"/>
      <c r="VQZ307" s="75"/>
      <c r="VRA307" s="75"/>
      <c r="VRB307" s="75"/>
      <c r="VRC307" s="75"/>
      <c r="VRD307" s="75"/>
      <c r="VRE307" s="75"/>
      <c r="VRF307" s="75"/>
      <c r="VRG307" s="75"/>
      <c r="VRH307" s="75"/>
      <c r="VRI307" s="75"/>
      <c r="VRJ307" s="75"/>
      <c r="VRK307" s="75"/>
      <c r="VRL307" s="75"/>
      <c r="VRM307" s="75"/>
      <c r="VRN307" s="75"/>
      <c r="VRO307" s="75"/>
      <c r="VRP307" s="75"/>
      <c r="VRQ307" s="75"/>
      <c r="VRR307" s="75"/>
      <c r="VRS307" s="75"/>
      <c r="VRT307" s="75"/>
      <c r="VRU307" s="75"/>
      <c r="VRV307" s="75"/>
      <c r="VRW307" s="75"/>
      <c r="VRX307" s="75"/>
      <c r="VRY307" s="75"/>
      <c r="VRZ307" s="75"/>
      <c r="VSA307" s="75"/>
      <c r="VSB307" s="75"/>
      <c r="VSC307" s="75"/>
      <c r="VSD307" s="75"/>
      <c r="VSE307" s="75"/>
      <c r="VSF307" s="75"/>
      <c r="VSG307" s="75"/>
      <c r="VSH307" s="75"/>
      <c r="VSI307" s="75"/>
      <c r="VSJ307" s="75"/>
      <c r="VSK307" s="75"/>
      <c r="VSL307" s="75"/>
      <c r="VSM307" s="75"/>
      <c r="VSN307" s="75"/>
      <c r="VSO307" s="75"/>
      <c r="VSP307" s="75"/>
      <c r="VSQ307" s="75"/>
      <c r="VSR307" s="75"/>
      <c r="VSS307" s="75"/>
      <c r="VST307" s="75"/>
      <c r="VSU307" s="75"/>
      <c r="VSV307" s="75"/>
      <c r="VSW307" s="75"/>
      <c r="VSX307" s="75"/>
      <c r="VSY307" s="75"/>
      <c r="VSZ307" s="75"/>
      <c r="VTA307" s="75"/>
      <c r="VTB307" s="75"/>
      <c r="VTC307" s="75"/>
      <c r="VTD307" s="75"/>
      <c r="VTE307" s="75"/>
      <c r="VTF307" s="75"/>
      <c r="VTG307" s="75"/>
      <c r="VTH307" s="75"/>
      <c r="VTI307" s="75"/>
      <c r="VTJ307" s="75"/>
      <c r="VTK307" s="75"/>
      <c r="VTL307" s="75"/>
      <c r="VTM307" s="75"/>
      <c r="VTN307" s="75"/>
      <c r="VTO307" s="75"/>
      <c r="VTP307" s="75"/>
      <c r="VTQ307" s="75"/>
      <c r="VTR307" s="75"/>
      <c r="VTS307" s="75"/>
      <c r="VTT307" s="75"/>
      <c r="VTU307" s="75"/>
      <c r="VTV307" s="75"/>
      <c r="VTW307" s="75"/>
      <c r="VTX307" s="75"/>
      <c r="VTY307" s="75"/>
      <c r="VTZ307" s="75"/>
      <c r="VUA307" s="75"/>
      <c r="VUB307" s="75"/>
      <c r="VUC307" s="75"/>
      <c r="VUD307" s="75"/>
      <c r="VUE307" s="75"/>
      <c r="VUF307" s="75"/>
      <c r="VUG307" s="75"/>
      <c r="VUH307" s="75"/>
      <c r="VUI307" s="75"/>
      <c r="VUJ307" s="75"/>
      <c r="VUK307" s="75"/>
      <c r="VUL307" s="75"/>
      <c r="VUM307" s="75"/>
      <c r="VUN307" s="75"/>
      <c r="VUO307" s="75"/>
      <c r="VUP307" s="75"/>
      <c r="VUQ307" s="75"/>
      <c r="VUR307" s="75"/>
      <c r="VUS307" s="75"/>
      <c r="VUT307" s="75"/>
      <c r="VUU307" s="75"/>
      <c r="VUV307" s="75"/>
      <c r="VUW307" s="75"/>
      <c r="VUX307" s="75"/>
      <c r="VUY307" s="75"/>
      <c r="VUZ307" s="75"/>
      <c r="VVA307" s="75"/>
      <c r="VVB307" s="75"/>
      <c r="VVC307" s="75"/>
      <c r="VVD307" s="75"/>
      <c r="VVE307" s="75"/>
      <c r="VVF307" s="75"/>
      <c r="VVG307" s="75"/>
      <c r="VVH307" s="75"/>
      <c r="VVI307" s="75"/>
      <c r="VVJ307" s="75"/>
      <c r="VVK307" s="75"/>
      <c r="VVL307" s="75"/>
      <c r="VVM307" s="75"/>
      <c r="VVN307" s="75"/>
      <c r="VVO307" s="75"/>
      <c r="VVP307" s="75"/>
      <c r="VVQ307" s="75"/>
      <c r="VVR307" s="75"/>
      <c r="VVS307" s="75"/>
      <c r="VVT307" s="75"/>
      <c r="VVU307" s="75"/>
      <c r="VVV307" s="75"/>
      <c r="VVW307" s="75"/>
      <c r="VVX307" s="75"/>
      <c r="VVY307" s="75"/>
      <c r="VVZ307" s="75"/>
      <c r="VWA307" s="75"/>
      <c r="VWB307" s="75"/>
      <c r="VWC307" s="75"/>
      <c r="VWD307" s="75"/>
      <c r="VWE307" s="75"/>
      <c r="VWF307" s="75"/>
      <c r="VWG307" s="75"/>
      <c r="VWH307" s="75"/>
      <c r="VWI307" s="75"/>
      <c r="VWJ307" s="75"/>
      <c r="VWK307" s="75"/>
      <c r="VWL307" s="75"/>
      <c r="VWM307" s="75"/>
      <c r="VWN307" s="75"/>
      <c r="VWO307" s="75"/>
      <c r="VWP307" s="75"/>
      <c r="VWQ307" s="75"/>
      <c r="VWR307" s="75"/>
      <c r="VWS307" s="75"/>
      <c r="VWT307" s="75"/>
      <c r="VWU307" s="75"/>
      <c r="VWV307" s="75"/>
      <c r="VWW307" s="75"/>
      <c r="VWX307" s="75"/>
      <c r="VWY307" s="75"/>
      <c r="VWZ307" s="75"/>
      <c r="VXA307" s="75"/>
      <c r="VXB307" s="75"/>
      <c r="VXC307" s="75"/>
      <c r="VXD307" s="75"/>
      <c r="VXE307" s="75"/>
      <c r="VXF307" s="75"/>
      <c r="VXG307" s="75"/>
      <c r="VXH307" s="75"/>
      <c r="VXI307" s="75"/>
      <c r="VXJ307" s="75"/>
      <c r="VXK307" s="75"/>
      <c r="VXL307" s="75"/>
      <c r="VXM307" s="75"/>
      <c r="VXN307" s="75"/>
      <c r="VXO307" s="75"/>
      <c r="VXP307" s="75"/>
      <c r="VXQ307" s="75"/>
      <c r="VXR307" s="75"/>
      <c r="VXS307" s="75"/>
      <c r="VXT307" s="75"/>
      <c r="VXU307" s="75"/>
      <c r="VXV307" s="75"/>
      <c r="VXW307" s="75"/>
      <c r="VXX307" s="75"/>
      <c r="VXY307" s="75"/>
      <c r="VXZ307" s="75"/>
      <c r="VYA307" s="75"/>
      <c r="VYB307" s="75"/>
      <c r="VYC307" s="75"/>
      <c r="VYD307" s="75"/>
      <c r="VYE307" s="75"/>
      <c r="VYF307" s="75"/>
      <c r="VYG307" s="75"/>
      <c r="VYH307" s="75"/>
      <c r="VYI307" s="75"/>
      <c r="VYJ307" s="75"/>
      <c r="VYK307" s="75"/>
      <c r="VYL307" s="75"/>
      <c r="VYM307" s="75"/>
      <c r="VYN307" s="75"/>
      <c r="VYO307" s="75"/>
      <c r="VYP307" s="75"/>
      <c r="VYQ307" s="75"/>
      <c r="VYR307" s="75"/>
      <c r="VYS307" s="75"/>
      <c r="VYT307" s="75"/>
      <c r="VYU307" s="75"/>
      <c r="VYV307" s="75"/>
      <c r="VYW307" s="75"/>
      <c r="VYX307" s="75"/>
      <c r="VYY307" s="75"/>
      <c r="VYZ307" s="75"/>
      <c r="VZA307" s="75"/>
      <c r="VZB307" s="75"/>
      <c r="VZC307" s="75"/>
      <c r="VZD307" s="75"/>
      <c r="VZE307" s="75"/>
      <c r="VZF307" s="75"/>
      <c r="VZG307" s="75"/>
      <c r="VZH307" s="75"/>
      <c r="VZI307" s="75"/>
      <c r="VZJ307" s="75"/>
      <c r="VZK307" s="75"/>
      <c r="VZL307" s="75"/>
      <c r="VZM307" s="75"/>
      <c r="VZN307" s="75"/>
      <c r="VZO307" s="75"/>
      <c r="VZP307" s="75"/>
      <c r="VZQ307" s="75"/>
      <c r="VZR307" s="75"/>
      <c r="VZS307" s="75"/>
      <c r="VZT307" s="75"/>
      <c r="VZU307" s="75"/>
      <c r="VZV307" s="75"/>
      <c r="VZW307" s="75"/>
      <c r="VZX307" s="75"/>
      <c r="VZY307" s="75"/>
      <c r="VZZ307" s="75"/>
      <c r="WAA307" s="75"/>
      <c r="WAB307" s="75"/>
      <c r="WAC307" s="75"/>
      <c r="WAD307" s="75"/>
      <c r="WAE307" s="75"/>
      <c r="WAF307" s="75"/>
      <c r="WAG307" s="75"/>
      <c r="WAH307" s="75"/>
      <c r="WAI307" s="75"/>
      <c r="WAJ307" s="75"/>
      <c r="WAK307" s="75"/>
      <c r="WAL307" s="75"/>
      <c r="WAM307" s="75"/>
      <c r="WAN307" s="75"/>
      <c r="WAO307" s="75"/>
      <c r="WAP307" s="75"/>
      <c r="WAQ307" s="75"/>
      <c r="WAR307" s="75"/>
      <c r="WAS307" s="75"/>
      <c r="WAT307" s="75"/>
      <c r="WAU307" s="75"/>
      <c r="WAV307" s="75"/>
      <c r="WAW307" s="75"/>
      <c r="WAX307" s="75"/>
      <c r="WAY307" s="75"/>
      <c r="WAZ307" s="75"/>
      <c r="WBA307" s="75"/>
      <c r="WBB307" s="75"/>
      <c r="WBC307" s="75"/>
      <c r="WBD307" s="75"/>
      <c r="WBE307" s="75"/>
      <c r="WBF307" s="75"/>
      <c r="WBG307" s="75"/>
      <c r="WBH307" s="75"/>
      <c r="WBI307" s="75"/>
      <c r="WBJ307" s="75"/>
      <c r="WBK307" s="75"/>
      <c r="WBL307" s="75"/>
      <c r="WBM307" s="75"/>
      <c r="WBN307" s="75"/>
      <c r="WBO307" s="75"/>
      <c r="WBP307" s="75"/>
      <c r="WBQ307" s="75"/>
      <c r="WBR307" s="75"/>
      <c r="WBS307" s="75"/>
      <c r="WBT307" s="75"/>
      <c r="WBU307" s="75"/>
      <c r="WBV307" s="75"/>
      <c r="WBW307" s="75"/>
      <c r="WBX307" s="75"/>
      <c r="WBY307" s="75"/>
      <c r="WBZ307" s="75"/>
      <c r="WCA307" s="75"/>
      <c r="WCB307" s="75"/>
      <c r="WCC307" s="75"/>
      <c r="WCD307" s="75"/>
      <c r="WCE307" s="75"/>
      <c r="WCF307" s="75"/>
      <c r="WCG307" s="75"/>
      <c r="WCH307" s="75"/>
      <c r="WCI307" s="75"/>
      <c r="WCJ307" s="75"/>
      <c r="WCK307" s="75"/>
      <c r="WCL307" s="75"/>
      <c r="WCM307" s="75"/>
      <c r="WCN307" s="75"/>
      <c r="WCO307" s="75"/>
      <c r="WCP307" s="75"/>
      <c r="WCQ307" s="75"/>
      <c r="WCR307" s="75"/>
      <c r="WCS307" s="75"/>
      <c r="WCT307" s="75"/>
      <c r="WCU307" s="75"/>
      <c r="WCV307" s="75"/>
      <c r="WCW307" s="75"/>
      <c r="WCX307" s="75"/>
      <c r="WCY307" s="75"/>
      <c r="WCZ307" s="75"/>
      <c r="WDA307" s="75"/>
      <c r="WDB307" s="75"/>
      <c r="WDC307" s="75"/>
      <c r="WDD307" s="75"/>
      <c r="WDE307" s="75"/>
      <c r="WDF307" s="75"/>
      <c r="WDG307" s="75"/>
      <c r="WDH307" s="75"/>
      <c r="WDI307" s="75"/>
      <c r="WDJ307" s="75"/>
      <c r="WDK307" s="75"/>
      <c r="WDL307" s="75"/>
      <c r="WDM307" s="75"/>
      <c r="WDN307" s="75"/>
      <c r="WDO307" s="75"/>
      <c r="WDP307" s="75"/>
      <c r="WDQ307" s="75"/>
      <c r="WDR307" s="75"/>
      <c r="WDS307" s="75"/>
      <c r="WDT307" s="75"/>
      <c r="WDU307" s="75"/>
      <c r="WDV307" s="75"/>
      <c r="WDW307" s="75"/>
      <c r="WDX307" s="75"/>
      <c r="WDY307" s="75"/>
      <c r="WDZ307" s="75"/>
      <c r="WEA307" s="75"/>
      <c r="WEB307" s="75"/>
      <c r="WEC307" s="75"/>
      <c r="WED307" s="75"/>
      <c r="WEE307" s="75"/>
      <c r="WEF307" s="75"/>
      <c r="WEG307" s="75"/>
      <c r="WEH307" s="75"/>
      <c r="WEI307" s="75"/>
      <c r="WEJ307" s="75"/>
      <c r="WEK307" s="75"/>
      <c r="WEL307" s="75"/>
      <c r="WEM307" s="75"/>
      <c r="WEN307" s="75"/>
      <c r="WEO307" s="75"/>
      <c r="WEP307" s="75"/>
      <c r="WEQ307" s="75"/>
      <c r="WER307" s="75"/>
      <c r="WES307" s="75"/>
      <c r="WET307" s="75"/>
      <c r="WEU307" s="75"/>
      <c r="WEV307" s="75"/>
      <c r="WEW307" s="75"/>
      <c r="WEX307" s="75"/>
      <c r="WEY307" s="75"/>
      <c r="WEZ307" s="75"/>
      <c r="WFA307" s="75"/>
      <c r="WFB307" s="75"/>
      <c r="WFC307" s="75"/>
      <c r="WFD307" s="75"/>
      <c r="WFE307" s="75"/>
      <c r="WFF307" s="75"/>
      <c r="WFG307" s="75"/>
      <c r="WFH307" s="75"/>
      <c r="WFI307" s="75"/>
      <c r="WFJ307" s="75"/>
      <c r="WFK307" s="75"/>
      <c r="WFL307" s="75"/>
      <c r="WFM307" s="75"/>
      <c r="WFN307" s="75"/>
      <c r="WFO307" s="75"/>
      <c r="WFP307" s="75"/>
      <c r="WFQ307" s="75"/>
      <c r="WFR307" s="75"/>
      <c r="WFS307" s="75"/>
      <c r="WFT307" s="75"/>
      <c r="WFU307" s="75"/>
      <c r="WFV307" s="75"/>
      <c r="WFW307" s="75"/>
      <c r="WFX307" s="75"/>
      <c r="WFY307" s="75"/>
      <c r="WFZ307" s="75"/>
      <c r="WGA307" s="75"/>
      <c r="WGB307" s="75"/>
      <c r="WGC307" s="75"/>
      <c r="WGD307" s="75"/>
      <c r="WGE307" s="75"/>
      <c r="WGF307" s="75"/>
      <c r="WGG307" s="75"/>
      <c r="WGH307" s="75"/>
      <c r="WGI307" s="75"/>
      <c r="WGJ307" s="75"/>
      <c r="WGK307" s="75"/>
      <c r="WGL307" s="75"/>
      <c r="WGM307" s="75"/>
      <c r="WGN307" s="75"/>
      <c r="WGO307" s="75"/>
      <c r="WGP307" s="75"/>
      <c r="WGQ307" s="75"/>
      <c r="WGR307" s="75"/>
      <c r="WGS307" s="75"/>
      <c r="WGT307" s="75"/>
      <c r="WGU307" s="75"/>
      <c r="WGV307" s="75"/>
      <c r="WGW307" s="75"/>
      <c r="WGX307" s="75"/>
      <c r="WGY307" s="75"/>
      <c r="WGZ307" s="75"/>
      <c r="WHA307" s="75"/>
      <c r="WHB307" s="75"/>
      <c r="WHC307" s="75"/>
      <c r="WHD307" s="75"/>
      <c r="WHE307" s="75"/>
      <c r="WHF307" s="75"/>
      <c r="WHG307" s="75"/>
      <c r="WHH307" s="75"/>
      <c r="WHI307" s="75"/>
      <c r="WHJ307" s="75"/>
      <c r="WHK307" s="75"/>
      <c r="WHL307" s="75"/>
      <c r="WHM307" s="75"/>
      <c r="WHN307" s="75"/>
      <c r="WHO307" s="75"/>
      <c r="WHP307" s="75"/>
      <c r="WHQ307" s="75"/>
      <c r="WHR307" s="75"/>
      <c r="WHS307" s="75"/>
      <c r="WHT307" s="75"/>
      <c r="WHU307" s="75"/>
      <c r="WHV307" s="75"/>
      <c r="WHW307" s="75"/>
      <c r="WHX307" s="75"/>
      <c r="WHY307" s="75"/>
      <c r="WHZ307" s="75"/>
      <c r="WIA307" s="75"/>
      <c r="WIB307" s="75"/>
      <c r="WIC307" s="75"/>
      <c r="WID307" s="75"/>
      <c r="WIE307" s="75"/>
      <c r="WIF307" s="75"/>
      <c r="WIG307" s="75"/>
      <c r="WIH307" s="75"/>
      <c r="WII307" s="75"/>
      <c r="WIJ307" s="75"/>
      <c r="WIK307" s="75"/>
      <c r="WIL307" s="75"/>
      <c r="WIM307" s="75"/>
      <c r="WIN307" s="75"/>
      <c r="WIO307" s="75"/>
      <c r="WIP307" s="75"/>
      <c r="WIQ307" s="75"/>
      <c r="WIR307" s="75"/>
      <c r="WIS307" s="75"/>
      <c r="WIT307" s="75"/>
      <c r="WIU307" s="75"/>
      <c r="WIV307" s="75"/>
      <c r="WIW307" s="75"/>
      <c r="WIX307" s="75"/>
      <c r="WIY307" s="75"/>
      <c r="WIZ307" s="75"/>
      <c r="WJA307" s="75"/>
      <c r="WJB307" s="75"/>
      <c r="WJC307" s="75"/>
      <c r="WJD307" s="75"/>
      <c r="WJE307" s="75"/>
      <c r="WJF307" s="75"/>
      <c r="WJG307" s="75"/>
      <c r="WJH307" s="75"/>
      <c r="WJI307" s="75"/>
      <c r="WJJ307" s="75"/>
      <c r="WJK307" s="75"/>
      <c r="WJL307" s="75"/>
      <c r="WJM307" s="75"/>
      <c r="WJN307" s="75"/>
      <c r="WJO307" s="75"/>
      <c r="WJP307" s="75"/>
      <c r="WJQ307" s="75"/>
      <c r="WJR307" s="75"/>
      <c r="WJS307" s="75"/>
      <c r="WJT307" s="75"/>
      <c r="WJU307" s="75"/>
      <c r="WJV307" s="75"/>
      <c r="WJW307" s="75"/>
      <c r="WJX307" s="75"/>
      <c r="WJY307" s="75"/>
      <c r="WJZ307" s="75"/>
      <c r="WKA307" s="75"/>
      <c r="WKB307" s="75"/>
      <c r="WKC307" s="75"/>
      <c r="WKD307" s="75"/>
      <c r="WKE307" s="75"/>
      <c r="WKF307" s="75"/>
      <c r="WKG307" s="75"/>
      <c r="WKH307" s="75"/>
      <c r="WKI307" s="75"/>
      <c r="WKJ307" s="75"/>
      <c r="WKK307" s="75"/>
      <c r="WKL307" s="75"/>
      <c r="WKM307" s="75"/>
      <c r="WKN307" s="75"/>
      <c r="WKO307" s="75"/>
      <c r="WKP307" s="75"/>
      <c r="WKQ307" s="75"/>
      <c r="WKR307" s="75"/>
      <c r="WKS307" s="75"/>
      <c r="WKT307" s="75"/>
      <c r="WKU307" s="75"/>
      <c r="WKV307" s="75"/>
      <c r="WKW307" s="75"/>
      <c r="WKX307" s="75"/>
      <c r="WKY307" s="75"/>
      <c r="WKZ307" s="75"/>
      <c r="WLA307" s="75"/>
      <c r="WLB307" s="75"/>
      <c r="WLC307" s="75"/>
      <c r="WLD307" s="75"/>
      <c r="WLE307" s="75"/>
      <c r="WLF307" s="75"/>
      <c r="WLG307" s="75"/>
      <c r="WLH307" s="75"/>
      <c r="WLI307" s="75"/>
      <c r="WLJ307" s="75"/>
      <c r="WLK307" s="75"/>
      <c r="WLL307" s="75"/>
      <c r="WLM307" s="75"/>
      <c r="WLN307" s="75"/>
      <c r="WLO307" s="75"/>
      <c r="WLP307" s="75"/>
      <c r="WLQ307" s="75"/>
      <c r="WLR307" s="75"/>
      <c r="WLS307" s="75"/>
      <c r="WLT307" s="75"/>
      <c r="WLU307" s="75"/>
      <c r="WLV307" s="75"/>
      <c r="WLW307" s="75"/>
      <c r="WLX307" s="75"/>
      <c r="WLY307" s="75"/>
      <c r="WLZ307" s="75"/>
      <c r="WMA307" s="75"/>
      <c r="WMB307" s="75"/>
      <c r="WMC307" s="75"/>
      <c r="WMD307" s="75"/>
      <c r="WME307" s="75"/>
      <c r="WMF307" s="75"/>
      <c r="WMG307" s="75"/>
      <c r="WMH307" s="75"/>
      <c r="WMI307" s="75"/>
      <c r="WMJ307" s="75"/>
      <c r="WMK307" s="75"/>
      <c r="WML307" s="75"/>
      <c r="WMM307" s="75"/>
      <c r="WMN307" s="75"/>
      <c r="WMO307" s="75"/>
      <c r="WMP307" s="75"/>
      <c r="WMQ307" s="75"/>
      <c r="WMR307" s="75"/>
      <c r="WMS307" s="75"/>
      <c r="WMT307" s="75"/>
      <c r="WMU307" s="75"/>
      <c r="WMV307" s="75"/>
      <c r="WMW307" s="75"/>
      <c r="WMX307" s="75"/>
      <c r="WMY307" s="75"/>
      <c r="WMZ307" s="75"/>
      <c r="WNA307" s="75"/>
      <c r="WNB307" s="75"/>
      <c r="WNC307" s="75"/>
      <c r="WND307" s="75"/>
      <c r="WNE307" s="75"/>
      <c r="WNF307" s="75"/>
      <c r="WNG307" s="75"/>
      <c r="WNH307" s="75"/>
      <c r="WNI307" s="75"/>
      <c r="WNJ307" s="75"/>
      <c r="WNK307" s="75"/>
      <c r="WNL307" s="75"/>
      <c r="WNM307" s="75"/>
      <c r="WNN307" s="75"/>
      <c r="WNO307" s="75"/>
      <c r="WNP307" s="75"/>
      <c r="WNQ307" s="75"/>
      <c r="WNR307" s="75"/>
      <c r="WNS307" s="75"/>
      <c r="WNT307" s="75"/>
      <c r="WNU307" s="75"/>
      <c r="WNV307" s="75"/>
      <c r="WNW307" s="75"/>
      <c r="WNX307" s="75"/>
      <c r="WNY307" s="75"/>
      <c r="WNZ307" s="75"/>
      <c r="WOA307" s="75"/>
      <c r="WOB307" s="75"/>
      <c r="WOC307" s="75"/>
      <c r="WOD307" s="75"/>
      <c r="WOE307" s="75"/>
      <c r="WOF307" s="75"/>
      <c r="WOG307" s="75"/>
      <c r="WOH307" s="75"/>
      <c r="WOI307" s="75"/>
      <c r="WOJ307" s="75"/>
      <c r="WOK307" s="75"/>
      <c r="WOL307" s="75"/>
      <c r="WOM307" s="75"/>
      <c r="WON307" s="75"/>
      <c r="WOO307" s="75"/>
      <c r="WOP307" s="75"/>
      <c r="WOQ307" s="75"/>
      <c r="WOR307" s="75"/>
      <c r="WOS307" s="75"/>
      <c r="WOT307" s="75"/>
      <c r="WOU307" s="75"/>
      <c r="WOV307" s="75"/>
      <c r="WOW307" s="75"/>
      <c r="WOX307" s="75"/>
      <c r="WOY307" s="75"/>
      <c r="WOZ307" s="75"/>
      <c r="WPA307" s="75"/>
      <c r="WPB307" s="75"/>
      <c r="WPC307" s="75"/>
      <c r="WPD307" s="75"/>
      <c r="WPE307" s="75"/>
      <c r="WPF307" s="75"/>
      <c r="WPG307" s="75"/>
      <c r="WPH307" s="75"/>
      <c r="WPI307" s="75"/>
      <c r="WPJ307" s="75"/>
      <c r="WPK307" s="75"/>
      <c r="WPL307" s="75"/>
      <c r="WPM307" s="75"/>
      <c r="WPN307" s="75"/>
      <c r="WPO307" s="75"/>
      <c r="WPP307" s="75"/>
      <c r="WPQ307" s="75"/>
      <c r="WPR307" s="75"/>
      <c r="WPS307" s="75"/>
      <c r="WPT307" s="75"/>
      <c r="WPU307" s="75"/>
      <c r="WPV307" s="75"/>
      <c r="WPW307" s="75"/>
      <c r="WPX307" s="75"/>
      <c r="WPY307" s="75"/>
      <c r="WPZ307" s="75"/>
      <c r="WQA307" s="75"/>
      <c r="WQB307" s="75"/>
      <c r="WQC307" s="75"/>
      <c r="WQD307" s="75"/>
      <c r="WQE307" s="75"/>
      <c r="WQF307" s="75"/>
      <c r="WQG307" s="75"/>
      <c r="WQH307" s="75"/>
      <c r="WQI307" s="75"/>
      <c r="WQJ307" s="75"/>
      <c r="WQK307" s="75"/>
      <c r="WQL307" s="75"/>
      <c r="WQM307" s="75"/>
      <c r="WQN307" s="75"/>
      <c r="WQO307" s="75"/>
      <c r="WQP307" s="75"/>
      <c r="WQQ307" s="75"/>
      <c r="WQR307" s="75"/>
      <c r="WQS307" s="75"/>
      <c r="WQT307" s="75"/>
      <c r="WQU307" s="75"/>
      <c r="WQV307" s="75"/>
      <c r="WQW307" s="75"/>
      <c r="WQX307" s="75"/>
      <c r="WQY307" s="75"/>
      <c r="WQZ307" s="75"/>
      <c r="WRA307" s="75"/>
      <c r="WRB307" s="75"/>
      <c r="WRC307" s="75"/>
      <c r="WRD307" s="75"/>
      <c r="WRE307" s="75"/>
      <c r="WRF307" s="75"/>
      <c r="WRG307" s="75"/>
      <c r="WRH307" s="75"/>
      <c r="WRI307" s="75"/>
      <c r="WRJ307" s="75"/>
      <c r="WRK307" s="75"/>
      <c r="WRL307" s="75"/>
      <c r="WRM307" s="75"/>
      <c r="WRN307" s="75"/>
      <c r="WRO307" s="75"/>
      <c r="WRP307" s="75"/>
      <c r="WRQ307" s="75"/>
      <c r="WRR307" s="75"/>
      <c r="WRS307" s="75"/>
      <c r="WRT307" s="75"/>
      <c r="WRU307" s="75"/>
      <c r="WRV307" s="75"/>
      <c r="WRW307" s="75"/>
      <c r="WRX307" s="75"/>
      <c r="WRY307" s="75"/>
      <c r="WRZ307" s="75"/>
      <c r="WSA307" s="75"/>
      <c r="WSB307" s="75"/>
      <c r="WSC307" s="75"/>
      <c r="WSD307" s="75"/>
      <c r="WSE307" s="75"/>
      <c r="WSF307" s="75"/>
      <c r="WSG307" s="75"/>
      <c r="WSH307" s="75"/>
      <c r="WSI307" s="75"/>
      <c r="WSJ307" s="75"/>
      <c r="WSK307" s="75"/>
      <c r="WSL307" s="75"/>
      <c r="WSM307" s="75"/>
      <c r="WSN307" s="75"/>
      <c r="WSO307" s="75"/>
      <c r="WSP307" s="75"/>
      <c r="WSQ307" s="75"/>
      <c r="WSR307" s="75"/>
      <c r="WSS307" s="75"/>
      <c r="WST307" s="75"/>
      <c r="WSU307" s="75"/>
      <c r="WSV307" s="75"/>
      <c r="WSW307" s="75"/>
      <c r="WSX307" s="75"/>
      <c r="WSY307" s="75"/>
      <c r="WSZ307" s="75"/>
      <c r="WTA307" s="75"/>
      <c r="WTB307" s="75"/>
      <c r="WTC307" s="75"/>
      <c r="WTD307" s="75"/>
      <c r="WTE307" s="75"/>
      <c r="WTF307" s="75"/>
      <c r="WTG307" s="75"/>
      <c r="WTH307" s="75"/>
      <c r="WTI307" s="75"/>
      <c r="WTJ307" s="75"/>
      <c r="WTK307" s="75"/>
      <c r="WTL307" s="75"/>
      <c r="WTM307" s="75"/>
      <c r="WTN307" s="75"/>
      <c r="WTO307" s="75"/>
      <c r="WTP307" s="75"/>
      <c r="WTQ307" s="75"/>
      <c r="WTR307" s="75"/>
      <c r="WTS307" s="75"/>
      <c r="WTT307" s="75"/>
      <c r="WTU307" s="75"/>
      <c r="WTV307" s="75"/>
      <c r="WTW307" s="75"/>
      <c r="WTX307" s="75"/>
      <c r="WTY307" s="75"/>
      <c r="WTZ307" s="75"/>
      <c r="WUA307" s="75"/>
      <c r="WUB307" s="75"/>
      <c r="WUC307" s="75"/>
      <c r="WUD307" s="75"/>
      <c r="WUE307" s="75"/>
      <c r="WUF307" s="75"/>
      <c r="WUG307" s="75"/>
      <c r="WUH307" s="75"/>
      <c r="WUI307" s="75"/>
      <c r="WUJ307" s="75"/>
      <c r="WUK307" s="75"/>
      <c r="WUL307" s="75"/>
      <c r="WUM307" s="75"/>
      <c r="WUN307" s="75"/>
      <c r="WUO307" s="75"/>
      <c r="WUP307" s="75"/>
      <c r="WUQ307" s="75"/>
      <c r="WUR307" s="75"/>
      <c r="WUS307" s="75"/>
      <c r="WUT307" s="75"/>
      <c r="WUU307" s="75"/>
      <c r="WUV307" s="75"/>
      <c r="WUW307" s="75"/>
      <c r="WUX307" s="75"/>
      <c r="WUY307" s="75"/>
      <c r="WUZ307" s="75"/>
      <c r="WVA307" s="75"/>
      <c r="WVB307" s="75"/>
      <c r="WVC307" s="75"/>
      <c r="WVD307" s="75"/>
      <c r="WVE307" s="75"/>
      <c r="WVF307" s="75"/>
      <c r="WVG307" s="75"/>
      <c r="WVH307" s="75"/>
      <c r="WVI307" s="75"/>
      <c r="WVJ307" s="75"/>
      <c r="WVK307" s="75"/>
      <c r="WVL307" s="75"/>
      <c r="WVM307" s="75"/>
      <c r="WVN307" s="75"/>
      <c r="WVO307" s="75"/>
      <c r="WVP307" s="75"/>
      <c r="WVQ307" s="75"/>
      <c r="WVR307" s="75"/>
      <c r="WVS307" s="75"/>
      <c r="WVT307" s="75"/>
      <c r="WVU307" s="75"/>
      <c r="WVV307" s="75"/>
      <c r="WVW307" s="75"/>
      <c r="WVX307" s="75"/>
      <c r="WVY307" s="75"/>
      <c r="WVZ307" s="75"/>
      <c r="WWA307" s="75"/>
      <c r="WWB307" s="75"/>
      <c r="WWC307" s="75"/>
      <c r="WWD307" s="75"/>
      <c r="WWE307" s="75"/>
      <c r="WWF307" s="75"/>
      <c r="WWG307" s="75"/>
      <c r="WWH307" s="75"/>
      <c r="WWI307" s="75"/>
      <c r="WWJ307" s="75"/>
      <c r="WWK307" s="75"/>
      <c r="WWL307" s="75"/>
      <c r="WWM307" s="75"/>
      <c r="WWN307" s="75"/>
      <c r="WWO307" s="75"/>
      <c r="WWP307" s="75"/>
      <c r="WWQ307" s="75"/>
      <c r="WWR307" s="75"/>
      <c r="WWS307" s="75"/>
      <c r="WWT307" s="75"/>
      <c r="WWU307" s="75"/>
      <c r="WWV307" s="75"/>
      <c r="WWW307" s="75"/>
      <c r="WWX307" s="75"/>
      <c r="WWY307" s="75"/>
      <c r="WWZ307" s="75"/>
      <c r="WXA307" s="75"/>
      <c r="WXB307" s="75"/>
      <c r="WXC307" s="75"/>
      <c r="WXD307" s="75"/>
      <c r="WXE307" s="75"/>
      <c r="WXF307" s="75"/>
      <c r="WXG307" s="75"/>
      <c r="WXH307" s="75"/>
      <c r="WXI307" s="75"/>
      <c r="WXJ307" s="75"/>
      <c r="WXK307" s="75"/>
      <c r="WXL307" s="75"/>
      <c r="WXM307" s="75"/>
      <c r="WXN307" s="75"/>
      <c r="WXO307" s="75"/>
      <c r="WXP307" s="75"/>
      <c r="WXQ307" s="75"/>
      <c r="WXR307" s="75"/>
      <c r="WXS307" s="75"/>
      <c r="WXT307" s="75"/>
      <c r="WXU307" s="75"/>
      <c r="WXV307" s="75"/>
      <c r="WXW307" s="75"/>
      <c r="WXX307" s="75"/>
      <c r="WXY307" s="75"/>
      <c r="WXZ307" s="75"/>
      <c r="WYA307" s="75"/>
      <c r="WYB307" s="75"/>
      <c r="WYC307" s="75"/>
      <c r="WYD307" s="75"/>
      <c r="WYE307" s="75"/>
      <c r="WYF307" s="75"/>
      <c r="WYG307" s="75"/>
      <c r="WYH307" s="75"/>
      <c r="WYI307" s="75"/>
      <c r="WYJ307" s="75"/>
      <c r="WYK307" s="75"/>
      <c r="WYL307" s="75"/>
      <c r="WYM307" s="75"/>
      <c r="WYN307" s="75"/>
      <c r="WYO307" s="75"/>
      <c r="WYP307" s="75"/>
      <c r="WYQ307" s="75"/>
      <c r="WYR307" s="75"/>
      <c r="WYS307" s="75"/>
      <c r="WYT307" s="75"/>
      <c r="WYU307" s="75"/>
      <c r="WYV307" s="75"/>
      <c r="WYW307" s="75"/>
      <c r="WYX307" s="75"/>
      <c r="WYY307" s="75"/>
      <c r="WYZ307" s="75"/>
      <c r="WZA307" s="75"/>
      <c r="WZB307" s="75"/>
      <c r="WZC307" s="75"/>
      <c r="WZD307" s="75"/>
      <c r="WZE307" s="75"/>
      <c r="WZF307" s="75"/>
      <c r="WZG307" s="75"/>
      <c r="WZH307" s="75"/>
      <c r="WZI307" s="75"/>
      <c r="WZJ307" s="75"/>
      <c r="WZK307" s="75"/>
      <c r="WZL307" s="75"/>
      <c r="WZM307" s="75"/>
      <c r="WZN307" s="75"/>
      <c r="WZO307" s="75"/>
      <c r="WZP307" s="75"/>
      <c r="WZQ307" s="75"/>
      <c r="WZR307" s="75"/>
      <c r="WZS307" s="75"/>
      <c r="WZT307" s="75"/>
      <c r="WZU307" s="75"/>
      <c r="WZV307" s="75"/>
      <c r="WZW307" s="75"/>
      <c r="WZX307" s="75"/>
      <c r="WZY307" s="75"/>
      <c r="WZZ307" s="75"/>
      <c r="XAA307" s="75"/>
      <c r="XAB307" s="75"/>
      <c r="XAC307" s="75"/>
      <c r="XAD307" s="75"/>
      <c r="XAE307" s="75"/>
      <c r="XAF307" s="75"/>
      <c r="XAG307" s="75"/>
      <c r="XAH307" s="75"/>
      <c r="XAI307" s="75"/>
      <c r="XAJ307" s="75"/>
      <c r="XAK307" s="75"/>
      <c r="XAL307" s="75"/>
      <c r="XAM307" s="75"/>
      <c r="XAN307" s="75"/>
      <c r="XAO307" s="75"/>
      <c r="XAP307" s="75"/>
      <c r="XAQ307" s="75"/>
      <c r="XAR307" s="75"/>
      <c r="XAS307" s="75"/>
      <c r="XAT307" s="75"/>
      <c r="XAU307" s="75"/>
      <c r="XAV307" s="75"/>
      <c r="XAW307" s="75"/>
      <c r="XAX307" s="75"/>
      <c r="XAY307" s="75"/>
      <c r="XAZ307" s="75"/>
      <c r="XBA307" s="75"/>
      <c r="XBB307" s="75"/>
      <c r="XBC307" s="75"/>
      <c r="XBD307" s="75"/>
      <c r="XBE307" s="75"/>
      <c r="XBF307" s="75"/>
      <c r="XBG307" s="75"/>
      <c r="XBH307" s="75"/>
      <c r="XBI307" s="75"/>
      <c r="XBJ307" s="75"/>
      <c r="XBK307" s="75"/>
      <c r="XBL307" s="75"/>
      <c r="XBM307" s="75"/>
      <c r="XBN307" s="75"/>
      <c r="XBO307" s="75"/>
      <c r="XBP307" s="75"/>
      <c r="XBQ307" s="75"/>
      <c r="XBR307" s="75"/>
      <c r="XBS307" s="75"/>
      <c r="XBT307" s="75"/>
      <c r="XBU307" s="75"/>
      <c r="XBV307" s="75"/>
      <c r="XBW307" s="75"/>
      <c r="XBX307" s="75"/>
      <c r="XBY307" s="75"/>
      <c r="XBZ307" s="75"/>
      <c r="XCA307" s="75"/>
      <c r="XCB307" s="75"/>
      <c r="XCC307" s="75"/>
      <c r="XCD307" s="75"/>
      <c r="XCE307" s="75"/>
      <c r="XCF307" s="75"/>
      <c r="XCG307" s="75"/>
      <c r="XCH307" s="75"/>
      <c r="XCI307" s="75"/>
      <c r="XCJ307" s="75"/>
      <c r="XCK307" s="75"/>
      <c r="XCL307" s="75"/>
      <c r="XCM307" s="75"/>
      <c r="XCN307" s="75"/>
      <c r="XCO307" s="75"/>
      <c r="XCP307" s="75"/>
      <c r="XCQ307" s="75"/>
      <c r="XCR307" s="75"/>
      <c r="XCS307" s="75"/>
      <c r="XCT307" s="75"/>
      <c r="XCU307" s="75"/>
      <c r="XCV307" s="75"/>
      <c r="XCW307" s="75"/>
      <c r="XCX307" s="75"/>
      <c r="XCY307" s="75"/>
      <c r="XCZ307" s="75"/>
      <c r="XDA307" s="75"/>
      <c r="XDB307" s="75"/>
      <c r="XDC307" s="75"/>
      <c r="XDD307" s="75"/>
      <c r="XDE307" s="75"/>
      <c r="XDF307" s="75"/>
      <c r="XDG307" s="75"/>
    </row>
    <row r="308" s="71" customFormat="1" spans="1:16335">
      <c r="A308" s="98" t="s">
        <v>1686</v>
      </c>
      <c r="B308" s="75" t="s">
        <v>1687</v>
      </c>
      <c r="C308" s="75">
        <v>266</v>
      </c>
      <c r="D308" s="75" t="s">
        <v>1678</v>
      </c>
      <c r="E308" s="75"/>
      <c r="F308" s="75"/>
      <c r="G308" s="75"/>
      <c r="H308" s="75"/>
      <c r="I308" s="75"/>
      <c r="J308" s="75"/>
      <c r="K308" s="75"/>
      <c r="L308" s="75"/>
      <c r="M308" s="75"/>
      <c r="N308" s="75"/>
      <c r="O308" s="75"/>
      <c r="P308" s="75"/>
      <c r="Q308" s="75"/>
      <c r="R308" s="75"/>
      <c r="S308" s="75"/>
      <c r="T308" s="75"/>
      <c r="U308" s="75"/>
      <c r="V308" s="75"/>
      <c r="W308" s="75"/>
      <c r="X308" s="75"/>
      <c r="Y308" s="75"/>
      <c r="Z308" s="75"/>
      <c r="AA308" s="75"/>
      <c r="AB308" s="75"/>
      <c r="AC308" s="75"/>
      <c r="AD308" s="75"/>
      <c r="AE308" s="75"/>
      <c r="AF308" s="75"/>
      <c r="AG308" s="75"/>
      <c r="AH308" s="75"/>
      <c r="AI308" s="75"/>
      <c r="AJ308" s="75"/>
      <c r="AK308" s="75"/>
      <c r="AL308" s="75"/>
      <c r="AM308" s="75"/>
      <c r="AN308" s="75"/>
      <c r="AO308" s="75"/>
      <c r="AP308" s="75"/>
      <c r="AQ308" s="75"/>
      <c r="AR308" s="75"/>
      <c r="AS308" s="75"/>
      <c r="AT308" s="75"/>
      <c r="AU308" s="75"/>
      <c r="AV308" s="75"/>
      <c r="AW308" s="75"/>
      <c r="AX308" s="75"/>
      <c r="AY308" s="75"/>
      <c r="AZ308" s="75"/>
      <c r="BA308" s="75"/>
      <c r="BB308" s="75"/>
      <c r="BC308" s="75"/>
      <c r="BD308" s="75"/>
      <c r="BE308" s="75"/>
      <c r="BF308" s="75"/>
      <c r="BG308" s="75"/>
      <c r="BH308" s="75"/>
      <c r="BI308" s="75"/>
      <c r="BJ308" s="75"/>
      <c r="BK308" s="75"/>
      <c r="BL308" s="75"/>
      <c r="BM308" s="75"/>
      <c r="BN308" s="75"/>
      <c r="BO308" s="75"/>
      <c r="BP308" s="75"/>
      <c r="BQ308" s="75"/>
      <c r="BR308" s="75"/>
      <c r="BS308" s="75"/>
      <c r="BT308" s="75"/>
      <c r="BU308" s="75"/>
      <c r="BV308" s="75"/>
      <c r="BW308" s="75"/>
      <c r="BX308" s="75"/>
      <c r="BY308" s="75"/>
      <c r="BZ308" s="75"/>
      <c r="CA308" s="75"/>
      <c r="CB308" s="75"/>
      <c r="CC308" s="75"/>
      <c r="CD308" s="75"/>
      <c r="CE308" s="75"/>
      <c r="CF308" s="75"/>
      <c r="CG308" s="75"/>
      <c r="CH308" s="75"/>
      <c r="CI308" s="75"/>
      <c r="CJ308" s="75"/>
      <c r="CK308" s="75"/>
      <c r="CL308" s="75"/>
      <c r="CM308" s="75"/>
      <c r="CN308" s="75"/>
      <c r="CO308" s="75"/>
      <c r="CP308" s="75"/>
      <c r="CQ308" s="75"/>
      <c r="CR308" s="75"/>
      <c r="CS308" s="75"/>
      <c r="CT308" s="75"/>
      <c r="CU308" s="75"/>
      <c r="CV308" s="75"/>
      <c r="CW308" s="75"/>
      <c r="CX308" s="75"/>
      <c r="CY308" s="75"/>
      <c r="CZ308" s="75"/>
      <c r="DA308" s="75"/>
      <c r="DB308" s="75"/>
      <c r="DC308" s="75"/>
      <c r="DD308" s="75"/>
      <c r="DE308" s="75"/>
      <c r="DF308" s="75"/>
      <c r="DG308" s="75"/>
      <c r="DH308" s="75"/>
      <c r="DI308" s="75"/>
      <c r="DJ308" s="75"/>
      <c r="DK308" s="75"/>
      <c r="DL308" s="75"/>
      <c r="DM308" s="75"/>
      <c r="DN308" s="75"/>
      <c r="DO308" s="75"/>
      <c r="DP308" s="75"/>
      <c r="DQ308" s="75"/>
      <c r="DR308" s="75"/>
      <c r="DS308" s="75"/>
      <c r="DT308" s="75"/>
      <c r="DU308" s="75"/>
      <c r="DV308" s="75"/>
      <c r="DW308" s="75"/>
      <c r="DX308" s="75"/>
      <c r="DY308" s="75"/>
      <c r="DZ308" s="75"/>
      <c r="EA308" s="75"/>
      <c r="EB308" s="75"/>
      <c r="EC308" s="75"/>
      <c r="ED308" s="75"/>
      <c r="EE308" s="75"/>
      <c r="EF308" s="75"/>
      <c r="EG308" s="75"/>
      <c r="EH308" s="75"/>
      <c r="EI308" s="75"/>
      <c r="EJ308" s="75"/>
      <c r="EK308" s="75"/>
      <c r="EL308" s="75"/>
      <c r="EM308" s="75"/>
      <c r="EN308" s="75"/>
      <c r="EO308" s="75"/>
      <c r="EP308" s="75"/>
      <c r="EQ308" s="75"/>
      <c r="ER308" s="75"/>
      <c r="ES308" s="75"/>
      <c r="ET308" s="75"/>
      <c r="EU308" s="75"/>
      <c r="EV308" s="75"/>
      <c r="EW308" s="75"/>
      <c r="EX308" s="75"/>
      <c r="EY308" s="75"/>
      <c r="EZ308" s="75"/>
      <c r="FA308" s="75"/>
      <c r="FB308" s="75"/>
      <c r="FC308" s="75"/>
      <c r="FD308" s="75"/>
      <c r="FE308" s="75"/>
      <c r="FF308" s="75"/>
      <c r="FG308" s="75"/>
      <c r="FH308" s="75"/>
      <c r="FI308" s="75"/>
      <c r="FJ308" s="75"/>
      <c r="FK308" s="75"/>
      <c r="FL308" s="75"/>
      <c r="FM308" s="75"/>
      <c r="FN308" s="75"/>
      <c r="FO308" s="75"/>
      <c r="FP308" s="75"/>
      <c r="FQ308" s="75"/>
      <c r="FR308" s="75"/>
      <c r="FS308" s="75"/>
      <c r="FT308" s="75"/>
      <c r="FU308" s="75"/>
      <c r="FV308" s="75"/>
      <c r="FW308" s="75"/>
      <c r="FX308" s="75"/>
      <c r="FY308" s="75"/>
      <c r="FZ308" s="75"/>
      <c r="GA308" s="75"/>
      <c r="GB308" s="75"/>
      <c r="GC308" s="75"/>
      <c r="GD308" s="75"/>
      <c r="GE308" s="75"/>
      <c r="GF308" s="75"/>
      <c r="GG308" s="75"/>
      <c r="GH308" s="75"/>
      <c r="GI308" s="75"/>
      <c r="GJ308" s="75"/>
      <c r="GK308" s="75"/>
      <c r="GL308" s="75"/>
      <c r="GM308" s="75"/>
      <c r="GN308" s="75"/>
      <c r="GO308" s="75"/>
      <c r="GP308" s="75"/>
      <c r="GQ308" s="75"/>
      <c r="GR308" s="75"/>
      <c r="GS308" s="75"/>
      <c r="GT308" s="75"/>
      <c r="GU308" s="75"/>
      <c r="GV308" s="75"/>
      <c r="GW308" s="75"/>
      <c r="GX308" s="75"/>
      <c r="GY308" s="75"/>
      <c r="GZ308" s="75"/>
      <c r="HA308" s="75"/>
      <c r="HB308" s="75"/>
      <c r="HC308" s="75"/>
      <c r="HD308" s="75"/>
      <c r="HE308" s="75"/>
      <c r="HF308" s="75"/>
      <c r="HG308" s="75"/>
      <c r="HH308" s="75"/>
      <c r="HI308" s="75"/>
      <c r="HJ308" s="75"/>
      <c r="HK308" s="75"/>
      <c r="HL308" s="75"/>
      <c r="HM308" s="75"/>
      <c r="HN308" s="75"/>
      <c r="HO308" s="75"/>
      <c r="HP308" s="75"/>
      <c r="HQ308" s="75"/>
      <c r="HR308" s="75"/>
      <c r="HS308" s="75"/>
      <c r="HT308" s="75"/>
      <c r="HU308" s="75"/>
      <c r="HV308" s="75"/>
      <c r="HW308" s="75"/>
      <c r="HX308" s="75"/>
      <c r="HY308" s="75"/>
      <c r="HZ308" s="75"/>
      <c r="IA308" s="75"/>
      <c r="IB308" s="75"/>
      <c r="IC308" s="75"/>
      <c r="ID308" s="75"/>
      <c r="IE308" s="75"/>
      <c r="IF308" s="75"/>
      <c r="IG308" s="75"/>
      <c r="IH308" s="75"/>
      <c r="II308" s="75"/>
      <c r="IJ308" s="75"/>
      <c r="IK308" s="75"/>
      <c r="IL308" s="75"/>
      <c r="IM308" s="75"/>
      <c r="IN308" s="75"/>
      <c r="IO308" s="75"/>
      <c r="IP308" s="75"/>
      <c r="IQ308" s="75"/>
      <c r="IR308" s="75"/>
      <c r="IS308" s="75"/>
      <c r="IT308" s="75"/>
      <c r="IU308" s="75"/>
      <c r="IV308" s="75"/>
      <c r="IW308" s="75"/>
      <c r="IX308" s="75"/>
      <c r="IY308" s="75"/>
      <c r="IZ308" s="75"/>
      <c r="JA308" s="75"/>
      <c r="JB308" s="75"/>
      <c r="JC308" s="75"/>
      <c r="JD308" s="75"/>
      <c r="JE308" s="75"/>
      <c r="JF308" s="75"/>
      <c r="JG308" s="75"/>
      <c r="JH308" s="75"/>
      <c r="JI308" s="75"/>
      <c r="JJ308" s="75"/>
      <c r="JK308" s="75"/>
      <c r="JL308" s="75"/>
      <c r="JM308" s="75"/>
      <c r="JN308" s="75"/>
      <c r="JO308" s="75"/>
      <c r="JP308" s="75"/>
      <c r="JQ308" s="75"/>
      <c r="JR308" s="75"/>
      <c r="JS308" s="75"/>
      <c r="JT308" s="75"/>
      <c r="JU308" s="75"/>
      <c r="JV308" s="75"/>
      <c r="JW308" s="75"/>
      <c r="JX308" s="75"/>
      <c r="JY308" s="75"/>
      <c r="JZ308" s="75"/>
      <c r="KA308" s="75"/>
      <c r="KB308" s="75"/>
      <c r="KC308" s="75"/>
      <c r="KD308" s="75"/>
      <c r="KE308" s="75"/>
      <c r="KF308" s="75"/>
      <c r="KG308" s="75"/>
      <c r="KH308" s="75"/>
      <c r="KI308" s="75"/>
      <c r="KJ308" s="75"/>
      <c r="KK308" s="75"/>
      <c r="KL308" s="75"/>
      <c r="KM308" s="75"/>
      <c r="KN308" s="75"/>
      <c r="KO308" s="75"/>
      <c r="KP308" s="75"/>
      <c r="KQ308" s="75"/>
      <c r="KR308" s="75"/>
      <c r="KS308" s="75"/>
      <c r="KT308" s="75"/>
      <c r="KU308" s="75"/>
      <c r="KV308" s="75"/>
      <c r="KW308" s="75"/>
      <c r="KX308" s="75"/>
      <c r="KY308" s="75"/>
      <c r="KZ308" s="75"/>
      <c r="LA308" s="75"/>
      <c r="LB308" s="75"/>
      <c r="LC308" s="75"/>
      <c r="LD308" s="75"/>
      <c r="LE308" s="75"/>
      <c r="LF308" s="75"/>
      <c r="LG308" s="75"/>
      <c r="LH308" s="75"/>
      <c r="LI308" s="75"/>
      <c r="LJ308" s="75"/>
      <c r="LK308" s="75"/>
      <c r="LL308" s="75"/>
      <c r="LM308" s="75"/>
      <c r="LN308" s="75"/>
      <c r="LO308" s="75"/>
      <c r="LP308" s="75"/>
      <c r="LQ308" s="75"/>
      <c r="LR308" s="75"/>
      <c r="LS308" s="75"/>
      <c r="LT308" s="75"/>
      <c r="LU308" s="75"/>
      <c r="LV308" s="75"/>
      <c r="LW308" s="75"/>
      <c r="LX308" s="75"/>
      <c r="LY308" s="75"/>
      <c r="LZ308" s="75"/>
      <c r="MA308" s="75"/>
      <c r="MB308" s="75"/>
      <c r="MC308" s="75"/>
      <c r="MD308" s="75"/>
      <c r="ME308" s="75"/>
      <c r="MF308" s="75"/>
      <c r="MG308" s="75"/>
      <c r="MH308" s="75"/>
      <c r="MI308" s="75"/>
      <c r="MJ308" s="75"/>
      <c r="MK308" s="75"/>
      <c r="ML308" s="75"/>
      <c r="MM308" s="75"/>
      <c r="MN308" s="75"/>
      <c r="MO308" s="75"/>
      <c r="MP308" s="75"/>
      <c r="MQ308" s="75"/>
      <c r="MR308" s="75"/>
      <c r="MS308" s="75"/>
      <c r="MT308" s="75"/>
      <c r="MU308" s="75"/>
      <c r="MV308" s="75"/>
      <c r="MW308" s="75"/>
      <c r="MX308" s="75"/>
      <c r="MY308" s="75"/>
      <c r="MZ308" s="75"/>
      <c r="NA308" s="75"/>
      <c r="NB308" s="75"/>
      <c r="NC308" s="75"/>
      <c r="ND308" s="75"/>
      <c r="NE308" s="75"/>
      <c r="NF308" s="75"/>
      <c r="NG308" s="75"/>
      <c r="NH308" s="75"/>
      <c r="NI308" s="75"/>
      <c r="NJ308" s="75"/>
      <c r="NK308" s="75"/>
      <c r="NL308" s="75"/>
      <c r="NM308" s="75"/>
      <c r="NN308" s="75"/>
      <c r="NO308" s="75"/>
      <c r="NP308" s="75"/>
      <c r="NQ308" s="75"/>
      <c r="NR308" s="75"/>
      <c r="NS308" s="75"/>
      <c r="NT308" s="75"/>
      <c r="NU308" s="75"/>
      <c r="NV308" s="75"/>
      <c r="NW308" s="75"/>
      <c r="NX308" s="75"/>
      <c r="NY308" s="75"/>
      <c r="NZ308" s="75"/>
      <c r="OA308" s="75"/>
      <c r="OB308" s="75"/>
      <c r="OC308" s="75"/>
      <c r="OD308" s="75"/>
      <c r="OE308" s="75"/>
      <c r="OF308" s="75"/>
      <c r="OG308" s="75"/>
      <c r="OH308" s="75"/>
      <c r="OI308" s="75"/>
      <c r="OJ308" s="75"/>
      <c r="OK308" s="75"/>
      <c r="OL308" s="75"/>
      <c r="OM308" s="75"/>
      <c r="ON308" s="75"/>
      <c r="OO308" s="75"/>
      <c r="OP308" s="75"/>
      <c r="OQ308" s="75"/>
      <c r="OR308" s="75"/>
      <c r="OS308" s="75"/>
      <c r="OT308" s="75"/>
      <c r="OU308" s="75"/>
      <c r="OV308" s="75"/>
      <c r="OW308" s="75"/>
      <c r="OX308" s="75"/>
      <c r="OY308" s="75"/>
      <c r="OZ308" s="75"/>
      <c r="PA308" s="75"/>
      <c r="PB308" s="75"/>
      <c r="PC308" s="75"/>
      <c r="PD308" s="75"/>
      <c r="PE308" s="75"/>
      <c r="PF308" s="75"/>
      <c r="PG308" s="75"/>
      <c r="PH308" s="75"/>
      <c r="PI308" s="75"/>
      <c r="PJ308" s="75"/>
      <c r="PK308" s="75"/>
      <c r="PL308" s="75"/>
      <c r="PM308" s="75"/>
      <c r="PN308" s="75"/>
      <c r="PO308" s="75"/>
      <c r="PP308" s="75"/>
      <c r="PQ308" s="75"/>
      <c r="PR308" s="75"/>
      <c r="PS308" s="75"/>
      <c r="PT308" s="75"/>
      <c r="PU308" s="75"/>
      <c r="PV308" s="75"/>
      <c r="PW308" s="75"/>
      <c r="PX308" s="75"/>
      <c r="PY308" s="75"/>
      <c r="PZ308" s="75"/>
      <c r="QA308" s="75"/>
      <c r="QB308" s="75"/>
      <c r="QC308" s="75"/>
      <c r="QD308" s="75"/>
      <c r="QE308" s="75"/>
      <c r="QF308" s="75"/>
      <c r="QG308" s="75"/>
      <c r="QH308" s="75"/>
      <c r="QI308" s="75"/>
      <c r="QJ308" s="75"/>
      <c r="QK308" s="75"/>
      <c r="QL308" s="75"/>
      <c r="QM308" s="75"/>
      <c r="QN308" s="75"/>
      <c r="QO308" s="75"/>
      <c r="QP308" s="75"/>
      <c r="QQ308" s="75"/>
      <c r="QR308" s="75"/>
      <c r="QS308" s="75"/>
      <c r="QT308" s="75"/>
      <c r="QU308" s="75"/>
      <c r="QV308" s="75"/>
      <c r="QW308" s="75"/>
      <c r="QX308" s="75"/>
      <c r="QY308" s="75"/>
      <c r="QZ308" s="75"/>
      <c r="RA308" s="75"/>
      <c r="RB308" s="75"/>
      <c r="RC308" s="75"/>
      <c r="RD308" s="75"/>
      <c r="RE308" s="75"/>
      <c r="RF308" s="75"/>
      <c r="RG308" s="75"/>
      <c r="RH308" s="75"/>
      <c r="RI308" s="75"/>
      <c r="RJ308" s="75"/>
      <c r="RK308" s="75"/>
      <c r="RL308" s="75"/>
      <c r="RM308" s="75"/>
      <c r="RN308" s="75"/>
      <c r="RO308" s="75"/>
      <c r="RP308" s="75"/>
      <c r="RQ308" s="75"/>
      <c r="RR308" s="75"/>
      <c r="RS308" s="75"/>
      <c r="RT308" s="75"/>
      <c r="RU308" s="75"/>
      <c r="RV308" s="75"/>
      <c r="RW308" s="75"/>
      <c r="RX308" s="75"/>
      <c r="RY308" s="75"/>
      <c r="RZ308" s="75"/>
      <c r="SA308" s="75"/>
      <c r="SB308" s="75"/>
      <c r="SC308" s="75"/>
      <c r="SD308" s="75"/>
      <c r="SE308" s="75"/>
      <c r="SF308" s="75"/>
      <c r="SG308" s="75"/>
      <c r="SH308" s="75"/>
      <c r="SI308" s="75"/>
      <c r="SJ308" s="75"/>
      <c r="SK308" s="75"/>
      <c r="SL308" s="75"/>
      <c r="SM308" s="75"/>
      <c r="SN308" s="75"/>
      <c r="SO308" s="75"/>
      <c r="SP308" s="75"/>
      <c r="SQ308" s="75"/>
      <c r="SR308" s="75"/>
      <c r="SS308" s="75"/>
      <c r="ST308" s="75"/>
      <c r="SU308" s="75"/>
      <c r="SV308" s="75"/>
      <c r="SW308" s="75"/>
      <c r="SX308" s="75"/>
      <c r="SY308" s="75"/>
      <c r="SZ308" s="75"/>
      <c r="TA308" s="75"/>
      <c r="TB308" s="75"/>
      <c r="TC308" s="75"/>
      <c r="TD308" s="75"/>
      <c r="TE308" s="75"/>
      <c r="TF308" s="75"/>
      <c r="TG308" s="75"/>
      <c r="TH308" s="75"/>
      <c r="TI308" s="75"/>
      <c r="TJ308" s="75"/>
      <c r="TK308" s="75"/>
      <c r="TL308" s="75"/>
      <c r="TM308" s="75"/>
      <c r="TN308" s="75"/>
      <c r="TO308" s="75"/>
      <c r="TP308" s="75"/>
      <c r="TQ308" s="75"/>
      <c r="TR308" s="75"/>
      <c r="TS308" s="75"/>
      <c r="TT308" s="75"/>
      <c r="TU308" s="75"/>
      <c r="TV308" s="75"/>
      <c r="TW308" s="75"/>
      <c r="TX308" s="75"/>
      <c r="TY308" s="75"/>
      <c r="TZ308" s="75"/>
      <c r="UA308" s="75"/>
      <c r="UB308" s="75"/>
      <c r="UC308" s="75"/>
      <c r="UD308" s="75"/>
      <c r="UE308" s="75"/>
      <c r="UF308" s="75"/>
      <c r="UG308" s="75"/>
      <c r="UH308" s="75"/>
      <c r="UI308" s="75"/>
      <c r="UJ308" s="75"/>
      <c r="UK308" s="75"/>
      <c r="UL308" s="75"/>
      <c r="UM308" s="75"/>
      <c r="UN308" s="75"/>
      <c r="UO308" s="75"/>
      <c r="UP308" s="75"/>
      <c r="UQ308" s="75"/>
      <c r="UR308" s="75"/>
      <c r="US308" s="75"/>
      <c r="UT308" s="75"/>
      <c r="UU308" s="75"/>
      <c r="UV308" s="75"/>
      <c r="UW308" s="75"/>
      <c r="UX308" s="75"/>
      <c r="UY308" s="75"/>
      <c r="UZ308" s="75"/>
      <c r="VA308" s="75"/>
      <c r="VB308" s="75"/>
      <c r="VC308" s="75"/>
      <c r="VD308" s="75"/>
      <c r="VE308" s="75"/>
      <c r="VF308" s="75"/>
      <c r="VG308" s="75"/>
      <c r="VH308" s="75"/>
      <c r="VI308" s="75"/>
      <c r="VJ308" s="75"/>
      <c r="VK308" s="75"/>
      <c r="VL308" s="75"/>
      <c r="VM308" s="75"/>
      <c r="VN308" s="75"/>
      <c r="VO308" s="75"/>
      <c r="VP308" s="75"/>
      <c r="VQ308" s="75"/>
      <c r="VR308" s="75"/>
      <c r="VS308" s="75"/>
      <c r="VT308" s="75"/>
      <c r="VU308" s="75"/>
      <c r="VV308" s="75"/>
      <c r="VW308" s="75"/>
      <c r="VX308" s="75"/>
      <c r="VY308" s="75"/>
      <c r="VZ308" s="75"/>
      <c r="WA308" s="75"/>
      <c r="WB308" s="75"/>
      <c r="WC308" s="75"/>
      <c r="WD308" s="75"/>
      <c r="WE308" s="75"/>
      <c r="WF308" s="75"/>
      <c r="WG308" s="75"/>
      <c r="WH308" s="75"/>
      <c r="WI308" s="75"/>
      <c r="WJ308" s="75"/>
      <c r="WK308" s="75"/>
      <c r="WL308" s="75"/>
      <c r="WM308" s="75"/>
      <c r="WN308" s="75"/>
      <c r="WO308" s="75"/>
      <c r="WP308" s="75"/>
      <c r="WQ308" s="75"/>
      <c r="WR308" s="75"/>
      <c r="WS308" s="75"/>
      <c r="WT308" s="75"/>
      <c r="WU308" s="75"/>
      <c r="WV308" s="75"/>
      <c r="WW308" s="75"/>
      <c r="WX308" s="75"/>
      <c r="WY308" s="75"/>
      <c r="WZ308" s="75"/>
      <c r="XA308" s="75"/>
      <c r="XB308" s="75"/>
      <c r="XC308" s="75"/>
      <c r="XD308" s="75"/>
      <c r="XE308" s="75"/>
      <c r="XF308" s="75"/>
      <c r="XG308" s="75"/>
      <c r="XH308" s="75"/>
      <c r="XI308" s="75"/>
      <c r="XJ308" s="75"/>
      <c r="XK308" s="75"/>
      <c r="XL308" s="75"/>
      <c r="XM308" s="75"/>
      <c r="XN308" s="75"/>
      <c r="XO308" s="75"/>
      <c r="XP308" s="75"/>
      <c r="XQ308" s="75"/>
      <c r="XR308" s="75"/>
      <c r="XS308" s="75"/>
      <c r="XT308" s="75"/>
      <c r="XU308" s="75"/>
      <c r="XV308" s="75"/>
      <c r="XW308" s="75"/>
      <c r="XX308" s="75"/>
      <c r="XY308" s="75"/>
      <c r="XZ308" s="75"/>
      <c r="YA308" s="75"/>
      <c r="YB308" s="75"/>
      <c r="YC308" s="75"/>
      <c r="YD308" s="75"/>
      <c r="YE308" s="75"/>
      <c r="YF308" s="75"/>
      <c r="YG308" s="75"/>
      <c r="YH308" s="75"/>
      <c r="YI308" s="75"/>
      <c r="YJ308" s="75"/>
      <c r="YK308" s="75"/>
      <c r="YL308" s="75"/>
      <c r="YM308" s="75"/>
      <c r="YN308" s="75"/>
      <c r="YO308" s="75"/>
      <c r="YP308" s="75"/>
      <c r="YQ308" s="75"/>
      <c r="YR308" s="75"/>
      <c r="YS308" s="75"/>
      <c r="YT308" s="75"/>
      <c r="YU308" s="75"/>
      <c r="YV308" s="75"/>
      <c r="YW308" s="75"/>
      <c r="YX308" s="75"/>
      <c r="YY308" s="75"/>
      <c r="YZ308" s="75"/>
      <c r="ZA308" s="75"/>
      <c r="ZB308" s="75"/>
      <c r="ZC308" s="75"/>
      <c r="ZD308" s="75"/>
      <c r="ZE308" s="75"/>
      <c r="ZF308" s="75"/>
      <c r="ZG308" s="75"/>
      <c r="ZH308" s="75"/>
      <c r="ZI308" s="75"/>
      <c r="ZJ308" s="75"/>
      <c r="ZK308" s="75"/>
      <c r="ZL308" s="75"/>
      <c r="ZM308" s="75"/>
      <c r="ZN308" s="75"/>
      <c r="ZO308" s="75"/>
      <c r="ZP308" s="75"/>
      <c r="ZQ308" s="75"/>
      <c r="ZR308" s="75"/>
      <c r="ZS308" s="75"/>
      <c r="ZT308" s="75"/>
      <c r="ZU308" s="75"/>
      <c r="ZV308" s="75"/>
      <c r="ZW308" s="75"/>
      <c r="ZX308" s="75"/>
      <c r="ZY308" s="75"/>
      <c r="ZZ308" s="75"/>
      <c r="AAA308" s="75"/>
      <c r="AAB308" s="75"/>
      <c r="AAC308" s="75"/>
      <c r="AAD308" s="75"/>
      <c r="AAE308" s="75"/>
      <c r="AAF308" s="75"/>
      <c r="AAG308" s="75"/>
      <c r="AAH308" s="75"/>
      <c r="AAI308" s="75"/>
      <c r="AAJ308" s="75"/>
      <c r="AAK308" s="75"/>
      <c r="AAL308" s="75"/>
      <c r="AAM308" s="75"/>
      <c r="AAN308" s="75"/>
      <c r="AAO308" s="75"/>
      <c r="AAP308" s="75"/>
      <c r="AAQ308" s="75"/>
      <c r="AAR308" s="75"/>
      <c r="AAS308" s="75"/>
      <c r="AAT308" s="75"/>
      <c r="AAU308" s="75"/>
      <c r="AAV308" s="75"/>
      <c r="AAW308" s="75"/>
      <c r="AAX308" s="75"/>
      <c r="AAY308" s="75"/>
      <c r="AAZ308" s="75"/>
      <c r="ABA308" s="75"/>
      <c r="ABB308" s="75"/>
      <c r="ABC308" s="75"/>
      <c r="ABD308" s="75"/>
      <c r="ABE308" s="75"/>
      <c r="ABF308" s="75"/>
      <c r="ABG308" s="75"/>
      <c r="ABH308" s="75"/>
      <c r="ABI308" s="75"/>
      <c r="ABJ308" s="75"/>
      <c r="ABK308" s="75"/>
      <c r="ABL308" s="75"/>
      <c r="ABM308" s="75"/>
      <c r="ABN308" s="75"/>
      <c r="ABO308" s="75"/>
      <c r="ABP308" s="75"/>
      <c r="ABQ308" s="75"/>
      <c r="ABR308" s="75"/>
      <c r="ABS308" s="75"/>
      <c r="ABT308" s="75"/>
      <c r="ABU308" s="75"/>
      <c r="ABV308" s="75"/>
      <c r="ABW308" s="75"/>
      <c r="ABX308" s="75"/>
      <c r="ABY308" s="75"/>
      <c r="ABZ308" s="75"/>
      <c r="ACA308" s="75"/>
      <c r="ACB308" s="75"/>
      <c r="ACC308" s="75"/>
      <c r="ACD308" s="75"/>
      <c r="ACE308" s="75"/>
      <c r="ACF308" s="75"/>
      <c r="ACG308" s="75"/>
      <c r="ACH308" s="75"/>
      <c r="ACI308" s="75"/>
      <c r="ACJ308" s="75"/>
      <c r="ACK308" s="75"/>
      <c r="ACL308" s="75"/>
      <c r="ACM308" s="75"/>
      <c r="ACN308" s="75"/>
      <c r="ACO308" s="75"/>
      <c r="ACP308" s="75"/>
      <c r="ACQ308" s="75"/>
      <c r="ACR308" s="75"/>
      <c r="ACS308" s="75"/>
      <c r="ACT308" s="75"/>
      <c r="ACU308" s="75"/>
      <c r="ACV308" s="75"/>
      <c r="ACW308" s="75"/>
      <c r="ACX308" s="75"/>
      <c r="ACY308" s="75"/>
      <c r="ACZ308" s="75"/>
      <c r="ADA308" s="75"/>
      <c r="ADB308" s="75"/>
      <c r="ADC308" s="75"/>
      <c r="ADD308" s="75"/>
      <c r="ADE308" s="75"/>
      <c r="ADF308" s="75"/>
      <c r="ADG308" s="75"/>
      <c r="ADH308" s="75"/>
      <c r="ADI308" s="75"/>
      <c r="ADJ308" s="75"/>
      <c r="ADK308" s="75"/>
      <c r="ADL308" s="75"/>
      <c r="ADM308" s="75"/>
      <c r="ADN308" s="75"/>
      <c r="ADO308" s="75"/>
      <c r="ADP308" s="75"/>
      <c r="ADQ308" s="75"/>
      <c r="ADR308" s="75"/>
      <c r="ADS308" s="75"/>
      <c r="ADT308" s="75"/>
      <c r="ADU308" s="75"/>
      <c r="ADV308" s="75"/>
      <c r="ADW308" s="75"/>
      <c r="ADX308" s="75"/>
      <c r="ADY308" s="75"/>
      <c r="ADZ308" s="75"/>
      <c r="AEA308" s="75"/>
      <c r="AEB308" s="75"/>
      <c r="AEC308" s="75"/>
      <c r="AED308" s="75"/>
      <c r="AEE308" s="75"/>
      <c r="AEF308" s="75"/>
      <c r="AEG308" s="75"/>
      <c r="AEH308" s="75"/>
      <c r="AEI308" s="75"/>
      <c r="AEJ308" s="75"/>
      <c r="AEK308" s="75"/>
      <c r="AEL308" s="75"/>
      <c r="AEM308" s="75"/>
      <c r="AEN308" s="75"/>
      <c r="AEO308" s="75"/>
      <c r="AEP308" s="75"/>
      <c r="AEQ308" s="75"/>
      <c r="AER308" s="75"/>
      <c r="AES308" s="75"/>
      <c r="AET308" s="75"/>
      <c r="AEU308" s="75"/>
      <c r="AEV308" s="75"/>
      <c r="AEW308" s="75"/>
      <c r="AEX308" s="75"/>
      <c r="AEY308" s="75"/>
      <c r="AEZ308" s="75"/>
      <c r="AFA308" s="75"/>
      <c r="AFB308" s="75"/>
      <c r="AFC308" s="75"/>
      <c r="AFD308" s="75"/>
      <c r="AFE308" s="75"/>
      <c r="AFF308" s="75"/>
      <c r="AFG308" s="75"/>
      <c r="AFH308" s="75"/>
      <c r="AFI308" s="75"/>
      <c r="AFJ308" s="75"/>
      <c r="AFK308" s="75"/>
      <c r="AFL308" s="75"/>
      <c r="AFM308" s="75"/>
      <c r="AFN308" s="75"/>
      <c r="AFO308" s="75"/>
      <c r="AFP308" s="75"/>
      <c r="AFQ308" s="75"/>
      <c r="AFR308" s="75"/>
      <c r="AFS308" s="75"/>
      <c r="AFT308" s="75"/>
      <c r="AFU308" s="75"/>
      <c r="AFV308" s="75"/>
      <c r="AFW308" s="75"/>
      <c r="AFX308" s="75"/>
      <c r="AFY308" s="75"/>
      <c r="AFZ308" s="75"/>
      <c r="AGA308" s="75"/>
      <c r="AGB308" s="75"/>
      <c r="AGC308" s="75"/>
      <c r="AGD308" s="75"/>
      <c r="AGE308" s="75"/>
      <c r="AGF308" s="75"/>
      <c r="AGG308" s="75"/>
      <c r="AGH308" s="75"/>
      <c r="AGI308" s="75"/>
      <c r="AGJ308" s="75"/>
      <c r="AGK308" s="75"/>
      <c r="AGL308" s="75"/>
      <c r="AGM308" s="75"/>
      <c r="AGN308" s="75"/>
      <c r="AGO308" s="75"/>
      <c r="AGP308" s="75"/>
      <c r="AGQ308" s="75"/>
      <c r="AGR308" s="75"/>
      <c r="AGS308" s="75"/>
      <c r="AGT308" s="75"/>
      <c r="AGU308" s="75"/>
      <c r="AGV308" s="75"/>
      <c r="AGW308" s="75"/>
      <c r="AGX308" s="75"/>
      <c r="AGY308" s="75"/>
      <c r="AGZ308" s="75"/>
      <c r="AHA308" s="75"/>
      <c r="AHB308" s="75"/>
      <c r="AHC308" s="75"/>
      <c r="AHD308" s="75"/>
      <c r="AHE308" s="75"/>
      <c r="AHF308" s="75"/>
      <c r="AHG308" s="75"/>
      <c r="AHH308" s="75"/>
      <c r="AHI308" s="75"/>
      <c r="AHJ308" s="75"/>
      <c r="AHK308" s="75"/>
      <c r="AHL308" s="75"/>
      <c r="AHM308" s="75"/>
      <c r="AHN308" s="75"/>
      <c r="AHO308" s="75"/>
      <c r="AHP308" s="75"/>
      <c r="AHQ308" s="75"/>
      <c r="AHR308" s="75"/>
      <c r="AHS308" s="75"/>
      <c r="AHT308" s="75"/>
      <c r="AHU308" s="75"/>
      <c r="AHV308" s="75"/>
      <c r="AHW308" s="75"/>
      <c r="AHX308" s="75"/>
      <c r="AHY308" s="75"/>
      <c r="AHZ308" s="75"/>
      <c r="AIA308" s="75"/>
      <c r="AIB308" s="75"/>
      <c r="AIC308" s="75"/>
      <c r="AID308" s="75"/>
      <c r="AIE308" s="75"/>
      <c r="AIF308" s="75"/>
      <c r="AIG308" s="75"/>
      <c r="AIH308" s="75"/>
      <c r="AII308" s="75"/>
      <c r="AIJ308" s="75"/>
      <c r="AIK308" s="75"/>
      <c r="AIL308" s="75"/>
      <c r="AIM308" s="75"/>
      <c r="AIN308" s="75"/>
      <c r="AIO308" s="75"/>
      <c r="AIP308" s="75"/>
      <c r="AIQ308" s="75"/>
      <c r="AIR308" s="75"/>
      <c r="AIS308" s="75"/>
      <c r="AIT308" s="75"/>
      <c r="AIU308" s="75"/>
      <c r="AIV308" s="75"/>
      <c r="AIW308" s="75"/>
      <c r="AIX308" s="75"/>
      <c r="AIY308" s="75"/>
      <c r="AIZ308" s="75"/>
      <c r="AJA308" s="75"/>
      <c r="AJB308" s="75"/>
      <c r="AJC308" s="75"/>
      <c r="AJD308" s="75"/>
      <c r="AJE308" s="75"/>
      <c r="AJF308" s="75"/>
      <c r="AJG308" s="75"/>
      <c r="AJH308" s="75"/>
      <c r="AJI308" s="75"/>
      <c r="AJJ308" s="75"/>
      <c r="AJK308" s="75"/>
      <c r="AJL308" s="75"/>
      <c r="AJM308" s="75"/>
      <c r="AJN308" s="75"/>
      <c r="AJO308" s="75"/>
      <c r="AJP308" s="75"/>
      <c r="AJQ308" s="75"/>
      <c r="AJR308" s="75"/>
      <c r="AJS308" s="75"/>
      <c r="AJT308" s="75"/>
      <c r="AJU308" s="75"/>
      <c r="AJV308" s="75"/>
      <c r="AJW308" s="75"/>
      <c r="AJX308" s="75"/>
      <c r="AJY308" s="75"/>
      <c r="AJZ308" s="75"/>
      <c r="AKA308" s="75"/>
      <c r="AKB308" s="75"/>
      <c r="AKC308" s="75"/>
      <c r="AKD308" s="75"/>
      <c r="AKE308" s="75"/>
      <c r="AKF308" s="75"/>
      <c r="AKG308" s="75"/>
      <c r="AKH308" s="75"/>
      <c r="AKI308" s="75"/>
      <c r="AKJ308" s="75"/>
      <c r="AKK308" s="75"/>
      <c r="AKL308" s="75"/>
      <c r="AKM308" s="75"/>
      <c r="AKN308" s="75"/>
      <c r="AKO308" s="75"/>
      <c r="AKP308" s="75"/>
      <c r="AKQ308" s="75"/>
      <c r="AKR308" s="75"/>
      <c r="AKS308" s="75"/>
      <c r="AKT308" s="75"/>
      <c r="AKU308" s="75"/>
      <c r="AKV308" s="75"/>
      <c r="AKW308" s="75"/>
      <c r="AKX308" s="75"/>
      <c r="AKY308" s="75"/>
      <c r="AKZ308" s="75"/>
      <c r="ALA308" s="75"/>
      <c r="ALB308" s="75"/>
      <c r="ALC308" s="75"/>
      <c r="ALD308" s="75"/>
      <c r="ALE308" s="75"/>
      <c r="ALF308" s="75"/>
      <c r="ALG308" s="75"/>
      <c r="ALH308" s="75"/>
      <c r="ALI308" s="75"/>
      <c r="ALJ308" s="75"/>
      <c r="ALK308" s="75"/>
      <c r="ALL308" s="75"/>
      <c r="ALM308" s="75"/>
      <c r="ALN308" s="75"/>
      <c r="ALO308" s="75"/>
      <c r="ALP308" s="75"/>
      <c r="ALQ308" s="75"/>
      <c r="ALR308" s="75"/>
      <c r="ALS308" s="75"/>
      <c r="ALT308" s="75"/>
      <c r="ALU308" s="75"/>
      <c r="ALV308" s="75"/>
      <c r="ALW308" s="75"/>
      <c r="ALX308" s="75"/>
      <c r="ALY308" s="75"/>
      <c r="ALZ308" s="75"/>
      <c r="AMA308" s="75"/>
      <c r="AMB308" s="75"/>
      <c r="AMC308" s="75"/>
      <c r="AMD308" s="75"/>
      <c r="AME308" s="75"/>
      <c r="AMF308" s="75"/>
      <c r="AMG308" s="75"/>
      <c r="AMH308" s="75"/>
      <c r="AMI308" s="75"/>
      <c r="AMJ308" s="75"/>
      <c r="AMK308" s="75"/>
      <c r="AML308" s="75"/>
      <c r="AMM308" s="75"/>
      <c r="AMN308" s="75"/>
      <c r="AMO308" s="75"/>
      <c r="AMP308" s="75"/>
      <c r="AMQ308" s="75"/>
      <c r="AMR308" s="75"/>
      <c r="AMS308" s="75"/>
      <c r="AMT308" s="75"/>
      <c r="AMU308" s="75"/>
      <c r="AMV308" s="75"/>
      <c r="AMW308" s="75"/>
      <c r="AMX308" s="75"/>
      <c r="AMY308" s="75"/>
      <c r="AMZ308" s="75"/>
      <c r="ANA308" s="75"/>
      <c r="ANB308" s="75"/>
      <c r="ANC308" s="75"/>
      <c r="AND308" s="75"/>
      <c r="ANE308" s="75"/>
      <c r="ANF308" s="75"/>
      <c r="ANG308" s="75"/>
      <c r="ANH308" s="75"/>
      <c r="ANI308" s="75"/>
      <c r="ANJ308" s="75"/>
      <c r="ANK308" s="75"/>
      <c r="ANL308" s="75"/>
      <c r="ANM308" s="75"/>
      <c r="ANN308" s="75"/>
      <c r="ANO308" s="75"/>
      <c r="ANP308" s="75"/>
      <c r="ANQ308" s="75"/>
      <c r="ANR308" s="75"/>
      <c r="ANS308" s="75"/>
      <c r="ANT308" s="75"/>
      <c r="ANU308" s="75"/>
      <c r="ANV308" s="75"/>
      <c r="ANW308" s="75"/>
      <c r="ANX308" s="75"/>
      <c r="ANY308" s="75"/>
      <c r="ANZ308" s="75"/>
      <c r="AOA308" s="75"/>
      <c r="AOB308" s="75"/>
      <c r="AOC308" s="75"/>
      <c r="AOD308" s="75"/>
      <c r="AOE308" s="75"/>
      <c r="AOF308" s="75"/>
      <c r="AOG308" s="75"/>
      <c r="AOH308" s="75"/>
      <c r="AOI308" s="75"/>
      <c r="AOJ308" s="75"/>
      <c r="AOK308" s="75"/>
      <c r="AOL308" s="75"/>
      <c r="AOM308" s="75"/>
      <c r="AON308" s="75"/>
      <c r="AOO308" s="75"/>
      <c r="AOP308" s="75"/>
      <c r="AOQ308" s="75"/>
      <c r="AOR308" s="75"/>
      <c r="AOS308" s="75"/>
      <c r="AOT308" s="75"/>
      <c r="AOU308" s="75"/>
      <c r="AOV308" s="75"/>
      <c r="AOW308" s="75"/>
      <c r="AOX308" s="75"/>
      <c r="AOY308" s="75"/>
      <c r="AOZ308" s="75"/>
      <c r="APA308" s="75"/>
      <c r="APB308" s="75"/>
      <c r="APC308" s="75"/>
      <c r="APD308" s="75"/>
      <c r="APE308" s="75"/>
      <c r="APF308" s="75"/>
      <c r="APG308" s="75"/>
      <c r="APH308" s="75"/>
      <c r="API308" s="75"/>
      <c r="APJ308" s="75"/>
      <c r="APK308" s="75"/>
      <c r="APL308" s="75"/>
      <c r="APM308" s="75"/>
      <c r="APN308" s="75"/>
      <c r="APO308" s="75"/>
      <c r="APP308" s="75"/>
      <c r="APQ308" s="75"/>
      <c r="APR308" s="75"/>
      <c r="APS308" s="75"/>
      <c r="APT308" s="75"/>
      <c r="APU308" s="75"/>
      <c r="APV308" s="75"/>
      <c r="APW308" s="75"/>
      <c r="APX308" s="75"/>
      <c r="APY308" s="75"/>
      <c r="APZ308" s="75"/>
      <c r="AQA308" s="75"/>
      <c r="AQB308" s="75"/>
      <c r="AQC308" s="75"/>
      <c r="AQD308" s="75"/>
      <c r="AQE308" s="75"/>
      <c r="AQF308" s="75"/>
      <c r="AQG308" s="75"/>
      <c r="AQH308" s="75"/>
      <c r="AQI308" s="75"/>
      <c r="AQJ308" s="75"/>
      <c r="AQK308" s="75"/>
      <c r="AQL308" s="75"/>
      <c r="AQM308" s="75"/>
      <c r="AQN308" s="75"/>
      <c r="AQO308" s="75"/>
      <c r="AQP308" s="75"/>
      <c r="AQQ308" s="75"/>
      <c r="AQR308" s="75"/>
      <c r="AQS308" s="75"/>
      <c r="AQT308" s="75"/>
      <c r="AQU308" s="75"/>
      <c r="AQV308" s="75"/>
      <c r="AQW308" s="75"/>
      <c r="AQX308" s="75"/>
      <c r="AQY308" s="75"/>
      <c r="AQZ308" s="75"/>
      <c r="ARA308" s="75"/>
      <c r="ARB308" s="75"/>
      <c r="ARC308" s="75"/>
      <c r="ARD308" s="75"/>
      <c r="ARE308" s="75"/>
      <c r="ARF308" s="75"/>
      <c r="ARG308" s="75"/>
      <c r="ARH308" s="75"/>
      <c r="ARI308" s="75"/>
      <c r="ARJ308" s="75"/>
      <c r="ARK308" s="75"/>
      <c r="ARL308" s="75"/>
      <c r="ARM308" s="75"/>
      <c r="ARN308" s="75"/>
      <c r="ARO308" s="75"/>
      <c r="ARP308" s="75"/>
      <c r="ARQ308" s="75"/>
      <c r="ARR308" s="75"/>
      <c r="ARS308" s="75"/>
      <c r="ART308" s="75"/>
      <c r="ARU308" s="75"/>
      <c r="ARV308" s="75"/>
      <c r="ARW308" s="75"/>
      <c r="ARX308" s="75"/>
      <c r="ARY308" s="75"/>
      <c r="ARZ308" s="75"/>
      <c r="ASA308" s="75"/>
      <c r="ASB308" s="75"/>
      <c r="ASC308" s="75"/>
      <c r="ASD308" s="75"/>
      <c r="ASE308" s="75"/>
      <c r="ASF308" s="75"/>
      <c r="ASG308" s="75"/>
      <c r="ASH308" s="75"/>
      <c r="ASI308" s="75"/>
      <c r="ASJ308" s="75"/>
      <c r="ASK308" s="75"/>
      <c r="ASL308" s="75"/>
      <c r="ASM308" s="75"/>
      <c r="ASN308" s="75"/>
      <c r="ASO308" s="75"/>
      <c r="ASP308" s="75"/>
      <c r="ASQ308" s="75"/>
      <c r="ASR308" s="75"/>
      <c r="ASS308" s="75"/>
      <c r="AST308" s="75"/>
      <c r="ASU308" s="75"/>
      <c r="ASV308" s="75"/>
      <c r="ASW308" s="75"/>
      <c r="ASX308" s="75"/>
      <c r="ASY308" s="75"/>
      <c r="ASZ308" s="75"/>
      <c r="ATA308" s="75"/>
      <c r="ATB308" s="75"/>
      <c r="ATC308" s="75"/>
      <c r="ATD308" s="75"/>
      <c r="ATE308" s="75"/>
      <c r="ATF308" s="75"/>
      <c r="ATG308" s="75"/>
      <c r="ATH308" s="75"/>
      <c r="ATI308" s="75"/>
      <c r="ATJ308" s="75"/>
      <c r="ATK308" s="75"/>
      <c r="ATL308" s="75"/>
      <c r="ATM308" s="75"/>
      <c r="ATN308" s="75"/>
      <c r="ATO308" s="75"/>
      <c r="ATP308" s="75"/>
      <c r="ATQ308" s="75"/>
      <c r="ATR308" s="75"/>
      <c r="ATS308" s="75"/>
      <c r="ATT308" s="75"/>
      <c r="ATU308" s="75"/>
      <c r="ATV308" s="75"/>
      <c r="ATW308" s="75"/>
      <c r="ATX308" s="75"/>
      <c r="ATY308" s="75"/>
      <c r="ATZ308" s="75"/>
      <c r="AUA308" s="75"/>
      <c r="AUB308" s="75"/>
      <c r="AUC308" s="75"/>
      <c r="AUD308" s="75"/>
      <c r="AUE308" s="75"/>
      <c r="AUF308" s="75"/>
      <c r="AUG308" s="75"/>
      <c r="AUH308" s="75"/>
      <c r="AUI308" s="75"/>
      <c r="AUJ308" s="75"/>
      <c r="AUK308" s="75"/>
      <c r="AUL308" s="75"/>
      <c r="AUM308" s="75"/>
      <c r="AUN308" s="75"/>
      <c r="AUO308" s="75"/>
      <c r="AUP308" s="75"/>
      <c r="AUQ308" s="75"/>
      <c r="AUR308" s="75"/>
      <c r="AUS308" s="75"/>
      <c r="AUT308" s="75"/>
      <c r="AUU308" s="75"/>
      <c r="AUV308" s="75"/>
      <c r="AUW308" s="75"/>
      <c r="AUX308" s="75"/>
      <c r="AUY308" s="75"/>
      <c r="AUZ308" s="75"/>
      <c r="AVA308" s="75"/>
      <c r="AVB308" s="75"/>
      <c r="AVC308" s="75"/>
      <c r="AVD308" s="75"/>
      <c r="AVE308" s="75"/>
      <c r="AVF308" s="75"/>
      <c r="AVG308" s="75"/>
      <c r="AVH308" s="75"/>
      <c r="AVI308" s="75"/>
      <c r="AVJ308" s="75"/>
      <c r="AVK308" s="75"/>
      <c r="AVL308" s="75"/>
      <c r="AVM308" s="75"/>
      <c r="AVN308" s="75"/>
      <c r="AVO308" s="75"/>
      <c r="AVP308" s="75"/>
      <c r="AVQ308" s="75"/>
      <c r="AVR308" s="75"/>
      <c r="AVS308" s="75"/>
      <c r="AVT308" s="75"/>
      <c r="AVU308" s="75"/>
      <c r="AVV308" s="75"/>
      <c r="AVW308" s="75"/>
      <c r="AVX308" s="75"/>
      <c r="AVY308" s="75"/>
      <c r="AVZ308" s="75"/>
      <c r="AWA308" s="75"/>
      <c r="AWB308" s="75"/>
      <c r="AWC308" s="75"/>
      <c r="AWD308" s="75"/>
      <c r="AWE308" s="75"/>
      <c r="AWF308" s="75"/>
      <c r="AWG308" s="75"/>
      <c r="AWH308" s="75"/>
      <c r="AWI308" s="75"/>
      <c r="AWJ308" s="75"/>
      <c r="AWK308" s="75"/>
      <c r="AWL308" s="75"/>
      <c r="AWM308" s="75"/>
      <c r="AWN308" s="75"/>
      <c r="AWO308" s="75"/>
      <c r="AWP308" s="75"/>
      <c r="AWQ308" s="75"/>
      <c r="AWR308" s="75"/>
      <c r="AWS308" s="75"/>
      <c r="AWT308" s="75"/>
      <c r="AWU308" s="75"/>
      <c r="AWV308" s="75"/>
      <c r="AWW308" s="75"/>
      <c r="AWX308" s="75"/>
      <c r="AWY308" s="75"/>
      <c r="AWZ308" s="75"/>
      <c r="AXA308" s="75"/>
      <c r="AXB308" s="75"/>
      <c r="AXC308" s="75"/>
      <c r="AXD308" s="75"/>
      <c r="AXE308" s="75"/>
      <c r="AXF308" s="75"/>
      <c r="AXG308" s="75"/>
      <c r="AXH308" s="75"/>
      <c r="AXI308" s="75"/>
      <c r="AXJ308" s="75"/>
      <c r="AXK308" s="75"/>
      <c r="AXL308" s="75"/>
      <c r="AXM308" s="75"/>
      <c r="AXN308" s="75"/>
      <c r="AXO308" s="75"/>
      <c r="AXP308" s="75"/>
      <c r="AXQ308" s="75"/>
      <c r="AXR308" s="75"/>
      <c r="AXS308" s="75"/>
      <c r="AXT308" s="75"/>
      <c r="AXU308" s="75"/>
      <c r="AXV308" s="75"/>
      <c r="AXW308" s="75"/>
      <c r="AXX308" s="75"/>
      <c r="AXY308" s="75"/>
      <c r="AXZ308" s="75"/>
      <c r="AYA308" s="75"/>
      <c r="AYB308" s="75"/>
      <c r="AYC308" s="75"/>
      <c r="AYD308" s="75"/>
      <c r="AYE308" s="75"/>
      <c r="AYF308" s="75"/>
      <c r="AYG308" s="75"/>
      <c r="AYH308" s="75"/>
      <c r="AYI308" s="75"/>
      <c r="AYJ308" s="75"/>
      <c r="AYK308" s="75"/>
      <c r="AYL308" s="75"/>
      <c r="AYM308" s="75"/>
      <c r="AYN308" s="75"/>
      <c r="AYO308" s="75"/>
      <c r="AYP308" s="75"/>
      <c r="AYQ308" s="75"/>
      <c r="AYR308" s="75"/>
      <c r="AYS308" s="75"/>
      <c r="AYT308" s="75"/>
      <c r="AYU308" s="75"/>
      <c r="AYV308" s="75"/>
      <c r="AYW308" s="75"/>
      <c r="AYX308" s="75"/>
      <c r="AYY308" s="75"/>
      <c r="AYZ308" s="75"/>
      <c r="AZA308" s="75"/>
      <c r="AZB308" s="75"/>
      <c r="AZC308" s="75"/>
      <c r="AZD308" s="75"/>
      <c r="AZE308" s="75"/>
      <c r="AZF308" s="75"/>
      <c r="AZG308" s="75"/>
      <c r="AZH308" s="75"/>
      <c r="AZI308" s="75"/>
      <c r="AZJ308" s="75"/>
      <c r="AZK308" s="75"/>
      <c r="AZL308" s="75"/>
      <c r="AZM308" s="75"/>
      <c r="AZN308" s="75"/>
      <c r="AZO308" s="75"/>
      <c r="AZP308" s="75"/>
      <c r="AZQ308" s="75"/>
      <c r="AZR308" s="75"/>
      <c r="AZS308" s="75"/>
      <c r="AZT308" s="75"/>
      <c r="AZU308" s="75"/>
      <c r="AZV308" s="75"/>
      <c r="AZW308" s="75"/>
      <c r="AZX308" s="75"/>
      <c r="AZY308" s="75"/>
      <c r="AZZ308" s="75"/>
      <c r="BAA308" s="75"/>
      <c r="BAB308" s="75"/>
      <c r="BAC308" s="75"/>
      <c r="BAD308" s="75"/>
      <c r="BAE308" s="75"/>
      <c r="BAF308" s="75"/>
      <c r="BAG308" s="75"/>
      <c r="BAH308" s="75"/>
      <c r="BAI308" s="75"/>
      <c r="BAJ308" s="75"/>
      <c r="BAK308" s="75"/>
      <c r="BAL308" s="75"/>
      <c r="BAM308" s="75"/>
      <c r="BAN308" s="75"/>
      <c r="BAO308" s="75"/>
      <c r="BAP308" s="75"/>
      <c r="BAQ308" s="75"/>
      <c r="BAR308" s="75"/>
      <c r="BAS308" s="75"/>
      <c r="BAT308" s="75"/>
      <c r="BAU308" s="75"/>
      <c r="BAV308" s="75"/>
      <c r="BAW308" s="75"/>
      <c r="BAX308" s="75"/>
      <c r="BAY308" s="75"/>
      <c r="BAZ308" s="75"/>
      <c r="BBA308" s="75"/>
      <c r="BBB308" s="75"/>
      <c r="BBC308" s="75"/>
      <c r="BBD308" s="75"/>
      <c r="BBE308" s="75"/>
      <c r="BBF308" s="75"/>
      <c r="BBG308" s="75"/>
      <c r="BBH308" s="75"/>
      <c r="BBI308" s="75"/>
      <c r="BBJ308" s="75"/>
      <c r="BBK308" s="75"/>
      <c r="BBL308" s="75"/>
      <c r="BBM308" s="75"/>
      <c r="BBN308" s="75"/>
      <c r="BBO308" s="75"/>
      <c r="BBP308" s="75"/>
      <c r="BBQ308" s="75"/>
      <c r="BBR308" s="75"/>
      <c r="BBS308" s="75"/>
      <c r="BBT308" s="75"/>
      <c r="BBU308" s="75"/>
      <c r="BBV308" s="75"/>
      <c r="BBW308" s="75"/>
      <c r="BBX308" s="75"/>
      <c r="BBY308" s="75"/>
      <c r="BBZ308" s="75"/>
      <c r="BCA308" s="75"/>
      <c r="BCB308" s="75"/>
      <c r="BCC308" s="75"/>
      <c r="BCD308" s="75"/>
      <c r="BCE308" s="75"/>
      <c r="BCF308" s="75"/>
      <c r="BCG308" s="75"/>
      <c r="BCH308" s="75"/>
      <c r="BCI308" s="75"/>
      <c r="BCJ308" s="75"/>
      <c r="BCK308" s="75"/>
      <c r="BCL308" s="75"/>
      <c r="BCM308" s="75"/>
      <c r="BCN308" s="75"/>
      <c r="BCO308" s="75"/>
      <c r="BCP308" s="75"/>
      <c r="BCQ308" s="75"/>
      <c r="BCR308" s="75"/>
      <c r="BCS308" s="75"/>
      <c r="BCT308" s="75"/>
      <c r="BCU308" s="75"/>
      <c r="BCV308" s="75"/>
      <c r="BCW308" s="75"/>
      <c r="BCX308" s="75"/>
      <c r="BCY308" s="75"/>
      <c r="BCZ308" s="75"/>
      <c r="BDA308" s="75"/>
      <c r="BDB308" s="75"/>
      <c r="BDC308" s="75"/>
      <c r="BDD308" s="75"/>
      <c r="BDE308" s="75"/>
      <c r="BDF308" s="75"/>
      <c r="BDG308" s="75"/>
      <c r="BDH308" s="75"/>
      <c r="BDI308" s="75"/>
      <c r="BDJ308" s="75"/>
      <c r="BDK308" s="75"/>
      <c r="BDL308" s="75"/>
      <c r="BDM308" s="75"/>
      <c r="BDN308" s="75"/>
      <c r="BDO308" s="75"/>
      <c r="BDP308" s="75"/>
      <c r="BDQ308" s="75"/>
      <c r="BDR308" s="75"/>
      <c r="BDS308" s="75"/>
      <c r="BDT308" s="75"/>
      <c r="BDU308" s="75"/>
      <c r="BDV308" s="75"/>
      <c r="BDW308" s="75"/>
      <c r="BDX308" s="75"/>
      <c r="BDY308" s="75"/>
      <c r="BDZ308" s="75"/>
      <c r="BEA308" s="75"/>
      <c r="BEB308" s="75"/>
      <c r="BEC308" s="75"/>
      <c r="BED308" s="75"/>
      <c r="BEE308" s="75"/>
      <c r="BEF308" s="75"/>
      <c r="BEG308" s="75"/>
      <c r="BEH308" s="75"/>
      <c r="BEI308" s="75"/>
      <c r="BEJ308" s="75"/>
      <c r="BEK308" s="75"/>
      <c r="BEL308" s="75"/>
      <c r="BEM308" s="75"/>
      <c r="BEN308" s="75"/>
      <c r="BEO308" s="75"/>
      <c r="BEP308" s="75"/>
      <c r="BEQ308" s="75"/>
      <c r="BER308" s="75"/>
      <c r="BES308" s="75"/>
      <c r="BET308" s="75"/>
      <c r="BEU308" s="75"/>
      <c r="BEV308" s="75"/>
      <c r="BEW308" s="75"/>
      <c r="BEX308" s="75"/>
      <c r="BEY308" s="75"/>
      <c r="BEZ308" s="75"/>
      <c r="BFA308" s="75"/>
      <c r="BFB308" s="75"/>
      <c r="BFC308" s="75"/>
      <c r="BFD308" s="75"/>
      <c r="BFE308" s="75"/>
      <c r="BFF308" s="75"/>
      <c r="BFG308" s="75"/>
      <c r="BFH308" s="75"/>
      <c r="BFI308" s="75"/>
      <c r="BFJ308" s="75"/>
      <c r="BFK308" s="75"/>
      <c r="BFL308" s="75"/>
      <c r="BFM308" s="75"/>
      <c r="BFN308" s="75"/>
      <c r="BFO308" s="75"/>
      <c r="BFP308" s="75"/>
      <c r="BFQ308" s="75"/>
      <c r="BFR308" s="75"/>
      <c r="BFS308" s="75"/>
      <c r="BFT308" s="75"/>
      <c r="BFU308" s="75"/>
      <c r="BFV308" s="75"/>
      <c r="BFW308" s="75"/>
      <c r="BFX308" s="75"/>
      <c r="BFY308" s="75"/>
      <c r="BFZ308" s="75"/>
      <c r="BGA308" s="75"/>
      <c r="BGB308" s="75"/>
      <c r="BGC308" s="75"/>
      <c r="BGD308" s="75"/>
      <c r="BGE308" s="75"/>
      <c r="BGF308" s="75"/>
      <c r="BGG308" s="75"/>
      <c r="BGH308" s="75"/>
      <c r="BGI308" s="75"/>
      <c r="BGJ308" s="75"/>
      <c r="BGK308" s="75"/>
      <c r="BGL308" s="75"/>
      <c r="BGM308" s="75"/>
      <c r="BGN308" s="75"/>
      <c r="BGO308" s="75"/>
      <c r="BGP308" s="75"/>
      <c r="BGQ308" s="75"/>
      <c r="BGR308" s="75"/>
      <c r="BGS308" s="75"/>
      <c r="BGT308" s="75"/>
      <c r="BGU308" s="75"/>
      <c r="BGV308" s="75"/>
      <c r="BGW308" s="75"/>
      <c r="BGX308" s="75"/>
      <c r="BGY308" s="75"/>
      <c r="BGZ308" s="75"/>
      <c r="BHA308" s="75"/>
      <c r="BHB308" s="75"/>
      <c r="BHC308" s="75"/>
      <c r="BHD308" s="75"/>
      <c r="BHE308" s="75"/>
      <c r="BHF308" s="75"/>
      <c r="BHG308" s="75"/>
      <c r="BHH308" s="75"/>
      <c r="BHI308" s="75"/>
      <c r="BHJ308" s="75"/>
      <c r="BHK308" s="75"/>
      <c r="BHL308" s="75"/>
      <c r="BHM308" s="75"/>
      <c r="BHN308" s="75"/>
      <c r="BHO308" s="75"/>
      <c r="BHP308" s="75"/>
      <c r="BHQ308" s="75"/>
      <c r="BHR308" s="75"/>
      <c r="BHS308" s="75"/>
      <c r="BHT308" s="75"/>
      <c r="BHU308" s="75"/>
      <c r="BHV308" s="75"/>
      <c r="BHW308" s="75"/>
      <c r="BHX308" s="75"/>
      <c r="BHY308" s="75"/>
      <c r="BHZ308" s="75"/>
      <c r="BIA308" s="75"/>
      <c r="BIB308" s="75"/>
      <c r="BIC308" s="75"/>
      <c r="BID308" s="75"/>
      <c r="BIE308" s="75"/>
      <c r="BIF308" s="75"/>
      <c r="BIG308" s="75"/>
      <c r="BIH308" s="75"/>
      <c r="BII308" s="75"/>
      <c r="BIJ308" s="75"/>
      <c r="BIK308" s="75"/>
      <c r="BIL308" s="75"/>
      <c r="BIM308" s="75"/>
      <c r="BIN308" s="75"/>
      <c r="BIO308" s="75"/>
      <c r="BIP308" s="75"/>
      <c r="BIQ308" s="75"/>
      <c r="BIR308" s="75"/>
      <c r="BIS308" s="75"/>
      <c r="BIT308" s="75"/>
      <c r="BIU308" s="75"/>
      <c r="BIV308" s="75"/>
      <c r="BIW308" s="75"/>
      <c r="BIX308" s="75"/>
      <c r="BIY308" s="75"/>
      <c r="BIZ308" s="75"/>
      <c r="BJA308" s="75"/>
      <c r="BJB308" s="75"/>
      <c r="BJC308" s="75"/>
      <c r="BJD308" s="75"/>
      <c r="BJE308" s="75"/>
      <c r="BJF308" s="75"/>
      <c r="BJG308" s="75"/>
      <c r="BJH308" s="75"/>
      <c r="BJI308" s="75"/>
      <c r="BJJ308" s="75"/>
      <c r="BJK308" s="75"/>
      <c r="BJL308" s="75"/>
      <c r="BJM308" s="75"/>
      <c r="BJN308" s="75"/>
      <c r="BJO308" s="75"/>
      <c r="BJP308" s="75"/>
      <c r="BJQ308" s="75"/>
      <c r="BJR308" s="75"/>
      <c r="BJS308" s="75"/>
      <c r="BJT308" s="75"/>
      <c r="BJU308" s="75"/>
      <c r="BJV308" s="75"/>
      <c r="BJW308" s="75"/>
      <c r="BJX308" s="75"/>
      <c r="BJY308" s="75"/>
      <c r="BJZ308" s="75"/>
      <c r="BKA308" s="75"/>
      <c r="BKB308" s="75"/>
      <c r="BKC308" s="75"/>
      <c r="BKD308" s="75"/>
      <c r="BKE308" s="75"/>
      <c r="BKF308" s="75"/>
      <c r="BKG308" s="75"/>
      <c r="BKH308" s="75"/>
      <c r="BKI308" s="75"/>
      <c r="BKJ308" s="75"/>
      <c r="BKK308" s="75"/>
      <c r="BKL308" s="75"/>
      <c r="BKM308" s="75"/>
      <c r="BKN308" s="75"/>
      <c r="BKO308" s="75"/>
      <c r="BKP308" s="75"/>
      <c r="BKQ308" s="75"/>
      <c r="BKR308" s="75"/>
      <c r="BKS308" s="75"/>
      <c r="BKT308" s="75"/>
      <c r="BKU308" s="75"/>
      <c r="BKV308" s="75"/>
      <c r="BKW308" s="75"/>
      <c r="BKX308" s="75"/>
      <c r="BKY308" s="75"/>
      <c r="BKZ308" s="75"/>
      <c r="BLA308" s="75"/>
      <c r="BLB308" s="75"/>
      <c r="BLC308" s="75"/>
      <c r="BLD308" s="75"/>
      <c r="BLE308" s="75"/>
      <c r="BLF308" s="75"/>
      <c r="BLG308" s="75"/>
      <c r="BLH308" s="75"/>
      <c r="BLI308" s="75"/>
      <c r="BLJ308" s="75"/>
      <c r="BLK308" s="75"/>
      <c r="BLL308" s="75"/>
      <c r="BLM308" s="75"/>
      <c r="BLN308" s="75"/>
      <c r="BLO308" s="75"/>
      <c r="BLP308" s="75"/>
      <c r="BLQ308" s="75"/>
      <c r="BLR308" s="75"/>
      <c r="BLS308" s="75"/>
      <c r="BLT308" s="75"/>
      <c r="BLU308" s="75"/>
      <c r="BLV308" s="75"/>
      <c r="BLW308" s="75"/>
      <c r="BLX308" s="75"/>
      <c r="BLY308" s="75"/>
      <c r="BLZ308" s="75"/>
      <c r="BMA308" s="75"/>
      <c r="BMB308" s="75"/>
      <c r="BMC308" s="75"/>
      <c r="BMD308" s="75"/>
      <c r="BME308" s="75"/>
      <c r="BMF308" s="75"/>
      <c r="BMG308" s="75"/>
      <c r="BMH308" s="75"/>
      <c r="BMI308" s="75"/>
      <c r="BMJ308" s="75"/>
      <c r="BMK308" s="75"/>
      <c r="BML308" s="75"/>
      <c r="BMM308" s="75"/>
      <c r="BMN308" s="75"/>
      <c r="BMO308" s="75"/>
      <c r="BMP308" s="75"/>
      <c r="BMQ308" s="75"/>
      <c r="BMR308" s="75"/>
      <c r="BMS308" s="75"/>
      <c r="BMT308" s="75"/>
      <c r="BMU308" s="75"/>
      <c r="BMV308" s="75"/>
      <c r="BMW308" s="75"/>
      <c r="BMX308" s="75"/>
      <c r="BMY308" s="75"/>
      <c r="BMZ308" s="75"/>
      <c r="BNA308" s="75"/>
      <c r="BNB308" s="75"/>
      <c r="BNC308" s="75"/>
      <c r="BND308" s="75"/>
      <c r="BNE308" s="75"/>
      <c r="BNF308" s="75"/>
      <c r="BNG308" s="75"/>
      <c r="BNH308" s="75"/>
      <c r="BNI308" s="75"/>
      <c r="BNJ308" s="75"/>
      <c r="BNK308" s="75"/>
      <c r="BNL308" s="75"/>
      <c r="BNM308" s="75"/>
      <c r="BNN308" s="75"/>
      <c r="BNO308" s="75"/>
      <c r="BNP308" s="75"/>
      <c r="BNQ308" s="75"/>
      <c r="BNR308" s="75"/>
      <c r="BNS308" s="75"/>
      <c r="BNT308" s="75"/>
      <c r="BNU308" s="75"/>
      <c r="BNV308" s="75"/>
      <c r="BNW308" s="75"/>
      <c r="BNX308" s="75"/>
      <c r="BNY308" s="75"/>
      <c r="BNZ308" s="75"/>
      <c r="BOA308" s="75"/>
      <c r="BOB308" s="75"/>
      <c r="BOC308" s="75"/>
      <c r="BOD308" s="75"/>
      <c r="BOE308" s="75"/>
      <c r="BOF308" s="75"/>
      <c r="BOG308" s="75"/>
      <c r="BOH308" s="75"/>
      <c r="BOI308" s="75"/>
      <c r="BOJ308" s="75"/>
      <c r="BOK308" s="75"/>
      <c r="BOL308" s="75"/>
      <c r="BOM308" s="75"/>
      <c r="BON308" s="75"/>
      <c r="BOO308" s="75"/>
      <c r="BOP308" s="75"/>
      <c r="BOQ308" s="75"/>
      <c r="BOR308" s="75"/>
      <c r="BOS308" s="75"/>
      <c r="BOT308" s="75"/>
      <c r="BOU308" s="75"/>
      <c r="BOV308" s="75"/>
      <c r="BOW308" s="75"/>
      <c r="BOX308" s="75"/>
      <c r="BOY308" s="75"/>
      <c r="BOZ308" s="75"/>
      <c r="BPA308" s="75"/>
      <c r="BPB308" s="75"/>
      <c r="BPC308" s="75"/>
      <c r="BPD308" s="75"/>
      <c r="BPE308" s="75"/>
      <c r="BPF308" s="75"/>
      <c r="BPG308" s="75"/>
      <c r="BPH308" s="75"/>
      <c r="BPI308" s="75"/>
      <c r="BPJ308" s="75"/>
      <c r="BPK308" s="75"/>
      <c r="BPL308" s="75"/>
      <c r="BPM308" s="75"/>
      <c r="BPN308" s="75"/>
      <c r="BPO308" s="75"/>
      <c r="BPP308" s="75"/>
      <c r="BPQ308" s="75"/>
      <c r="BPR308" s="75"/>
      <c r="BPS308" s="75"/>
      <c r="BPT308" s="75"/>
      <c r="BPU308" s="75"/>
      <c r="BPV308" s="75"/>
      <c r="BPW308" s="75"/>
      <c r="BPX308" s="75"/>
      <c r="BPY308" s="75"/>
      <c r="BPZ308" s="75"/>
      <c r="BQA308" s="75"/>
      <c r="BQB308" s="75"/>
      <c r="BQC308" s="75"/>
      <c r="BQD308" s="75"/>
      <c r="BQE308" s="75"/>
      <c r="BQF308" s="75"/>
      <c r="BQG308" s="75"/>
      <c r="BQH308" s="75"/>
      <c r="BQI308" s="75"/>
      <c r="BQJ308" s="75"/>
      <c r="BQK308" s="75"/>
      <c r="BQL308" s="75"/>
      <c r="BQM308" s="75"/>
      <c r="BQN308" s="75"/>
      <c r="BQO308" s="75"/>
      <c r="BQP308" s="75"/>
      <c r="BQQ308" s="75"/>
      <c r="BQR308" s="75"/>
      <c r="BQS308" s="75"/>
      <c r="BQT308" s="75"/>
      <c r="BQU308" s="75"/>
      <c r="BQV308" s="75"/>
      <c r="BQW308" s="75"/>
      <c r="BQX308" s="75"/>
      <c r="BQY308" s="75"/>
      <c r="BQZ308" s="75"/>
      <c r="BRA308" s="75"/>
      <c r="BRB308" s="75"/>
      <c r="BRC308" s="75"/>
      <c r="BRD308" s="75"/>
      <c r="BRE308" s="75"/>
      <c r="BRF308" s="75"/>
      <c r="BRG308" s="75"/>
      <c r="BRH308" s="75"/>
      <c r="BRI308" s="75"/>
      <c r="BRJ308" s="75"/>
      <c r="BRK308" s="75"/>
      <c r="BRL308" s="75"/>
      <c r="BRM308" s="75"/>
      <c r="BRN308" s="75"/>
      <c r="BRO308" s="75"/>
      <c r="BRP308" s="75"/>
      <c r="BRQ308" s="75"/>
      <c r="BRR308" s="75"/>
      <c r="BRS308" s="75"/>
      <c r="BRT308" s="75"/>
      <c r="BRU308" s="75"/>
      <c r="BRV308" s="75"/>
      <c r="BRW308" s="75"/>
      <c r="BRX308" s="75"/>
      <c r="BRY308" s="75"/>
      <c r="BRZ308" s="75"/>
      <c r="BSA308" s="75"/>
      <c r="BSB308" s="75"/>
      <c r="BSC308" s="75"/>
      <c r="BSD308" s="75"/>
      <c r="BSE308" s="75"/>
      <c r="BSF308" s="75"/>
      <c r="BSG308" s="75"/>
      <c r="BSH308" s="75"/>
      <c r="BSI308" s="75"/>
      <c r="BSJ308" s="75"/>
      <c r="BSK308" s="75"/>
      <c r="BSL308" s="75"/>
      <c r="BSM308" s="75"/>
      <c r="BSN308" s="75"/>
      <c r="BSO308" s="75"/>
      <c r="BSP308" s="75"/>
      <c r="BSQ308" s="75"/>
      <c r="BSR308" s="75"/>
      <c r="BSS308" s="75"/>
      <c r="BST308" s="75"/>
      <c r="BSU308" s="75"/>
      <c r="BSV308" s="75"/>
      <c r="BSW308" s="75"/>
      <c r="BSX308" s="75"/>
      <c r="BSY308" s="75"/>
      <c r="BSZ308" s="75"/>
      <c r="BTA308" s="75"/>
      <c r="BTB308" s="75"/>
      <c r="BTC308" s="75"/>
      <c r="BTD308" s="75"/>
      <c r="BTE308" s="75"/>
      <c r="BTF308" s="75"/>
      <c r="BTG308" s="75"/>
      <c r="BTH308" s="75"/>
      <c r="BTI308" s="75"/>
      <c r="BTJ308" s="75"/>
      <c r="BTK308" s="75"/>
      <c r="BTL308" s="75"/>
      <c r="BTM308" s="75"/>
      <c r="BTN308" s="75"/>
      <c r="BTO308" s="75"/>
      <c r="BTP308" s="75"/>
      <c r="BTQ308" s="75"/>
      <c r="BTR308" s="75"/>
      <c r="BTS308" s="75"/>
      <c r="BTT308" s="75"/>
      <c r="BTU308" s="75"/>
      <c r="BTV308" s="75"/>
      <c r="BTW308" s="75"/>
      <c r="BTX308" s="75"/>
      <c r="BTY308" s="75"/>
      <c r="BTZ308" s="75"/>
      <c r="BUA308" s="75"/>
      <c r="BUB308" s="75"/>
      <c r="BUC308" s="75"/>
      <c r="BUD308" s="75"/>
      <c r="BUE308" s="75"/>
      <c r="BUF308" s="75"/>
      <c r="BUG308" s="75"/>
      <c r="BUH308" s="75"/>
      <c r="BUI308" s="75"/>
      <c r="BUJ308" s="75"/>
      <c r="BUK308" s="75"/>
      <c r="BUL308" s="75"/>
      <c r="BUM308" s="75"/>
      <c r="BUN308" s="75"/>
      <c r="BUO308" s="75"/>
      <c r="BUP308" s="75"/>
      <c r="BUQ308" s="75"/>
      <c r="BUR308" s="75"/>
      <c r="BUS308" s="75"/>
      <c r="BUT308" s="75"/>
      <c r="BUU308" s="75"/>
      <c r="BUV308" s="75"/>
      <c r="BUW308" s="75"/>
      <c r="BUX308" s="75"/>
      <c r="BUY308" s="75"/>
      <c r="BUZ308" s="75"/>
      <c r="BVA308" s="75"/>
      <c r="BVB308" s="75"/>
      <c r="BVC308" s="75"/>
      <c r="BVD308" s="75"/>
      <c r="BVE308" s="75"/>
      <c r="BVF308" s="75"/>
      <c r="BVG308" s="75"/>
      <c r="BVH308" s="75"/>
      <c r="BVI308" s="75"/>
      <c r="BVJ308" s="75"/>
      <c r="BVK308" s="75"/>
      <c r="BVL308" s="75"/>
      <c r="BVM308" s="75"/>
      <c r="BVN308" s="75"/>
      <c r="BVO308" s="75"/>
      <c r="BVP308" s="75"/>
      <c r="BVQ308" s="75"/>
      <c r="BVR308" s="75"/>
      <c r="BVS308" s="75"/>
      <c r="BVT308" s="75"/>
      <c r="BVU308" s="75"/>
      <c r="BVV308" s="75"/>
      <c r="BVW308" s="75"/>
      <c r="BVX308" s="75"/>
      <c r="BVY308" s="75"/>
      <c r="BVZ308" s="75"/>
      <c r="BWA308" s="75"/>
      <c r="BWB308" s="75"/>
      <c r="BWC308" s="75"/>
      <c r="BWD308" s="75"/>
      <c r="BWE308" s="75"/>
      <c r="BWF308" s="75"/>
      <c r="BWG308" s="75"/>
      <c r="BWH308" s="75"/>
      <c r="BWI308" s="75"/>
      <c r="BWJ308" s="75"/>
      <c r="BWK308" s="75"/>
      <c r="BWL308" s="75"/>
      <c r="BWM308" s="75"/>
      <c r="BWN308" s="75"/>
      <c r="BWO308" s="75"/>
      <c r="BWP308" s="75"/>
      <c r="BWQ308" s="75"/>
      <c r="BWR308" s="75"/>
      <c r="BWS308" s="75"/>
      <c r="BWT308" s="75"/>
      <c r="BWU308" s="75"/>
      <c r="BWV308" s="75"/>
      <c r="BWW308" s="75"/>
      <c r="BWX308" s="75"/>
      <c r="BWY308" s="75"/>
      <c r="BWZ308" s="75"/>
      <c r="BXA308" s="75"/>
      <c r="BXB308" s="75"/>
      <c r="BXC308" s="75"/>
      <c r="BXD308" s="75"/>
      <c r="BXE308" s="75"/>
      <c r="BXF308" s="75"/>
      <c r="BXG308" s="75"/>
      <c r="BXH308" s="75"/>
      <c r="BXI308" s="75"/>
      <c r="BXJ308" s="75"/>
      <c r="BXK308" s="75"/>
      <c r="BXL308" s="75"/>
      <c r="BXM308" s="75"/>
      <c r="BXN308" s="75"/>
      <c r="BXO308" s="75"/>
      <c r="BXP308" s="75"/>
      <c r="BXQ308" s="75"/>
      <c r="BXR308" s="75"/>
      <c r="BXS308" s="75"/>
      <c r="BXT308" s="75"/>
      <c r="BXU308" s="75"/>
      <c r="BXV308" s="75"/>
      <c r="BXW308" s="75"/>
      <c r="BXX308" s="75"/>
      <c r="BXY308" s="75"/>
      <c r="BXZ308" s="75"/>
      <c r="BYA308" s="75"/>
      <c r="BYB308" s="75"/>
      <c r="BYC308" s="75"/>
      <c r="BYD308" s="75"/>
      <c r="BYE308" s="75"/>
      <c r="BYF308" s="75"/>
      <c r="BYG308" s="75"/>
      <c r="BYH308" s="75"/>
      <c r="BYI308" s="75"/>
      <c r="BYJ308" s="75"/>
      <c r="BYK308" s="75"/>
      <c r="BYL308" s="75"/>
      <c r="BYM308" s="75"/>
      <c r="BYN308" s="75"/>
      <c r="BYO308" s="75"/>
      <c r="BYP308" s="75"/>
      <c r="BYQ308" s="75"/>
      <c r="BYR308" s="75"/>
      <c r="BYS308" s="75"/>
      <c r="BYT308" s="75"/>
      <c r="BYU308" s="75"/>
      <c r="BYV308" s="75"/>
      <c r="BYW308" s="75"/>
      <c r="BYX308" s="75"/>
      <c r="BYY308" s="75"/>
      <c r="BYZ308" s="75"/>
      <c r="BZA308" s="75"/>
      <c r="BZB308" s="75"/>
      <c r="BZC308" s="75"/>
      <c r="BZD308" s="75"/>
      <c r="BZE308" s="75"/>
      <c r="BZF308" s="75"/>
      <c r="BZG308" s="75"/>
      <c r="BZH308" s="75"/>
      <c r="BZI308" s="75"/>
      <c r="BZJ308" s="75"/>
      <c r="BZK308" s="75"/>
      <c r="BZL308" s="75"/>
      <c r="BZM308" s="75"/>
      <c r="BZN308" s="75"/>
      <c r="BZO308" s="75"/>
      <c r="BZP308" s="75"/>
      <c r="BZQ308" s="75"/>
      <c r="BZR308" s="75"/>
      <c r="BZS308" s="75"/>
      <c r="BZT308" s="75"/>
      <c r="BZU308" s="75"/>
      <c r="BZV308" s="75"/>
      <c r="BZW308" s="75"/>
      <c r="BZX308" s="75"/>
      <c r="BZY308" s="75"/>
      <c r="BZZ308" s="75"/>
      <c r="CAA308" s="75"/>
      <c r="CAB308" s="75"/>
      <c r="CAC308" s="75"/>
      <c r="CAD308" s="75"/>
      <c r="CAE308" s="75"/>
      <c r="CAF308" s="75"/>
      <c r="CAG308" s="75"/>
      <c r="CAH308" s="75"/>
      <c r="CAI308" s="75"/>
      <c r="CAJ308" s="75"/>
      <c r="CAK308" s="75"/>
      <c r="CAL308" s="75"/>
      <c r="CAM308" s="75"/>
      <c r="CAN308" s="75"/>
      <c r="CAO308" s="75"/>
      <c r="CAP308" s="75"/>
      <c r="CAQ308" s="75"/>
      <c r="CAR308" s="75"/>
      <c r="CAS308" s="75"/>
      <c r="CAT308" s="75"/>
      <c r="CAU308" s="75"/>
      <c r="CAV308" s="75"/>
      <c r="CAW308" s="75"/>
      <c r="CAX308" s="75"/>
      <c r="CAY308" s="75"/>
      <c r="CAZ308" s="75"/>
      <c r="CBA308" s="75"/>
      <c r="CBB308" s="75"/>
      <c r="CBC308" s="75"/>
      <c r="CBD308" s="75"/>
      <c r="CBE308" s="75"/>
      <c r="CBF308" s="75"/>
      <c r="CBG308" s="75"/>
      <c r="CBH308" s="75"/>
      <c r="CBI308" s="75"/>
      <c r="CBJ308" s="75"/>
      <c r="CBK308" s="75"/>
      <c r="CBL308" s="75"/>
      <c r="CBM308" s="75"/>
      <c r="CBN308" s="75"/>
      <c r="CBO308" s="75"/>
      <c r="CBP308" s="75"/>
      <c r="CBQ308" s="75"/>
      <c r="CBR308" s="75"/>
      <c r="CBS308" s="75"/>
      <c r="CBT308" s="75"/>
      <c r="CBU308" s="75"/>
      <c r="CBV308" s="75"/>
      <c r="CBW308" s="75"/>
      <c r="CBX308" s="75"/>
      <c r="CBY308" s="75"/>
      <c r="CBZ308" s="75"/>
      <c r="CCA308" s="75"/>
      <c r="CCB308" s="75"/>
      <c r="CCC308" s="75"/>
      <c r="CCD308" s="75"/>
      <c r="CCE308" s="75"/>
      <c r="CCF308" s="75"/>
      <c r="CCG308" s="75"/>
      <c r="CCH308" s="75"/>
      <c r="CCI308" s="75"/>
      <c r="CCJ308" s="75"/>
      <c r="CCK308" s="75"/>
      <c r="CCL308" s="75"/>
      <c r="CCM308" s="75"/>
      <c r="CCN308" s="75"/>
      <c r="CCO308" s="75"/>
      <c r="CCP308" s="75"/>
      <c r="CCQ308" s="75"/>
      <c r="CCR308" s="75"/>
      <c r="CCS308" s="75"/>
      <c r="CCT308" s="75"/>
      <c r="CCU308" s="75"/>
      <c r="CCV308" s="75"/>
      <c r="CCW308" s="75"/>
      <c r="CCX308" s="75"/>
      <c r="CCY308" s="75"/>
      <c r="CCZ308" s="75"/>
      <c r="CDA308" s="75"/>
      <c r="CDB308" s="75"/>
      <c r="CDC308" s="75"/>
      <c r="CDD308" s="75"/>
      <c r="CDE308" s="75"/>
      <c r="CDF308" s="75"/>
      <c r="CDG308" s="75"/>
      <c r="CDH308" s="75"/>
      <c r="CDI308" s="75"/>
      <c r="CDJ308" s="75"/>
      <c r="CDK308" s="75"/>
      <c r="CDL308" s="75"/>
      <c r="CDM308" s="75"/>
      <c r="CDN308" s="75"/>
      <c r="CDO308" s="75"/>
      <c r="CDP308" s="75"/>
      <c r="CDQ308" s="75"/>
      <c r="CDR308" s="75"/>
      <c r="CDS308" s="75"/>
      <c r="CDT308" s="75"/>
      <c r="CDU308" s="75"/>
      <c r="CDV308" s="75"/>
      <c r="CDW308" s="75"/>
      <c r="CDX308" s="75"/>
      <c r="CDY308" s="75"/>
      <c r="CDZ308" s="75"/>
      <c r="CEA308" s="75"/>
      <c r="CEB308" s="75"/>
      <c r="CEC308" s="75"/>
      <c r="CED308" s="75"/>
      <c r="CEE308" s="75"/>
      <c r="CEF308" s="75"/>
      <c r="CEG308" s="75"/>
      <c r="CEH308" s="75"/>
      <c r="CEI308" s="75"/>
      <c r="CEJ308" s="75"/>
      <c r="CEK308" s="75"/>
      <c r="CEL308" s="75"/>
      <c r="CEM308" s="75"/>
      <c r="CEN308" s="75"/>
      <c r="CEO308" s="75"/>
      <c r="CEP308" s="75"/>
      <c r="CEQ308" s="75"/>
      <c r="CER308" s="75"/>
      <c r="CES308" s="75"/>
      <c r="CET308" s="75"/>
      <c r="CEU308" s="75"/>
      <c r="CEV308" s="75"/>
      <c r="CEW308" s="75"/>
      <c r="CEX308" s="75"/>
      <c r="CEY308" s="75"/>
      <c r="CEZ308" s="75"/>
      <c r="CFA308" s="75"/>
      <c r="CFB308" s="75"/>
      <c r="CFC308" s="75"/>
      <c r="CFD308" s="75"/>
      <c r="CFE308" s="75"/>
      <c r="CFF308" s="75"/>
      <c r="CFG308" s="75"/>
      <c r="CFH308" s="75"/>
      <c r="CFI308" s="75"/>
      <c r="CFJ308" s="75"/>
      <c r="CFK308" s="75"/>
      <c r="CFL308" s="75"/>
      <c r="CFM308" s="75"/>
      <c r="CFN308" s="75"/>
      <c r="CFO308" s="75"/>
      <c r="CFP308" s="75"/>
      <c r="CFQ308" s="75"/>
      <c r="CFR308" s="75"/>
      <c r="CFS308" s="75"/>
      <c r="CFT308" s="75"/>
      <c r="CFU308" s="75"/>
      <c r="CFV308" s="75"/>
      <c r="CFW308" s="75"/>
      <c r="CFX308" s="75"/>
      <c r="CFY308" s="75"/>
      <c r="CFZ308" s="75"/>
      <c r="CGA308" s="75"/>
      <c r="CGB308" s="75"/>
      <c r="CGC308" s="75"/>
      <c r="CGD308" s="75"/>
      <c r="CGE308" s="75"/>
      <c r="CGF308" s="75"/>
      <c r="CGG308" s="75"/>
      <c r="CGH308" s="75"/>
      <c r="CGI308" s="75"/>
      <c r="CGJ308" s="75"/>
      <c r="CGK308" s="75"/>
      <c r="CGL308" s="75"/>
      <c r="CGM308" s="75"/>
      <c r="CGN308" s="75"/>
      <c r="CGO308" s="75"/>
      <c r="CGP308" s="75"/>
      <c r="CGQ308" s="75"/>
      <c r="CGR308" s="75"/>
      <c r="CGS308" s="75"/>
      <c r="CGT308" s="75"/>
      <c r="CGU308" s="75"/>
      <c r="CGV308" s="75"/>
      <c r="CGW308" s="75"/>
      <c r="CGX308" s="75"/>
      <c r="CGY308" s="75"/>
      <c r="CGZ308" s="75"/>
      <c r="CHA308" s="75"/>
      <c r="CHB308" s="75"/>
      <c r="CHC308" s="75"/>
      <c r="CHD308" s="75"/>
      <c r="CHE308" s="75"/>
      <c r="CHF308" s="75"/>
      <c r="CHG308" s="75"/>
      <c r="CHH308" s="75"/>
      <c r="CHI308" s="75"/>
      <c r="CHJ308" s="75"/>
      <c r="CHK308" s="75"/>
      <c r="CHL308" s="75"/>
      <c r="CHM308" s="75"/>
      <c r="CHN308" s="75"/>
      <c r="CHO308" s="75"/>
      <c r="CHP308" s="75"/>
      <c r="CHQ308" s="75"/>
      <c r="CHR308" s="75"/>
      <c r="CHS308" s="75"/>
      <c r="CHT308" s="75"/>
      <c r="CHU308" s="75"/>
      <c r="CHV308" s="75"/>
      <c r="CHW308" s="75"/>
      <c r="CHX308" s="75"/>
      <c r="CHY308" s="75"/>
      <c r="CHZ308" s="75"/>
      <c r="CIA308" s="75"/>
      <c r="CIB308" s="75"/>
      <c r="CIC308" s="75"/>
      <c r="CID308" s="75"/>
      <c r="CIE308" s="75"/>
      <c r="CIF308" s="75"/>
      <c r="CIG308" s="75"/>
      <c r="CIH308" s="75"/>
      <c r="CII308" s="75"/>
      <c r="CIJ308" s="75"/>
      <c r="CIK308" s="75"/>
      <c r="CIL308" s="75"/>
      <c r="CIM308" s="75"/>
      <c r="CIN308" s="75"/>
      <c r="CIO308" s="75"/>
      <c r="CIP308" s="75"/>
      <c r="CIQ308" s="75"/>
      <c r="CIR308" s="75"/>
      <c r="CIS308" s="75"/>
      <c r="CIT308" s="75"/>
      <c r="CIU308" s="75"/>
      <c r="CIV308" s="75"/>
      <c r="CIW308" s="75"/>
      <c r="CIX308" s="75"/>
      <c r="CIY308" s="75"/>
      <c r="CIZ308" s="75"/>
      <c r="CJA308" s="75"/>
      <c r="CJB308" s="75"/>
      <c r="CJC308" s="75"/>
      <c r="CJD308" s="75"/>
      <c r="CJE308" s="75"/>
      <c r="CJF308" s="75"/>
      <c r="CJG308" s="75"/>
      <c r="CJH308" s="75"/>
      <c r="CJI308" s="75"/>
      <c r="CJJ308" s="75"/>
      <c r="CJK308" s="75"/>
      <c r="CJL308" s="75"/>
      <c r="CJM308" s="75"/>
      <c r="CJN308" s="75"/>
      <c r="CJO308" s="75"/>
      <c r="CJP308" s="75"/>
      <c r="CJQ308" s="75"/>
      <c r="CJR308" s="75"/>
      <c r="CJS308" s="75"/>
      <c r="CJT308" s="75"/>
      <c r="CJU308" s="75"/>
      <c r="CJV308" s="75"/>
      <c r="CJW308" s="75"/>
      <c r="CJX308" s="75"/>
      <c r="CJY308" s="75"/>
      <c r="CJZ308" s="75"/>
      <c r="CKA308" s="75"/>
      <c r="CKB308" s="75"/>
      <c r="CKC308" s="75"/>
      <c r="CKD308" s="75"/>
      <c r="CKE308" s="75"/>
      <c r="CKF308" s="75"/>
      <c r="CKG308" s="75"/>
      <c r="CKH308" s="75"/>
      <c r="CKI308" s="75"/>
      <c r="CKJ308" s="75"/>
      <c r="CKK308" s="75"/>
      <c r="CKL308" s="75"/>
      <c r="CKM308" s="75"/>
      <c r="CKN308" s="75"/>
      <c r="CKO308" s="75"/>
      <c r="CKP308" s="75"/>
      <c r="CKQ308" s="75"/>
      <c r="CKR308" s="75"/>
      <c r="CKS308" s="75"/>
      <c r="CKT308" s="75"/>
      <c r="CKU308" s="75"/>
      <c r="CKV308" s="75"/>
      <c r="CKW308" s="75"/>
      <c r="CKX308" s="75"/>
      <c r="CKY308" s="75"/>
      <c r="CKZ308" s="75"/>
      <c r="CLA308" s="75"/>
      <c r="CLB308" s="75"/>
      <c r="CLC308" s="75"/>
      <c r="CLD308" s="75"/>
      <c r="CLE308" s="75"/>
      <c r="CLF308" s="75"/>
      <c r="CLG308" s="75"/>
      <c r="CLH308" s="75"/>
      <c r="CLI308" s="75"/>
      <c r="CLJ308" s="75"/>
      <c r="CLK308" s="75"/>
      <c r="CLL308" s="75"/>
      <c r="CLM308" s="75"/>
      <c r="CLN308" s="75"/>
      <c r="CLO308" s="75"/>
      <c r="CLP308" s="75"/>
      <c r="CLQ308" s="75"/>
      <c r="CLR308" s="75"/>
      <c r="CLS308" s="75"/>
      <c r="CLT308" s="75"/>
      <c r="CLU308" s="75"/>
      <c r="CLV308" s="75"/>
      <c r="CLW308" s="75"/>
      <c r="CLX308" s="75"/>
      <c r="CLY308" s="75"/>
      <c r="CLZ308" s="75"/>
      <c r="CMA308" s="75"/>
      <c r="CMB308" s="75"/>
      <c r="CMC308" s="75"/>
      <c r="CMD308" s="75"/>
      <c r="CME308" s="75"/>
      <c r="CMF308" s="75"/>
      <c r="CMG308" s="75"/>
      <c r="CMH308" s="75"/>
      <c r="CMI308" s="75"/>
      <c r="CMJ308" s="75"/>
      <c r="CMK308" s="75"/>
      <c r="CML308" s="75"/>
      <c r="CMM308" s="75"/>
      <c r="CMN308" s="75"/>
      <c r="CMO308" s="75"/>
      <c r="CMP308" s="75"/>
      <c r="CMQ308" s="75"/>
      <c r="CMR308" s="75"/>
      <c r="CMS308" s="75"/>
      <c r="CMT308" s="75"/>
      <c r="CMU308" s="75"/>
      <c r="CMV308" s="75"/>
      <c r="CMW308" s="75"/>
      <c r="CMX308" s="75"/>
      <c r="CMY308" s="75"/>
      <c r="CMZ308" s="75"/>
      <c r="CNA308" s="75"/>
      <c r="CNB308" s="75"/>
      <c r="CNC308" s="75"/>
      <c r="CND308" s="75"/>
      <c r="CNE308" s="75"/>
      <c r="CNF308" s="75"/>
      <c r="CNG308" s="75"/>
      <c r="CNH308" s="75"/>
      <c r="CNI308" s="75"/>
      <c r="CNJ308" s="75"/>
      <c r="CNK308" s="75"/>
      <c r="CNL308" s="75"/>
      <c r="CNM308" s="75"/>
      <c r="CNN308" s="75"/>
      <c r="CNO308" s="75"/>
      <c r="CNP308" s="75"/>
      <c r="CNQ308" s="75"/>
      <c r="CNR308" s="75"/>
      <c r="CNS308" s="75"/>
      <c r="CNT308" s="75"/>
      <c r="CNU308" s="75"/>
      <c r="CNV308" s="75"/>
      <c r="CNW308" s="75"/>
      <c r="CNX308" s="75"/>
      <c r="CNY308" s="75"/>
      <c r="CNZ308" s="75"/>
      <c r="COA308" s="75"/>
      <c r="COB308" s="75"/>
      <c r="COC308" s="75"/>
      <c r="COD308" s="75"/>
      <c r="COE308" s="75"/>
      <c r="COF308" s="75"/>
      <c r="COG308" s="75"/>
      <c r="COH308" s="75"/>
      <c r="COI308" s="75"/>
      <c r="COJ308" s="75"/>
      <c r="COK308" s="75"/>
      <c r="COL308" s="75"/>
      <c r="COM308" s="75"/>
      <c r="CON308" s="75"/>
      <c r="COO308" s="75"/>
      <c r="COP308" s="75"/>
      <c r="COQ308" s="75"/>
      <c r="COR308" s="75"/>
      <c r="COS308" s="75"/>
      <c r="COT308" s="75"/>
      <c r="COU308" s="75"/>
      <c r="COV308" s="75"/>
      <c r="COW308" s="75"/>
      <c r="COX308" s="75"/>
      <c r="COY308" s="75"/>
      <c r="COZ308" s="75"/>
      <c r="CPA308" s="75"/>
      <c r="CPB308" s="75"/>
      <c r="CPC308" s="75"/>
      <c r="CPD308" s="75"/>
      <c r="CPE308" s="75"/>
      <c r="CPF308" s="75"/>
      <c r="CPG308" s="75"/>
      <c r="CPH308" s="75"/>
      <c r="CPI308" s="75"/>
      <c r="CPJ308" s="75"/>
      <c r="CPK308" s="75"/>
      <c r="CPL308" s="75"/>
      <c r="CPM308" s="75"/>
      <c r="CPN308" s="75"/>
      <c r="CPO308" s="75"/>
      <c r="CPP308" s="75"/>
      <c r="CPQ308" s="75"/>
      <c r="CPR308" s="75"/>
      <c r="CPS308" s="75"/>
      <c r="CPT308" s="75"/>
      <c r="CPU308" s="75"/>
      <c r="CPV308" s="75"/>
      <c r="CPW308" s="75"/>
      <c r="CPX308" s="75"/>
      <c r="CPY308" s="75"/>
      <c r="CPZ308" s="75"/>
      <c r="CQA308" s="75"/>
      <c r="CQB308" s="75"/>
      <c r="CQC308" s="75"/>
      <c r="CQD308" s="75"/>
      <c r="CQE308" s="75"/>
      <c r="CQF308" s="75"/>
      <c r="CQG308" s="75"/>
      <c r="CQH308" s="75"/>
      <c r="CQI308" s="75"/>
      <c r="CQJ308" s="75"/>
      <c r="CQK308" s="75"/>
      <c r="CQL308" s="75"/>
      <c r="CQM308" s="75"/>
      <c r="CQN308" s="75"/>
      <c r="CQO308" s="75"/>
      <c r="CQP308" s="75"/>
      <c r="CQQ308" s="75"/>
      <c r="CQR308" s="75"/>
      <c r="CQS308" s="75"/>
      <c r="CQT308" s="75"/>
      <c r="CQU308" s="75"/>
      <c r="CQV308" s="75"/>
      <c r="CQW308" s="75"/>
      <c r="CQX308" s="75"/>
      <c r="CQY308" s="75"/>
      <c r="CQZ308" s="75"/>
      <c r="CRA308" s="75"/>
      <c r="CRB308" s="75"/>
      <c r="CRC308" s="75"/>
      <c r="CRD308" s="75"/>
      <c r="CRE308" s="75"/>
      <c r="CRF308" s="75"/>
      <c r="CRG308" s="75"/>
      <c r="CRH308" s="75"/>
      <c r="CRI308" s="75"/>
      <c r="CRJ308" s="75"/>
      <c r="CRK308" s="75"/>
      <c r="CRL308" s="75"/>
      <c r="CRM308" s="75"/>
      <c r="CRN308" s="75"/>
      <c r="CRO308" s="75"/>
      <c r="CRP308" s="75"/>
      <c r="CRQ308" s="75"/>
      <c r="CRR308" s="75"/>
      <c r="CRS308" s="75"/>
      <c r="CRT308" s="75"/>
      <c r="CRU308" s="75"/>
      <c r="CRV308" s="75"/>
      <c r="CRW308" s="75"/>
      <c r="CRX308" s="75"/>
      <c r="CRY308" s="75"/>
      <c r="CRZ308" s="75"/>
      <c r="CSA308" s="75"/>
      <c r="CSB308" s="75"/>
      <c r="CSC308" s="75"/>
      <c r="CSD308" s="75"/>
      <c r="CSE308" s="75"/>
      <c r="CSF308" s="75"/>
      <c r="CSG308" s="75"/>
      <c r="CSH308" s="75"/>
      <c r="CSI308" s="75"/>
      <c r="CSJ308" s="75"/>
      <c r="CSK308" s="75"/>
      <c r="CSL308" s="75"/>
      <c r="CSM308" s="75"/>
      <c r="CSN308" s="75"/>
      <c r="CSO308" s="75"/>
      <c r="CSP308" s="75"/>
      <c r="CSQ308" s="75"/>
      <c r="CSR308" s="75"/>
      <c r="CSS308" s="75"/>
      <c r="CST308" s="75"/>
      <c r="CSU308" s="75"/>
      <c r="CSV308" s="75"/>
      <c r="CSW308" s="75"/>
      <c r="CSX308" s="75"/>
      <c r="CSY308" s="75"/>
      <c r="CSZ308" s="75"/>
      <c r="CTA308" s="75"/>
      <c r="CTB308" s="75"/>
      <c r="CTC308" s="75"/>
      <c r="CTD308" s="75"/>
      <c r="CTE308" s="75"/>
      <c r="CTF308" s="75"/>
      <c r="CTG308" s="75"/>
      <c r="CTH308" s="75"/>
      <c r="CTI308" s="75"/>
      <c r="CTJ308" s="75"/>
      <c r="CTK308" s="75"/>
      <c r="CTL308" s="75"/>
      <c r="CTM308" s="75"/>
      <c r="CTN308" s="75"/>
      <c r="CTO308" s="75"/>
      <c r="CTP308" s="75"/>
      <c r="CTQ308" s="75"/>
      <c r="CTR308" s="75"/>
      <c r="CTS308" s="75"/>
      <c r="CTT308" s="75"/>
      <c r="CTU308" s="75"/>
      <c r="CTV308" s="75"/>
      <c r="CTW308" s="75"/>
      <c r="CTX308" s="75"/>
      <c r="CTY308" s="75"/>
      <c r="CTZ308" s="75"/>
      <c r="CUA308" s="75"/>
      <c r="CUB308" s="75"/>
      <c r="CUC308" s="75"/>
      <c r="CUD308" s="75"/>
      <c r="CUE308" s="75"/>
      <c r="CUF308" s="75"/>
      <c r="CUG308" s="75"/>
      <c r="CUH308" s="75"/>
      <c r="CUI308" s="75"/>
      <c r="CUJ308" s="75"/>
      <c r="CUK308" s="75"/>
      <c r="CUL308" s="75"/>
      <c r="CUM308" s="75"/>
      <c r="CUN308" s="75"/>
      <c r="CUO308" s="75"/>
      <c r="CUP308" s="75"/>
      <c r="CUQ308" s="75"/>
      <c r="CUR308" s="75"/>
      <c r="CUS308" s="75"/>
      <c r="CUT308" s="75"/>
      <c r="CUU308" s="75"/>
      <c r="CUV308" s="75"/>
      <c r="CUW308" s="75"/>
      <c r="CUX308" s="75"/>
      <c r="CUY308" s="75"/>
      <c r="CUZ308" s="75"/>
      <c r="CVA308" s="75"/>
      <c r="CVB308" s="75"/>
      <c r="CVC308" s="75"/>
      <c r="CVD308" s="75"/>
      <c r="CVE308" s="75"/>
      <c r="CVF308" s="75"/>
      <c r="CVG308" s="75"/>
      <c r="CVH308" s="75"/>
      <c r="CVI308" s="75"/>
      <c r="CVJ308" s="75"/>
      <c r="CVK308" s="75"/>
      <c r="CVL308" s="75"/>
      <c r="CVM308" s="75"/>
      <c r="CVN308" s="75"/>
      <c r="CVO308" s="75"/>
      <c r="CVP308" s="75"/>
      <c r="CVQ308" s="75"/>
      <c r="CVR308" s="75"/>
      <c r="CVS308" s="75"/>
      <c r="CVT308" s="75"/>
      <c r="CVU308" s="75"/>
      <c r="CVV308" s="75"/>
      <c r="CVW308" s="75"/>
      <c r="CVX308" s="75"/>
      <c r="CVY308" s="75"/>
      <c r="CVZ308" s="75"/>
      <c r="CWA308" s="75"/>
      <c r="CWB308" s="75"/>
      <c r="CWC308" s="75"/>
      <c r="CWD308" s="75"/>
      <c r="CWE308" s="75"/>
      <c r="CWF308" s="75"/>
      <c r="CWG308" s="75"/>
      <c r="CWH308" s="75"/>
      <c r="CWI308" s="75"/>
      <c r="CWJ308" s="75"/>
      <c r="CWK308" s="75"/>
      <c r="CWL308" s="75"/>
      <c r="CWM308" s="75"/>
      <c r="CWN308" s="75"/>
      <c r="CWO308" s="75"/>
      <c r="CWP308" s="75"/>
      <c r="CWQ308" s="75"/>
      <c r="CWR308" s="75"/>
      <c r="CWS308" s="75"/>
      <c r="CWT308" s="75"/>
      <c r="CWU308" s="75"/>
      <c r="CWV308" s="75"/>
      <c r="CWW308" s="75"/>
      <c r="CWX308" s="75"/>
      <c r="CWY308" s="75"/>
      <c r="CWZ308" s="75"/>
      <c r="CXA308" s="75"/>
      <c r="CXB308" s="75"/>
      <c r="CXC308" s="75"/>
      <c r="CXD308" s="75"/>
      <c r="CXE308" s="75"/>
      <c r="CXF308" s="75"/>
      <c r="CXG308" s="75"/>
      <c r="CXH308" s="75"/>
      <c r="CXI308" s="75"/>
      <c r="CXJ308" s="75"/>
      <c r="CXK308" s="75"/>
      <c r="CXL308" s="75"/>
      <c r="CXM308" s="75"/>
      <c r="CXN308" s="75"/>
      <c r="CXO308" s="75"/>
      <c r="CXP308" s="75"/>
      <c r="CXQ308" s="75"/>
      <c r="CXR308" s="75"/>
      <c r="CXS308" s="75"/>
      <c r="CXT308" s="75"/>
      <c r="CXU308" s="75"/>
      <c r="CXV308" s="75"/>
      <c r="CXW308" s="75"/>
      <c r="CXX308" s="75"/>
      <c r="CXY308" s="75"/>
      <c r="CXZ308" s="75"/>
      <c r="CYA308" s="75"/>
      <c r="CYB308" s="75"/>
      <c r="CYC308" s="75"/>
      <c r="CYD308" s="75"/>
      <c r="CYE308" s="75"/>
      <c r="CYF308" s="75"/>
      <c r="CYG308" s="75"/>
      <c r="CYH308" s="75"/>
      <c r="CYI308" s="75"/>
      <c r="CYJ308" s="75"/>
      <c r="CYK308" s="75"/>
      <c r="CYL308" s="75"/>
      <c r="CYM308" s="75"/>
      <c r="CYN308" s="75"/>
      <c r="CYO308" s="75"/>
      <c r="CYP308" s="75"/>
      <c r="CYQ308" s="75"/>
      <c r="CYR308" s="75"/>
      <c r="CYS308" s="75"/>
      <c r="CYT308" s="75"/>
      <c r="CYU308" s="75"/>
      <c r="CYV308" s="75"/>
      <c r="CYW308" s="75"/>
      <c r="CYX308" s="75"/>
      <c r="CYY308" s="75"/>
      <c r="CYZ308" s="75"/>
      <c r="CZA308" s="75"/>
      <c r="CZB308" s="75"/>
      <c r="CZC308" s="75"/>
      <c r="CZD308" s="75"/>
      <c r="CZE308" s="75"/>
      <c r="CZF308" s="75"/>
      <c r="CZG308" s="75"/>
      <c r="CZH308" s="75"/>
      <c r="CZI308" s="75"/>
      <c r="CZJ308" s="75"/>
      <c r="CZK308" s="75"/>
      <c r="CZL308" s="75"/>
      <c r="CZM308" s="75"/>
      <c r="CZN308" s="75"/>
      <c r="CZO308" s="75"/>
      <c r="CZP308" s="75"/>
      <c r="CZQ308" s="75"/>
      <c r="CZR308" s="75"/>
      <c r="CZS308" s="75"/>
      <c r="CZT308" s="75"/>
      <c r="CZU308" s="75"/>
      <c r="CZV308" s="75"/>
      <c r="CZW308" s="75"/>
      <c r="CZX308" s="75"/>
      <c r="CZY308" s="75"/>
      <c r="CZZ308" s="75"/>
      <c r="DAA308" s="75"/>
      <c r="DAB308" s="75"/>
      <c r="DAC308" s="75"/>
      <c r="DAD308" s="75"/>
      <c r="DAE308" s="75"/>
      <c r="DAF308" s="75"/>
      <c r="DAG308" s="75"/>
      <c r="DAH308" s="75"/>
      <c r="DAI308" s="75"/>
      <c r="DAJ308" s="75"/>
      <c r="DAK308" s="75"/>
      <c r="DAL308" s="75"/>
      <c r="DAM308" s="75"/>
      <c r="DAN308" s="75"/>
      <c r="DAO308" s="75"/>
      <c r="DAP308" s="75"/>
      <c r="DAQ308" s="75"/>
      <c r="DAR308" s="75"/>
      <c r="DAS308" s="75"/>
      <c r="DAT308" s="75"/>
      <c r="DAU308" s="75"/>
      <c r="DAV308" s="75"/>
      <c r="DAW308" s="75"/>
      <c r="DAX308" s="75"/>
      <c r="DAY308" s="75"/>
      <c r="DAZ308" s="75"/>
      <c r="DBA308" s="75"/>
      <c r="DBB308" s="75"/>
      <c r="DBC308" s="75"/>
      <c r="DBD308" s="75"/>
      <c r="DBE308" s="75"/>
      <c r="DBF308" s="75"/>
      <c r="DBG308" s="75"/>
      <c r="DBH308" s="75"/>
      <c r="DBI308" s="75"/>
      <c r="DBJ308" s="75"/>
      <c r="DBK308" s="75"/>
      <c r="DBL308" s="75"/>
      <c r="DBM308" s="75"/>
      <c r="DBN308" s="75"/>
      <c r="DBO308" s="75"/>
      <c r="DBP308" s="75"/>
      <c r="DBQ308" s="75"/>
      <c r="DBR308" s="75"/>
      <c r="DBS308" s="75"/>
      <c r="DBT308" s="75"/>
      <c r="DBU308" s="75"/>
      <c r="DBV308" s="75"/>
      <c r="DBW308" s="75"/>
      <c r="DBX308" s="75"/>
      <c r="DBY308" s="75"/>
      <c r="DBZ308" s="75"/>
      <c r="DCA308" s="75"/>
      <c r="DCB308" s="75"/>
      <c r="DCC308" s="75"/>
      <c r="DCD308" s="75"/>
      <c r="DCE308" s="75"/>
      <c r="DCF308" s="75"/>
      <c r="DCG308" s="75"/>
      <c r="DCH308" s="75"/>
      <c r="DCI308" s="75"/>
      <c r="DCJ308" s="75"/>
      <c r="DCK308" s="75"/>
      <c r="DCL308" s="75"/>
      <c r="DCM308" s="75"/>
      <c r="DCN308" s="75"/>
      <c r="DCO308" s="75"/>
      <c r="DCP308" s="75"/>
      <c r="DCQ308" s="75"/>
      <c r="DCR308" s="75"/>
      <c r="DCS308" s="75"/>
      <c r="DCT308" s="75"/>
      <c r="DCU308" s="75"/>
      <c r="DCV308" s="75"/>
      <c r="DCW308" s="75"/>
      <c r="DCX308" s="75"/>
      <c r="DCY308" s="75"/>
      <c r="DCZ308" s="75"/>
      <c r="DDA308" s="75"/>
      <c r="DDB308" s="75"/>
      <c r="DDC308" s="75"/>
      <c r="DDD308" s="75"/>
      <c r="DDE308" s="75"/>
      <c r="DDF308" s="75"/>
      <c r="DDG308" s="75"/>
      <c r="DDH308" s="75"/>
      <c r="DDI308" s="75"/>
      <c r="DDJ308" s="75"/>
      <c r="DDK308" s="75"/>
      <c r="DDL308" s="75"/>
      <c r="DDM308" s="75"/>
      <c r="DDN308" s="75"/>
      <c r="DDO308" s="75"/>
      <c r="DDP308" s="75"/>
      <c r="DDQ308" s="75"/>
      <c r="DDR308" s="75"/>
      <c r="DDS308" s="75"/>
      <c r="DDT308" s="75"/>
      <c r="DDU308" s="75"/>
      <c r="DDV308" s="75"/>
      <c r="DDW308" s="75"/>
      <c r="DDX308" s="75"/>
      <c r="DDY308" s="75"/>
      <c r="DDZ308" s="75"/>
      <c r="DEA308" s="75"/>
      <c r="DEB308" s="75"/>
      <c r="DEC308" s="75"/>
      <c r="DED308" s="75"/>
      <c r="DEE308" s="75"/>
      <c r="DEF308" s="75"/>
      <c r="DEG308" s="75"/>
      <c r="DEH308" s="75"/>
      <c r="DEI308" s="75"/>
      <c r="DEJ308" s="75"/>
      <c r="DEK308" s="75"/>
      <c r="DEL308" s="75"/>
      <c r="DEM308" s="75"/>
      <c r="DEN308" s="75"/>
      <c r="DEO308" s="75"/>
      <c r="DEP308" s="75"/>
      <c r="DEQ308" s="75"/>
      <c r="DER308" s="75"/>
      <c r="DES308" s="75"/>
      <c r="DET308" s="75"/>
      <c r="DEU308" s="75"/>
      <c r="DEV308" s="75"/>
      <c r="DEW308" s="75"/>
      <c r="DEX308" s="75"/>
      <c r="DEY308" s="75"/>
      <c r="DEZ308" s="75"/>
      <c r="DFA308" s="75"/>
      <c r="DFB308" s="75"/>
      <c r="DFC308" s="75"/>
      <c r="DFD308" s="75"/>
      <c r="DFE308" s="75"/>
      <c r="DFF308" s="75"/>
      <c r="DFG308" s="75"/>
      <c r="DFH308" s="75"/>
      <c r="DFI308" s="75"/>
      <c r="DFJ308" s="75"/>
      <c r="DFK308" s="75"/>
      <c r="DFL308" s="75"/>
      <c r="DFM308" s="75"/>
      <c r="DFN308" s="75"/>
      <c r="DFO308" s="75"/>
      <c r="DFP308" s="75"/>
      <c r="DFQ308" s="75"/>
      <c r="DFR308" s="75"/>
      <c r="DFS308" s="75"/>
      <c r="DFT308" s="75"/>
      <c r="DFU308" s="75"/>
      <c r="DFV308" s="75"/>
      <c r="DFW308" s="75"/>
      <c r="DFX308" s="75"/>
      <c r="DFY308" s="75"/>
      <c r="DFZ308" s="75"/>
      <c r="DGA308" s="75"/>
      <c r="DGB308" s="75"/>
      <c r="DGC308" s="75"/>
      <c r="DGD308" s="75"/>
      <c r="DGE308" s="75"/>
      <c r="DGF308" s="75"/>
      <c r="DGG308" s="75"/>
      <c r="DGH308" s="75"/>
      <c r="DGI308" s="75"/>
      <c r="DGJ308" s="75"/>
      <c r="DGK308" s="75"/>
      <c r="DGL308" s="75"/>
      <c r="DGM308" s="75"/>
      <c r="DGN308" s="75"/>
      <c r="DGO308" s="75"/>
      <c r="DGP308" s="75"/>
      <c r="DGQ308" s="75"/>
      <c r="DGR308" s="75"/>
      <c r="DGS308" s="75"/>
      <c r="DGT308" s="75"/>
      <c r="DGU308" s="75"/>
      <c r="DGV308" s="75"/>
      <c r="DGW308" s="75"/>
      <c r="DGX308" s="75"/>
      <c r="DGY308" s="75"/>
      <c r="DGZ308" s="75"/>
      <c r="DHA308" s="75"/>
      <c r="DHB308" s="75"/>
      <c r="DHC308" s="75"/>
      <c r="DHD308" s="75"/>
      <c r="DHE308" s="75"/>
      <c r="DHF308" s="75"/>
      <c r="DHG308" s="75"/>
      <c r="DHH308" s="75"/>
      <c r="DHI308" s="75"/>
      <c r="DHJ308" s="75"/>
      <c r="DHK308" s="75"/>
      <c r="DHL308" s="75"/>
      <c r="DHM308" s="75"/>
      <c r="DHN308" s="75"/>
      <c r="DHO308" s="75"/>
      <c r="DHP308" s="75"/>
      <c r="DHQ308" s="75"/>
      <c r="DHR308" s="75"/>
      <c r="DHS308" s="75"/>
      <c r="DHT308" s="75"/>
      <c r="DHU308" s="75"/>
      <c r="DHV308" s="75"/>
      <c r="DHW308" s="75"/>
      <c r="DHX308" s="75"/>
      <c r="DHY308" s="75"/>
      <c r="DHZ308" s="75"/>
      <c r="DIA308" s="75"/>
      <c r="DIB308" s="75"/>
      <c r="DIC308" s="75"/>
      <c r="DID308" s="75"/>
      <c r="DIE308" s="75"/>
      <c r="DIF308" s="75"/>
      <c r="DIG308" s="75"/>
      <c r="DIH308" s="75"/>
      <c r="DII308" s="75"/>
      <c r="DIJ308" s="75"/>
      <c r="DIK308" s="75"/>
      <c r="DIL308" s="75"/>
      <c r="DIM308" s="75"/>
      <c r="DIN308" s="75"/>
      <c r="DIO308" s="75"/>
      <c r="DIP308" s="75"/>
      <c r="DIQ308" s="75"/>
      <c r="DIR308" s="75"/>
      <c r="DIS308" s="75"/>
      <c r="DIT308" s="75"/>
      <c r="DIU308" s="75"/>
      <c r="DIV308" s="75"/>
      <c r="DIW308" s="75"/>
      <c r="DIX308" s="75"/>
      <c r="DIY308" s="75"/>
      <c r="DIZ308" s="75"/>
      <c r="DJA308" s="75"/>
      <c r="DJB308" s="75"/>
      <c r="DJC308" s="75"/>
      <c r="DJD308" s="75"/>
      <c r="DJE308" s="75"/>
      <c r="DJF308" s="75"/>
      <c r="DJG308" s="75"/>
      <c r="DJH308" s="75"/>
      <c r="DJI308" s="75"/>
      <c r="DJJ308" s="75"/>
      <c r="DJK308" s="75"/>
      <c r="DJL308" s="75"/>
      <c r="DJM308" s="75"/>
      <c r="DJN308" s="75"/>
      <c r="DJO308" s="75"/>
      <c r="DJP308" s="75"/>
      <c r="DJQ308" s="75"/>
      <c r="DJR308" s="75"/>
      <c r="DJS308" s="75"/>
      <c r="DJT308" s="75"/>
      <c r="DJU308" s="75"/>
      <c r="DJV308" s="75"/>
      <c r="DJW308" s="75"/>
      <c r="DJX308" s="75"/>
      <c r="DJY308" s="75"/>
      <c r="DJZ308" s="75"/>
      <c r="DKA308" s="75"/>
      <c r="DKB308" s="75"/>
      <c r="DKC308" s="75"/>
      <c r="DKD308" s="75"/>
      <c r="DKE308" s="75"/>
      <c r="DKF308" s="75"/>
      <c r="DKG308" s="75"/>
      <c r="DKH308" s="75"/>
      <c r="DKI308" s="75"/>
      <c r="DKJ308" s="75"/>
      <c r="DKK308" s="75"/>
      <c r="DKL308" s="75"/>
      <c r="DKM308" s="75"/>
      <c r="DKN308" s="75"/>
      <c r="DKO308" s="75"/>
      <c r="DKP308" s="75"/>
      <c r="DKQ308" s="75"/>
      <c r="DKR308" s="75"/>
      <c r="DKS308" s="75"/>
      <c r="DKT308" s="75"/>
      <c r="DKU308" s="75"/>
      <c r="DKV308" s="75"/>
      <c r="DKW308" s="75"/>
      <c r="DKX308" s="75"/>
      <c r="DKY308" s="75"/>
      <c r="DKZ308" s="75"/>
      <c r="DLA308" s="75"/>
      <c r="DLB308" s="75"/>
      <c r="DLC308" s="75"/>
      <c r="DLD308" s="75"/>
      <c r="DLE308" s="75"/>
      <c r="DLF308" s="75"/>
      <c r="DLG308" s="75"/>
      <c r="DLH308" s="75"/>
      <c r="DLI308" s="75"/>
      <c r="DLJ308" s="75"/>
      <c r="DLK308" s="75"/>
      <c r="DLL308" s="75"/>
      <c r="DLM308" s="75"/>
      <c r="DLN308" s="75"/>
      <c r="DLO308" s="75"/>
      <c r="DLP308" s="75"/>
      <c r="DLQ308" s="75"/>
      <c r="DLR308" s="75"/>
      <c r="DLS308" s="75"/>
      <c r="DLT308" s="75"/>
      <c r="DLU308" s="75"/>
      <c r="DLV308" s="75"/>
      <c r="DLW308" s="75"/>
      <c r="DLX308" s="75"/>
      <c r="DLY308" s="75"/>
      <c r="DLZ308" s="75"/>
      <c r="DMA308" s="75"/>
      <c r="DMB308" s="75"/>
      <c r="DMC308" s="75"/>
      <c r="DMD308" s="75"/>
      <c r="DME308" s="75"/>
      <c r="DMF308" s="75"/>
      <c r="DMG308" s="75"/>
      <c r="DMH308" s="75"/>
      <c r="DMI308" s="75"/>
      <c r="DMJ308" s="75"/>
      <c r="DMK308" s="75"/>
      <c r="DML308" s="75"/>
      <c r="DMM308" s="75"/>
      <c r="DMN308" s="75"/>
      <c r="DMO308" s="75"/>
      <c r="DMP308" s="75"/>
      <c r="DMQ308" s="75"/>
      <c r="DMR308" s="75"/>
      <c r="DMS308" s="75"/>
      <c r="DMT308" s="75"/>
      <c r="DMU308" s="75"/>
      <c r="DMV308" s="75"/>
      <c r="DMW308" s="75"/>
      <c r="DMX308" s="75"/>
      <c r="DMY308" s="75"/>
      <c r="DMZ308" s="75"/>
      <c r="DNA308" s="75"/>
      <c r="DNB308" s="75"/>
      <c r="DNC308" s="75"/>
      <c r="DND308" s="75"/>
      <c r="DNE308" s="75"/>
      <c r="DNF308" s="75"/>
      <c r="DNG308" s="75"/>
      <c r="DNH308" s="75"/>
      <c r="DNI308" s="75"/>
      <c r="DNJ308" s="75"/>
      <c r="DNK308" s="75"/>
      <c r="DNL308" s="75"/>
      <c r="DNM308" s="75"/>
      <c r="DNN308" s="75"/>
      <c r="DNO308" s="75"/>
      <c r="DNP308" s="75"/>
      <c r="DNQ308" s="75"/>
      <c r="DNR308" s="75"/>
      <c r="DNS308" s="75"/>
      <c r="DNT308" s="75"/>
      <c r="DNU308" s="75"/>
      <c r="DNV308" s="75"/>
      <c r="DNW308" s="75"/>
      <c r="DNX308" s="75"/>
      <c r="DNY308" s="75"/>
      <c r="DNZ308" s="75"/>
      <c r="DOA308" s="75"/>
      <c r="DOB308" s="75"/>
      <c r="DOC308" s="75"/>
      <c r="DOD308" s="75"/>
      <c r="DOE308" s="75"/>
      <c r="DOF308" s="75"/>
      <c r="DOG308" s="75"/>
      <c r="DOH308" s="75"/>
      <c r="DOI308" s="75"/>
      <c r="DOJ308" s="75"/>
      <c r="DOK308" s="75"/>
      <c r="DOL308" s="75"/>
      <c r="DOM308" s="75"/>
      <c r="DON308" s="75"/>
      <c r="DOO308" s="75"/>
      <c r="DOP308" s="75"/>
      <c r="DOQ308" s="75"/>
      <c r="DOR308" s="75"/>
      <c r="DOS308" s="75"/>
      <c r="DOT308" s="75"/>
      <c r="DOU308" s="75"/>
      <c r="DOV308" s="75"/>
      <c r="DOW308" s="75"/>
      <c r="DOX308" s="75"/>
      <c r="DOY308" s="75"/>
      <c r="DOZ308" s="75"/>
      <c r="DPA308" s="75"/>
      <c r="DPB308" s="75"/>
      <c r="DPC308" s="75"/>
      <c r="DPD308" s="75"/>
      <c r="DPE308" s="75"/>
      <c r="DPF308" s="75"/>
      <c r="DPG308" s="75"/>
      <c r="DPH308" s="75"/>
      <c r="DPI308" s="75"/>
      <c r="DPJ308" s="75"/>
      <c r="DPK308" s="75"/>
      <c r="DPL308" s="75"/>
      <c r="DPM308" s="75"/>
      <c r="DPN308" s="75"/>
      <c r="DPO308" s="75"/>
      <c r="DPP308" s="75"/>
      <c r="DPQ308" s="75"/>
      <c r="DPR308" s="75"/>
      <c r="DPS308" s="75"/>
      <c r="DPT308" s="75"/>
      <c r="DPU308" s="75"/>
      <c r="DPV308" s="75"/>
      <c r="DPW308" s="75"/>
      <c r="DPX308" s="75"/>
      <c r="DPY308" s="75"/>
      <c r="DPZ308" s="75"/>
      <c r="DQA308" s="75"/>
      <c r="DQB308" s="75"/>
      <c r="DQC308" s="75"/>
      <c r="DQD308" s="75"/>
      <c r="DQE308" s="75"/>
      <c r="DQF308" s="75"/>
      <c r="DQG308" s="75"/>
      <c r="DQH308" s="75"/>
      <c r="DQI308" s="75"/>
      <c r="DQJ308" s="75"/>
      <c r="DQK308" s="75"/>
      <c r="DQL308" s="75"/>
      <c r="DQM308" s="75"/>
      <c r="DQN308" s="75"/>
      <c r="DQO308" s="75"/>
      <c r="DQP308" s="75"/>
      <c r="DQQ308" s="75"/>
      <c r="DQR308" s="75"/>
      <c r="DQS308" s="75"/>
      <c r="DQT308" s="75"/>
      <c r="DQU308" s="75"/>
      <c r="DQV308" s="75"/>
      <c r="DQW308" s="75"/>
      <c r="DQX308" s="75"/>
      <c r="DQY308" s="75"/>
      <c r="DQZ308" s="75"/>
      <c r="DRA308" s="75"/>
      <c r="DRB308" s="75"/>
      <c r="DRC308" s="75"/>
      <c r="DRD308" s="75"/>
      <c r="DRE308" s="75"/>
      <c r="DRF308" s="75"/>
      <c r="DRG308" s="75"/>
      <c r="DRH308" s="75"/>
      <c r="DRI308" s="75"/>
      <c r="DRJ308" s="75"/>
      <c r="DRK308" s="75"/>
      <c r="DRL308" s="75"/>
      <c r="DRM308" s="75"/>
      <c r="DRN308" s="75"/>
      <c r="DRO308" s="75"/>
      <c r="DRP308" s="75"/>
      <c r="DRQ308" s="75"/>
      <c r="DRR308" s="75"/>
      <c r="DRS308" s="75"/>
      <c r="DRT308" s="75"/>
      <c r="DRU308" s="75"/>
      <c r="DRV308" s="75"/>
      <c r="DRW308" s="75"/>
      <c r="DRX308" s="75"/>
      <c r="DRY308" s="75"/>
      <c r="DRZ308" s="75"/>
      <c r="DSA308" s="75"/>
      <c r="DSB308" s="75"/>
      <c r="DSC308" s="75"/>
      <c r="DSD308" s="75"/>
      <c r="DSE308" s="75"/>
      <c r="DSF308" s="75"/>
      <c r="DSG308" s="75"/>
      <c r="DSH308" s="75"/>
      <c r="DSI308" s="75"/>
      <c r="DSJ308" s="75"/>
      <c r="DSK308" s="75"/>
      <c r="DSL308" s="75"/>
      <c r="DSM308" s="75"/>
      <c r="DSN308" s="75"/>
      <c r="DSO308" s="75"/>
      <c r="DSP308" s="75"/>
      <c r="DSQ308" s="75"/>
      <c r="DSR308" s="75"/>
      <c r="DSS308" s="75"/>
      <c r="DST308" s="75"/>
      <c r="DSU308" s="75"/>
      <c r="DSV308" s="75"/>
      <c r="DSW308" s="75"/>
      <c r="DSX308" s="75"/>
      <c r="DSY308" s="75"/>
      <c r="DSZ308" s="75"/>
      <c r="DTA308" s="75"/>
      <c r="DTB308" s="75"/>
      <c r="DTC308" s="75"/>
      <c r="DTD308" s="75"/>
      <c r="DTE308" s="75"/>
      <c r="DTF308" s="75"/>
      <c r="DTG308" s="75"/>
      <c r="DTH308" s="75"/>
      <c r="DTI308" s="75"/>
      <c r="DTJ308" s="75"/>
      <c r="DTK308" s="75"/>
      <c r="DTL308" s="75"/>
      <c r="DTM308" s="75"/>
      <c r="DTN308" s="75"/>
      <c r="DTO308" s="75"/>
      <c r="DTP308" s="75"/>
      <c r="DTQ308" s="75"/>
      <c r="DTR308" s="75"/>
      <c r="DTS308" s="75"/>
      <c r="DTT308" s="75"/>
      <c r="DTU308" s="75"/>
      <c r="DTV308" s="75"/>
      <c r="DTW308" s="75"/>
      <c r="DTX308" s="75"/>
      <c r="DTY308" s="75"/>
      <c r="DTZ308" s="75"/>
      <c r="DUA308" s="75"/>
      <c r="DUB308" s="75"/>
      <c r="DUC308" s="75"/>
      <c r="DUD308" s="75"/>
      <c r="DUE308" s="75"/>
      <c r="DUF308" s="75"/>
      <c r="DUG308" s="75"/>
      <c r="DUH308" s="75"/>
      <c r="DUI308" s="75"/>
      <c r="DUJ308" s="75"/>
      <c r="DUK308" s="75"/>
      <c r="DUL308" s="75"/>
      <c r="DUM308" s="75"/>
      <c r="DUN308" s="75"/>
      <c r="DUO308" s="75"/>
      <c r="DUP308" s="75"/>
      <c r="DUQ308" s="75"/>
      <c r="DUR308" s="75"/>
      <c r="DUS308" s="75"/>
      <c r="DUT308" s="75"/>
      <c r="DUU308" s="75"/>
      <c r="DUV308" s="75"/>
      <c r="DUW308" s="75"/>
      <c r="DUX308" s="75"/>
      <c r="DUY308" s="75"/>
      <c r="DUZ308" s="75"/>
      <c r="DVA308" s="75"/>
      <c r="DVB308" s="75"/>
      <c r="DVC308" s="75"/>
      <c r="DVD308" s="75"/>
      <c r="DVE308" s="75"/>
      <c r="DVF308" s="75"/>
      <c r="DVG308" s="75"/>
      <c r="DVH308" s="75"/>
      <c r="DVI308" s="75"/>
      <c r="DVJ308" s="75"/>
      <c r="DVK308" s="75"/>
      <c r="DVL308" s="75"/>
      <c r="DVM308" s="75"/>
      <c r="DVN308" s="75"/>
      <c r="DVO308" s="75"/>
      <c r="DVP308" s="75"/>
      <c r="DVQ308" s="75"/>
      <c r="DVR308" s="75"/>
      <c r="DVS308" s="75"/>
      <c r="DVT308" s="75"/>
      <c r="DVU308" s="75"/>
      <c r="DVV308" s="75"/>
      <c r="DVW308" s="75"/>
      <c r="DVX308" s="75"/>
      <c r="DVY308" s="75"/>
      <c r="DVZ308" s="75"/>
      <c r="DWA308" s="75"/>
      <c r="DWB308" s="75"/>
      <c r="DWC308" s="75"/>
      <c r="DWD308" s="75"/>
      <c r="DWE308" s="75"/>
      <c r="DWF308" s="75"/>
      <c r="DWG308" s="75"/>
      <c r="DWH308" s="75"/>
      <c r="DWI308" s="75"/>
      <c r="DWJ308" s="75"/>
      <c r="DWK308" s="75"/>
      <c r="DWL308" s="75"/>
      <c r="DWM308" s="75"/>
      <c r="DWN308" s="75"/>
      <c r="DWO308" s="75"/>
      <c r="DWP308" s="75"/>
      <c r="DWQ308" s="75"/>
      <c r="DWR308" s="75"/>
      <c r="DWS308" s="75"/>
      <c r="DWT308" s="75"/>
      <c r="DWU308" s="75"/>
      <c r="DWV308" s="75"/>
      <c r="DWW308" s="75"/>
      <c r="DWX308" s="75"/>
      <c r="DWY308" s="75"/>
      <c r="DWZ308" s="75"/>
      <c r="DXA308" s="75"/>
      <c r="DXB308" s="75"/>
      <c r="DXC308" s="75"/>
      <c r="DXD308" s="75"/>
      <c r="DXE308" s="75"/>
      <c r="DXF308" s="75"/>
      <c r="DXG308" s="75"/>
      <c r="DXH308" s="75"/>
      <c r="DXI308" s="75"/>
      <c r="DXJ308" s="75"/>
      <c r="DXK308" s="75"/>
      <c r="DXL308" s="75"/>
      <c r="DXM308" s="75"/>
      <c r="DXN308" s="75"/>
      <c r="DXO308" s="75"/>
      <c r="DXP308" s="75"/>
      <c r="DXQ308" s="75"/>
      <c r="DXR308" s="75"/>
      <c r="DXS308" s="75"/>
      <c r="DXT308" s="75"/>
      <c r="DXU308" s="75"/>
      <c r="DXV308" s="75"/>
      <c r="DXW308" s="75"/>
      <c r="DXX308" s="75"/>
      <c r="DXY308" s="75"/>
      <c r="DXZ308" s="75"/>
      <c r="DYA308" s="75"/>
      <c r="DYB308" s="75"/>
      <c r="DYC308" s="75"/>
      <c r="DYD308" s="75"/>
      <c r="DYE308" s="75"/>
      <c r="DYF308" s="75"/>
      <c r="DYG308" s="75"/>
      <c r="DYH308" s="75"/>
      <c r="DYI308" s="75"/>
      <c r="DYJ308" s="75"/>
      <c r="DYK308" s="75"/>
      <c r="DYL308" s="75"/>
      <c r="DYM308" s="75"/>
      <c r="DYN308" s="75"/>
      <c r="DYO308" s="75"/>
      <c r="DYP308" s="75"/>
      <c r="DYQ308" s="75"/>
      <c r="DYR308" s="75"/>
      <c r="DYS308" s="75"/>
      <c r="DYT308" s="75"/>
      <c r="DYU308" s="75"/>
      <c r="DYV308" s="75"/>
      <c r="DYW308" s="75"/>
      <c r="DYX308" s="75"/>
      <c r="DYY308" s="75"/>
      <c r="DYZ308" s="75"/>
      <c r="DZA308" s="75"/>
      <c r="DZB308" s="75"/>
      <c r="DZC308" s="75"/>
      <c r="DZD308" s="75"/>
      <c r="DZE308" s="75"/>
      <c r="DZF308" s="75"/>
      <c r="DZG308" s="75"/>
      <c r="DZH308" s="75"/>
      <c r="DZI308" s="75"/>
      <c r="DZJ308" s="75"/>
      <c r="DZK308" s="75"/>
      <c r="DZL308" s="75"/>
      <c r="DZM308" s="75"/>
      <c r="DZN308" s="75"/>
      <c r="DZO308" s="75"/>
      <c r="DZP308" s="75"/>
      <c r="DZQ308" s="75"/>
      <c r="DZR308" s="75"/>
      <c r="DZS308" s="75"/>
      <c r="DZT308" s="75"/>
      <c r="DZU308" s="75"/>
      <c r="DZV308" s="75"/>
      <c r="DZW308" s="75"/>
      <c r="DZX308" s="75"/>
      <c r="DZY308" s="75"/>
      <c r="DZZ308" s="75"/>
      <c r="EAA308" s="75"/>
      <c r="EAB308" s="75"/>
      <c r="EAC308" s="75"/>
      <c r="EAD308" s="75"/>
      <c r="EAE308" s="75"/>
      <c r="EAF308" s="75"/>
      <c r="EAG308" s="75"/>
      <c r="EAH308" s="75"/>
      <c r="EAI308" s="75"/>
      <c r="EAJ308" s="75"/>
      <c r="EAK308" s="75"/>
      <c r="EAL308" s="75"/>
      <c r="EAM308" s="75"/>
      <c r="EAN308" s="75"/>
      <c r="EAO308" s="75"/>
      <c r="EAP308" s="75"/>
      <c r="EAQ308" s="75"/>
      <c r="EAR308" s="75"/>
      <c r="EAS308" s="75"/>
      <c r="EAT308" s="75"/>
      <c r="EAU308" s="75"/>
      <c r="EAV308" s="75"/>
      <c r="EAW308" s="75"/>
      <c r="EAX308" s="75"/>
      <c r="EAY308" s="75"/>
      <c r="EAZ308" s="75"/>
      <c r="EBA308" s="75"/>
      <c r="EBB308" s="75"/>
      <c r="EBC308" s="75"/>
      <c r="EBD308" s="75"/>
      <c r="EBE308" s="75"/>
      <c r="EBF308" s="75"/>
      <c r="EBG308" s="75"/>
      <c r="EBH308" s="75"/>
      <c r="EBI308" s="75"/>
      <c r="EBJ308" s="75"/>
      <c r="EBK308" s="75"/>
      <c r="EBL308" s="75"/>
      <c r="EBM308" s="75"/>
      <c r="EBN308" s="75"/>
      <c r="EBO308" s="75"/>
      <c r="EBP308" s="75"/>
      <c r="EBQ308" s="75"/>
      <c r="EBR308" s="75"/>
      <c r="EBS308" s="75"/>
      <c r="EBT308" s="75"/>
      <c r="EBU308" s="75"/>
      <c r="EBV308" s="75"/>
      <c r="EBW308" s="75"/>
      <c r="EBX308" s="75"/>
      <c r="EBY308" s="75"/>
      <c r="EBZ308" s="75"/>
      <c r="ECA308" s="75"/>
      <c r="ECB308" s="75"/>
      <c r="ECC308" s="75"/>
      <c r="ECD308" s="75"/>
      <c r="ECE308" s="75"/>
      <c r="ECF308" s="75"/>
      <c r="ECG308" s="75"/>
      <c r="ECH308" s="75"/>
      <c r="ECI308" s="75"/>
      <c r="ECJ308" s="75"/>
      <c r="ECK308" s="75"/>
      <c r="ECL308" s="75"/>
      <c r="ECM308" s="75"/>
      <c r="ECN308" s="75"/>
      <c r="ECO308" s="75"/>
      <c r="ECP308" s="75"/>
      <c r="ECQ308" s="75"/>
      <c r="ECR308" s="75"/>
      <c r="ECS308" s="75"/>
      <c r="ECT308" s="75"/>
      <c r="ECU308" s="75"/>
      <c r="ECV308" s="75"/>
      <c r="ECW308" s="75"/>
      <c r="ECX308" s="75"/>
      <c r="ECY308" s="75"/>
      <c r="ECZ308" s="75"/>
      <c r="EDA308" s="75"/>
      <c r="EDB308" s="75"/>
      <c r="EDC308" s="75"/>
      <c r="EDD308" s="75"/>
      <c r="EDE308" s="75"/>
      <c r="EDF308" s="75"/>
      <c r="EDG308" s="75"/>
      <c r="EDH308" s="75"/>
      <c r="EDI308" s="75"/>
      <c r="EDJ308" s="75"/>
      <c r="EDK308" s="75"/>
      <c r="EDL308" s="75"/>
      <c r="EDM308" s="75"/>
      <c r="EDN308" s="75"/>
      <c r="EDO308" s="75"/>
      <c r="EDP308" s="75"/>
      <c r="EDQ308" s="75"/>
      <c r="EDR308" s="75"/>
      <c r="EDS308" s="75"/>
      <c r="EDT308" s="75"/>
      <c r="EDU308" s="75"/>
      <c r="EDV308" s="75"/>
      <c r="EDW308" s="75"/>
      <c r="EDX308" s="75"/>
      <c r="EDY308" s="75"/>
      <c r="EDZ308" s="75"/>
      <c r="EEA308" s="75"/>
      <c r="EEB308" s="75"/>
      <c r="EEC308" s="75"/>
      <c r="EED308" s="75"/>
      <c r="EEE308" s="75"/>
      <c r="EEF308" s="75"/>
      <c r="EEG308" s="75"/>
      <c r="EEH308" s="75"/>
      <c r="EEI308" s="75"/>
      <c r="EEJ308" s="75"/>
      <c r="EEK308" s="75"/>
      <c r="EEL308" s="75"/>
      <c r="EEM308" s="75"/>
      <c r="EEN308" s="75"/>
      <c r="EEO308" s="75"/>
      <c r="EEP308" s="75"/>
      <c r="EEQ308" s="75"/>
      <c r="EER308" s="75"/>
      <c r="EES308" s="75"/>
      <c r="EET308" s="75"/>
      <c r="EEU308" s="75"/>
      <c r="EEV308" s="75"/>
      <c r="EEW308" s="75"/>
      <c r="EEX308" s="75"/>
      <c r="EEY308" s="75"/>
      <c r="EEZ308" s="75"/>
      <c r="EFA308" s="75"/>
      <c r="EFB308" s="75"/>
      <c r="EFC308" s="75"/>
      <c r="EFD308" s="75"/>
      <c r="EFE308" s="75"/>
      <c r="EFF308" s="75"/>
      <c r="EFG308" s="75"/>
      <c r="EFH308" s="75"/>
      <c r="EFI308" s="75"/>
      <c r="EFJ308" s="75"/>
      <c r="EFK308" s="75"/>
      <c r="EFL308" s="75"/>
      <c r="EFM308" s="75"/>
      <c r="EFN308" s="75"/>
      <c r="EFO308" s="75"/>
      <c r="EFP308" s="75"/>
      <c r="EFQ308" s="75"/>
      <c r="EFR308" s="75"/>
      <c r="EFS308" s="75"/>
      <c r="EFT308" s="75"/>
      <c r="EFU308" s="75"/>
      <c r="EFV308" s="75"/>
      <c r="EFW308" s="75"/>
      <c r="EFX308" s="75"/>
      <c r="EFY308" s="75"/>
      <c r="EFZ308" s="75"/>
      <c r="EGA308" s="75"/>
      <c r="EGB308" s="75"/>
      <c r="EGC308" s="75"/>
      <c r="EGD308" s="75"/>
      <c r="EGE308" s="75"/>
      <c r="EGF308" s="75"/>
      <c r="EGG308" s="75"/>
      <c r="EGH308" s="75"/>
      <c r="EGI308" s="75"/>
      <c r="EGJ308" s="75"/>
      <c r="EGK308" s="75"/>
      <c r="EGL308" s="75"/>
      <c r="EGM308" s="75"/>
      <c r="EGN308" s="75"/>
      <c r="EGO308" s="75"/>
      <c r="EGP308" s="75"/>
      <c r="EGQ308" s="75"/>
      <c r="EGR308" s="75"/>
      <c r="EGS308" s="75"/>
      <c r="EGT308" s="75"/>
      <c r="EGU308" s="75"/>
      <c r="EGV308" s="75"/>
      <c r="EGW308" s="75"/>
      <c r="EGX308" s="75"/>
      <c r="EGY308" s="75"/>
      <c r="EGZ308" s="75"/>
      <c r="EHA308" s="75"/>
      <c r="EHB308" s="75"/>
      <c r="EHC308" s="75"/>
      <c r="EHD308" s="75"/>
      <c r="EHE308" s="75"/>
      <c r="EHF308" s="75"/>
      <c r="EHG308" s="75"/>
      <c r="EHH308" s="75"/>
      <c r="EHI308" s="75"/>
      <c r="EHJ308" s="75"/>
      <c r="EHK308" s="75"/>
      <c r="EHL308" s="75"/>
      <c r="EHM308" s="75"/>
      <c r="EHN308" s="75"/>
      <c r="EHO308" s="75"/>
      <c r="EHP308" s="75"/>
      <c r="EHQ308" s="75"/>
      <c r="EHR308" s="75"/>
      <c r="EHS308" s="75"/>
      <c r="EHT308" s="75"/>
      <c r="EHU308" s="75"/>
      <c r="EHV308" s="75"/>
      <c r="EHW308" s="75"/>
      <c r="EHX308" s="75"/>
      <c r="EHY308" s="75"/>
      <c r="EHZ308" s="75"/>
      <c r="EIA308" s="75"/>
      <c r="EIB308" s="75"/>
      <c r="EIC308" s="75"/>
      <c r="EID308" s="75"/>
      <c r="EIE308" s="75"/>
      <c r="EIF308" s="75"/>
      <c r="EIG308" s="75"/>
      <c r="EIH308" s="75"/>
      <c r="EII308" s="75"/>
      <c r="EIJ308" s="75"/>
      <c r="EIK308" s="75"/>
      <c r="EIL308" s="75"/>
      <c r="EIM308" s="75"/>
      <c r="EIN308" s="75"/>
      <c r="EIO308" s="75"/>
      <c r="EIP308" s="75"/>
      <c r="EIQ308" s="75"/>
      <c r="EIR308" s="75"/>
      <c r="EIS308" s="75"/>
      <c r="EIT308" s="75"/>
      <c r="EIU308" s="75"/>
      <c r="EIV308" s="75"/>
      <c r="EIW308" s="75"/>
      <c r="EIX308" s="75"/>
      <c r="EIY308" s="75"/>
      <c r="EIZ308" s="75"/>
      <c r="EJA308" s="75"/>
      <c r="EJB308" s="75"/>
      <c r="EJC308" s="75"/>
      <c r="EJD308" s="75"/>
      <c r="EJE308" s="75"/>
      <c r="EJF308" s="75"/>
      <c r="EJG308" s="75"/>
      <c r="EJH308" s="75"/>
      <c r="EJI308" s="75"/>
      <c r="EJJ308" s="75"/>
      <c r="EJK308" s="75"/>
      <c r="EJL308" s="75"/>
      <c r="EJM308" s="75"/>
      <c r="EJN308" s="75"/>
      <c r="EJO308" s="75"/>
      <c r="EJP308" s="75"/>
      <c r="EJQ308" s="75"/>
      <c r="EJR308" s="75"/>
      <c r="EJS308" s="75"/>
      <c r="EJT308" s="75"/>
      <c r="EJU308" s="75"/>
      <c r="EJV308" s="75"/>
      <c r="EJW308" s="75"/>
      <c r="EJX308" s="75"/>
      <c r="EJY308" s="75"/>
      <c r="EJZ308" s="75"/>
      <c r="EKA308" s="75"/>
      <c r="EKB308" s="75"/>
      <c r="EKC308" s="75"/>
      <c r="EKD308" s="75"/>
      <c r="EKE308" s="75"/>
      <c r="EKF308" s="75"/>
      <c r="EKG308" s="75"/>
      <c r="EKH308" s="75"/>
      <c r="EKI308" s="75"/>
      <c r="EKJ308" s="75"/>
      <c r="EKK308" s="75"/>
      <c r="EKL308" s="75"/>
      <c r="EKM308" s="75"/>
      <c r="EKN308" s="75"/>
      <c r="EKO308" s="75"/>
      <c r="EKP308" s="75"/>
      <c r="EKQ308" s="75"/>
      <c r="EKR308" s="75"/>
      <c r="EKS308" s="75"/>
      <c r="EKT308" s="75"/>
      <c r="EKU308" s="75"/>
      <c r="EKV308" s="75"/>
      <c r="EKW308" s="75"/>
      <c r="EKX308" s="75"/>
      <c r="EKY308" s="75"/>
      <c r="EKZ308" s="75"/>
      <c r="ELA308" s="75"/>
      <c r="ELB308" s="75"/>
      <c r="ELC308" s="75"/>
      <c r="ELD308" s="75"/>
      <c r="ELE308" s="75"/>
      <c r="ELF308" s="75"/>
      <c r="ELG308" s="75"/>
      <c r="ELH308" s="75"/>
      <c r="ELI308" s="75"/>
      <c r="ELJ308" s="75"/>
      <c r="ELK308" s="75"/>
      <c r="ELL308" s="75"/>
      <c r="ELM308" s="75"/>
      <c r="ELN308" s="75"/>
      <c r="ELO308" s="75"/>
      <c r="ELP308" s="75"/>
      <c r="ELQ308" s="75"/>
      <c r="ELR308" s="75"/>
      <c r="ELS308" s="75"/>
      <c r="ELT308" s="75"/>
      <c r="ELU308" s="75"/>
      <c r="ELV308" s="75"/>
      <c r="ELW308" s="75"/>
      <c r="ELX308" s="75"/>
      <c r="ELY308" s="75"/>
      <c r="ELZ308" s="75"/>
      <c r="EMA308" s="75"/>
      <c r="EMB308" s="75"/>
      <c r="EMC308" s="75"/>
      <c r="EMD308" s="75"/>
      <c r="EME308" s="75"/>
      <c r="EMF308" s="75"/>
      <c r="EMG308" s="75"/>
      <c r="EMH308" s="75"/>
      <c r="EMI308" s="75"/>
      <c r="EMJ308" s="75"/>
      <c r="EMK308" s="75"/>
      <c r="EML308" s="75"/>
      <c r="EMM308" s="75"/>
      <c r="EMN308" s="75"/>
      <c r="EMO308" s="75"/>
      <c r="EMP308" s="75"/>
      <c r="EMQ308" s="75"/>
      <c r="EMR308" s="75"/>
      <c r="EMS308" s="75"/>
      <c r="EMT308" s="75"/>
      <c r="EMU308" s="75"/>
      <c r="EMV308" s="75"/>
      <c r="EMW308" s="75"/>
      <c r="EMX308" s="75"/>
      <c r="EMY308" s="75"/>
      <c r="EMZ308" s="75"/>
      <c r="ENA308" s="75"/>
      <c r="ENB308" s="75"/>
      <c r="ENC308" s="75"/>
      <c r="END308" s="75"/>
      <c r="ENE308" s="75"/>
      <c r="ENF308" s="75"/>
      <c r="ENG308" s="75"/>
      <c r="ENH308" s="75"/>
      <c r="ENI308" s="75"/>
      <c r="ENJ308" s="75"/>
      <c r="ENK308" s="75"/>
      <c r="ENL308" s="75"/>
      <c r="ENM308" s="75"/>
      <c r="ENN308" s="75"/>
      <c r="ENO308" s="75"/>
      <c r="ENP308" s="75"/>
      <c r="ENQ308" s="75"/>
      <c r="ENR308" s="75"/>
      <c r="ENS308" s="75"/>
      <c r="ENT308" s="75"/>
      <c r="ENU308" s="75"/>
      <c r="ENV308" s="75"/>
      <c r="ENW308" s="75"/>
      <c r="ENX308" s="75"/>
      <c r="ENY308" s="75"/>
      <c r="ENZ308" s="75"/>
      <c r="EOA308" s="75"/>
      <c r="EOB308" s="75"/>
      <c r="EOC308" s="75"/>
      <c r="EOD308" s="75"/>
      <c r="EOE308" s="75"/>
      <c r="EOF308" s="75"/>
      <c r="EOG308" s="75"/>
      <c r="EOH308" s="75"/>
      <c r="EOI308" s="75"/>
      <c r="EOJ308" s="75"/>
      <c r="EOK308" s="75"/>
      <c r="EOL308" s="75"/>
      <c r="EOM308" s="75"/>
      <c r="EON308" s="75"/>
      <c r="EOO308" s="75"/>
      <c r="EOP308" s="75"/>
      <c r="EOQ308" s="75"/>
      <c r="EOR308" s="75"/>
      <c r="EOS308" s="75"/>
      <c r="EOT308" s="75"/>
      <c r="EOU308" s="75"/>
      <c r="EOV308" s="75"/>
      <c r="EOW308" s="75"/>
      <c r="EOX308" s="75"/>
      <c r="EOY308" s="75"/>
      <c r="EOZ308" s="75"/>
      <c r="EPA308" s="75"/>
      <c r="EPB308" s="75"/>
      <c r="EPC308" s="75"/>
      <c r="EPD308" s="75"/>
      <c r="EPE308" s="75"/>
      <c r="EPF308" s="75"/>
      <c r="EPG308" s="75"/>
      <c r="EPH308" s="75"/>
      <c r="EPI308" s="75"/>
      <c r="EPJ308" s="75"/>
      <c r="EPK308" s="75"/>
      <c r="EPL308" s="75"/>
      <c r="EPM308" s="75"/>
      <c r="EPN308" s="75"/>
      <c r="EPO308" s="75"/>
      <c r="EPP308" s="75"/>
      <c r="EPQ308" s="75"/>
      <c r="EPR308" s="75"/>
      <c r="EPS308" s="75"/>
      <c r="EPT308" s="75"/>
      <c r="EPU308" s="75"/>
      <c r="EPV308" s="75"/>
      <c r="EPW308" s="75"/>
      <c r="EPX308" s="75"/>
      <c r="EPY308" s="75"/>
      <c r="EPZ308" s="75"/>
      <c r="EQA308" s="75"/>
      <c r="EQB308" s="75"/>
      <c r="EQC308" s="75"/>
      <c r="EQD308" s="75"/>
      <c r="EQE308" s="75"/>
      <c r="EQF308" s="75"/>
      <c r="EQG308" s="75"/>
      <c r="EQH308" s="75"/>
      <c r="EQI308" s="75"/>
      <c r="EQJ308" s="75"/>
      <c r="EQK308" s="75"/>
      <c r="EQL308" s="75"/>
      <c r="EQM308" s="75"/>
      <c r="EQN308" s="75"/>
      <c r="EQO308" s="75"/>
      <c r="EQP308" s="75"/>
      <c r="EQQ308" s="75"/>
      <c r="EQR308" s="75"/>
      <c r="EQS308" s="75"/>
      <c r="EQT308" s="75"/>
      <c r="EQU308" s="75"/>
      <c r="EQV308" s="75"/>
      <c r="EQW308" s="75"/>
      <c r="EQX308" s="75"/>
      <c r="EQY308" s="75"/>
      <c r="EQZ308" s="75"/>
      <c r="ERA308" s="75"/>
      <c r="ERB308" s="75"/>
      <c r="ERC308" s="75"/>
      <c r="ERD308" s="75"/>
      <c r="ERE308" s="75"/>
      <c r="ERF308" s="75"/>
      <c r="ERG308" s="75"/>
      <c r="ERH308" s="75"/>
      <c r="ERI308" s="75"/>
      <c r="ERJ308" s="75"/>
      <c r="ERK308" s="75"/>
      <c r="ERL308" s="75"/>
      <c r="ERM308" s="75"/>
      <c r="ERN308" s="75"/>
      <c r="ERO308" s="75"/>
      <c r="ERP308" s="75"/>
      <c r="ERQ308" s="75"/>
      <c r="ERR308" s="75"/>
      <c r="ERS308" s="75"/>
      <c r="ERT308" s="75"/>
      <c r="ERU308" s="75"/>
      <c r="ERV308" s="75"/>
      <c r="ERW308" s="75"/>
      <c r="ERX308" s="75"/>
      <c r="ERY308" s="75"/>
      <c r="ERZ308" s="75"/>
      <c r="ESA308" s="75"/>
      <c r="ESB308" s="75"/>
      <c r="ESC308" s="75"/>
      <c r="ESD308" s="75"/>
      <c r="ESE308" s="75"/>
      <c r="ESF308" s="75"/>
      <c r="ESG308" s="75"/>
      <c r="ESH308" s="75"/>
      <c r="ESI308" s="75"/>
      <c r="ESJ308" s="75"/>
      <c r="ESK308" s="75"/>
      <c r="ESL308" s="75"/>
      <c r="ESM308" s="75"/>
      <c r="ESN308" s="75"/>
      <c r="ESO308" s="75"/>
      <c r="ESP308" s="75"/>
      <c r="ESQ308" s="75"/>
      <c r="ESR308" s="75"/>
      <c r="ESS308" s="75"/>
      <c r="EST308" s="75"/>
      <c r="ESU308" s="75"/>
      <c r="ESV308" s="75"/>
      <c r="ESW308" s="75"/>
      <c r="ESX308" s="75"/>
      <c r="ESY308" s="75"/>
      <c r="ESZ308" s="75"/>
      <c r="ETA308" s="75"/>
      <c r="ETB308" s="75"/>
      <c r="ETC308" s="75"/>
      <c r="ETD308" s="75"/>
      <c r="ETE308" s="75"/>
      <c r="ETF308" s="75"/>
      <c r="ETG308" s="75"/>
      <c r="ETH308" s="75"/>
      <c r="ETI308" s="75"/>
      <c r="ETJ308" s="75"/>
      <c r="ETK308" s="75"/>
      <c r="ETL308" s="75"/>
      <c r="ETM308" s="75"/>
      <c r="ETN308" s="75"/>
      <c r="ETO308" s="75"/>
      <c r="ETP308" s="75"/>
      <c r="ETQ308" s="75"/>
      <c r="ETR308" s="75"/>
      <c r="ETS308" s="75"/>
      <c r="ETT308" s="75"/>
      <c r="ETU308" s="75"/>
      <c r="ETV308" s="75"/>
      <c r="ETW308" s="75"/>
      <c r="ETX308" s="75"/>
      <c r="ETY308" s="75"/>
      <c r="ETZ308" s="75"/>
      <c r="EUA308" s="75"/>
      <c r="EUB308" s="75"/>
      <c r="EUC308" s="75"/>
      <c r="EUD308" s="75"/>
      <c r="EUE308" s="75"/>
      <c r="EUF308" s="75"/>
      <c r="EUG308" s="75"/>
      <c r="EUH308" s="75"/>
      <c r="EUI308" s="75"/>
      <c r="EUJ308" s="75"/>
      <c r="EUK308" s="75"/>
      <c r="EUL308" s="75"/>
      <c r="EUM308" s="75"/>
      <c r="EUN308" s="75"/>
      <c r="EUO308" s="75"/>
      <c r="EUP308" s="75"/>
      <c r="EUQ308" s="75"/>
      <c r="EUR308" s="75"/>
      <c r="EUS308" s="75"/>
      <c r="EUT308" s="75"/>
      <c r="EUU308" s="75"/>
      <c r="EUV308" s="75"/>
      <c r="EUW308" s="75"/>
      <c r="EUX308" s="75"/>
      <c r="EUY308" s="75"/>
      <c r="EUZ308" s="75"/>
      <c r="EVA308" s="75"/>
      <c r="EVB308" s="75"/>
      <c r="EVC308" s="75"/>
      <c r="EVD308" s="75"/>
      <c r="EVE308" s="75"/>
      <c r="EVF308" s="75"/>
      <c r="EVG308" s="75"/>
      <c r="EVH308" s="75"/>
      <c r="EVI308" s="75"/>
      <c r="EVJ308" s="75"/>
      <c r="EVK308" s="75"/>
      <c r="EVL308" s="75"/>
      <c r="EVM308" s="75"/>
      <c r="EVN308" s="75"/>
      <c r="EVO308" s="75"/>
      <c r="EVP308" s="75"/>
      <c r="EVQ308" s="75"/>
      <c r="EVR308" s="75"/>
      <c r="EVS308" s="75"/>
      <c r="EVT308" s="75"/>
      <c r="EVU308" s="75"/>
      <c r="EVV308" s="75"/>
      <c r="EVW308" s="75"/>
      <c r="EVX308" s="75"/>
      <c r="EVY308" s="75"/>
      <c r="EVZ308" s="75"/>
      <c r="EWA308" s="75"/>
      <c r="EWB308" s="75"/>
      <c r="EWC308" s="75"/>
      <c r="EWD308" s="75"/>
      <c r="EWE308" s="75"/>
      <c r="EWF308" s="75"/>
      <c r="EWG308" s="75"/>
      <c r="EWH308" s="75"/>
      <c r="EWI308" s="75"/>
      <c r="EWJ308" s="75"/>
      <c r="EWK308" s="75"/>
      <c r="EWL308" s="75"/>
      <c r="EWM308" s="75"/>
      <c r="EWN308" s="75"/>
      <c r="EWO308" s="75"/>
      <c r="EWP308" s="75"/>
      <c r="EWQ308" s="75"/>
      <c r="EWR308" s="75"/>
      <c r="EWS308" s="75"/>
      <c r="EWT308" s="75"/>
      <c r="EWU308" s="75"/>
      <c r="EWV308" s="75"/>
      <c r="EWW308" s="75"/>
      <c r="EWX308" s="75"/>
      <c r="EWY308" s="75"/>
      <c r="EWZ308" s="75"/>
      <c r="EXA308" s="75"/>
      <c r="EXB308" s="75"/>
      <c r="EXC308" s="75"/>
      <c r="EXD308" s="75"/>
      <c r="EXE308" s="75"/>
      <c r="EXF308" s="75"/>
      <c r="EXG308" s="75"/>
      <c r="EXH308" s="75"/>
      <c r="EXI308" s="75"/>
      <c r="EXJ308" s="75"/>
      <c r="EXK308" s="75"/>
      <c r="EXL308" s="75"/>
      <c r="EXM308" s="75"/>
      <c r="EXN308" s="75"/>
      <c r="EXO308" s="75"/>
      <c r="EXP308" s="75"/>
      <c r="EXQ308" s="75"/>
      <c r="EXR308" s="75"/>
      <c r="EXS308" s="75"/>
      <c r="EXT308" s="75"/>
      <c r="EXU308" s="75"/>
      <c r="EXV308" s="75"/>
      <c r="EXW308" s="75"/>
      <c r="EXX308" s="75"/>
      <c r="EXY308" s="75"/>
      <c r="EXZ308" s="75"/>
      <c r="EYA308" s="75"/>
      <c r="EYB308" s="75"/>
      <c r="EYC308" s="75"/>
      <c r="EYD308" s="75"/>
      <c r="EYE308" s="75"/>
      <c r="EYF308" s="75"/>
      <c r="EYG308" s="75"/>
      <c r="EYH308" s="75"/>
      <c r="EYI308" s="75"/>
      <c r="EYJ308" s="75"/>
      <c r="EYK308" s="75"/>
      <c r="EYL308" s="75"/>
      <c r="EYM308" s="75"/>
      <c r="EYN308" s="75"/>
      <c r="EYO308" s="75"/>
      <c r="EYP308" s="75"/>
      <c r="EYQ308" s="75"/>
      <c r="EYR308" s="75"/>
      <c r="EYS308" s="75"/>
      <c r="EYT308" s="75"/>
      <c r="EYU308" s="75"/>
      <c r="EYV308" s="75"/>
      <c r="EYW308" s="75"/>
      <c r="EYX308" s="75"/>
      <c r="EYY308" s="75"/>
      <c r="EYZ308" s="75"/>
      <c r="EZA308" s="75"/>
      <c r="EZB308" s="75"/>
      <c r="EZC308" s="75"/>
      <c r="EZD308" s="75"/>
      <c r="EZE308" s="75"/>
      <c r="EZF308" s="75"/>
      <c r="EZG308" s="75"/>
      <c r="EZH308" s="75"/>
      <c r="EZI308" s="75"/>
      <c r="EZJ308" s="75"/>
      <c r="EZK308" s="75"/>
      <c r="EZL308" s="75"/>
      <c r="EZM308" s="75"/>
      <c r="EZN308" s="75"/>
      <c r="EZO308" s="75"/>
      <c r="EZP308" s="75"/>
      <c r="EZQ308" s="75"/>
      <c r="EZR308" s="75"/>
      <c r="EZS308" s="75"/>
      <c r="EZT308" s="75"/>
      <c r="EZU308" s="75"/>
      <c r="EZV308" s="75"/>
      <c r="EZW308" s="75"/>
      <c r="EZX308" s="75"/>
      <c r="EZY308" s="75"/>
      <c r="EZZ308" s="75"/>
      <c r="FAA308" s="75"/>
      <c r="FAB308" s="75"/>
      <c r="FAC308" s="75"/>
      <c r="FAD308" s="75"/>
      <c r="FAE308" s="75"/>
      <c r="FAF308" s="75"/>
      <c r="FAG308" s="75"/>
      <c r="FAH308" s="75"/>
      <c r="FAI308" s="75"/>
      <c r="FAJ308" s="75"/>
      <c r="FAK308" s="75"/>
      <c r="FAL308" s="75"/>
      <c r="FAM308" s="75"/>
      <c r="FAN308" s="75"/>
      <c r="FAO308" s="75"/>
      <c r="FAP308" s="75"/>
      <c r="FAQ308" s="75"/>
      <c r="FAR308" s="75"/>
      <c r="FAS308" s="75"/>
      <c r="FAT308" s="75"/>
      <c r="FAU308" s="75"/>
      <c r="FAV308" s="75"/>
      <c r="FAW308" s="75"/>
      <c r="FAX308" s="75"/>
      <c r="FAY308" s="75"/>
      <c r="FAZ308" s="75"/>
      <c r="FBA308" s="75"/>
      <c r="FBB308" s="75"/>
      <c r="FBC308" s="75"/>
      <c r="FBD308" s="75"/>
      <c r="FBE308" s="75"/>
      <c r="FBF308" s="75"/>
      <c r="FBG308" s="75"/>
      <c r="FBH308" s="75"/>
      <c r="FBI308" s="75"/>
      <c r="FBJ308" s="75"/>
      <c r="FBK308" s="75"/>
      <c r="FBL308" s="75"/>
      <c r="FBM308" s="75"/>
      <c r="FBN308" s="75"/>
      <c r="FBO308" s="75"/>
      <c r="FBP308" s="75"/>
      <c r="FBQ308" s="75"/>
      <c r="FBR308" s="75"/>
      <c r="FBS308" s="75"/>
      <c r="FBT308" s="75"/>
      <c r="FBU308" s="75"/>
      <c r="FBV308" s="75"/>
      <c r="FBW308" s="75"/>
      <c r="FBX308" s="75"/>
      <c r="FBY308" s="75"/>
      <c r="FBZ308" s="75"/>
      <c r="FCA308" s="75"/>
      <c r="FCB308" s="75"/>
      <c r="FCC308" s="75"/>
      <c r="FCD308" s="75"/>
      <c r="FCE308" s="75"/>
      <c r="FCF308" s="75"/>
      <c r="FCG308" s="75"/>
      <c r="FCH308" s="75"/>
      <c r="FCI308" s="75"/>
      <c r="FCJ308" s="75"/>
      <c r="FCK308" s="75"/>
      <c r="FCL308" s="75"/>
      <c r="FCM308" s="75"/>
      <c r="FCN308" s="75"/>
      <c r="FCO308" s="75"/>
      <c r="FCP308" s="75"/>
      <c r="FCQ308" s="75"/>
      <c r="FCR308" s="75"/>
      <c r="FCS308" s="75"/>
      <c r="FCT308" s="75"/>
      <c r="FCU308" s="75"/>
      <c r="FCV308" s="75"/>
      <c r="FCW308" s="75"/>
      <c r="FCX308" s="75"/>
      <c r="FCY308" s="75"/>
      <c r="FCZ308" s="75"/>
      <c r="FDA308" s="75"/>
      <c r="FDB308" s="75"/>
      <c r="FDC308" s="75"/>
      <c r="FDD308" s="75"/>
      <c r="FDE308" s="75"/>
      <c r="FDF308" s="75"/>
      <c r="FDG308" s="75"/>
      <c r="FDH308" s="75"/>
      <c r="FDI308" s="75"/>
      <c r="FDJ308" s="75"/>
      <c r="FDK308" s="75"/>
      <c r="FDL308" s="75"/>
      <c r="FDM308" s="75"/>
      <c r="FDN308" s="75"/>
      <c r="FDO308" s="75"/>
      <c r="FDP308" s="75"/>
      <c r="FDQ308" s="75"/>
      <c r="FDR308" s="75"/>
      <c r="FDS308" s="75"/>
      <c r="FDT308" s="75"/>
      <c r="FDU308" s="75"/>
      <c r="FDV308" s="75"/>
      <c r="FDW308" s="75"/>
      <c r="FDX308" s="75"/>
      <c r="FDY308" s="75"/>
      <c r="FDZ308" s="75"/>
      <c r="FEA308" s="75"/>
      <c r="FEB308" s="75"/>
      <c r="FEC308" s="75"/>
      <c r="FED308" s="75"/>
      <c r="FEE308" s="75"/>
      <c r="FEF308" s="75"/>
      <c r="FEG308" s="75"/>
      <c r="FEH308" s="75"/>
      <c r="FEI308" s="75"/>
      <c r="FEJ308" s="75"/>
      <c r="FEK308" s="75"/>
      <c r="FEL308" s="75"/>
      <c r="FEM308" s="75"/>
      <c r="FEN308" s="75"/>
      <c r="FEO308" s="75"/>
      <c r="FEP308" s="75"/>
      <c r="FEQ308" s="75"/>
      <c r="FER308" s="75"/>
      <c r="FES308" s="75"/>
      <c r="FET308" s="75"/>
      <c r="FEU308" s="75"/>
      <c r="FEV308" s="75"/>
      <c r="FEW308" s="75"/>
      <c r="FEX308" s="75"/>
      <c r="FEY308" s="75"/>
      <c r="FEZ308" s="75"/>
      <c r="FFA308" s="75"/>
      <c r="FFB308" s="75"/>
      <c r="FFC308" s="75"/>
      <c r="FFD308" s="75"/>
      <c r="FFE308" s="75"/>
      <c r="FFF308" s="75"/>
      <c r="FFG308" s="75"/>
      <c r="FFH308" s="75"/>
      <c r="FFI308" s="75"/>
      <c r="FFJ308" s="75"/>
      <c r="FFK308" s="75"/>
      <c r="FFL308" s="75"/>
      <c r="FFM308" s="75"/>
      <c r="FFN308" s="75"/>
      <c r="FFO308" s="75"/>
      <c r="FFP308" s="75"/>
      <c r="FFQ308" s="75"/>
      <c r="FFR308" s="75"/>
      <c r="FFS308" s="75"/>
      <c r="FFT308" s="75"/>
      <c r="FFU308" s="75"/>
      <c r="FFV308" s="75"/>
      <c r="FFW308" s="75"/>
      <c r="FFX308" s="75"/>
      <c r="FFY308" s="75"/>
      <c r="FFZ308" s="75"/>
      <c r="FGA308" s="75"/>
      <c r="FGB308" s="75"/>
      <c r="FGC308" s="75"/>
      <c r="FGD308" s="75"/>
      <c r="FGE308" s="75"/>
      <c r="FGF308" s="75"/>
      <c r="FGG308" s="75"/>
      <c r="FGH308" s="75"/>
      <c r="FGI308" s="75"/>
      <c r="FGJ308" s="75"/>
      <c r="FGK308" s="75"/>
      <c r="FGL308" s="75"/>
      <c r="FGM308" s="75"/>
      <c r="FGN308" s="75"/>
      <c r="FGO308" s="75"/>
      <c r="FGP308" s="75"/>
      <c r="FGQ308" s="75"/>
      <c r="FGR308" s="75"/>
      <c r="FGS308" s="75"/>
      <c r="FGT308" s="75"/>
      <c r="FGU308" s="75"/>
      <c r="FGV308" s="75"/>
      <c r="FGW308" s="75"/>
      <c r="FGX308" s="75"/>
      <c r="FGY308" s="75"/>
      <c r="FGZ308" s="75"/>
      <c r="FHA308" s="75"/>
      <c r="FHB308" s="75"/>
      <c r="FHC308" s="75"/>
      <c r="FHD308" s="75"/>
      <c r="FHE308" s="75"/>
      <c r="FHF308" s="75"/>
      <c r="FHG308" s="75"/>
      <c r="FHH308" s="75"/>
      <c r="FHI308" s="75"/>
      <c r="FHJ308" s="75"/>
      <c r="FHK308" s="75"/>
      <c r="FHL308" s="75"/>
      <c r="FHM308" s="75"/>
      <c r="FHN308" s="75"/>
      <c r="FHO308" s="75"/>
      <c r="FHP308" s="75"/>
      <c r="FHQ308" s="75"/>
      <c r="FHR308" s="75"/>
      <c r="FHS308" s="75"/>
      <c r="FHT308" s="75"/>
      <c r="FHU308" s="75"/>
      <c r="FHV308" s="75"/>
      <c r="FHW308" s="75"/>
      <c r="FHX308" s="75"/>
      <c r="FHY308" s="75"/>
      <c r="FHZ308" s="75"/>
      <c r="FIA308" s="75"/>
      <c r="FIB308" s="75"/>
      <c r="FIC308" s="75"/>
      <c r="FID308" s="75"/>
      <c r="FIE308" s="75"/>
      <c r="FIF308" s="75"/>
      <c r="FIG308" s="75"/>
      <c r="FIH308" s="75"/>
      <c r="FII308" s="75"/>
      <c r="FIJ308" s="75"/>
      <c r="FIK308" s="75"/>
      <c r="FIL308" s="75"/>
      <c r="FIM308" s="75"/>
      <c r="FIN308" s="75"/>
      <c r="FIO308" s="75"/>
      <c r="FIP308" s="75"/>
      <c r="FIQ308" s="75"/>
      <c r="FIR308" s="75"/>
      <c r="FIS308" s="75"/>
      <c r="FIT308" s="75"/>
      <c r="FIU308" s="75"/>
      <c r="FIV308" s="75"/>
      <c r="FIW308" s="75"/>
      <c r="FIX308" s="75"/>
      <c r="FIY308" s="75"/>
      <c r="FIZ308" s="75"/>
      <c r="FJA308" s="75"/>
      <c r="FJB308" s="75"/>
      <c r="FJC308" s="75"/>
      <c r="FJD308" s="75"/>
      <c r="FJE308" s="75"/>
      <c r="FJF308" s="75"/>
      <c r="FJG308" s="75"/>
      <c r="FJH308" s="75"/>
      <c r="FJI308" s="75"/>
      <c r="FJJ308" s="75"/>
      <c r="FJK308" s="75"/>
      <c r="FJL308" s="75"/>
      <c r="FJM308" s="75"/>
      <c r="FJN308" s="75"/>
      <c r="FJO308" s="75"/>
      <c r="FJP308" s="75"/>
      <c r="FJQ308" s="75"/>
      <c r="FJR308" s="75"/>
      <c r="FJS308" s="75"/>
      <c r="FJT308" s="75"/>
      <c r="FJU308" s="75"/>
      <c r="FJV308" s="75"/>
      <c r="FJW308" s="75"/>
      <c r="FJX308" s="75"/>
      <c r="FJY308" s="75"/>
      <c r="FJZ308" s="75"/>
      <c r="FKA308" s="75"/>
      <c r="FKB308" s="75"/>
      <c r="FKC308" s="75"/>
      <c r="FKD308" s="75"/>
      <c r="FKE308" s="75"/>
      <c r="FKF308" s="75"/>
      <c r="FKG308" s="75"/>
      <c r="FKH308" s="75"/>
      <c r="FKI308" s="75"/>
      <c r="FKJ308" s="75"/>
      <c r="FKK308" s="75"/>
      <c r="FKL308" s="75"/>
      <c r="FKM308" s="75"/>
      <c r="FKN308" s="75"/>
      <c r="FKO308" s="75"/>
      <c r="FKP308" s="75"/>
      <c r="FKQ308" s="75"/>
      <c r="FKR308" s="75"/>
      <c r="FKS308" s="75"/>
      <c r="FKT308" s="75"/>
      <c r="FKU308" s="75"/>
      <c r="FKV308" s="75"/>
      <c r="FKW308" s="75"/>
      <c r="FKX308" s="75"/>
      <c r="FKY308" s="75"/>
      <c r="FKZ308" s="75"/>
      <c r="FLA308" s="75"/>
      <c r="FLB308" s="75"/>
      <c r="FLC308" s="75"/>
      <c r="FLD308" s="75"/>
      <c r="FLE308" s="75"/>
      <c r="FLF308" s="75"/>
      <c r="FLG308" s="75"/>
      <c r="FLH308" s="75"/>
      <c r="FLI308" s="75"/>
      <c r="FLJ308" s="75"/>
      <c r="FLK308" s="75"/>
      <c r="FLL308" s="75"/>
      <c r="FLM308" s="75"/>
      <c r="FLN308" s="75"/>
      <c r="FLO308" s="75"/>
      <c r="FLP308" s="75"/>
      <c r="FLQ308" s="75"/>
      <c r="FLR308" s="75"/>
      <c r="FLS308" s="75"/>
      <c r="FLT308" s="75"/>
      <c r="FLU308" s="75"/>
      <c r="FLV308" s="75"/>
      <c r="FLW308" s="75"/>
      <c r="FLX308" s="75"/>
      <c r="FLY308" s="75"/>
      <c r="FLZ308" s="75"/>
      <c r="FMA308" s="75"/>
      <c r="FMB308" s="75"/>
      <c r="FMC308" s="75"/>
      <c r="FMD308" s="75"/>
      <c r="FME308" s="75"/>
      <c r="FMF308" s="75"/>
      <c r="FMG308" s="75"/>
      <c r="FMH308" s="75"/>
      <c r="FMI308" s="75"/>
      <c r="FMJ308" s="75"/>
      <c r="FMK308" s="75"/>
      <c r="FML308" s="75"/>
      <c r="FMM308" s="75"/>
      <c r="FMN308" s="75"/>
      <c r="FMO308" s="75"/>
      <c r="FMP308" s="75"/>
      <c r="FMQ308" s="75"/>
      <c r="FMR308" s="75"/>
      <c r="FMS308" s="75"/>
      <c r="FMT308" s="75"/>
      <c r="FMU308" s="75"/>
      <c r="FMV308" s="75"/>
      <c r="FMW308" s="75"/>
      <c r="FMX308" s="75"/>
      <c r="FMY308" s="75"/>
      <c r="FMZ308" s="75"/>
      <c r="FNA308" s="75"/>
      <c r="FNB308" s="75"/>
      <c r="FNC308" s="75"/>
      <c r="FND308" s="75"/>
      <c r="FNE308" s="75"/>
      <c r="FNF308" s="75"/>
      <c r="FNG308" s="75"/>
      <c r="FNH308" s="75"/>
      <c r="FNI308" s="75"/>
      <c r="FNJ308" s="75"/>
      <c r="FNK308" s="75"/>
      <c r="FNL308" s="75"/>
      <c r="FNM308" s="75"/>
      <c r="FNN308" s="75"/>
      <c r="FNO308" s="75"/>
      <c r="FNP308" s="75"/>
      <c r="FNQ308" s="75"/>
      <c r="FNR308" s="75"/>
      <c r="FNS308" s="75"/>
      <c r="FNT308" s="75"/>
      <c r="FNU308" s="75"/>
      <c r="FNV308" s="75"/>
      <c r="FNW308" s="75"/>
      <c r="FNX308" s="75"/>
      <c r="FNY308" s="75"/>
      <c r="FNZ308" s="75"/>
      <c r="FOA308" s="75"/>
      <c r="FOB308" s="75"/>
      <c r="FOC308" s="75"/>
      <c r="FOD308" s="75"/>
      <c r="FOE308" s="75"/>
      <c r="FOF308" s="75"/>
      <c r="FOG308" s="75"/>
      <c r="FOH308" s="75"/>
      <c r="FOI308" s="75"/>
      <c r="FOJ308" s="75"/>
      <c r="FOK308" s="75"/>
      <c r="FOL308" s="75"/>
      <c r="FOM308" s="75"/>
      <c r="FON308" s="75"/>
      <c r="FOO308" s="75"/>
      <c r="FOP308" s="75"/>
      <c r="FOQ308" s="75"/>
      <c r="FOR308" s="75"/>
      <c r="FOS308" s="75"/>
      <c r="FOT308" s="75"/>
      <c r="FOU308" s="75"/>
      <c r="FOV308" s="75"/>
      <c r="FOW308" s="75"/>
      <c r="FOX308" s="75"/>
      <c r="FOY308" s="75"/>
      <c r="FOZ308" s="75"/>
      <c r="FPA308" s="75"/>
      <c r="FPB308" s="75"/>
      <c r="FPC308" s="75"/>
      <c r="FPD308" s="75"/>
      <c r="FPE308" s="75"/>
      <c r="FPF308" s="75"/>
      <c r="FPG308" s="75"/>
      <c r="FPH308" s="75"/>
      <c r="FPI308" s="75"/>
      <c r="FPJ308" s="75"/>
      <c r="FPK308" s="75"/>
      <c r="FPL308" s="75"/>
      <c r="FPM308" s="75"/>
      <c r="FPN308" s="75"/>
      <c r="FPO308" s="75"/>
      <c r="FPP308" s="75"/>
      <c r="FPQ308" s="75"/>
      <c r="FPR308" s="75"/>
      <c r="FPS308" s="75"/>
      <c r="FPT308" s="75"/>
      <c r="FPU308" s="75"/>
      <c r="FPV308" s="75"/>
      <c r="FPW308" s="75"/>
      <c r="FPX308" s="75"/>
      <c r="FPY308" s="75"/>
      <c r="FPZ308" s="75"/>
      <c r="FQA308" s="75"/>
      <c r="FQB308" s="75"/>
      <c r="FQC308" s="75"/>
      <c r="FQD308" s="75"/>
      <c r="FQE308" s="75"/>
      <c r="FQF308" s="75"/>
      <c r="FQG308" s="75"/>
      <c r="FQH308" s="75"/>
      <c r="FQI308" s="75"/>
      <c r="FQJ308" s="75"/>
      <c r="FQK308" s="75"/>
      <c r="FQL308" s="75"/>
      <c r="FQM308" s="75"/>
      <c r="FQN308" s="75"/>
      <c r="FQO308" s="75"/>
      <c r="FQP308" s="75"/>
      <c r="FQQ308" s="75"/>
      <c r="FQR308" s="75"/>
      <c r="FQS308" s="75"/>
      <c r="FQT308" s="75"/>
      <c r="FQU308" s="75"/>
      <c r="FQV308" s="75"/>
      <c r="FQW308" s="75"/>
      <c r="FQX308" s="75"/>
      <c r="FQY308" s="75"/>
      <c r="FQZ308" s="75"/>
      <c r="FRA308" s="75"/>
      <c r="FRB308" s="75"/>
      <c r="FRC308" s="75"/>
      <c r="FRD308" s="75"/>
      <c r="FRE308" s="75"/>
      <c r="FRF308" s="75"/>
      <c r="FRG308" s="75"/>
      <c r="FRH308" s="75"/>
      <c r="FRI308" s="75"/>
      <c r="FRJ308" s="75"/>
      <c r="FRK308" s="75"/>
      <c r="FRL308" s="75"/>
      <c r="FRM308" s="75"/>
      <c r="FRN308" s="75"/>
      <c r="FRO308" s="75"/>
      <c r="FRP308" s="75"/>
      <c r="FRQ308" s="75"/>
      <c r="FRR308" s="75"/>
      <c r="FRS308" s="75"/>
      <c r="FRT308" s="75"/>
      <c r="FRU308" s="75"/>
      <c r="FRV308" s="75"/>
      <c r="FRW308" s="75"/>
      <c r="FRX308" s="75"/>
      <c r="FRY308" s="75"/>
      <c r="FRZ308" s="75"/>
      <c r="FSA308" s="75"/>
      <c r="FSB308" s="75"/>
      <c r="FSC308" s="75"/>
      <c r="FSD308" s="75"/>
      <c r="FSE308" s="75"/>
      <c r="FSF308" s="75"/>
      <c r="FSG308" s="75"/>
      <c r="FSH308" s="75"/>
      <c r="FSI308" s="75"/>
      <c r="FSJ308" s="75"/>
      <c r="FSK308" s="75"/>
      <c r="FSL308" s="75"/>
      <c r="FSM308" s="75"/>
      <c r="FSN308" s="75"/>
      <c r="FSO308" s="75"/>
      <c r="FSP308" s="75"/>
      <c r="FSQ308" s="75"/>
      <c r="FSR308" s="75"/>
      <c r="FSS308" s="75"/>
      <c r="FST308" s="75"/>
      <c r="FSU308" s="75"/>
      <c r="FSV308" s="75"/>
      <c r="FSW308" s="75"/>
      <c r="FSX308" s="75"/>
      <c r="FSY308" s="75"/>
      <c r="FSZ308" s="75"/>
      <c r="FTA308" s="75"/>
      <c r="FTB308" s="75"/>
      <c r="FTC308" s="75"/>
      <c r="FTD308" s="75"/>
      <c r="FTE308" s="75"/>
      <c r="FTF308" s="75"/>
      <c r="FTG308" s="75"/>
      <c r="FTH308" s="75"/>
      <c r="FTI308" s="75"/>
      <c r="FTJ308" s="75"/>
      <c r="FTK308" s="75"/>
      <c r="FTL308" s="75"/>
      <c r="FTM308" s="75"/>
      <c r="FTN308" s="75"/>
      <c r="FTO308" s="75"/>
      <c r="FTP308" s="75"/>
      <c r="FTQ308" s="75"/>
      <c r="FTR308" s="75"/>
      <c r="FTS308" s="75"/>
      <c r="FTT308" s="75"/>
      <c r="FTU308" s="75"/>
      <c r="FTV308" s="75"/>
      <c r="FTW308" s="75"/>
      <c r="FTX308" s="75"/>
      <c r="FTY308" s="75"/>
      <c r="FTZ308" s="75"/>
      <c r="FUA308" s="75"/>
      <c r="FUB308" s="75"/>
      <c r="FUC308" s="75"/>
      <c r="FUD308" s="75"/>
      <c r="FUE308" s="75"/>
      <c r="FUF308" s="75"/>
      <c r="FUG308" s="75"/>
      <c r="FUH308" s="75"/>
      <c r="FUI308" s="75"/>
      <c r="FUJ308" s="75"/>
      <c r="FUK308" s="75"/>
      <c r="FUL308" s="75"/>
      <c r="FUM308" s="75"/>
      <c r="FUN308" s="75"/>
      <c r="FUO308" s="75"/>
      <c r="FUP308" s="75"/>
      <c r="FUQ308" s="75"/>
      <c r="FUR308" s="75"/>
      <c r="FUS308" s="75"/>
      <c r="FUT308" s="75"/>
      <c r="FUU308" s="75"/>
      <c r="FUV308" s="75"/>
      <c r="FUW308" s="75"/>
      <c r="FUX308" s="75"/>
      <c r="FUY308" s="75"/>
      <c r="FUZ308" s="75"/>
      <c r="FVA308" s="75"/>
      <c r="FVB308" s="75"/>
      <c r="FVC308" s="75"/>
      <c r="FVD308" s="75"/>
      <c r="FVE308" s="75"/>
      <c r="FVF308" s="75"/>
      <c r="FVG308" s="75"/>
      <c r="FVH308" s="75"/>
      <c r="FVI308" s="75"/>
      <c r="FVJ308" s="75"/>
      <c r="FVK308" s="75"/>
      <c r="FVL308" s="75"/>
      <c r="FVM308" s="75"/>
      <c r="FVN308" s="75"/>
      <c r="FVO308" s="75"/>
      <c r="FVP308" s="75"/>
      <c r="FVQ308" s="75"/>
      <c r="FVR308" s="75"/>
      <c r="FVS308" s="75"/>
      <c r="FVT308" s="75"/>
      <c r="FVU308" s="75"/>
      <c r="FVV308" s="75"/>
      <c r="FVW308" s="75"/>
      <c r="FVX308" s="75"/>
      <c r="FVY308" s="75"/>
      <c r="FVZ308" s="75"/>
      <c r="FWA308" s="75"/>
      <c r="FWB308" s="75"/>
      <c r="FWC308" s="75"/>
      <c r="FWD308" s="75"/>
      <c r="FWE308" s="75"/>
      <c r="FWF308" s="75"/>
      <c r="FWG308" s="75"/>
      <c r="FWH308" s="75"/>
      <c r="FWI308" s="75"/>
      <c r="FWJ308" s="75"/>
      <c r="FWK308" s="75"/>
      <c r="FWL308" s="75"/>
      <c r="FWM308" s="75"/>
      <c r="FWN308" s="75"/>
      <c r="FWO308" s="75"/>
      <c r="FWP308" s="75"/>
      <c r="FWQ308" s="75"/>
      <c r="FWR308" s="75"/>
      <c r="FWS308" s="75"/>
      <c r="FWT308" s="75"/>
      <c r="FWU308" s="75"/>
      <c r="FWV308" s="75"/>
      <c r="FWW308" s="75"/>
      <c r="FWX308" s="75"/>
      <c r="FWY308" s="75"/>
      <c r="FWZ308" s="75"/>
      <c r="FXA308" s="75"/>
      <c r="FXB308" s="75"/>
      <c r="FXC308" s="75"/>
      <c r="FXD308" s="75"/>
      <c r="FXE308" s="75"/>
      <c r="FXF308" s="75"/>
      <c r="FXG308" s="75"/>
      <c r="FXH308" s="75"/>
      <c r="FXI308" s="75"/>
      <c r="FXJ308" s="75"/>
      <c r="FXK308" s="75"/>
      <c r="FXL308" s="75"/>
      <c r="FXM308" s="75"/>
      <c r="FXN308" s="75"/>
      <c r="FXO308" s="75"/>
      <c r="FXP308" s="75"/>
      <c r="FXQ308" s="75"/>
      <c r="FXR308" s="75"/>
      <c r="FXS308" s="75"/>
      <c r="FXT308" s="75"/>
      <c r="FXU308" s="75"/>
      <c r="FXV308" s="75"/>
      <c r="FXW308" s="75"/>
      <c r="FXX308" s="75"/>
      <c r="FXY308" s="75"/>
      <c r="FXZ308" s="75"/>
      <c r="FYA308" s="75"/>
      <c r="FYB308" s="75"/>
      <c r="FYC308" s="75"/>
      <c r="FYD308" s="75"/>
      <c r="FYE308" s="75"/>
      <c r="FYF308" s="75"/>
      <c r="FYG308" s="75"/>
      <c r="FYH308" s="75"/>
      <c r="FYI308" s="75"/>
      <c r="FYJ308" s="75"/>
      <c r="FYK308" s="75"/>
      <c r="FYL308" s="75"/>
      <c r="FYM308" s="75"/>
      <c r="FYN308" s="75"/>
      <c r="FYO308" s="75"/>
      <c r="FYP308" s="75"/>
      <c r="FYQ308" s="75"/>
      <c r="FYR308" s="75"/>
      <c r="FYS308" s="75"/>
      <c r="FYT308" s="75"/>
      <c r="FYU308" s="75"/>
      <c r="FYV308" s="75"/>
      <c r="FYW308" s="75"/>
      <c r="FYX308" s="75"/>
      <c r="FYY308" s="75"/>
      <c r="FYZ308" s="75"/>
      <c r="FZA308" s="75"/>
      <c r="FZB308" s="75"/>
      <c r="FZC308" s="75"/>
      <c r="FZD308" s="75"/>
      <c r="FZE308" s="75"/>
      <c r="FZF308" s="75"/>
      <c r="FZG308" s="75"/>
      <c r="FZH308" s="75"/>
      <c r="FZI308" s="75"/>
      <c r="FZJ308" s="75"/>
      <c r="FZK308" s="75"/>
      <c r="FZL308" s="75"/>
      <c r="FZM308" s="75"/>
      <c r="FZN308" s="75"/>
      <c r="FZO308" s="75"/>
      <c r="FZP308" s="75"/>
      <c r="FZQ308" s="75"/>
      <c r="FZR308" s="75"/>
      <c r="FZS308" s="75"/>
      <c r="FZT308" s="75"/>
      <c r="FZU308" s="75"/>
      <c r="FZV308" s="75"/>
      <c r="FZW308" s="75"/>
      <c r="FZX308" s="75"/>
      <c r="FZY308" s="75"/>
      <c r="FZZ308" s="75"/>
      <c r="GAA308" s="75"/>
      <c r="GAB308" s="75"/>
      <c r="GAC308" s="75"/>
      <c r="GAD308" s="75"/>
      <c r="GAE308" s="75"/>
      <c r="GAF308" s="75"/>
      <c r="GAG308" s="75"/>
      <c r="GAH308" s="75"/>
      <c r="GAI308" s="75"/>
      <c r="GAJ308" s="75"/>
      <c r="GAK308" s="75"/>
      <c r="GAL308" s="75"/>
      <c r="GAM308" s="75"/>
      <c r="GAN308" s="75"/>
      <c r="GAO308" s="75"/>
      <c r="GAP308" s="75"/>
      <c r="GAQ308" s="75"/>
      <c r="GAR308" s="75"/>
      <c r="GAS308" s="75"/>
      <c r="GAT308" s="75"/>
      <c r="GAU308" s="75"/>
      <c r="GAV308" s="75"/>
      <c r="GAW308" s="75"/>
      <c r="GAX308" s="75"/>
      <c r="GAY308" s="75"/>
      <c r="GAZ308" s="75"/>
      <c r="GBA308" s="75"/>
      <c r="GBB308" s="75"/>
      <c r="GBC308" s="75"/>
      <c r="GBD308" s="75"/>
      <c r="GBE308" s="75"/>
      <c r="GBF308" s="75"/>
      <c r="GBG308" s="75"/>
      <c r="GBH308" s="75"/>
      <c r="GBI308" s="75"/>
      <c r="GBJ308" s="75"/>
      <c r="GBK308" s="75"/>
      <c r="GBL308" s="75"/>
      <c r="GBM308" s="75"/>
      <c r="GBN308" s="75"/>
      <c r="GBO308" s="75"/>
      <c r="GBP308" s="75"/>
      <c r="GBQ308" s="75"/>
      <c r="GBR308" s="75"/>
      <c r="GBS308" s="75"/>
      <c r="GBT308" s="75"/>
      <c r="GBU308" s="75"/>
      <c r="GBV308" s="75"/>
      <c r="GBW308" s="75"/>
      <c r="GBX308" s="75"/>
      <c r="GBY308" s="75"/>
      <c r="GBZ308" s="75"/>
      <c r="GCA308" s="75"/>
      <c r="GCB308" s="75"/>
      <c r="GCC308" s="75"/>
      <c r="GCD308" s="75"/>
      <c r="GCE308" s="75"/>
      <c r="GCF308" s="75"/>
      <c r="GCG308" s="75"/>
      <c r="GCH308" s="75"/>
      <c r="GCI308" s="75"/>
      <c r="GCJ308" s="75"/>
      <c r="GCK308" s="75"/>
      <c r="GCL308" s="75"/>
      <c r="GCM308" s="75"/>
      <c r="GCN308" s="75"/>
      <c r="GCO308" s="75"/>
      <c r="GCP308" s="75"/>
      <c r="GCQ308" s="75"/>
      <c r="GCR308" s="75"/>
      <c r="GCS308" s="75"/>
      <c r="GCT308" s="75"/>
      <c r="GCU308" s="75"/>
      <c r="GCV308" s="75"/>
      <c r="GCW308" s="75"/>
      <c r="GCX308" s="75"/>
      <c r="GCY308" s="75"/>
      <c r="GCZ308" s="75"/>
      <c r="GDA308" s="75"/>
      <c r="GDB308" s="75"/>
      <c r="GDC308" s="75"/>
      <c r="GDD308" s="75"/>
      <c r="GDE308" s="75"/>
      <c r="GDF308" s="75"/>
      <c r="GDG308" s="75"/>
      <c r="GDH308" s="75"/>
      <c r="GDI308" s="75"/>
      <c r="GDJ308" s="75"/>
      <c r="GDK308" s="75"/>
      <c r="GDL308" s="75"/>
      <c r="GDM308" s="75"/>
      <c r="GDN308" s="75"/>
      <c r="GDO308" s="75"/>
      <c r="GDP308" s="75"/>
      <c r="GDQ308" s="75"/>
      <c r="GDR308" s="75"/>
      <c r="GDS308" s="75"/>
      <c r="GDT308" s="75"/>
      <c r="GDU308" s="75"/>
      <c r="GDV308" s="75"/>
      <c r="GDW308" s="75"/>
      <c r="GDX308" s="75"/>
      <c r="GDY308" s="75"/>
      <c r="GDZ308" s="75"/>
      <c r="GEA308" s="75"/>
      <c r="GEB308" s="75"/>
      <c r="GEC308" s="75"/>
      <c r="GED308" s="75"/>
      <c r="GEE308" s="75"/>
      <c r="GEF308" s="75"/>
      <c r="GEG308" s="75"/>
      <c r="GEH308" s="75"/>
      <c r="GEI308" s="75"/>
      <c r="GEJ308" s="75"/>
      <c r="GEK308" s="75"/>
      <c r="GEL308" s="75"/>
      <c r="GEM308" s="75"/>
      <c r="GEN308" s="75"/>
      <c r="GEO308" s="75"/>
      <c r="GEP308" s="75"/>
      <c r="GEQ308" s="75"/>
      <c r="GER308" s="75"/>
      <c r="GES308" s="75"/>
      <c r="GET308" s="75"/>
      <c r="GEU308" s="75"/>
      <c r="GEV308" s="75"/>
      <c r="GEW308" s="75"/>
      <c r="GEX308" s="75"/>
      <c r="GEY308" s="75"/>
      <c r="GEZ308" s="75"/>
      <c r="GFA308" s="75"/>
      <c r="GFB308" s="75"/>
      <c r="GFC308" s="75"/>
      <c r="GFD308" s="75"/>
      <c r="GFE308" s="75"/>
      <c r="GFF308" s="75"/>
      <c r="GFG308" s="75"/>
      <c r="GFH308" s="75"/>
      <c r="GFI308" s="75"/>
      <c r="GFJ308" s="75"/>
      <c r="GFK308" s="75"/>
      <c r="GFL308" s="75"/>
      <c r="GFM308" s="75"/>
      <c r="GFN308" s="75"/>
      <c r="GFO308" s="75"/>
      <c r="GFP308" s="75"/>
      <c r="GFQ308" s="75"/>
      <c r="GFR308" s="75"/>
      <c r="GFS308" s="75"/>
      <c r="GFT308" s="75"/>
      <c r="GFU308" s="75"/>
      <c r="GFV308" s="75"/>
      <c r="GFW308" s="75"/>
      <c r="GFX308" s="75"/>
      <c r="GFY308" s="75"/>
      <c r="GFZ308" s="75"/>
      <c r="GGA308" s="75"/>
      <c r="GGB308" s="75"/>
      <c r="GGC308" s="75"/>
      <c r="GGD308" s="75"/>
      <c r="GGE308" s="75"/>
      <c r="GGF308" s="75"/>
      <c r="GGG308" s="75"/>
      <c r="GGH308" s="75"/>
      <c r="GGI308" s="75"/>
      <c r="GGJ308" s="75"/>
      <c r="GGK308" s="75"/>
      <c r="GGL308" s="75"/>
      <c r="GGM308" s="75"/>
      <c r="GGN308" s="75"/>
      <c r="GGO308" s="75"/>
      <c r="GGP308" s="75"/>
      <c r="GGQ308" s="75"/>
      <c r="GGR308" s="75"/>
      <c r="GGS308" s="75"/>
      <c r="GGT308" s="75"/>
      <c r="GGU308" s="75"/>
      <c r="GGV308" s="75"/>
      <c r="GGW308" s="75"/>
      <c r="GGX308" s="75"/>
      <c r="GGY308" s="75"/>
      <c r="GGZ308" s="75"/>
      <c r="GHA308" s="75"/>
      <c r="GHB308" s="75"/>
      <c r="GHC308" s="75"/>
      <c r="GHD308" s="75"/>
      <c r="GHE308" s="75"/>
      <c r="GHF308" s="75"/>
      <c r="GHG308" s="75"/>
      <c r="GHH308" s="75"/>
      <c r="GHI308" s="75"/>
      <c r="GHJ308" s="75"/>
      <c r="GHK308" s="75"/>
      <c r="GHL308" s="75"/>
      <c r="GHM308" s="75"/>
      <c r="GHN308" s="75"/>
      <c r="GHO308" s="75"/>
      <c r="GHP308" s="75"/>
      <c r="GHQ308" s="75"/>
      <c r="GHR308" s="75"/>
      <c r="GHS308" s="75"/>
      <c r="GHT308" s="75"/>
      <c r="GHU308" s="75"/>
      <c r="GHV308" s="75"/>
      <c r="GHW308" s="75"/>
      <c r="GHX308" s="75"/>
      <c r="GHY308" s="75"/>
      <c r="GHZ308" s="75"/>
      <c r="GIA308" s="75"/>
      <c r="GIB308" s="75"/>
      <c r="GIC308" s="75"/>
      <c r="GID308" s="75"/>
      <c r="GIE308" s="75"/>
      <c r="GIF308" s="75"/>
      <c r="GIG308" s="75"/>
      <c r="GIH308" s="75"/>
      <c r="GII308" s="75"/>
      <c r="GIJ308" s="75"/>
      <c r="GIK308" s="75"/>
      <c r="GIL308" s="75"/>
      <c r="GIM308" s="75"/>
      <c r="GIN308" s="75"/>
      <c r="GIO308" s="75"/>
      <c r="GIP308" s="75"/>
      <c r="GIQ308" s="75"/>
      <c r="GIR308" s="75"/>
      <c r="GIS308" s="75"/>
      <c r="GIT308" s="75"/>
      <c r="GIU308" s="75"/>
      <c r="GIV308" s="75"/>
      <c r="GIW308" s="75"/>
      <c r="GIX308" s="75"/>
      <c r="GIY308" s="75"/>
      <c r="GIZ308" s="75"/>
      <c r="GJA308" s="75"/>
      <c r="GJB308" s="75"/>
      <c r="GJC308" s="75"/>
      <c r="GJD308" s="75"/>
      <c r="GJE308" s="75"/>
      <c r="GJF308" s="75"/>
      <c r="GJG308" s="75"/>
      <c r="GJH308" s="75"/>
      <c r="GJI308" s="75"/>
      <c r="GJJ308" s="75"/>
      <c r="GJK308" s="75"/>
      <c r="GJL308" s="75"/>
      <c r="GJM308" s="75"/>
      <c r="GJN308" s="75"/>
      <c r="GJO308" s="75"/>
      <c r="GJP308" s="75"/>
      <c r="GJQ308" s="75"/>
      <c r="GJR308" s="75"/>
      <c r="GJS308" s="75"/>
      <c r="GJT308" s="75"/>
      <c r="GJU308" s="75"/>
      <c r="GJV308" s="75"/>
      <c r="GJW308" s="75"/>
      <c r="GJX308" s="75"/>
      <c r="GJY308" s="75"/>
      <c r="GJZ308" s="75"/>
      <c r="GKA308" s="75"/>
      <c r="GKB308" s="75"/>
      <c r="GKC308" s="75"/>
      <c r="GKD308" s="75"/>
      <c r="GKE308" s="75"/>
      <c r="GKF308" s="75"/>
      <c r="GKG308" s="75"/>
      <c r="GKH308" s="75"/>
      <c r="GKI308" s="75"/>
      <c r="GKJ308" s="75"/>
      <c r="GKK308" s="75"/>
      <c r="GKL308" s="75"/>
      <c r="GKM308" s="75"/>
      <c r="GKN308" s="75"/>
      <c r="GKO308" s="75"/>
      <c r="GKP308" s="75"/>
      <c r="GKQ308" s="75"/>
      <c r="GKR308" s="75"/>
      <c r="GKS308" s="75"/>
      <c r="GKT308" s="75"/>
      <c r="GKU308" s="75"/>
      <c r="GKV308" s="75"/>
      <c r="GKW308" s="75"/>
      <c r="GKX308" s="75"/>
      <c r="GKY308" s="75"/>
      <c r="GKZ308" s="75"/>
      <c r="GLA308" s="75"/>
      <c r="GLB308" s="75"/>
      <c r="GLC308" s="75"/>
      <c r="GLD308" s="75"/>
      <c r="GLE308" s="75"/>
      <c r="GLF308" s="75"/>
      <c r="GLG308" s="75"/>
      <c r="GLH308" s="75"/>
      <c r="GLI308" s="75"/>
      <c r="GLJ308" s="75"/>
      <c r="GLK308" s="75"/>
      <c r="GLL308" s="75"/>
      <c r="GLM308" s="75"/>
      <c r="GLN308" s="75"/>
      <c r="GLO308" s="75"/>
      <c r="GLP308" s="75"/>
      <c r="GLQ308" s="75"/>
      <c r="GLR308" s="75"/>
      <c r="GLS308" s="75"/>
      <c r="GLT308" s="75"/>
      <c r="GLU308" s="75"/>
      <c r="GLV308" s="75"/>
      <c r="GLW308" s="75"/>
      <c r="GLX308" s="75"/>
      <c r="GLY308" s="75"/>
      <c r="GLZ308" s="75"/>
      <c r="GMA308" s="75"/>
      <c r="GMB308" s="75"/>
      <c r="GMC308" s="75"/>
      <c r="GMD308" s="75"/>
      <c r="GME308" s="75"/>
      <c r="GMF308" s="75"/>
      <c r="GMG308" s="75"/>
      <c r="GMH308" s="75"/>
      <c r="GMI308" s="75"/>
      <c r="GMJ308" s="75"/>
      <c r="GMK308" s="75"/>
      <c r="GML308" s="75"/>
      <c r="GMM308" s="75"/>
      <c r="GMN308" s="75"/>
      <c r="GMO308" s="75"/>
      <c r="GMP308" s="75"/>
      <c r="GMQ308" s="75"/>
      <c r="GMR308" s="75"/>
      <c r="GMS308" s="75"/>
      <c r="GMT308" s="75"/>
      <c r="GMU308" s="75"/>
      <c r="GMV308" s="75"/>
      <c r="GMW308" s="75"/>
      <c r="GMX308" s="75"/>
      <c r="GMY308" s="75"/>
      <c r="GMZ308" s="75"/>
      <c r="GNA308" s="75"/>
      <c r="GNB308" s="75"/>
      <c r="GNC308" s="75"/>
      <c r="GND308" s="75"/>
      <c r="GNE308" s="75"/>
      <c r="GNF308" s="75"/>
      <c r="GNG308" s="75"/>
      <c r="GNH308" s="75"/>
      <c r="GNI308" s="75"/>
      <c r="GNJ308" s="75"/>
      <c r="GNK308" s="75"/>
      <c r="GNL308" s="75"/>
      <c r="GNM308" s="75"/>
      <c r="GNN308" s="75"/>
      <c r="GNO308" s="75"/>
      <c r="GNP308" s="75"/>
      <c r="GNQ308" s="75"/>
      <c r="GNR308" s="75"/>
      <c r="GNS308" s="75"/>
      <c r="GNT308" s="75"/>
      <c r="GNU308" s="75"/>
      <c r="GNV308" s="75"/>
      <c r="GNW308" s="75"/>
      <c r="GNX308" s="75"/>
      <c r="GNY308" s="75"/>
      <c r="GNZ308" s="75"/>
      <c r="GOA308" s="75"/>
      <c r="GOB308" s="75"/>
      <c r="GOC308" s="75"/>
      <c r="GOD308" s="75"/>
      <c r="GOE308" s="75"/>
      <c r="GOF308" s="75"/>
      <c r="GOG308" s="75"/>
      <c r="GOH308" s="75"/>
      <c r="GOI308" s="75"/>
      <c r="GOJ308" s="75"/>
      <c r="GOK308" s="75"/>
      <c r="GOL308" s="75"/>
      <c r="GOM308" s="75"/>
      <c r="GON308" s="75"/>
      <c r="GOO308" s="75"/>
      <c r="GOP308" s="75"/>
      <c r="GOQ308" s="75"/>
      <c r="GOR308" s="75"/>
      <c r="GOS308" s="75"/>
      <c r="GOT308" s="75"/>
      <c r="GOU308" s="75"/>
      <c r="GOV308" s="75"/>
      <c r="GOW308" s="75"/>
      <c r="GOX308" s="75"/>
      <c r="GOY308" s="75"/>
      <c r="GOZ308" s="75"/>
      <c r="GPA308" s="75"/>
      <c r="GPB308" s="75"/>
      <c r="GPC308" s="75"/>
      <c r="GPD308" s="75"/>
      <c r="GPE308" s="75"/>
      <c r="GPF308" s="75"/>
      <c r="GPG308" s="75"/>
      <c r="GPH308" s="75"/>
      <c r="GPI308" s="75"/>
      <c r="GPJ308" s="75"/>
      <c r="GPK308" s="75"/>
      <c r="GPL308" s="75"/>
      <c r="GPM308" s="75"/>
      <c r="GPN308" s="75"/>
      <c r="GPO308" s="75"/>
      <c r="GPP308" s="75"/>
      <c r="GPQ308" s="75"/>
      <c r="GPR308" s="75"/>
      <c r="GPS308" s="75"/>
      <c r="GPT308" s="75"/>
      <c r="GPU308" s="75"/>
      <c r="GPV308" s="75"/>
      <c r="GPW308" s="75"/>
      <c r="GPX308" s="75"/>
      <c r="GPY308" s="75"/>
      <c r="GPZ308" s="75"/>
      <c r="GQA308" s="75"/>
      <c r="GQB308" s="75"/>
      <c r="GQC308" s="75"/>
      <c r="GQD308" s="75"/>
      <c r="GQE308" s="75"/>
      <c r="GQF308" s="75"/>
      <c r="GQG308" s="75"/>
      <c r="GQH308" s="75"/>
      <c r="GQI308" s="75"/>
      <c r="GQJ308" s="75"/>
      <c r="GQK308" s="75"/>
      <c r="GQL308" s="75"/>
      <c r="GQM308" s="75"/>
      <c r="GQN308" s="75"/>
      <c r="GQO308" s="75"/>
      <c r="GQP308" s="75"/>
      <c r="GQQ308" s="75"/>
      <c r="GQR308" s="75"/>
      <c r="GQS308" s="75"/>
      <c r="GQT308" s="75"/>
      <c r="GQU308" s="75"/>
      <c r="GQV308" s="75"/>
      <c r="GQW308" s="75"/>
      <c r="GQX308" s="75"/>
      <c r="GQY308" s="75"/>
      <c r="GQZ308" s="75"/>
      <c r="GRA308" s="75"/>
      <c r="GRB308" s="75"/>
      <c r="GRC308" s="75"/>
      <c r="GRD308" s="75"/>
      <c r="GRE308" s="75"/>
      <c r="GRF308" s="75"/>
      <c r="GRG308" s="75"/>
      <c r="GRH308" s="75"/>
      <c r="GRI308" s="75"/>
      <c r="GRJ308" s="75"/>
      <c r="GRK308" s="75"/>
      <c r="GRL308" s="75"/>
      <c r="GRM308" s="75"/>
      <c r="GRN308" s="75"/>
      <c r="GRO308" s="75"/>
      <c r="GRP308" s="75"/>
      <c r="GRQ308" s="75"/>
      <c r="GRR308" s="75"/>
      <c r="GRS308" s="75"/>
      <c r="GRT308" s="75"/>
      <c r="GRU308" s="75"/>
      <c r="GRV308" s="75"/>
      <c r="GRW308" s="75"/>
      <c r="GRX308" s="75"/>
      <c r="GRY308" s="75"/>
      <c r="GRZ308" s="75"/>
      <c r="GSA308" s="75"/>
      <c r="GSB308" s="75"/>
      <c r="GSC308" s="75"/>
      <c r="GSD308" s="75"/>
      <c r="GSE308" s="75"/>
      <c r="GSF308" s="75"/>
      <c r="GSG308" s="75"/>
      <c r="GSH308" s="75"/>
      <c r="GSI308" s="75"/>
      <c r="GSJ308" s="75"/>
      <c r="GSK308" s="75"/>
      <c r="GSL308" s="75"/>
      <c r="GSM308" s="75"/>
      <c r="GSN308" s="75"/>
      <c r="GSO308" s="75"/>
      <c r="GSP308" s="75"/>
      <c r="GSQ308" s="75"/>
      <c r="GSR308" s="75"/>
      <c r="GSS308" s="75"/>
      <c r="GST308" s="75"/>
      <c r="GSU308" s="75"/>
      <c r="GSV308" s="75"/>
      <c r="GSW308" s="75"/>
      <c r="GSX308" s="75"/>
      <c r="GSY308" s="75"/>
      <c r="GSZ308" s="75"/>
      <c r="GTA308" s="75"/>
      <c r="GTB308" s="75"/>
      <c r="GTC308" s="75"/>
      <c r="GTD308" s="75"/>
      <c r="GTE308" s="75"/>
      <c r="GTF308" s="75"/>
      <c r="GTG308" s="75"/>
      <c r="GTH308" s="75"/>
      <c r="GTI308" s="75"/>
      <c r="GTJ308" s="75"/>
      <c r="GTK308" s="75"/>
      <c r="GTL308" s="75"/>
      <c r="GTM308" s="75"/>
      <c r="GTN308" s="75"/>
      <c r="GTO308" s="75"/>
      <c r="GTP308" s="75"/>
      <c r="GTQ308" s="75"/>
      <c r="GTR308" s="75"/>
      <c r="GTS308" s="75"/>
      <c r="GTT308" s="75"/>
      <c r="GTU308" s="75"/>
      <c r="GTV308" s="75"/>
      <c r="GTW308" s="75"/>
      <c r="GTX308" s="75"/>
      <c r="GTY308" s="75"/>
      <c r="GTZ308" s="75"/>
      <c r="GUA308" s="75"/>
      <c r="GUB308" s="75"/>
      <c r="GUC308" s="75"/>
      <c r="GUD308" s="75"/>
      <c r="GUE308" s="75"/>
      <c r="GUF308" s="75"/>
      <c r="GUG308" s="75"/>
      <c r="GUH308" s="75"/>
      <c r="GUI308" s="75"/>
      <c r="GUJ308" s="75"/>
      <c r="GUK308" s="75"/>
      <c r="GUL308" s="75"/>
      <c r="GUM308" s="75"/>
      <c r="GUN308" s="75"/>
      <c r="GUO308" s="75"/>
      <c r="GUP308" s="75"/>
      <c r="GUQ308" s="75"/>
      <c r="GUR308" s="75"/>
      <c r="GUS308" s="75"/>
      <c r="GUT308" s="75"/>
      <c r="GUU308" s="75"/>
      <c r="GUV308" s="75"/>
      <c r="GUW308" s="75"/>
      <c r="GUX308" s="75"/>
      <c r="GUY308" s="75"/>
      <c r="GUZ308" s="75"/>
      <c r="GVA308" s="75"/>
      <c r="GVB308" s="75"/>
      <c r="GVC308" s="75"/>
      <c r="GVD308" s="75"/>
      <c r="GVE308" s="75"/>
      <c r="GVF308" s="75"/>
      <c r="GVG308" s="75"/>
      <c r="GVH308" s="75"/>
      <c r="GVI308" s="75"/>
      <c r="GVJ308" s="75"/>
      <c r="GVK308" s="75"/>
      <c r="GVL308" s="75"/>
      <c r="GVM308" s="75"/>
      <c r="GVN308" s="75"/>
      <c r="GVO308" s="75"/>
      <c r="GVP308" s="75"/>
      <c r="GVQ308" s="75"/>
      <c r="GVR308" s="75"/>
      <c r="GVS308" s="75"/>
      <c r="GVT308" s="75"/>
      <c r="GVU308" s="75"/>
      <c r="GVV308" s="75"/>
      <c r="GVW308" s="75"/>
      <c r="GVX308" s="75"/>
      <c r="GVY308" s="75"/>
      <c r="GVZ308" s="75"/>
      <c r="GWA308" s="75"/>
      <c r="GWB308" s="75"/>
      <c r="GWC308" s="75"/>
      <c r="GWD308" s="75"/>
      <c r="GWE308" s="75"/>
      <c r="GWF308" s="75"/>
      <c r="GWG308" s="75"/>
      <c r="GWH308" s="75"/>
      <c r="GWI308" s="75"/>
      <c r="GWJ308" s="75"/>
      <c r="GWK308" s="75"/>
      <c r="GWL308" s="75"/>
      <c r="GWM308" s="75"/>
      <c r="GWN308" s="75"/>
      <c r="GWO308" s="75"/>
      <c r="GWP308" s="75"/>
      <c r="GWQ308" s="75"/>
      <c r="GWR308" s="75"/>
      <c r="GWS308" s="75"/>
      <c r="GWT308" s="75"/>
      <c r="GWU308" s="75"/>
      <c r="GWV308" s="75"/>
      <c r="GWW308" s="75"/>
      <c r="GWX308" s="75"/>
      <c r="GWY308" s="75"/>
      <c r="GWZ308" s="75"/>
      <c r="GXA308" s="75"/>
      <c r="GXB308" s="75"/>
      <c r="GXC308" s="75"/>
      <c r="GXD308" s="75"/>
      <c r="GXE308" s="75"/>
      <c r="GXF308" s="75"/>
      <c r="GXG308" s="75"/>
      <c r="GXH308" s="75"/>
      <c r="GXI308" s="75"/>
      <c r="GXJ308" s="75"/>
      <c r="GXK308" s="75"/>
      <c r="GXL308" s="75"/>
      <c r="GXM308" s="75"/>
      <c r="GXN308" s="75"/>
      <c r="GXO308" s="75"/>
      <c r="GXP308" s="75"/>
      <c r="GXQ308" s="75"/>
      <c r="GXR308" s="75"/>
      <c r="GXS308" s="75"/>
      <c r="GXT308" s="75"/>
      <c r="GXU308" s="75"/>
      <c r="GXV308" s="75"/>
      <c r="GXW308" s="75"/>
      <c r="GXX308" s="75"/>
      <c r="GXY308" s="75"/>
      <c r="GXZ308" s="75"/>
      <c r="GYA308" s="75"/>
      <c r="GYB308" s="75"/>
      <c r="GYC308" s="75"/>
      <c r="GYD308" s="75"/>
      <c r="GYE308" s="75"/>
      <c r="GYF308" s="75"/>
      <c r="GYG308" s="75"/>
      <c r="GYH308" s="75"/>
      <c r="GYI308" s="75"/>
      <c r="GYJ308" s="75"/>
      <c r="GYK308" s="75"/>
      <c r="GYL308" s="75"/>
      <c r="GYM308" s="75"/>
      <c r="GYN308" s="75"/>
      <c r="GYO308" s="75"/>
      <c r="GYP308" s="75"/>
      <c r="GYQ308" s="75"/>
      <c r="GYR308" s="75"/>
      <c r="GYS308" s="75"/>
      <c r="GYT308" s="75"/>
      <c r="GYU308" s="75"/>
      <c r="GYV308" s="75"/>
      <c r="GYW308" s="75"/>
      <c r="GYX308" s="75"/>
      <c r="GYY308" s="75"/>
      <c r="GYZ308" s="75"/>
      <c r="GZA308" s="75"/>
      <c r="GZB308" s="75"/>
      <c r="GZC308" s="75"/>
      <c r="GZD308" s="75"/>
      <c r="GZE308" s="75"/>
      <c r="GZF308" s="75"/>
      <c r="GZG308" s="75"/>
      <c r="GZH308" s="75"/>
      <c r="GZI308" s="75"/>
      <c r="GZJ308" s="75"/>
      <c r="GZK308" s="75"/>
      <c r="GZL308" s="75"/>
      <c r="GZM308" s="75"/>
      <c r="GZN308" s="75"/>
      <c r="GZO308" s="75"/>
      <c r="GZP308" s="75"/>
      <c r="GZQ308" s="75"/>
      <c r="GZR308" s="75"/>
      <c r="GZS308" s="75"/>
      <c r="GZT308" s="75"/>
      <c r="GZU308" s="75"/>
      <c r="GZV308" s="75"/>
      <c r="GZW308" s="75"/>
      <c r="GZX308" s="75"/>
      <c r="GZY308" s="75"/>
      <c r="GZZ308" s="75"/>
      <c r="HAA308" s="75"/>
      <c r="HAB308" s="75"/>
      <c r="HAC308" s="75"/>
      <c r="HAD308" s="75"/>
      <c r="HAE308" s="75"/>
      <c r="HAF308" s="75"/>
      <c r="HAG308" s="75"/>
      <c r="HAH308" s="75"/>
      <c r="HAI308" s="75"/>
      <c r="HAJ308" s="75"/>
      <c r="HAK308" s="75"/>
      <c r="HAL308" s="75"/>
      <c r="HAM308" s="75"/>
      <c r="HAN308" s="75"/>
      <c r="HAO308" s="75"/>
      <c r="HAP308" s="75"/>
      <c r="HAQ308" s="75"/>
      <c r="HAR308" s="75"/>
      <c r="HAS308" s="75"/>
      <c r="HAT308" s="75"/>
      <c r="HAU308" s="75"/>
      <c r="HAV308" s="75"/>
      <c r="HAW308" s="75"/>
      <c r="HAX308" s="75"/>
      <c r="HAY308" s="75"/>
      <c r="HAZ308" s="75"/>
      <c r="HBA308" s="75"/>
      <c r="HBB308" s="75"/>
      <c r="HBC308" s="75"/>
      <c r="HBD308" s="75"/>
      <c r="HBE308" s="75"/>
      <c r="HBF308" s="75"/>
      <c r="HBG308" s="75"/>
      <c r="HBH308" s="75"/>
      <c r="HBI308" s="75"/>
      <c r="HBJ308" s="75"/>
      <c r="HBK308" s="75"/>
      <c r="HBL308" s="75"/>
      <c r="HBM308" s="75"/>
      <c r="HBN308" s="75"/>
      <c r="HBO308" s="75"/>
      <c r="HBP308" s="75"/>
      <c r="HBQ308" s="75"/>
      <c r="HBR308" s="75"/>
      <c r="HBS308" s="75"/>
      <c r="HBT308" s="75"/>
      <c r="HBU308" s="75"/>
      <c r="HBV308" s="75"/>
      <c r="HBW308" s="75"/>
      <c r="HBX308" s="75"/>
      <c r="HBY308" s="75"/>
      <c r="HBZ308" s="75"/>
      <c r="HCA308" s="75"/>
      <c r="HCB308" s="75"/>
      <c r="HCC308" s="75"/>
      <c r="HCD308" s="75"/>
      <c r="HCE308" s="75"/>
      <c r="HCF308" s="75"/>
      <c r="HCG308" s="75"/>
      <c r="HCH308" s="75"/>
      <c r="HCI308" s="75"/>
      <c r="HCJ308" s="75"/>
      <c r="HCK308" s="75"/>
      <c r="HCL308" s="75"/>
      <c r="HCM308" s="75"/>
      <c r="HCN308" s="75"/>
      <c r="HCO308" s="75"/>
      <c r="HCP308" s="75"/>
      <c r="HCQ308" s="75"/>
      <c r="HCR308" s="75"/>
      <c r="HCS308" s="75"/>
      <c r="HCT308" s="75"/>
      <c r="HCU308" s="75"/>
      <c r="HCV308" s="75"/>
      <c r="HCW308" s="75"/>
      <c r="HCX308" s="75"/>
      <c r="HCY308" s="75"/>
      <c r="HCZ308" s="75"/>
      <c r="HDA308" s="75"/>
      <c r="HDB308" s="75"/>
      <c r="HDC308" s="75"/>
      <c r="HDD308" s="75"/>
      <c r="HDE308" s="75"/>
      <c r="HDF308" s="75"/>
      <c r="HDG308" s="75"/>
      <c r="HDH308" s="75"/>
      <c r="HDI308" s="75"/>
      <c r="HDJ308" s="75"/>
      <c r="HDK308" s="75"/>
      <c r="HDL308" s="75"/>
      <c r="HDM308" s="75"/>
      <c r="HDN308" s="75"/>
      <c r="HDO308" s="75"/>
      <c r="HDP308" s="75"/>
      <c r="HDQ308" s="75"/>
      <c r="HDR308" s="75"/>
      <c r="HDS308" s="75"/>
      <c r="HDT308" s="75"/>
      <c r="HDU308" s="75"/>
      <c r="HDV308" s="75"/>
      <c r="HDW308" s="75"/>
      <c r="HDX308" s="75"/>
      <c r="HDY308" s="75"/>
      <c r="HDZ308" s="75"/>
      <c r="HEA308" s="75"/>
      <c r="HEB308" s="75"/>
      <c r="HEC308" s="75"/>
      <c r="HED308" s="75"/>
      <c r="HEE308" s="75"/>
      <c r="HEF308" s="75"/>
      <c r="HEG308" s="75"/>
      <c r="HEH308" s="75"/>
      <c r="HEI308" s="75"/>
      <c r="HEJ308" s="75"/>
      <c r="HEK308" s="75"/>
      <c r="HEL308" s="75"/>
      <c r="HEM308" s="75"/>
      <c r="HEN308" s="75"/>
      <c r="HEO308" s="75"/>
      <c r="HEP308" s="75"/>
      <c r="HEQ308" s="75"/>
      <c r="HER308" s="75"/>
      <c r="HES308" s="75"/>
      <c r="HET308" s="75"/>
      <c r="HEU308" s="75"/>
      <c r="HEV308" s="75"/>
      <c r="HEW308" s="75"/>
      <c r="HEX308" s="75"/>
      <c r="HEY308" s="75"/>
      <c r="HEZ308" s="75"/>
      <c r="HFA308" s="75"/>
      <c r="HFB308" s="75"/>
      <c r="HFC308" s="75"/>
      <c r="HFD308" s="75"/>
      <c r="HFE308" s="75"/>
      <c r="HFF308" s="75"/>
      <c r="HFG308" s="75"/>
      <c r="HFH308" s="75"/>
      <c r="HFI308" s="75"/>
      <c r="HFJ308" s="75"/>
      <c r="HFK308" s="75"/>
      <c r="HFL308" s="75"/>
      <c r="HFM308" s="75"/>
      <c r="HFN308" s="75"/>
      <c r="HFO308" s="75"/>
      <c r="HFP308" s="75"/>
      <c r="HFQ308" s="75"/>
      <c r="HFR308" s="75"/>
      <c r="HFS308" s="75"/>
      <c r="HFT308" s="75"/>
      <c r="HFU308" s="75"/>
      <c r="HFV308" s="75"/>
      <c r="HFW308" s="75"/>
      <c r="HFX308" s="75"/>
      <c r="HFY308" s="75"/>
      <c r="HFZ308" s="75"/>
      <c r="HGA308" s="75"/>
      <c r="HGB308" s="75"/>
      <c r="HGC308" s="75"/>
      <c r="HGD308" s="75"/>
      <c r="HGE308" s="75"/>
      <c r="HGF308" s="75"/>
      <c r="HGG308" s="75"/>
      <c r="HGH308" s="75"/>
      <c r="HGI308" s="75"/>
      <c r="HGJ308" s="75"/>
      <c r="HGK308" s="75"/>
      <c r="HGL308" s="75"/>
      <c r="HGM308" s="75"/>
      <c r="HGN308" s="75"/>
      <c r="HGO308" s="75"/>
      <c r="HGP308" s="75"/>
      <c r="HGQ308" s="75"/>
      <c r="HGR308" s="75"/>
      <c r="HGS308" s="75"/>
      <c r="HGT308" s="75"/>
      <c r="HGU308" s="75"/>
      <c r="HGV308" s="75"/>
      <c r="HGW308" s="75"/>
      <c r="HGX308" s="75"/>
      <c r="HGY308" s="75"/>
      <c r="HGZ308" s="75"/>
      <c r="HHA308" s="75"/>
      <c r="HHB308" s="75"/>
      <c r="HHC308" s="75"/>
      <c r="HHD308" s="75"/>
      <c r="HHE308" s="75"/>
      <c r="HHF308" s="75"/>
      <c r="HHG308" s="75"/>
      <c r="HHH308" s="75"/>
      <c r="HHI308" s="75"/>
      <c r="HHJ308" s="75"/>
      <c r="HHK308" s="75"/>
      <c r="HHL308" s="75"/>
      <c r="HHM308" s="75"/>
      <c r="HHN308" s="75"/>
      <c r="HHO308" s="75"/>
      <c r="HHP308" s="75"/>
      <c r="HHQ308" s="75"/>
      <c r="HHR308" s="75"/>
      <c r="HHS308" s="75"/>
      <c r="HHT308" s="75"/>
      <c r="HHU308" s="75"/>
      <c r="HHV308" s="75"/>
      <c r="HHW308" s="75"/>
      <c r="HHX308" s="75"/>
      <c r="HHY308" s="75"/>
      <c r="HHZ308" s="75"/>
      <c r="HIA308" s="75"/>
      <c r="HIB308" s="75"/>
      <c r="HIC308" s="75"/>
      <c r="HID308" s="75"/>
      <c r="HIE308" s="75"/>
      <c r="HIF308" s="75"/>
      <c r="HIG308" s="75"/>
      <c r="HIH308" s="75"/>
      <c r="HII308" s="75"/>
      <c r="HIJ308" s="75"/>
      <c r="HIK308" s="75"/>
      <c r="HIL308" s="75"/>
      <c r="HIM308" s="75"/>
      <c r="HIN308" s="75"/>
      <c r="HIO308" s="75"/>
      <c r="HIP308" s="75"/>
      <c r="HIQ308" s="75"/>
      <c r="HIR308" s="75"/>
      <c r="HIS308" s="75"/>
      <c r="HIT308" s="75"/>
      <c r="HIU308" s="75"/>
      <c r="HIV308" s="75"/>
      <c r="HIW308" s="75"/>
      <c r="HIX308" s="75"/>
      <c r="HIY308" s="75"/>
      <c r="HIZ308" s="75"/>
      <c r="HJA308" s="75"/>
      <c r="HJB308" s="75"/>
      <c r="HJC308" s="75"/>
      <c r="HJD308" s="75"/>
      <c r="HJE308" s="75"/>
      <c r="HJF308" s="75"/>
      <c r="HJG308" s="75"/>
      <c r="HJH308" s="75"/>
      <c r="HJI308" s="75"/>
      <c r="HJJ308" s="75"/>
      <c r="HJK308" s="75"/>
      <c r="HJL308" s="75"/>
      <c r="HJM308" s="75"/>
      <c r="HJN308" s="75"/>
      <c r="HJO308" s="75"/>
      <c r="HJP308" s="75"/>
      <c r="HJQ308" s="75"/>
      <c r="HJR308" s="75"/>
      <c r="HJS308" s="75"/>
      <c r="HJT308" s="75"/>
      <c r="HJU308" s="75"/>
      <c r="HJV308" s="75"/>
      <c r="HJW308" s="75"/>
      <c r="HJX308" s="75"/>
      <c r="HJY308" s="75"/>
      <c r="HJZ308" s="75"/>
      <c r="HKA308" s="75"/>
      <c r="HKB308" s="75"/>
      <c r="HKC308" s="75"/>
      <c r="HKD308" s="75"/>
      <c r="HKE308" s="75"/>
      <c r="HKF308" s="75"/>
      <c r="HKG308" s="75"/>
      <c r="HKH308" s="75"/>
      <c r="HKI308" s="75"/>
      <c r="HKJ308" s="75"/>
      <c r="HKK308" s="75"/>
      <c r="HKL308" s="75"/>
      <c r="HKM308" s="75"/>
      <c r="HKN308" s="75"/>
      <c r="HKO308" s="75"/>
      <c r="HKP308" s="75"/>
      <c r="HKQ308" s="75"/>
      <c r="HKR308" s="75"/>
      <c r="HKS308" s="75"/>
      <c r="HKT308" s="75"/>
      <c r="HKU308" s="75"/>
      <c r="HKV308" s="75"/>
      <c r="HKW308" s="75"/>
      <c r="HKX308" s="75"/>
      <c r="HKY308" s="75"/>
      <c r="HKZ308" s="75"/>
      <c r="HLA308" s="75"/>
      <c r="HLB308" s="75"/>
      <c r="HLC308" s="75"/>
      <c r="HLD308" s="75"/>
      <c r="HLE308" s="75"/>
      <c r="HLF308" s="75"/>
      <c r="HLG308" s="75"/>
      <c r="HLH308" s="75"/>
      <c r="HLI308" s="75"/>
      <c r="HLJ308" s="75"/>
      <c r="HLK308" s="75"/>
      <c r="HLL308" s="75"/>
      <c r="HLM308" s="75"/>
      <c r="HLN308" s="75"/>
      <c r="HLO308" s="75"/>
      <c r="HLP308" s="75"/>
      <c r="HLQ308" s="75"/>
      <c r="HLR308" s="75"/>
      <c r="HLS308" s="75"/>
      <c r="HLT308" s="75"/>
      <c r="HLU308" s="75"/>
      <c r="HLV308" s="75"/>
      <c r="HLW308" s="75"/>
      <c r="HLX308" s="75"/>
      <c r="HLY308" s="75"/>
      <c r="HLZ308" s="75"/>
      <c r="HMA308" s="75"/>
      <c r="HMB308" s="75"/>
      <c r="HMC308" s="75"/>
      <c r="HMD308" s="75"/>
      <c r="HME308" s="75"/>
      <c r="HMF308" s="75"/>
      <c r="HMG308" s="75"/>
      <c r="HMH308" s="75"/>
      <c r="HMI308" s="75"/>
      <c r="HMJ308" s="75"/>
      <c r="HMK308" s="75"/>
      <c r="HML308" s="75"/>
      <c r="HMM308" s="75"/>
      <c r="HMN308" s="75"/>
      <c r="HMO308" s="75"/>
      <c r="HMP308" s="75"/>
      <c r="HMQ308" s="75"/>
      <c r="HMR308" s="75"/>
      <c r="HMS308" s="75"/>
      <c r="HMT308" s="75"/>
      <c r="HMU308" s="75"/>
      <c r="HMV308" s="75"/>
      <c r="HMW308" s="75"/>
      <c r="HMX308" s="75"/>
      <c r="HMY308" s="75"/>
      <c r="HMZ308" s="75"/>
      <c r="HNA308" s="75"/>
      <c r="HNB308" s="75"/>
      <c r="HNC308" s="75"/>
      <c r="HND308" s="75"/>
      <c r="HNE308" s="75"/>
      <c r="HNF308" s="75"/>
      <c r="HNG308" s="75"/>
      <c r="HNH308" s="75"/>
      <c r="HNI308" s="75"/>
      <c r="HNJ308" s="75"/>
      <c r="HNK308" s="75"/>
      <c r="HNL308" s="75"/>
      <c r="HNM308" s="75"/>
      <c r="HNN308" s="75"/>
      <c r="HNO308" s="75"/>
      <c r="HNP308" s="75"/>
      <c r="HNQ308" s="75"/>
      <c r="HNR308" s="75"/>
      <c r="HNS308" s="75"/>
      <c r="HNT308" s="75"/>
      <c r="HNU308" s="75"/>
      <c r="HNV308" s="75"/>
      <c r="HNW308" s="75"/>
      <c r="HNX308" s="75"/>
      <c r="HNY308" s="75"/>
      <c r="HNZ308" s="75"/>
      <c r="HOA308" s="75"/>
      <c r="HOB308" s="75"/>
      <c r="HOC308" s="75"/>
      <c r="HOD308" s="75"/>
      <c r="HOE308" s="75"/>
      <c r="HOF308" s="75"/>
      <c r="HOG308" s="75"/>
      <c r="HOH308" s="75"/>
      <c r="HOI308" s="75"/>
      <c r="HOJ308" s="75"/>
      <c r="HOK308" s="75"/>
      <c r="HOL308" s="75"/>
      <c r="HOM308" s="75"/>
      <c r="HON308" s="75"/>
      <c r="HOO308" s="75"/>
      <c r="HOP308" s="75"/>
      <c r="HOQ308" s="75"/>
      <c r="HOR308" s="75"/>
      <c r="HOS308" s="75"/>
      <c r="HOT308" s="75"/>
      <c r="HOU308" s="75"/>
      <c r="HOV308" s="75"/>
      <c r="HOW308" s="75"/>
      <c r="HOX308" s="75"/>
      <c r="HOY308" s="75"/>
      <c r="HOZ308" s="75"/>
      <c r="HPA308" s="75"/>
      <c r="HPB308" s="75"/>
      <c r="HPC308" s="75"/>
      <c r="HPD308" s="75"/>
      <c r="HPE308" s="75"/>
      <c r="HPF308" s="75"/>
      <c r="HPG308" s="75"/>
      <c r="HPH308" s="75"/>
      <c r="HPI308" s="75"/>
      <c r="HPJ308" s="75"/>
      <c r="HPK308" s="75"/>
      <c r="HPL308" s="75"/>
      <c r="HPM308" s="75"/>
      <c r="HPN308" s="75"/>
      <c r="HPO308" s="75"/>
      <c r="HPP308" s="75"/>
      <c r="HPQ308" s="75"/>
      <c r="HPR308" s="75"/>
      <c r="HPS308" s="75"/>
      <c r="HPT308" s="75"/>
      <c r="HPU308" s="75"/>
      <c r="HPV308" s="75"/>
      <c r="HPW308" s="75"/>
      <c r="HPX308" s="75"/>
      <c r="HPY308" s="75"/>
      <c r="HPZ308" s="75"/>
      <c r="HQA308" s="75"/>
      <c r="HQB308" s="75"/>
      <c r="HQC308" s="75"/>
      <c r="HQD308" s="75"/>
      <c r="HQE308" s="75"/>
      <c r="HQF308" s="75"/>
      <c r="HQG308" s="75"/>
      <c r="HQH308" s="75"/>
      <c r="HQI308" s="75"/>
      <c r="HQJ308" s="75"/>
      <c r="HQK308" s="75"/>
      <c r="HQL308" s="75"/>
      <c r="HQM308" s="75"/>
      <c r="HQN308" s="75"/>
      <c r="HQO308" s="75"/>
      <c r="HQP308" s="75"/>
      <c r="HQQ308" s="75"/>
      <c r="HQR308" s="75"/>
      <c r="HQS308" s="75"/>
      <c r="HQT308" s="75"/>
      <c r="HQU308" s="75"/>
      <c r="HQV308" s="75"/>
      <c r="HQW308" s="75"/>
      <c r="HQX308" s="75"/>
      <c r="HQY308" s="75"/>
      <c r="HQZ308" s="75"/>
      <c r="HRA308" s="75"/>
      <c r="HRB308" s="75"/>
      <c r="HRC308" s="75"/>
      <c r="HRD308" s="75"/>
      <c r="HRE308" s="75"/>
      <c r="HRF308" s="75"/>
      <c r="HRG308" s="75"/>
      <c r="HRH308" s="75"/>
      <c r="HRI308" s="75"/>
      <c r="HRJ308" s="75"/>
      <c r="HRK308" s="75"/>
      <c r="HRL308" s="75"/>
      <c r="HRM308" s="75"/>
      <c r="HRN308" s="75"/>
      <c r="HRO308" s="75"/>
      <c r="HRP308" s="75"/>
      <c r="HRQ308" s="75"/>
      <c r="HRR308" s="75"/>
      <c r="HRS308" s="75"/>
      <c r="HRT308" s="75"/>
      <c r="HRU308" s="75"/>
      <c r="HRV308" s="75"/>
      <c r="HRW308" s="75"/>
      <c r="HRX308" s="75"/>
      <c r="HRY308" s="75"/>
      <c r="HRZ308" s="75"/>
      <c r="HSA308" s="75"/>
      <c r="HSB308" s="75"/>
      <c r="HSC308" s="75"/>
      <c r="HSD308" s="75"/>
      <c r="HSE308" s="75"/>
      <c r="HSF308" s="75"/>
      <c r="HSG308" s="75"/>
      <c r="HSH308" s="75"/>
      <c r="HSI308" s="75"/>
      <c r="HSJ308" s="75"/>
      <c r="HSK308" s="75"/>
      <c r="HSL308" s="75"/>
      <c r="HSM308" s="75"/>
      <c r="HSN308" s="75"/>
      <c r="HSO308" s="75"/>
      <c r="HSP308" s="75"/>
      <c r="HSQ308" s="75"/>
      <c r="HSR308" s="75"/>
      <c r="HSS308" s="75"/>
      <c r="HST308" s="75"/>
      <c r="HSU308" s="75"/>
      <c r="HSV308" s="75"/>
      <c r="HSW308" s="75"/>
      <c r="HSX308" s="75"/>
      <c r="HSY308" s="75"/>
      <c r="HSZ308" s="75"/>
      <c r="HTA308" s="75"/>
      <c r="HTB308" s="75"/>
      <c r="HTC308" s="75"/>
      <c r="HTD308" s="75"/>
      <c r="HTE308" s="75"/>
      <c r="HTF308" s="75"/>
      <c r="HTG308" s="75"/>
      <c r="HTH308" s="75"/>
      <c r="HTI308" s="75"/>
      <c r="HTJ308" s="75"/>
      <c r="HTK308" s="75"/>
      <c r="HTL308" s="75"/>
      <c r="HTM308" s="75"/>
      <c r="HTN308" s="75"/>
      <c r="HTO308" s="75"/>
      <c r="HTP308" s="75"/>
      <c r="HTQ308" s="75"/>
      <c r="HTR308" s="75"/>
      <c r="HTS308" s="75"/>
      <c r="HTT308" s="75"/>
      <c r="HTU308" s="75"/>
      <c r="HTV308" s="75"/>
      <c r="HTW308" s="75"/>
      <c r="HTX308" s="75"/>
      <c r="HTY308" s="75"/>
      <c r="HTZ308" s="75"/>
      <c r="HUA308" s="75"/>
      <c r="HUB308" s="75"/>
      <c r="HUC308" s="75"/>
      <c r="HUD308" s="75"/>
      <c r="HUE308" s="75"/>
      <c r="HUF308" s="75"/>
      <c r="HUG308" s="75"/>
      <c r="HUH308" s="75"/>
      <c r="HUI308" s="75"/>
      <c r="HUJ308" s="75"/>
      <c r="HUK308" s="75"/>
      <c r="HUL308" s="75"/>
      <c r="HUM308" s="75"/>
      <c r="HUN308" s="75"/>
      <c r="HUO308" s="75"/>
      <c r="HUP308" s="75"/>
      <c r="HUQ308" s="75"/>
      <c r="HUR308" s="75"/>
      <c r="HUS308" s="75"/>
      <c r="HUT308" s="75"/>
      <c r="HUU308" s="75"/>
      <c r="HUV308" s="75"/>
      <c r="HUW308" s="75"/>
      <c r="HUX308" s="75"/>
      <c r="HUY308" s="75"/>
      <c r="HUZ308" s="75"/>
      <c r="HVA308" s="75"/>
      <c r="HVB308" s="75"/>
      <c r="HVC308" s="75"/>
      <c r="HVD308" s="75"/>
      <c r="HVE308" s="75"/>
      <c r="HVF308" s="75"/>
      <c r="HVG308" s="75"/>
      <c r="HVH308" s="75"/>
      <c r="HVI308" s="75"/>
      <c r="HVJ308" s="75"/>
      <c r="HVK308" s="75"/>
      <c r="HVL308" s="75"/>
      <c r="HVM308" s="75"/>
      <c r="HVN308" s="75"/>
      <c r="HVO308" s="75"/>
      <c r="HVP308" s="75"/>
      <c r="HVQ308" s="75"/>
      <c r="HVR308" s="75"/>
      <c r="HVS308" s="75"/>
      <c r="HVT308" s="75"/>
      <c r="HVU308" s="75"/>
      <c r="HVV308" s="75"/>
      <c r="HVW308" s="75"/>
      <c r="HVX308" s="75"/>
      <c r="HVY308" s="75"/>
      <c r="HVZ308" s="75"/>
      <c r="HWA308" s="75"/>
      <c r="HWB308" s="75"/>
      <c r="HWC308" s="75"/>
      <c r="HWD308" s="75"/>
      <c r="HWE308" s="75"/>
      <c r="HWF308" s="75"/>
      <c r="HWG308" s="75"/>
      <c r="HWH308" s="75"/>
      <c r="HWI308" s="75"/>
      <c r="HWJ308" s="75"/>
      <c r="HWK308" s="75"/>
      <c r="HWL308" s="75"/>
      <c r="HWM308" s="75"/>
      <c r="HWN308" s="75"/>
      <c r="HWO308" s="75"/>
      <c r="HWP308" s="75"/>
      <c r="HWQ308" s="75"/>
      <c r="HWR308" s="75"/>
      <c r="HWS308" s="75"/>
      <c r="HWT308" s="75"/>
      <c r="HWU308" s="75"/>
      <c r="HWV308" s="75"/>
      <c r="HWW308" s="75"/>
      <c r="HWX308" s="75"/>
      <c r="HWY308" s="75"/>
      <c r="HWZ308" s="75"/>
      <c r="HXA308" s="75"/>
      <c r="HXB308" s="75"/>
      <c r="HXC308" s="75"/>
      <c r="HXD308" s="75"/>
      <c r="HXE308" s="75"/>
      <c r="HXF308" s="75"/>
      <c r="HXG308" s="75"/>
      <c r="HXH308" s="75"/>
      <c r="HXI308" s="75"/>
      <c r="HXJ308" s="75"/>
      <c r="HXK308" s="75"/>
      <c r="HXL308" s="75"/>
      <c r="HXM308" s="75"/>
      <c r="HXN308" s="75"/>
      <c r="HXO308" s="75"/>
      <c r="HXP308" s="75"/>
      <c r="HXQ308" s="75"/>
      <c r="HXR308" s="75"/>
      <c r="HXS308" s="75"/>
      <c r="HXT308" s="75"/>
      <c r="HXU308" s="75"/>
      <c r="HXV308" s="75"/>
      <c r="HXW308" s="75"/>
      <c r="HXX308" s="75"/>
      <c r="HXY308" s="75"/>
      <c r="HXZ308" s="75"/>
      <c r="HYA308" s="75"/>
      <c r="HYB308" s="75"/>
      <c r="HYC308" s="75"/>
      <c r="HYD308" s="75"/>
      <c r="HYE308" s="75"/>
      <c r="HYF308" s="75"/>
      <c r="HYG308" s="75"/>
      <c r="HYH308" s="75"/>
      <c r="HYI308" s="75"/>
      <c r="HYJ308" s="75"/>
      <c r="HYK308" s="75"/>
      <c r="HYL308" s="75"/>
      <c r="HYM308" s="75"/>
      <c r="HYN308" s="75"/>
      <c r="HYO308" s="75"/>
      <c r="HYP308" s="75"/>
      <c r="HYQ308" s="75"/>
      <c r="HYR308" s="75"/>
      <c r="HYS308" s="75"/>
      <c r="HYT308" s="75"/>
      <c r="HYU308" s="75"/>
      <c r="HYV308" s="75"/>
      <c r="HYW308" s="75"/>
      <c r="HYX308" s="75"/>
      <c r="HYY308" s="75"/>
      <c r="HYZ308" s="75"/>
      <c r="HZA308" s="75"/>
      <c r="HZB308" s="75"/>
      <c r="HZC308" s="75"/>
      <c r="HZD308" s="75"/>
      <c r="HZE308" s="75"/>
      <c r="HZF308" s="75"/>
      <c r="HZG308" s="75"/>
      <c r="HZH308" s="75"/>
      <c r="HZI308" s="75"/>
      <c r="HZJ308" s="75"/>
      <c r="HZK308" s="75"/>
      <c r="HZL308" s="75"/>
      <c r="HZM308" s="75"/>
      <c r="HZN308" s="75"/>
      <c r="HZO308" s="75"/>
      <c r="HZP308" s="75"/>
      <c r="HZQ308" s="75"/>
      <c r="HZR308" s="75"/>
      <c r="HZS308" s="75"/>
      <c r="HZT308" s="75"/>
      <c r="HZU308" s="75"/>
      <c r="HZV308" s="75"/>
      <c r="HZW308" s="75"/>
      <c r="HZX308" s="75"/>
      <c r="HZY308" s="75"/>
      <c r="HZZ308" s="75"/>
      <c r="IAA308" s="75"/>
      <c r="IAB308" s="75"/>
      <c r="IAC308" s="75"/>
      <c r="IAD308" s="75"/>
      <c r="IAE308" s="75"/>
      <c r="IAF308" s="75"/>
      <c r="IAG308" s="75"/>
      <c r="IAH308" s="75"/>
      <c r="IAI308" s="75"/>
      <c r="IAJ308" s="75"/>
      <c r="IAK308" s="75"/>
      <c r="IAL308" s="75"/>
      <c r="IAM308" s="75"/>
      <c r="IAN308" s="75"/>
      <c r="IAO308" s="75"/>
      <c r="IAP308" s="75"/>
      <c r="IAQ308" s="75"/>
      <c r="IAR308" s="75"/>
      <c r="IAS308" s="75"/>
      <c r="IAT308" s="75"/>
      <c r="IAU308" s="75"/>
      <c r="IAV308" s="75"/>
      <c r="IAW308" s="75"/>
      <c r="IAX308" s="75"/>
      <c r="IAY308" s="75"/>
      <c r="IAZ308" s="75"/>
      <c r="IBA308" s="75"/>
      <c r="IBB308" s="75"/>
      <c r="IBC308" s="75"/>
      <c r="IBD308" s="75"/>
      <c r="IBE308" s="75"/>
      <c r="IBF308" s="75"/>
      <c r="IBG308" s="75"/>
      <c r="IBH308" s="75"/>
      <c r="IBI308" s="75"/>
      <c r="IBJ308" s="75"/>
      <c r="IBK308" s="75"/>
      <c r="IBL308" s="75"/>
      <c r="IBM308" s="75"/>
      <c r="IBN308" s="75"/>
      <c r="IBO308" s="75"/>
      <c r="IBP308" s="75"/>
      <c r="IBQ308" s="75"/>
      <c r="IBR308" s="75"/>
      <c r="IBS308" s="75"/>
      <c r="IBT308" s="75"/>
      <c r="IBU308" s="75"/>
      <c r="IBV308" s="75"/>
      <c r="IBW308" s="75"/>
      <c r="IBX308" s="75"/>
      <c r="IBY308" s="75"/>
      <c r="IBZ308" s="75"/>
      <c r="ICA308" s="75"/>
      <c r="ICB308" s="75"/>
      <c r="ICC308" s="75"/>
      <c r="ICD308" s="75"/>
      <c r="ICE308" s="75"/>
      <c r="ICF308" s="75"/>
      <c r="ICG308" s="75"/>
      <c r="ICH308" s="75"/>
      <c r="ICI308" s="75"/>
      <c r="ICJ308" s="75"/>
      <c r="ICK308" s="75"/>
      <c r="ICL308" s="75"/>
      <c r="ICM308" s="75"/>
      <c r="ICN308" s="75"/>
      <c r="ICO308" s="75"/>
      <c r="ICP308" s="75"/>
      <c r="ICQ308" s="75"/>
      <c r="ICR308" s="75"/>
      <c r="ICS308" s="75"/>
      <c r="ICT308" s="75"/>
      <c r="ICU308" s="75"/>
      <c r="ICV308" s="75"/>
      <c r="ICW308" s="75"/>
      <c r="ICX308" s="75"/>
      <c r="ICY308" s="75"/>
      <c r="ICZ308" s="75"/>
      <c r="IDA308" s="75"/>
      <c r="IDB308" s="75"/>
      <c r="IDC308" s="75"/>
      <c r="IDD308" s="75"/>
      <c r="IDE308" s="75"/>
      <c r="IDF308" s="75"/>
      <c r="IDG308" s="75"/>
      <c r="IDH308" s="75"/>
      <c r="IDI308" s="75"/>
      <c r="IDJ308" s="75"/>
      <c r="IDK308" s="75"/>
      <c r="IDL308" s="75"/>
      <c r="IDM308" s="75"/>
      <c r="IDN308" s="75"/>
      <c r="IDO308" s="75"/>
      <c r="IDP308" s="75"/>
      <c r="IDQ308" s="75"/>
      <c r="IDR308" s="75"/>
      <c r="IDS308" s="75"/>
      <c r="IDT308" s="75"/>
      <c r="IDU308" s="75"/>
      <c r="IDV308" s="75"/>
      <c r="IDW308" s="75"/>
      <c r="IDX308" s="75"/>
      <c r="IDY308" s="75"/>
      <c r="IDZ308" s="75"/>
      <c r="IEA308" s="75"/>
      <c r="IEB308" s="75"/>
      <c r="IEC308" s="75"/>
      <c r="IED308" s="75"/>
      <c r="IEE308" s="75"/>
      <c r="IEF308" s="75"/>
      <c r="IEG308" s="75"/>
      <c r="IEH308" s="75"/>
      <c r="IEI308" s="75"/>
      <c r="IEJ308" s="75"/>
      <c r="IEK308" s="75"/>
      <c r="IEL308" s="75"/>
      <c r="IEM308" s="75"/>
      <c r="IEN308" s="75"/>
      <c r="IEO308" s="75"/>
      <c r="IEP308" s="75"/>
      <c r="IEQ308" s="75"/>
      <c r="IER308" s="75"/>
      <c r="IES308" s="75"/>
      <c r="IET308" s="75"/>
      <c r="IEU308" s="75"/>
      <c r="IEV308" s="75"/>
      <c r="IEW308" s="75"/>
      <c r="IEX308" s="75"/>
      <c r="IEY308" s="75"/>
      <c r="IEZ308" s="75"/>
      <c r="IFA308" s="75"/>
      <c r="IFB308" s="75"/>
      <c r="IFC308" s="75"/>
      <c r="IFD308" s="75"/>
      <c r="IFE308" s="75"/>
      <c r="IFF308" s="75"/>
      <c r="IFG308" s="75"/>
      <c r="IFH308" s="75"/>
      <c r="IFI308" s="75"/>
      <c r="IFJ308" s="75"/>
      <c r="IFK308" s="75"/>
      <c r="IFL308" s="75"/>
      <c r="IFM308" s="75"/>
      <c r="IFN308" s="75"/>
      <c r="IFO308" s="75"/>
      <c r="IFP308" s="75"/>
      <c r="IFQ308" s="75"/>
      <c r="IFR308" s="75"/>
      <c r="IFS308" s="75"/>
      <c r="IFT308" s="75"/>
      <c r="IFU308" s="75"/>
      <c r="IFV308" s="75"/>
      <c r="IFW308" s="75"/>
      <c r="IFX308" s="75"/>
      <c r="IFY308" s="75"/>
      <c r="IFZ308" s="75"/>
      <c r="IGA308" s="75"/>
      <c r="IGB308" s="75"/>
      <c r="IGC308" s="75"/>
      <c r="IGD308" s="75"/>
      <c r="IGE308" s="75"/>
      <c r="IGF308" s="75"/>
      <c r="IGG308" s="75"/>
      <c r="IGH308" s="75"/>
      <c r="IGI308" s="75"/>
      <c r="IGJ308" s="75"/>
      <c r="IGK308" s="75"/>
      <c r="IGL308" s="75"/>
      <c r="IGM308" s="75"/>
      <c r="IGN308" s="75"/>
      <c r="IGO308" s="75"/>
      <c r="IGP308" s="75"/>
      <c r="IGQ308" s="75"/>
      <c r="IGR308" s="75"/>
      <c r="IGS308" s="75"/>
      <c r="IGT308" s="75"/>
      <c r="IGU308" s="75"/>
      <c r="IGV308" s="75"/>
      <c r="IGW308" s="75"/>
      <c r="IGX308" s="75"/>
      <c r="IGY308" s="75"/>
      <c r="IGZ308" s="75"/>
      <c r="IHA308" s="75"/>
      <c r="IHB308" s="75"/>
      <c r="IHC308" s="75"/>
      <c r="IHD308" s="75"/>
      <c r="IHE308" s="75"/>
      <c r="IHF308" s="75"/>
      <c r="IHG308" s="75"/>
      <c r="IHH308" s="75"/>
      <c r="IHI308" s="75"/>
      <c r="IHJ308" s="75"/>
      <c r="IHK308" s="75"/>
      <c r="IHL308" s="75"/>
      <c r="IHM308" s="75"/>
      <c r="IHN308" s="75"/>
      <c r="IHO308" s="75"/>
      <c r="IHP308" s="75"/>
      <c r="IHQ308" s="75"/>
      <c r="IHR308" s="75"/>
      <c r="IHS308" s="75"/>
      <c r="IHT308" s="75"/>
      <c r="IHU308" s="75"/>
      <c r="IHV308" s="75"/>
      <c r="IHW308" s="75"/>
      <c r="IHX308" s="75"/>
      <c r="IHY308" s="75"/>
      <c r="IHZ308" s="75"/>
      <c r="IIA308" s="75"/>
      <c r="IIB308" s="75"/>
      <c r="IIC308" s="75"/>
      <c r="IID308" s="75"/>
      <c r="IIE308" s="75"/>
      <c r="IIF308" s="75"/>
      <c r="IIG308" s="75"/>
      <c r="IIH308" s="75"/>
      <c r="III308" s="75"/>
      <c r="IIJ308" s="75"/>
      <c r="IIK308" s="75"/>
      <c r="IIL308" s="75"/>
      <c r="IIM308" s="75"/>
      <c r="IIN308" s="75"/>
      <c r="IIO308" s="75"/>
      <c r="IIP308" s="75"/>
      <c r="IIQ308" s="75"/>
      <c r="IIR308" s="75"/>
      <c r="IIS308" s="75"/>
      <c r="IIT308" s="75"/>
      <c r="IIU308" s="75"/>
      <c r="IIV308" s="75"/>
      <c r="IIW308" s="75"/>
      <c r="IIX308" s="75"/>
      <c r="IIY308" s="75"/>
      <c r="IIZ308" s="75"/>
      <c r="IJA308" s="75"/>
      <c r="IJB308" s="75"/>
      <c r="IJC308" s="75"/>
      <c r="IJD308" s="75"/>
      <c r="IJE308" s="75"/>
      <c r="IJF308" s="75"/>
      <c r="IJG308" s="75"/>
      <c r="IJH308" s="75"/>
      <c r="IJI308" s="75"/>
      <c r="IJJ308" s="75"/>
      <c r="IJK308" s="75"/>
      <c r="IJL308" s="75"/>
      <c r="IJM308" s="75"/>
      <c r="IJN308" s="75"/>
      <c r="IJO308" s="75"/>
      <c r="IJP308" s="75"/>
      <c r="IJQ308" s="75"/>
      <c r="IJR308" s="75"/>
      <c r="IJS308" s="75"/>
      <c r="IJT308" s="75"/>
      <c r="IJU308" s="75"/>
      <c r="IJV308" s="75"/>
      <c r="IJW308" s="75"/>
      <c r="IJX308" s="75"/>
      <c r="IJY308" s="75"/>
      <c r="IJZ308" s="75"/>
      <c r="IKA308" s="75"/>
      <c r="IKB308" s="75"/>
      <c r="IKC308" s="75"/>
      <c r="IKD308" s="75"/>
      <c r="IKE308" s="75"/>
      <c r="IKF308" s="75"/>
      <c r="IKG308" s="75"/>
      <c r="IKH308" s="75"/>
      <c r="IKI308" s="75"/>
      <c r="IKJ308" s="75"/>
      <c r="IKK308" s="75"/>
      <c r="IKL308" s="75"/>
      <c r="IKM308" s="75"/>
      <c r="IKN308" s="75"/>
      <c r="IKO308" s="75"/>
      <c r="IKP308" s="75"/>
      <c r="IKQ308" s="75"/>
      <c r="IKR308" s="75"/>
      <c r="IKS308" s="75"/>
      <c r="IKT308" s="75"/>
      <c r="IKU308" s="75"/>
      <c r="IKV308" s="75"/>
      <c r="IKW308" s="75"/>
      <c r="IKX308" s="75"/>
      <c r="IKY308" s="75"/>
      <c r="IKZ308" s="75"/>
      <c r="ILA308" s="75"/>
      <c r="ILB308" s="75"/>
      <c r="ILC308" s="75"/>
      <c r="ILD308" s="75"/>
      <c r="ILE308" s="75"/>
      <c r="ILF308" s="75"/>
      <c r="ILG308" s="75"/>
      <c r="ILH308" s="75"/>
      <c r="ILI308" s="75"/>
      <c r="ILJ308" s="75"/>
      <c r="ILK308" s="75"/>
      <c r="ILL308" s="75"/>
      <c r="ILM308" s="75"/>
      <c r="ILN308" s="75"/>
      <c r="ILO308" s="75"/>
      <c r="ILP308" s="75"/>
      <c r="ILQ308" s="75"/>
      <c r="ILR308" s="75"/>
      <c r="ILS308" s="75"/>
      <c r="ILT308" s="75"/>
      <c r="ILU308" s="75"/>
      <c r="ILV308" s="75"/>
      <c r="ILW308" s="75"/>
      <c r="ILX308" s="75"/>
      <c r="ILY308" s="75"/>
      <c r="ILZ308" s="75"/>
      <c r="IMA308" s="75"/>
      <c r="IMB308" s="75"/>
      <c r="IMC308" s="75"/>
      <c r="IMD308" s="75"/>
      <c r="IME308" s="75"/>
      <c r="IMF308" s="75"/>
      <c r="IMG308" s="75"/>
      <c r="IMH308" s="75"/>
      <c r="IMI308" s="75"/>
      <c r="IMJ308" s="75"/>
      <c r="IMK308" s="75"/>
      <c r="IML308" s="75"/>
      <c r="IMM308" s="75"/>
      <c r="IMN308" s="75"/>
      <c r="IMO308" s="75"/>
      <c r="IMP308" s="75"/>
      <c r="IMQ308" s="75"/>
      <c r="IMR308" s="75"/>
      <c r="IMS308" s="75"/>
      <c r="IMT308" s="75"/>
      <c r="IMU308" s="75"/>
      <c r="IMV308" s="75"/>
      <c r="IMW308" s="75"/>
      <c r="IMX308" s="75"/>
      <c r="IMY308" s="75"/>
      <c r="IMZ308" s="75"/>
      <c r="INA308" s="75"/>
      <c r="INB308" s="75"/>
      <c r="INC308" s="75"/>
      <c r="IND308" s="75"/>
      <c r="INE308" s="75"/>
      <c r="INF308" s="75"/>
      <c r="ING308" s="75"/>
      <c r="INH308" s="75"/>
      <c r="INI308" s="75"/>
      <c r="INJ308" s="75"/>
      <c r="INK308" s="75"/>
      <c r="INL308" s="75"/>
      <c r="INM308" s="75"/>
      <c r="INN308" s="75"/>
      <c r="INO308" s="75"/>
      <c r="INP308" s="75"/>
      <c r="INQ308" s="75"/>
      <c r="INR308" s="75"/>
      <c r="INS308" s="75"/>
      <c r="INT308" s="75"/>
      <c r="INU308" s="75"/>
      <c r="INV308" s="75"/>
      <c r="INW308" s="75"/>
      <c r="INX308" s="75"/>
      <c r="INY308" s="75"/>
      <c r="INZ308" s="75"/>
      <c r="IOA308" s="75"/>
      <c r="IOB308" s="75"/>
      <c r="IOC308" s="75"/>
      <c r="IOD308" s="75"/>
      <c r="IOE308" s="75"/>
      <c r="IOF308" s="75"/>
      <c r="IOG308" s="75"/>
      <c r="IOH308" s="75"/>
      <c r="IOI308" s="75"/>
      <c r="IOJ308" s="75"/>
      <c r="IOK308" s="75"/>
      <c r="IOL308" s="75"/>
      <c r="IOM308" s="75"/>
      <c r="ION308" s="75"/>
      <c r="IOO308" s="75"/>
      <c r="IOP308" s="75"/>
      <c r="IOQ308" s="75"/>
      <c r="IOR308" s="75"/>
      <c r="IOS308" s="75"/>
      <c r="IOT308" s="75"/>
      <c r="IOU308" s="75"/>
      <c r="IOV308" s="75"/>
      <c r="IOW308" s="75"/>
      <c r="IOX308" s="75"/>
      <c r="IOY308" s="75"/>
      <c r="IOZ308" s="75"/>
      <c r="IPA308" s="75"/>
      <c r="IPB308" s="75"/>
      <c r="IPC308" s="75"/>
      <c r="IPD308" s="75"/>
      <c r="IPE308" s="75"/>
      <c r="IPF308" s="75"/>
      <c r="IPG308" s="75"/>
      <c r="IPH308" s="75"/>
      <c r="IPI308" s="75"/>
      <c r="IPJ308" s="75"/>
      <c r="IPK308" s="75"/>
      <c r="IPL308" s="75"/>
      <c r="IPM308" s="75"/>
      <c r="IPN308" s="75"/>
      <c r="IPO308" s="75"/>
      <c r="IPP308" s="75"/>
      <c r="IPQ308" s="75"/>
      <c r="IPR308" s="75"/>
      <c r="IPS308" s="75"/>
      <c r="IPT308" s="75"/>
      <c r="IPU308" s="75"/>
      <c r="IPV308" s="75"/>
      <c r="IPW308" s="75"/>
      <c r="IPX308" s="75"/>
      <c r="IPY308" s="75"/>
      <c r="IPZ308" s="75"/>
      <c r="IQA308" s="75"/>
      <c r="IQB308" s="75"/>
      <c r="IQC308" s="75"/>
      <c r="IQD308" s="75"/>
      <c r="IQE308" s="75"/>
      <c r="IQF308" s="75"/>
      <c r="IQG308" s="75"/>
      <c r="IQH308" s="75"/>
      <c r="IQI308" s="75"/>
      <c r="IQJ308" s="75"/>
      <c r="IQK308" s="75"/>
      <c r="IQL308" s="75"/>
      <c r="IQM308" s="75"/>
      <c r="IQN308" s="75"/>
      <c r="IQO308" s="75"/>
      <c r="IQP308" s="75"/>
      <c r="IQQ308" s="75"/>
      <c r="IQR308" s="75"/>
      <c r="IQS308" s="75"/>
      <c r="IQT308" s="75"/>
      <c r="IQU308" s="75"/>
      <c r="IQV308" s="75"/>
      <c r="IQW308" s="75"/>
      <c r="IQX308" s="75"/>
      <c r="IQY308" s="75"/>
      <c r="IQZ308" s="75"/>
      <c r="IRA308" s="75"/>
      <c r="IRB308" s="75"/>
      <c r="IRC308" s="75"/>
      <c r="IRD308" s="75"/>
      <c r="IRE308" s="75"/>
      <c r="IRF308" s="75"/>
      <c r="IRG308" s="75"/>
      <c r="IRH308" s="75"/>
      <c r="IRI308" s="75"/>
      <c r="IRJ308" s="75"/>
      <c r="IRK308" s="75"/>
      <c r="IRL308" s="75"/>
      <c r="IRM308" s="75"/>
      <c r="IRN308" s="75"/>
      <c r="IRO308" s="75"/>
      <c r="IRP308" s="75"/>
      <c r="IRQ308" s="75"/>
      <c r="IRR308" s="75"/>
      <c r="IRS308" s="75"/>
      <c r="IRT308" s="75"/>
      <c r="IRU308" s="75"/>
      <c r="IRV308" s="75"/>
      <c r="IRW308" s="75"/>
      <c r="IRX308" s="75"/>
      <c r="IRY308" s="75"/>
      <c r="IRZ308" s="75"/>
      <c r="ISA308" s="75"/>
      <c r="ISB308" s="75"/>
      <c r="ISC308" s="75"/>
      <c r="ISD308" s="75"/>
      <c r="ISE308" s="75"/>
      <c r="ISF308" s="75"/>
      <c r="ISG308" s="75"/>
      <c r="ISH308" s="75"/>
      <c r="ISI308" s="75"/>
      <c r="ISJ308" s="75"/>
      <c r="ISK308" s="75"/>
      <c r="ISL308" s="75"/>
      <c r="ISM308" s="75"/>
      <c r="ISN308" s="75"/>
      <c r="ISO308" s="75"/>
      <c r="ISP308" s="75"/>
      <c r="ISQ308" s="75"/>
      <c r="ISR308" s="75"/>
      <c r="ISS308" s="75"/>
      <c r="IST308" s="75"/>
      <c r="ISU308" s="75"/>
      <c r="ISV308" s="75"/>
      <c r="ISW308" s="75"/>
      <c r="ISX308" s="75"/>
      <c r="ISY308" s="75"/>
      <c r="ISZ308" s="75"/>
      <c r="ITA308" s="75"/>
      <c r="ITB308" s="75"/>
      <c r="ITC308" s="75"/>
      <c r="ITD308" s="75"/>
      <c r="ITE308" s="75"/>
      <c r="ITF308" s="75"/>
      <c r="ITG308" s="75"/>
      <c r="ITH308" s="75"/>
      <c r="ITI308" s="75"/>
      <c r="ITJ308" s="75"/>
      <c r="ITK308" s="75"/>
      <c r="ITL308" s="75"/>
      <c r="ITM308" s="75"/>
      <c r="ITN308" s="75"/>
      <c r="ITO308" s="75"/>
      <c r="ITP308" s="75"/>
      <c r="ITQ308" s="75"/>
      <c r="ITR308" s="75"/>
      <c r="ITS308" s="75"/>
      <c r="ITT308" s="75"/>
      <c r="ITU308" s="75"/>
      <c r="ITV308" s="75"/>
      <c r="ITW308" s="75"/>
      <c r="ITX308" s="75"/>
      <c r="ITY308" s="75"/>
      <c r="ITZ308" s="75"/>
      <c r="IUA308" s="75"/>
      <c r="IUB308" s="75"/>
      <c r="IUC308" s="75"/>
      <c r="IUD308" s="75"/>
      <c r="IUE308" s="75"/>
      <c r="IUF308" s="75"/>
      <c r="IUG308" s="75"/>
      <c r="IUH308" s="75"/>
      <c r="IUI308" s="75"/>
      <c r="IUJ308" s="75"/>
      <c r="IUK308" s="75"/>
      <c r="IUL308" s="75"/>
      <c r="IUM308" s="75"/>
      <c r="IUN308" s="75"/>
      <c r="IUO308" s="75"/>
      <c r="IUP308" s="75"/>
      <c r="IUQ308" s="75"/>
      <c r="IUR308" s="75"/>
      <c r="IUS308" s="75"/>
      <c r="IUT308" s="75"/>
      <c r="IUU308" s="75"/>
      <c r="IUV308" s="75"/>
      <c r="IUW308" s="75"/>
      <c r="IUX308" s="75"/>
      <c r="IUY308" s="75"/>
      <c r="IUZ308" s="75"/>
      <c r="IVA308" s="75"/>
      <c r="IVB308" s="75"/>
      <c r="IVC308" s="75"/>
      <c r="IVD308" s="75"/>
      <c r="IVE308" s="75"/>
      <c r="IVF308" s="75"/>
      <c r="IVG308" s="75"/>
      <c r="IVH308" s="75"/>
      <c r="IVI308" s="75"/>
      <c r="IVJ308" s="75"/>
      <c r="IVK308" s="75"/>
      <c r="IVL308" s="75"/>
      <c r="IVM308" s="75"/>
      <c r="IVN308" s="75"/>
      <c r="IVO308" s="75"/>
      <c r="IVP308" s="75"/>
      <c r="IVQ308" s="75"/>
      <c r="IVR308" s="75"/>
      <c r="IVS308" s="75"/>
      <c r="IVT308" s="75"/>
      <c r="IVU308" s="75"/>
      <c r="IVV308" s="75"/>
      <c r="IVW308" s="75"/>
      <c r="IVX308" s="75"/>
      <c r="IVY308" s="75"/>
      <c r="IVZ308" s="75"/>
      <c r="IWA308" s="75"/>
      <c r="IWB308" s="75"/>
      <c r="IWC308" s="75"/>
      <c r="IWD308" s="75"/>
      <c r="IWE308" s="75"/>
      <c r="IWF308" s="75"/>
      <c r="IWG308" s="75"/>
      <c r="IWH308" s="75"/>
      <c r="IWI308" s="75"/>
      <c r="IWJ308" s="75"/>
      <c r="IWK308" s="75"/>
      <c r="IWL308" s="75"/>
      <c r="IWM308" s="75"/>
      <c r="IWN308" s="75"/>
      <c r="IWO308" s="75"/>
      <c r="IWP308" s="75"/>
      <c r="IWQ308" s="75"/>
      <c r="IWR308" s="75"/>
      <c r="IWS308" s="75"/>
      <c r="IWT308" s="75"/>
      <c r="IWU308" s="75"/>
      <c r="IWV308" s="75"/>
      <c r="IWW308" s="75"/>
      <c r="IWX308" s="75"/>
      <c r="IWY308" s="75"/>
      <c r="IWZ308" s="75"/>
      <c r="IXA308" s="75"/>
      <c r="IXB308" s="75"/>
      <c r="IXC308" s="75"/>
      <c r="IXD308" s="75"/>
      <c r="IXE308" s="75"/>
      <c r="IXF308" s="75"/>
      <c r="IXG308" s="75"/>
      <c r="IXH308" s="75"/>
      <c r="IXI308" s="75"/>
      <c r="IXJ308" s="75"/>
      <c r="IXK308" s="75"/>
      <c r="IXL308" s="75"/>
      <c r="IXM308" s="75"/>
      <c r="IXN308" s="75"/>
      <c r="IXO308" s="75"/>
      <c r="IXP308" s="75"/>
      <c r="IXQ308" s="75"/>
      <c r="IXR308" s="75"/>
      <c r="IXS308" s="75"/>
      <c r="IXT308" s="75"/>
      <c r="IXU308" s="75"/>
      <c r="IXV308" s="75"/>
      <c r="IXW308" s="75"/>
      <c r="IXX308" s="75"/>
      <c r="IXY308" s="75"/>
      <c r="IXZ308" s="75"/>
      <c r="IYA308" s="75"/>
      <c r="IYB308" s="75"/>
      <c r="IYC308" s="75"/>
      <c r="IYD308" s="75"/>
      <c r="IYE308" s="75"/>
      <c r="IYF308" s="75"/>
      <c r="IYG308" s="75"/>
      <c r="IYH308" s="75"/>
      <c r="IYI308" s="75"/>
      <c r="IYJ308" s="75"/>
      <c r="IYK308" s="75"/>
      <c r="IYL308" s="75"/>
      <c r="IYM308" s="75"/>
      <c r="IYN308" s="75"/>
      <c r="IYO308" s="75"/>
      <c r="IYP308" s="75"/>
      <c r="IYQ308" s="75"/>
      <c r="IYR308" s="75"/>
      <c r="IYS308" s="75"/>
      <c r="IYT308" s="75"/>
      <c r="IYU308" s="75"/>
      <c r="IYV308" s="75"/>
      <c r="IYW308" s="75"/>
      <c r="IYX308" s="75"/>
      <c r="IYY308" s="75"/>
      <c r="IYZ308" s="75"/>
      <c r="IZA308" s="75"/>
      <c r="IZB308" s="75"/>
      <c r="IZC308" s="75"/>
      <c r="IZD308" s="75"/>
      <c r="IZE308" s="75"/>
      <c r="IZF308" s="75"/>
      <c r="IZG308" s="75"/>
      <c r="IZH308" s="75"/>
      <c r="IZI308" s="75"/>
      <c r="IZJ308" s="75"/>
      <c r="IZK308" s="75"/>
      <c r="IZL308" s="75"/>
      <c r="IZM308" s="75"/>
      <c r="IZN308" s="75"/>
      <c r="IZO308" s="75"/>
      <c r="IZP308" s="75"/>
      <c r="IZQ308" s="75"/>
      <c r="IZR308" s="75"/>
      <c r="IZS308" s="75"/>
      <c r="IZT308" s="75"/>
      <c r="IZU308" s="75"/>
      <c r="IZV308" s="75"/>
      <c r="IZW308" s="75"/>
      <c r="IZX308" s="75"/>
      <c r="IZY308" s="75"/>
      <c r="IZZ308" s="75"/>
      <c r="JAA308" s="75"/>
      <c r="JAB308" s="75"/>
      <c r="JAC308" s="75"/>
      <c r="JAD308" s="75"/>
      <c r="JAE308" s="75"/>
      <c r="JAF308" s="75"/>
      <c r="JAG308" s="75"/>
      <c r="JAH308" s="75"/>
      <c r="JAI308" s="75"/>
      <c r="JAJ308" s="75"/>
      <c r="JAK308" s="75"/>
      <c r="JAL308" s="75"/>
      <c r="JAM308" s="75"/>
      <c r="JAN308" s="75"/>
      <c r="JAO308" s="75"/>
      <c r="JAP308" s="75"/>
      <c r="JAQ308" s="75"/>
      <c r="JAR308" s="75"/>
      <c r="JAS308" s="75"/>
      <c r="JAT308" s="75"/>
      <c r="JAU308" s="75"/>
      <c r="JAV308" s="75"/>
      <c r="JAW308" s="75"/>
      <c r="JAX308" s="75"/>
      <c r="JAY308" s="75"/>
      <c r="JAZ308" s="75"/>
      <c r="JBA308" s="75"/>
      <c r="JBB308" s="75"/>
      <c r="JBC308" s="75"/>
      <c r="JBD308" s="75"/>
      <c r="JBE308" s="75"/>
      <c r="JBF308" s="75"/>
      <c r="JBG308" s="75"/>
      <c r="JBH308" s="75"/>
      <c r="JBI308" s="75"/>
      <c r="JBJ308" s="75"/>
      <c r="JBK308" s="75"/>
      <c r="JBL308" s="75"/>
      <c r="JBM308" s="75"/>
      <c r="JBN308" s="75"/>
      <c r="JBO308" s="75"/>
      <c r="JBP308" s="75"/>
      <c r="JBQ308" s="75"/>
      <c r="JBR308" s="75"/>
      <c r="JBS308" s="75"/>
      <c r="JBT308" s="75"/>
      <c r="JBU308" s="75"/>
      <c r="JBV308" s="75"/>
      <c r="JBW308" s="75"/>
      <c r="JBX308" s="75"/>
      <c r="JBY308" s="75"/>
      <c r="JBZ308" s="75"/>
      <c r="JCA308" s="75"/>
      <c r="JCB308" s="75"/>
      <c r="JCC308" s="75"/>
      <c r="JCD308" s="75"/>
      <c r="JCE308" s="75"/>
      <c r="JCF308" s="75"/>
      <c r="JCG308" s="75"/>
      <c r="JCH308" s="75"/>
      <c r="JCI308" s="75"/>
      <c r="JCJ308" s="75"/>
      <c r="JCK308" s="75"/>
      <c r="JCL308" s="75"/>
      <c r="JCM308" s="75"/>
      <c r="JCN308" s="75"/>
      <c r="JCO308" s="75"/>
      <c r="JCP308" s="75"/>
      <c r="JCQ308" s="75"/>
      <c r="JCR308" s="75"/>
      <c r="JCS308" s="75"/>
      <c r="JCT308" s="75"/>
      <c r="JCU308" s="75"/>
      <c r="JCV308" s="75"/>
      <c r="JCW308" s="75"/>
      <c r="JCX308" s="75"/>
      <c r="JCY308" s="75"/>
      <c r="JCZ308" s="75"/>
      <c r="JDA308" s="75"/>
      <c r="JDB308" s="75"/>
      <c r="JDC308" s="75"/>
      <c r="JDD308" s="75"/>
      <c r="JDE308" s="75"/>
      <c r="JDF308" s="75"/>
      <c r="JDG308" s="75"/>
      <c r="JDH308" s="75"/>
      <c r="JDI308" s="75"/>
      <c r="JDJ308" s="75"/>
      <c r="JDK308" s="75"/>
      <c r="JDL308" s="75"/>
      <c r="JDM308" s="75"/>
      <c r="JDN308" s="75"/>
      <c r="JDO308" s="75"/>
      <c r="JDP308" s="75"/>
      <c r="JDQ308" s="75"/>
      <c r="JDR308" s="75"/>
      <c r="JDS308" s="75"/>
      <c r="JDT308" s="75"/>
      <c r="JDU308" s="75"/>
      <c r="JDV308" s="75"/>
      <c r="JDW308" s="75"/>
      <c r="JDX308" s="75"/>
      <c r="JDY308" s="75"/>
      <c r="JDZ308" s="75"/>
      <c r="JEA308" s="75"/>
      <c r="JEB308" s="75"/>
      <c r="JEC308" s="75"/>
      <c r="JED308" s="75"/>
      <c r="JEE308" s="75"/>
      <c r="JEF308" s="75"/>
      <c r="JEG308" s="75"/>
      <c r="JEH308" s="75"/>
      <c r="JEI308" s="75"/>
      <c r="JEJ308" s="75"/>
      <c r="JEK308" s="75"/>
      <c r="JEL308" s="75"/>
      <c r="JEM308" s="75"/>
      <c r="JEN308" s="75"/>
      <c r="JEO308" s="75"/>
      <c r="JEP308" s="75"/>
      <c r="JEQ308" s="75"/>
      <c r="JER308" s="75"/>
      <c r="JES308" s="75"/>
      <c r="JET308" s="75"/>
      <c r="JEU308" s="75"/>
      <c r="JEV308" s="75"/>
      <c r="JEW308" s="75"/>
      <c r="JEX308" s="75"/>
      <c r="JEY308" s="75"/>
      <c r="JEZ308" s="75"/>
      <c r="JFA308" s="75"/>
      <c r="JFB308" s="75"/>
      <c r="JFC308" s="75"/>
      <c r="JFD308" s="75"/>
      <c r="JFE308" s="75"/>
      <c r="JFF308" s="75"/>
      <c r="JFG308" s="75"/>
      <c r="JFH308" s="75"/>
      <c r="JFI308" s="75"/>
      <c r="JFJ308" s="75"/>
      <c r="JFK308" s="75"/>
      <c r="JFL308" s="75"/>
      <c r="JFM308" s="75"/>
      <c r="JFN308" s="75"/>
      <c r="JFO308" s="75"/>
      <c r="JFP308" s="75"/>
      <c r="JFQ308" s="75"/>
      <c r="JFR308" s="75"/>
      <c r="JFS308" s="75"/>
      <c r="JFT308" s="75"/>
      <c r="JFU308" s="75"/>
      <c r="JFV308" s="75"/>
      <c r="JFW308" s="75"/>
      <c r="JFX308" s="75"/>
      <c r="JFY308" s="75"/>
      <c r="JFZ308" s="75"/>
      <c r="JGA308" s="75"/>
      <c r="JGB308" s="75"/>
      <c r="JGC308" s="75"/>
      <c r="JGD308" s="75"/>
      <c r="JGE308" s="75"/>
      <c r="JGF308" s="75"/>
      <c r="JGG308" s="75"/>
      <c r="JGH308" s="75"/>
      <c r="JGI308" s="75"/>
      <c r="JGJ308" s="75"/>
      <c r="JGK308" s="75"/>
      <c r="JGL308" s="75"/>
      <c r="JGM308" s="75"/>
      <c r="JGN308" s="75"/>
      <c r="JGO308" s="75"/>
      <c r="JGP308" s="75"/>
      <c r="JGQ308" s="75"/>
      <c r="JGR308" s="75"/>
      <c r="JGS308" s="75"/>
      <c r="JGT308" s="75"/>
      <c r="JGU308" s="75"/>
      <c r="JGV308" s="75"/>
      <c r="JGW308" s="75"/>
      <c r="JGX308" s="75"/>
      <c r="JGY308" s="75"/>
      <c r="JGZ308" s="75"/>
      <c r="JHA308" s="75"/>
      <c r="JHB308" s="75"/>
      <c r="JHC308" s="75"/>
      <c r="JHD308" s="75"/>
      <c r="JHE308" s="75"/>
      <c r="JHF308" s="75"/>
      <c r="JHG308" s="75"/>
      <c r="JHH308" s="75"/>
      <c r="JHI308" s="75"/>
      <c r="JHJ308" s="75"/>
      <c r="JHK308" s="75"/>
      <c r="JHL308" s="75"/>
      <c r="JHM308" s="75"/>
      <c r="JHN308" s="75"/>
      <c r="JHO308" s="75"/>
      <c r="JHP308" s="75"/>
      <c r="JHQ308" s="75"/>
      <c r="JHR308" s="75"/>
      <c r="JHS308" s="75"/>
      <c r="JHT308" s="75"/>
      <c r="JHU308" s="75"/>
      <c r="JHV308" s="75"/>
      <c r="JHW308" s="75"/>
      <c r="JHX308" s="75"/>
      <c r="JHY308" s="75"/>
      <c r="JHZ308" s="75"/>
      <c r="JIA308" s="75"/>
      <c r="JIB308" s="75"/>
      <c r="JIC308" s="75"/>
      <c r="JID308" s="75"/>
      <c r="JIE308" s="75"/>
      <c r="JIF308" s="75"/>
      <c r="JIG308" s="75"/>
      <c r="JIH308" s="75"/>
      <c r="JII308" s="75"/>
      <c r="JIJ308" s="75"/>
      <c r="JIK308" s="75"/>
      <c r="JIL308" s="75"/>
      <c r="JIM308" s="75"/>
      <c r="JIN308" s="75"/>
      <c r="JIO308" s="75"/>
      <c r="JIP308" s="75"/>
      <c r="JIQ308" s="75"/>
      <c r="JIR308" s="75"/>
      <c r="JIS308" s="75"/>
      <c r="JIT308" s="75"/>
      <c r="JIU308" s="75"/>
      <c r="JIV308" s="75"/>
      <c r="JIW308" s="75"/>
      <c r="JIX308" s="75"/>
      <c r="JIY308" s="75"/>
      <c r="JIZ308" s="75"/>
      <c r="JJA308" s="75"/>
      <c r="JJB308" s="75"/>
      <c r="JJC308" s="75"/>
      <c r="JJD308" s="75"/>
      <c r="JJE308" s="75"/>
      <c r="JJF308" s="75"/>
      <c r="JJG308" s="75"/>
      <c r="JJH308" s="75"/>
      <c r="JJI308" s="75"/>
      <c r="JJJ308" s="75"/>
      <c r="JJK308" s="75"/>
      <c r="JJL308" s="75"/>
      <c r="JJM308" s="75"/>
      <c r="JJN308" s="75"/>
      <c r="JJO308" s="75"/>
      <c r="JJP308" s="75"/>
      <c r="JJQ308" s="75"/>
      <c r="JJR308" s="75"/>
      <c r="JJS308" s="75"/>
      <c r="JJT308" s="75"/>
      <c r="JJU308" s="75"/>
      <c r="JJV308" s="75"/>
      <c r="JJW308" s="75"/>
      <c r="JJX308" s="75"/>
      <c r="JJY308" s="75"/>
      <c r="JJZ308" s="75"/>
      <c r="JKA308" s="75"/>
      <c r="JKB308" s="75"/>
      <c r="JKC308" s="75"/>
      <c r="JKD308" s="75"/>
      <c r="JKE308" s="75"/>
      <c r="JKF308" s="75"/>
      <c r="JKG308" s="75"/>
      <c r="JKH308" s="75"/>
      <c r="JKI308" s="75"/>
      <c r="JKJ308" s="75"/>
      <c r="JKK308" s="75"/>
      <c r="JKL308" s="75"/>
      <c r="JKM308" s="75"/>
      <c r="JKN308" s="75"/>
      <c r="JKO308" s="75"/>
      <c r="JKP308" s="75"/>
      <c r="JKQ308" s="75"/>
      <c r="JKR308" s="75"/>
      <c r="JKS308" s="75"/>
      <c r="JKT308" s="75"/>
      <c r="JKU308" s="75"/>
      <c r="JKV308" s="75"/>
      <c r="JKW308" s="75"/>
      <c r="JKX308" s="75"/>
      <c r="JKY308" s="75"/>
      <c r="JKZ308" s="75"/>
      <c r="JLA308" s="75"/>
      <c r="JLB308" s="75"/>
      <c r="JLC308" s="75"/>
      <c r="JLD308" s="75"/>
      <c r="JLE308" s="75"/>
      <c r="JLF308" s="75"/>
      <c r="JLG308" s="75"/>
      <c r="JLH308" s="75"/>
      <c r="JLI308" s="75"/>
      <c r="JLJ308" s="75"/>
      <c r="JLK308" s="75"/>
      <c r="JLL308" s="75"/>
      <c r="JLM308" s="75"/>
      <c r="JLN308" s="75"/>
      <c r="JLO308" s="75"/>
      <c r="JLP308" s="75"/>
      <c r="JLQ308" s="75"/>
      <c r="JLR308" s="75"/>
      <c r="JLS308" s="75"/>
      <c r="JLT308" s="75"/>
      <c r="JLU308" s="75"/>
      <c r="JLV308" s="75"/>
      <c r="JLW308" s="75"/>
      <c r="JLX308" s="75"/>
      <c r="JLY308" s="75"/>
      <c r="JLZ308" s="75"/>
      <c r="JMA308" s="75"/>
      <c r="JMB308" s="75"/>
      <c r="JMC308" s="75"/>
      <c r="JMD308" s="75"/>
      <c r="JME308" s="75"/>
      <c r="JMF308" s="75"/>
      <c r="JMG308" s="75"/>
      <c r="JMH308" s="75"/>
      <c r="JMI308" s="75"/>
      <c r="JMJ308" s="75"/>
      <c r="JMK308" s="75"/>
      <c r="JML308" s="75"/>
      <c r="JMM308" s="75"/>
      <c r="JMN308" s="75"/>
      <c r="JMO308" s="75"/>
      <c r="JMP308" s="75"/>
      <c r="JMQ308" s="75"/>
      <c r="JMR308" s="75"/>
      <c r="JMS308" s="75"/>
      <c r="JMT308" s="75"/>
      <c r="JMU308" s="75"/>
      <c r="JMV308" s="75"/>
      <c r="JMW308" s="75"/>
      <c r="JMX308" s="75"/>
      <c r="JMY308" s="75"/>
      <c r="JMZ308" s="75"/>
      <c r="JNA308" s="75"/>
      <c r="JNB308" s="75"/>
      <c r="JNC308" s="75"/>
      <c r="JND308" s="75"/>
      <c r="JNE308" s="75"/>
      <c r="JNF308" s="75"/>
      <c r="JNG308" s="75"/>
      <c r="JNH308" s="75"/>
      <c r="JNI308" s="75"/>
      <c r="JNJ308" s="75"/>
      <c r="JNK308" s="75"/>
      <c r="JNL308" s="75"/>
      <c r="JNM308" s="75"/>
      <c r="JNN308" s="75"/>
      <c r="JNO308" s="75"/>
      <c r="JNP308" s="75"/>
      <c r="JNQ308" s="75"/>
      <c r="JNR308" s="75"/>
      <c r="JNS308" s="75"/>
      <c r="JNT308" s="75"/>
      <c r="JNU308" s="75"/>
      <c r="JNV308" s="75"/>
      <c r="JNW308" s="75"/>
      <c r="JNX308" s="75"/>
      <c r="JNY308" s="75"/>
      <c r="JNZ308" s="75"/>
      <c r="JOA308" s="75"/>
      <c r="JOB308" s="75"/>
      <c r="JOC308" s="75"/>
      <c r="JOD308" s="75"/>
      <c r="JOE308" s="75"/>
      <c r="JOF308" s="75"/>
      <c r="JOG308" s="75"/>
      <c r="JOH308" s="75"/>
      <c r="JOI308" s="75"/>
      <c r="JOJ308" s="75"/>
      <c r="JOK308" s="75"/>
      <c r="JOL308" s="75"/>
      <c r="JOM308" s="75"/>
      <c r="JON308" s="75"/>
      <c r="JOO308" s="75"/>
      <c r="JOP308" s="75"/>
      <c r="JOQ308" s="75"/>
      <c r="JOR308" s="75"/>
      <c r="JOS308" s="75"/>
      <c r="JOT308" s="75"/>
      <c r="JOU308" s="75"/>
      <c r="JOV308" s="75"/>
      <c r="JOW308" s="75"/>
      <c r="JOX308" s="75"/>
      <c r="JOY308" s="75"/>
      <c r="JOZ308" s="75"/>
      <c r="JPA308" s="75"/>
      <c r="JPB308" s="75"/>
      <c r="JPC308" s="75"/>
      <c r="JPD308" s="75"/>
      <c r="JPE308" s="75"/>
      <c r="JPF308" s="75"/>
      <c r="JPG308" s="75"/>
      <c r="JPH308" s="75"/>
      <c r="JPI308" s="75"/>
      <c r="JPJ308" s="75"/>
      <c r="JPK308" s="75"/>
      <c r="JPL308" s="75"/>
      <c r="JPM308" s="75"/>
      <c r="JPN308" s="75"/>
      <c r="JPO308" s="75"/>
      <c r="JPP308" s="75"/>
      <c r="JPQ308" s="75"/>
      <c r="JPR308" s="75"/>
      <c r="JPS308" s="75"/>
      <c r="JPT308" s="75"/>
      <c r="JPU308" s="75"/>
      <c r="JPV308" s="75"/>
      <c r="JPW308" s="75"/>
      <c r="JPX308" s="75"/>
      <c r="JPY308" s="75"/>
      <c r="JPZ308" s="75"/>
      <c r="JQA308" s="75"/>
      <c r="JQB308" s="75"/>
      <c r="JQC308" s="75"/>
      <c r="JQD308" s="75"/>
      <c r="JQE308" s="75"/>
      <c r="JQF308" s="75"/>
      <c r="JQG308" s="75"/>
      <c r="JQH308" s="75"/>
      <c r="JQI308" s="75"/>
      <c r="JQJ308" s="75"/>
      <c r="JQK308" s="75"/>
      <c r="JQL308" s="75"/>
      <c r="JQM308" s="75"/>
      <c r="JQN308" s="75"/>
      <c r="JQO308" s="75"/>
      <c r="JQP308" s="75"/>
      <c r="JQQ308" s="75"/>
      <c r="JQR308" s="75"/>
      <c r="JQS308" s="75"/>
      <c r="JQT308" s="75"/>
      <c r="JQU308" s="75"/>
      <c r="JQV308" s="75"/>
      <c r="JQW308" s="75"/>
      <c r="JQX308" s="75"/>
      <c r="JQY308" s="75"/>
      <c r="JQZ308" s="75"/>
      <c r="JRA308" s="75"/>
      <c r="JRB308" s="75"/>
      <c r="JRC308" s="75"/>
      <c r="JRD308" s="75"/>
      <c r="JRE308" s="75"/>
      <c r="JRF308" s="75"/>
      <c r="JRG308" s="75"/>
      <c r="JRH308" s="75"/>
      <c r="JRI308" s="75"/>
      <c r="JRJ308" s="75"/>
      <c r="JRK308" s="75"/>
      <c r="JRL308" s="75"/>
      <c r="JRM308" s="75"/>
      <c r="JRN308" s="75"/>
      <c r="JRO308" s="75"/>
      <c r="JRP308" s="75"/>
      <c r="JRQ308" s="75"/>
      <c r="JRR308" s="75"/>
      <c r="JRS308" s="75"/>
      <c r="JRT308" s="75"/>
      <c r="JRU308" s="75"/>
      <c r="JRV308" s="75"/>
      <c r="JRW308" s="75"/>
      <c r="JRX308" s="75"/>
      <c r="JRY308" s="75"/>
      <c r="JRZ308" s="75"/>
      <c r="JSA308" s="75"/>
      <c r="JSB308" s="75"/>
      <c r="JSC308" s="75"/>
      <c r="JSD308" s="75"/>
      <c r="JSE308" s="75"/>
      <c r="JSF308" s="75"/>
      <c r="JSG308" s="75"/>
      <c r="JSH308" s="75"/>
      <c r="JSI308" s="75"/>
      <c r="JSJ308" s="75"/>
      <c r="JSK308" s="75"/>
      <c r="JSL308" s="75"/>
      <c r="JSM308" s="75"/>
      <c r="JSN308" s="75"/>
      <c r="JSO308" s="75"/>
      <c r="JSP308" s="75"/>
      <c r="JSQ308" s="75"/>
      <c r="JSR308" s="75"/>
      <c r="JSS308" s="75"/>
      <c r="JST308" s="75"/>
      <c r="JSU308" s="75"/>
      <c r="JSV308" s="75"/>
      <c r="JSW308" s="75"/>
      <c r="JSX308" s="75"/>
      <c r="JSY308" s="75"/>
      <c r="JSZ308" s="75"/>
      <c r="JTA308" s="75"/>
      <c r="JTB308" s="75"/>
      <c r="JTC308" s="75"/>
      <c r="JTD308" s="75"/>
      <c r="JTE308" s="75"/>
      <c r="JTF308" s="75"/>
      <c r="JTG308" s="75"/>
      <c r="JTH308" s="75"/>
      <c r="JTI308" s="75"/>
      <c r="JTJ308" s="75"/>
      <c r="JTK308" s="75"/>
      <c r="JTL308" s="75"/>
      <c r="JTM308" s="75"/>
      <c r="JTN308" s="75"/>
      <c r="JTO308" s="75"/>
      <c r="JTP308" s="75"/>
      <c r="JTQ308" s="75"/>
      <c r="JTR308" s="75"/>
      <c r="JTS308" s="75"/>
      <c r="JTT308" s="75"/>
      <c r="JTU308" s="75"/>
      <c r="JTV308" s="75"/>
      <c r="JTW308" s="75"/>
      <c r="JTX308" s="75"/>
      <c r="JTY308" s="75"/>
      <c r="JTZ308" s="75"/>
      <c r="JUA308" s="75"/>
      <c r="JUB308" s="75"/>
      <c r="JUC308" s="75"/>
      <c r="JUD308" s="75"/>
      <c r="JUE308" s="75"/>
      <c r="JUF308" s="75"/>
      <c r="JUG308" s="75"/>
      <c r="JUH308" s="75"/>
      <c r="JUI308" s="75"/>
      <c r="JUJ308" s="75"/>
      <c r="JUK308" s="75"/>
      <c r="JUL308" s="75"/>
      <c r="JUM308" s="75"/>
      <c r="JUN308" s="75"/>
      <c r="JUO308" s="75"/>
      <c r="JUP308" s="75"/>
      <c r="JUQ308" s="75"/>
      <c r="JUR308" s="75"/>
      <c r="JUS308" s="75"/>
      <c r="JUT308" s="75"/>
      <c r="JUU308" s="75"/>
      <c r="JUV308" s="75"/>
      <c r="JUW308" s="75"/>
      <c r="JUX308" s="75"/>
      <c r="JUY308" s="75"/>
      <c r="JUZ308" s="75"/>
      <c r="JVA308" s="75"/>
      <c r="JVB308" s="75"/>
      <c r="JVC308" s="75"/>
      <c r="JVD308" s="75"/>
      <c r="JVE308" s="75"/>
      <c r="JVF308" s="75"/>
      <c r="JVG308" s="75"/>
      <c r="JVH308" s="75"/>
      <c r="JVI308" s="75"/>
      <c r="JVJ308" s="75"/>
      <c r="JVK308" s="75"/>
      <c r="JVL308" s="75"/>
      <c r="JVM308" s="75"/>
      <c r="JVN308" s="75"/>
      <c r="JVO308" s="75"/>
      <c r="JVP308" s="75"/>
      <c r="JVQ308" s="75"/>
      <c r="JVR308" s="75"/>
      <c r="JVS308" s="75"/>
      <c r="JVT308" s="75"/>
      <c r="JVU308" s="75"/>
      <c r="JVV308" s="75"/>
      <c r="JVW308" s="75"/>
      <c r="JVX308" s="75"/>
      <c r="JVY308" s="75"/>
      <c r="JVZ308" s="75"/>
      <c r="JWA308" s="75"/>
      <c r="JWB308" s="75"/>
      <c r="JWC308" s="75"/>
      <c r="JWD308" s="75"/>
      <c r="JWE308" s="75"/>
      <c r="JWF308" s="75"/>
      <c r="JWG308" s="75"/>
      <c r="JWH308" s="75"/>
      <c r="JWI308" s="75"/>
      <c r="JWJ308" s="75"/>
      <c r="JWK308" s="75"/>
      <c r="JWL308" s="75"/>
      <c r="JWM308" s="75"/>
      <c r="JWN308" s="75"/>
      <c r="JWO308" s="75"/>
      <c r="JWP308" s="75"/>
      <c r="JWQ308" s="75"/>
      <c r="JWR308" s="75"/>
      <c r="JWS308" s="75"/>
      <c r="JWT308" s="75"/>
      <c r="JWU308" s="75"/>
      <c r="JWV308" s="75"/>
      <c r="JWW308" s="75"/>
      <c r="JWX308" s="75"/>
      <c r="JWY308" s="75"/>
      <c r="JWZ308" s="75"/>
      <c r="JXA308" s="75"/>
      <c r="JXB308" s="75"/>
      <c r="JXC308" s="75"/>
      <c r="JXD308" s="75"/>
      <c r="JXE308" s="75"/>
      <c r="JXF308" s="75"/>
      <c r="JXG308" s="75"/>
      <c r="JXH308" s="75"/>
      <c r="JXI308" s="75"/>
      <c r="JXJ308" s="75"/>
      <c r="JXK308" s="75"/>
      <c r="JXL308" s="75"/>
      <c r="JXM308" s="75"/>
      <c r="JXN308" s="75"/>
      <c r="JXO308" s="75"/>
      <c r="JXP308" s="75"/>
      <c r="JXQ308" s="75"/>
      <c r="JXR308" s="75"/>
      <c r="JXS308" s="75"/>
      <c r="JXT308" s="75"/>
      <c r="JXU308" s="75"/>
      <c r="JXV308" s="75"/>
      <c r="JXW308" s="75"/>
      <c r="JXX308" s="75"/>
      <c r="JXY308" s="75"/>
      <c r="JXZ308" s="75"/>
      <c r="JYA308" s="75"/>
      <c r="JYB308" s="75"/>
      <c r="JYC308" s="75"/>
      <c r="JYD308" s="75"/>
      <c r="JYE308" s="75"/>
      <c r="JYF308" s="75"/>
      <c r="JYG308" s="75"/>
      <c r="JYH308" s="75"/>
      <c r="JYI308" s="75"/>
      <c r="JYJ308" s="75"/>
      <c r="JYK308" s="75"/>
      <c r="JYL308" s="75"/>
      <c r="JYM308" s="75"/>
      <c r="JYN308" s="75"/>
      <c r="JYO308" s="75"/>
      <c r="JYP308" s="75"/>
      <c r="JYQ308" s="75"/>
      <c r="JYR308" s="75"/>
      <c r="JYS308" s="75"/>
      <c r="JYT308" s="75"/>
      <c r="JYU308" s="75"/>
      <c r="JYV308" s="75"/>
      <c r="JYW308" s="75"/>
      <c r="JYX308" s="75"/>
      <c r="JYY308" s="75"/>
      <c r="JYZ308" s="75"/>
      <c r="JZA308" s="75"/>
      <c r="JZB308" s="75"/>
      <c r="JZC308" s="75"/>
      <c r="JZD308" s="75"/>
      <c r="JZE308" s="75"/>
      <c r="JZF308" s="75"/>
      <c r="JZG308" s="75"/>
      <c r="JZH308" s="75"/>
      <c r="JZI308" s="75"/>
      <c r="JZJ308" s="75"/>
      <c r="JZK308" s="75"/>
      <c r="JZL308" s="75"/>
      <c r="JZM308" s="75"/>
      <c r="JZN308" s="75"/>
      <c r="JZO308" s="75"/>
      <c r="JZP308" s="75"/>
      <c r="JZQ308" s="75"/>
      <c r="JZR308" s="75"/>
      <c r="JZS308" s="75"/>
      <c r="JZT308" s="75"/>
      <c r="JZU308" s="75"/>
      <c r="JZV308" s="75"/>
      <c r="JZW308" s="75"/>
      <c r="JZX308" s="75"/>
      <c r="JZY308" s="75"/>
      <c r="JZZ308" s="75"/>
      <c r="KAA308" s="75"/>
      <c r="KAB308" s="75"/>
      <c r="KAC308" s="75"/>
      <c r="KAD308" s="75"/>
      <c r="KAE308" s="75"/>
      <c r="KAF308" s="75"/>
      <c r="KAG308" s="75"/>
      <c r="KAH308" s="75"/>
      <c r="KAI308" s="75"/>
      <c r="KAJ308" s="75"/>
      <c r="KAK308" s="75"/>
      <c r="KAL308" s="75"/>
      <c r="KAM308" s="75"/>
      <c r="KAN308" s="75"/>
      <c r="KAO308" s="75"/>
      <c r="KAP308" s="75"/>
      <c r="KAQ308" s="75"/>
      <c r="KAR308" s="75"/>
      <c r="KAS308" s="75"/>
      <c r="KAT308" s="75"/>
      <c r="KAU308" s="75"/>
      <c r="KAV308" s="75"/>
      <c r="KAW308" s="75"/>
      <c r="KAX308" s="75"/>
      <c r="KAY308" s="75"/>
      <c r="KAZ308" s="75"/>
      <c r="KBA308" s="75"/>
      <c r="KBB308" s="75"/>
      <c r="KBC308" s="75"/>
      <c r="KBD308" s="75"/>
      <c r="KBE308" s="75"/>
      <c r="KBF308" s="75"/>
      <c r="KBG308" s="75"/>
      <c r="KBH308" s="75"/>
      <c r="KBI308" s="75"/>
      <c r="KBJ308" s="75"/>
      <c r="KBK308" s="75"/>
      <c r="KBL308" s="75"/>
      <c r="KBM308" s="75"/>
      <c r="KBN308" s="75"/>
      <c r="KBO308" s="75"/>
      <c r="KBP308" s="75"/>
      <c r="KBQ308" s="75"/>
      <c r="KBR308" s="75"/>
      <c r="KBS308" s="75"/>
      <c r="KBT308" s="75"/>
      <c r="KBU308" s="75"/>
      <c r="KBV308" s="75"/>
      <c r="KBW308" s="75"/>
      <c r="KBX308" s="75"/>
      <c r="KBY308" s="75"/>
      <c r="KBZ308" s="75"/>
      <c r="KCA308" s="75"/>
      <c r="KCB308" s="75"/>
      <c r="KCC308" s="75"/>
      <c r="KCD308" s="75"/>
      <c r="KCE308" s="75"/>
      <c r="KCF308" s="75"/>
      <c r="KCG308" s="75"/>
      <c r="KCH308" s="75"/>
      <c r="KCI308" s="75"/>
      <c r="KCJ308" s="75"/>
      <c r="KCK308" s="75"/>
      <c r="KCL308" s="75"/>
      <c r="KCM308" s="75"/>
      <c r="KCN308" s="75"/>
      <c r="KCO308" s="75"/>
      <c r="KCP308" s="75"/>
      <c r="KCQ308" s="75"/>
      <c r="KCR308" s="75"/>
      <c r="KCS308" s="75"/>
      <c r="KCT308" s="75"/>
      <c r="KCU308" s="75"/>
      <c r="KCV308" s="75"/>
      <c r="KCW308" s="75"/>
      <c r="KCX308" s="75"/>
      <c r="KCY308" s="75"/>
      <c r="KCZ308" s="75"/>
      <c r="KDA308" s="75"/>
      <c r="KDB308" s="75"/>
      <c r="KDC308" s="75"/>
      <c r="KDD308" s="75"/>
      <c r="KDE308" s="75"/>
      <c r="KDF308" s="75"/>
      <c r="KDG308" s="75"/>
      <c r="KDH308" s="75"/>
      <c r="KDI308" s="75"/>
      <c r="KDJ308" s="75"/>
      <c r="KDK308" s="75"/>
      <c r="KDL308" s="75"/>
      <c r="KDM308" s="75"/>
      <c r="KDN308" s="75"/>
      <c r="KDO308" s="75"/>
      <c r="KDP308" s="75"/>
      <c r="KDQ308" s="75"/>
      <c r="KDR308" s="75"/>
      <c r="KDS308" s="75"/>
      <c r="KDT308" s="75"/>
      <c r="KDU308" s="75"/>
      <c r="KDV308" s="75"/>
      <c r="KDW308" s="75"/>
      <c r="KDX308" s="75"/>
      <c r="KDY308" s="75"/>
      <c r="KDZ308" s="75"/>
      <c r="KEA308" s="75"/>
      <c r="KEB308" s="75"/>
      <c r="KEC308" s="75"/>
      <c r="KED308" s="75"/>
      <c r="KEE308" s="75"/>
      <c r="KEF308" s="75"/>
      <c r="KEG308" s="75"/>
      <c r="KEH308" s="75"/>
      <c r="KEI308" s="75"/>
      <c r="KEJ308" s="75"/>
      <c r="KEK308" s="75"/>
      <c r="KEL308" s="75"/>
      <c r="KEM308" s="75"/>
      <c r="KEN308" s="75"/>
      <c r="KEO308" s="75"/>
      <c r="KEP308" s="75"/>
      <c r="KEQ308" s="75"/>
      <c r="KER308" s="75"/>
      <c r="KES308" s="75"/>
      <c r="KET308" s="75"/>
      <c r="KEU308" s="75"/>
      <c r="KEV308" s="75"/>
      <c r="KEW308" s="75"/>
      <c r="KEX308" s="75"/>
      <c r="KEY308" s="75"/>
      <c r="KEZ308" s="75"/>
      <c r="KFA308" s="75"/>
      <c r="KFB308" s="75"/>
      <c r="KFC308" s="75"/>
      <c r="KFD308" s="75"/>
      <c r="KFE308" s="75"/>
      <c r="KFF308" s="75"/>
      <c r="KFG308" s="75"/>
      <c r="KFH308" s="75"/>
      <c r="KFI308" s="75"/>
      <c r="KFJ308" s="75"/>
      <c r="KFK308" s="75"/>
      <c r="KFL308" s="75"/>
      <c r="KFM308" s="75"/>
      <c r="KFN308" s="75"/>
      <c r="KFO308" s="75"/>
      <c r="KFP308" s="75"/>
      <c r="KFQ308" s="75"/>
      <c r="KFR308" s="75"/>
      <c r="KFS308" s="75"/>
      <c r="KFT308" s="75"/>
      <c r="KFU308" s="75"/>
      <c r="KFV308" s="75"/>
      <c r="KFW308" s="75"/>
      <c r="KFX308" s="75"/>
      <c r="KFY308" s="75"/>
      <c r="KFZ308" s="75"/>
      <c r="KGA308" s="75"/>
      <c r="KGB308" s="75"/>
      <c r="KGC308" s="75"/>
      <c r="KGD308" s="75"/>
      <c r="KGE308" s="75"/>
      <c r="KGF308" s="75"/>
      <c r="KGG308" s="75"/>
      <c r="KGH308" s="75"/>
      <c r="KGI308" s="75"/>
      <c r="KGJ308" s="75"/>
      <c r="KGK308" s="75"/>
      <c r="KGL308" s="75"/>
      <c r="KGM308" s="75"/>
      <c r="KGN308" s="75"/>
      <c r="KGO308" s="75"/>
      <c r="KGP308" s="75"/>
      <c r="KGQ308" s="75"/>
      <c r="KGR308" s="75"/>
      <c r="KGS308" s="75"/>
      <c r="KGT308" s="75"/>
      <c r="KGU308" s="75"/>
      <c r="KGV308" s="75"/>
      <c r="KGW308" s="75"/>
      <c r="KGX308" s="75"/>
      <c r="KGY308" s="75"/>
      <c r="KGZ308" s="75"/>
      <c r="KHA308" s="75"/>
      <c r="KHB308" s="75"/>
      <c r="KHC308" s="75"/>
      <c r="KHD308" s="75"/>
      <c r="KHE308" s="75"/>
      <c r="KHF308" s="75"/>
      <c r="KHG308" s="75"/>
      <c r="KHH308" s="75"/>
      <c r="KHI308" s="75"/>
      <c r="KHJ308" s="75"/>
      <c r="KHK308" s="75"/>
      <c r="KHL308" s="75"/>
      <c r="KHM308" s="75"/>
      <c r="KHN308" s="75"/>
      <c r="KHO308" s="75"/>
      <c r="KHP308" s="75"/>
      <c r="KHQ308" s="75"/>
      <c r="KHR308" s="75"/>
      <c r="KHS308" s="75"/>
      <c r="KHT308" s="75"/>
      <c r="KHU308" s="75"/>
      <c r="KHV308" s="75"/>
      <c r="KHW308" s="75"/>
      <c r="KHX308" s="75"/>
      <c r="KHY308" s="75"/>
      <c r="KHZ308" s="75"/>
      <c r="KIA308" s="75"/>
      <c r="KIB308" s="75"/>
      <c r="KIC308" s="75"/>
      <c r="KID308" s="75"/>
      <c r="KIE308" s="75"/>
      <c r="KIF308" s="75"/>
      <c r="KIG308" s="75"/>
      <c r="KIH308" s="75"/>
      <c r="KII308" s="75"/>
      <c r="KIJ308" s="75"/>
      <c r="KIK308" s="75"/>
      <c r="KIL308" s="75"/>
      <c r="KIM308" s="75"/>
      <c r="KIN308" s="75"/>
      <c r="KIO308" s="75"/>
      <c r="KIP308" s="75"/>
      <c r="KIQ308" s="75"/>
      <c r="KIR308" s="75"/>
      <c r="KIS308" s="75"/>
      <c r="KIT308" s="75"/>
      <c r="KIU308" s="75"/>
      <c r="KIV308" s="75"/>
      <c r="KIW308" s="75"/>
      <c r="KIX308" s="75"/>
      <c r="KIY308" s="75"/>
      <c r="KIZ308" s="75"/>
      <c r="KJA308" s="75"/>
      <c r="KJB308" s="75"/>
      <c r="KJC308" s="75"/>
      <c r="KJD308" s="75"/>
      <c r="KJE308" s="75"/>
      <c r="KJF308" s="75"/>
      <c r="KJG308" s="75"/>
      <c r="KJH308" s="75"/>
      <c r="KJI308" s="75"/>
      <c r="KJJ308" s="75"/>
      <c r="KJK308" s="75"/>
      <c r="KJL308" s="75"/>
      <c r="KJM308" s="75"/>
      <c r="KJN308" s="75"/>
      <c r="KJO308" s="75"/>
      <c r="KJP308" s="75"/>
      <c r="KJQ308" s="75"/>
      <c r="KJR308" s="75"/>
      <c r="KJS308" s="75"/>
      <c r="KJT308" s="75"/>
      <c r="KJU308" s="75"/>
      <c r="KJV308" s="75"/>
      <c r="KJW308" s="75"/>
      <c r="KJX308" s="75"/>
      <c r="KJY308" s="75"/>
      <c r="KJZ308" s="75"/>
      <c r="KKA308" s="75"/>
      <c r="KKB308" s="75"/>
      <c r="KKC308" s="75"/>
      <c r="KKD308" s="75"/>
      <c r="KKE308" s="75"/>
      <c r="KKF308" s="75"/>
      <c r="KKG308" s="75"/>
      <c r="KKH308" s="75"/>
      <c r="KKI308" s="75"/>
      <c r="KKJ308" s="75"/>
      <c r="KKK308" s="75"/>
      <c r="KKL308" s="75"/>
      <c r="KKM308" s="75"/>
      <c r="KKN308" s="75"/>
      <c r="KKO308" s="75"/>
      <c r="KKP308" s="75"/>
      <c r="KKQ308" s="75"/>
      <c r="KKR308" s="75"/>
      <c r="KKS308" s="75"/>
      <c r="KKT308" s="75"/>
      <c r="KKU308" s="75"/>
      <c r="KKV308" s="75"/>
      <c r="KKW308" s="75"/>
      <c r="KKX308" s="75"/>
      <c r="KKY308" s="75"/>
      <c r="KKZ308" s="75"/>
      <c r="KLA308" s="75"/>
      <c r="KLB308" s="75"/>
      <c r="KLC308" s="75"/>
      <c r="KLD308" s="75"/>
      <c r="KLE308" s="75"/>
      <c r="KLF308" s="75"/>
      <c r="KLG308" s="75"/>
      <c r="KLH308" s="75"/>
      <c r="KLI308" s="75"/>
      <c r="KLJ308" s="75"/>
      <c r="KLK308" s="75"/>
      <c r="KLL308" s="75"/>
      <c r="KLM308" s="75"/>
      <c r="KLN308" s="75"/>
      <c r="KLO308" s="75"/>
      <c r="KLP308" s="75"/>
      <c r="KLQ308" s="75"/>
      <c r="KLR308" s="75"/>
      <c r="KLS308" s="75"/>
      <c r="KLT308" s="75"/>
      <c r="KLU308" s="75"/>
      <c r="KLV308" s="75"/>
      <c r="KLW308" s="75"/>
      <c r="KLX308" s="75"/>
      <c r="KLY308" s="75"/>
      <c r="KLZ308" s="75"/>
      <c r="KMA308" s="75"/>
      <c r="KMB308" s="75"/>
      <c r="KMC308" s="75"/>
      <c r="KMD308" s="75"/>
      <c r="KME308" s="75"/>
      <c r="KMF308" s="75"/>
      <c r="KMG308" s="75"/>
      <c r="KMH308" s="75"/>
      <c r="KMI308" s="75"/>
      <c r="KMJ308" s="75"/>
      <c r="KMK308" s="75"/>
      <c r="KML308" s="75"/>
      <c r="KMM308" s="75"/>
      <c r="KMN308" s="75"/>
      <c r="KMO308" s="75"/>
      <c r="KMP308" s="75"/>
      <c r="KMQ308" s="75"/>
      <c r="KMR308" s="75"/>
      <c r="KMS308" s="75"/>
      <c r="KMT308" s="75"/>
      <c r="KMU308" s="75"/>
      <c r="KMV308" s="75"/>
      <c r="KMW308" s="75"/>
      <c r="KMX308" s="75"/>
      <c r="KMY308" s="75"/>
      <c r="KMZ308" s="75"/>
      <c r="KNA308" s="75"/>
      <c r="KNB308" s="75"/>
      <c r="KNC308" s="75"/>
      <c r="KND308" s="75"/>
      <c r="KNE308" s="75"/>
      <c r="KNF308" s="75"/>
      <c r="KNG308" s="75"/>
      <c r="KNH308" s="75"/>
      <c r="KNI308" s="75"/>
      <c r="KNJ308" s="75"/>
      <c r="KNK308" s="75"/>
      <c r="KNL308" s="75"/>
      <c r="KNM308" s="75"/>
      <c r="KNN308" s="75"/>
      <c r="KNO308" s="75"/>
      <c r="KNP308" s="75"/>
      <c r="KNQ308" s="75"/>
      <c r="KNR308" s="75"/>
      <c r="KNS308" s="75"/>
      <c r="KNT308" s="75"/>
      <c r="KNU308" s="75"/>
      <c r="KNV308" s="75"/>
      <c r="KNW308" s="75"/>
      <c r="KNX308" s="75"/>
      <c r="KNY308" s="75"/>
      <c r="KNZ308" s="75"/>
      <c r="KOA308" s="75"/>
      <c r="KOB308" s="75"/>
      <c r="KOC308" s="75"/>
      <c r="KOD308" s="75"/>
      <c r="KOE308" s="75"/>
      <c r="KOF308" s="75"/>
      <c r="KOG308" s="75"/>
      <c r="KOH308" s="75"/>
      <c r="KOI308" s="75"/>
      <c r="KOJ308" s="75"/>
      <c r="KOK308" s="75"/>
      <c r="KOL308" s="75"/>
      <c r="KOM308" s="75"/>
      <c r="KON308" s="75"/>
      <c r="KOO308" s="75"/>
      <c r="KOP308" s="75"/>
      <c r="KOQ308" s="75"/>
      <c r="KOR308" s="75"/>
      <c r="KOS308" s="75"/>
      <c r="KOT308" s="75"/>
      <c r="KOU308" s="75"/>
      <c r="KOV308" s="75"/>
      <c r="KOW308" s="75"/>
      <c r="KOX308" s="75"/>
      <c r="KOY308" s="75"/>
      <c r="KOZ308" s="75"/>
      <c r="KPA308" s="75"/>
      <c r="KPB308" s="75"/>
      <c r="KPC308" s="75"/>
      <c r="KPD308" s="75"/>
      <c r="KPE308" s="75"/>
      <c r="KPF308" s="75"/>
      <c r="KPG308" s="75"/>
      <c r="KPH308" s="75"/>
      <c r="KPI308" s="75"/>
      <c r="KPJ308" s="75"/>
      <c r="KPK308" s="75"/>
      <c r="KPL308" s="75"/>
      <c r="KPM308" s="75"/>
      <c r="KPN308" s="75"/>
      <c r="KPO308" s="75"/>
      <c r="KPP308" s="75"/>
      <c r="KPQ308" s="75"/>
      <c r="KPR308" s="75"/>
      <c r="KPS308" s="75"/>
      <c r="KPT308" s="75"/>
      <c r="KPU308" s="75"/>
      <c r="KPV308" s="75"/>
      <c r="KPW308" s="75"/>
      <c r="KPX308" s="75"/>
      <c r="KPY308" s="75"/>
      <c r="KPZ308" s="75"/>
      <c r="KQA308" s="75"/>
      <c r="KQB308" s="75"/>
      <c r="KQC308" s="75"/>
      <c r="KQD308" s="75"/>
      <c r="KQE308" s="75"/>
      <c r="KQF308" s="75"/>
      <c r="KQG308" s="75"/>
      <c r="KQH308" s="75"/>
      <c r="KQI308" s="75"/>
      <c r="KQJ308" s="75"/>
      <c r="KQK308" s="75"/>
      <c r="KQL308" s="75"/>
      <c r="KQM308" s="75"/>
      <c r="KQN308" s="75"/>
      <c r="KQO308" s="75"/>
      <c r="KQP308" s="75"/>
      <c r="KQQ308" s="75"/>
      <c r="KQR308" s="75"/>
      <c r="KQS308" s="75"/>
      <c r="KQT308" s="75"/>
      <c r="KQU308" s="75"/>
      <c r="KQV308" s="75"/>
      <c r="KQW308" s="75"/>
      <c r="KQX308" s="75"/>
      <c r="KQY308" s="75"/>
      <c r="KQZ308" s="75"/>
      <c r="KRA308" s="75"/>
      <c r="KRB308" s="75"/>
      <c r="KRC308" s="75"/>
      <c r="KRD308" s="75"/>
      <c r="KRE308" s="75"/>
      <c r="KRF308" s="75"/>
      <c r="KRG308" s="75"/>
      <c r="KRH308" s="75"/>
      <c r="KRI308" s="75"/>
      <c r="KRJ308" s="75"/>
      <c r="KRK308" s="75"/>
      <c r="KRL308" s="75"/>
      <c r="KRM308" s="75"/>
      <c r="KRN308" s="75"/>
      <c r="KRO308" s="75"/>
      <c r="KRP308" s="75"/>
      <c r="KRQ308" s="75"/>
      <c r="KRR308" s="75"/>
      <c r="KRS308" s="75"/>
      <c r="KRT308" s="75"/>
      <c r="KRU308" s="75"/>
      <c r="KRV308" s="75"/>
      <c r="KRW308" s="75"/>
      <c r="KRX308" s="75"/>
      <c r="KRY308" s="75"/>
      <c r="KRZ308" s="75"/>
      <c r="KSA308" s="75"/>
      <c r="KSB308" s="75"/>
      <c r="KSC308" s="75"/>
      <c r="KSD308" s="75"/>
      <c r="KSE308" s="75"/>
      <c r="KSF308" s="75"/>
      <c r="KSG308" s="75"/>
      <c r="KSH308" s="75"/>
      <c r="KSI308" s="75"/>
      <c r="KSJ308" s="75"/>
      <c r="KSK308" s="75"/>
      <c r="KSL308" s="75"/>
      <c r="KSM308" s="75"/>
      <c r="KSN308" s="75"/>
      <c r="KSO308" s="75"/>
      <c r="KSP308" s="75"/>
      <c r="KSQ308" s="75"/>
      <c r="KSR308" s="75"/>
      <c r="KSS308" s="75"/>
      <c r="KST308" s="75"/>
      <c r="KSU308" s="75"/>
      <c r="KSV308" s="75"/>
      <c r="KSW308" s="75"/>
      <c r="KSX308" s="75"/>
      <c r="KSY308" s="75"/>
      <c r="KSZ308" s="75"/>
      <c r="KTA308" s="75"/>
      <c r="KTB308" s="75"/>
      <c r="KTC308" s="75"/>
      <c r="KTD308" s="75"/>
      <c r="KTE308" s="75"/>
      <c r="KTF308" s="75"/>
      <c r="KTG308" s="75"/>
      <c r="KTH308" s="75"/>
      <c r="KTI308" s="75"/>
      <c r="KTJ308" s="75"/>
      <c r="KTK308" s="75"/>
      <c r="KTL308" s="75"/>
      <c r="KTM308" s="75"/>
      <c r="KTN308" s="75"/>
      <c r="KTO308" s="75"/>
      <c r="KTP308" s="75"/>
      <c r="KTQ308" s="75"/>
      <c r="KTR308" s="75"/>
      <c r="KTS308" s="75"/>
      <c r="KTT308" s="75"/>
      <c r="KTU308" s="75"/>
      <c r="KTV308" s="75"/>
      <c r="KTW308" s="75"/>
      <c r="KTX308" s="75"/>
      <c r="KTY308" s="75"/>
      <c r="KTZ308" s="75"/>
      <c r="KUA308" s="75"/>
      <c r="KUB308" s="75"/>
      <c r="KUC308" s="75"/>
      <c r="KUD308" s="75"/>
      <c r="KUE308" s="75"/>
      <c r="KUF308" s="75"/>
      <c r="KUG308" s="75"/>
      <c r="KUH308" s="75"/>
      <c r="KUI308" s="75"/>
      <c r="KUJ308" s="75"/>
      <c r="KUK308" s="75"/>
      <c r="KUL308" s="75"/>
      <c r="KUM308" s="75"/>
      <c r="KUN308" s="75"/>
      <c r="KUO308" s="75"/>
      <c r="KUP308" s="75"/>
      <c r="KUQ308" s="75"/>
      <c r="KUR308" s="75"/>
      <c r="KUS308" s="75"/>
      <c r="KUT308" s="75"/>
      <c r="KUU308" s="75"/>
      <c r="KUV308" s="75"/>
      <c r="KUW308" s="75"/>
      <c r="KUX308" s="75"/>
      <c r="KUY308" s="75"/>
      <c r="KUZ308" s="75"/>
      <c r="KVA308" s="75"/>
      <c r="KVB308" s="75"/>
      <c r="KVC308" s="75"/>
      <c r="KVD308" s="75"/>
      <c r="KVE308" s="75"/>
      <c r="KVF308" s="75"/>
      <c r="KVG308" s="75"/>
      <c r="KVH308" s="75"/>
      <c r="KVI308" s="75"/>
      <c r="KVJ308" s="75"/>
      <c r="KVK308" s="75"/>
      <c r="KVL308" s="75"/>
      <c r="KVM308" s="75"/>
      <c r="KVN308" s="75"/>
      <c r="KVO308" s="75"/>
      <c r="KVP308" s="75"/>
      <c r="KVQ308" s="75"/>
      <c r="KVR308" s="75"/>
      <c r="KVS308" s="75"/>
      <c r="KVT308" s="75"/>
      <c r="KVU308" s="75"/>
      <c r="KVV308" s="75"/>
      <c r="KVW308" s="75"/>
      <c r="KVX308" s="75"/>
      <c r="KVY308" s="75"/>
      <c r="KVZ308" s="75"/>
      <c r="KWA308" s="75"/>
      <c r="KWB308" s="75"/>
      <c r="KWC308" s="75"/>
      <c r="KWD308" s="75"/>
      <c r="KWE308" s="75"/>
      <c r="KWF308" s="75"/>
      <c r="KWG308" s="75"/>
      <c r="KWH308" s="75"/>
      <c r="KWI308" s="75"/>
      <c r="KWJ308" s="75"/>
      <c r="KWK308" s="75"/>
      <c r="KWL308" s="75"/>
      <c r="KWM308" s="75"/>
      <c r="KWN308" s="75"/>
      <c r="KWO308" s="75"/>
      <c r="KWP308" s="75"/>
      <c r="KWQ308" s="75"/>
      <c r="KWR308" s="75"/>
      <c r="KWS308" s="75"/>
      <c r="KWT308" s="75"/>
      <c r="KWU308" s="75"/>
      <c r="KWV308" s="75"/>
      <c r="KWW308" s="75"/>
      <c r="KWX308" s="75"/>
      <c r="KWY308" s="75"/>
      <c r="KWZ308" s="75"/>
      <c r="KXA308" s="75"/>
      <c r="KXB308" s="75"/>
      <c r="KXC308" s="75"/>
      <c r="KXD308" s="75"/>
      <c r="KXE308" s="75"/>
      <c r="KXF308" s="75"/>
      <c r="KXG308" s="75"/>
      <c r="KXH308" s="75"/>
      <c r="KXI308" s="75"/>
      <c r="KXJ308" s="75"/>
      <c r="KXK308" s="75"/>
      <c r="KXL308" s="75"/>
      <c r="KXM308" s="75"/>
      <c r="KXN308" s="75"/>
      <c r="KXO308" s="75"/>
      <c r="KXP308" s="75"/>
      <c r="KXQ308" s="75"/>
      <c r="KXR308" s="75"/>
      <c r="KXS308" s="75"/>
      <c r="KXT308" s="75"/>
      <c r="KXU308" s="75"/>
      <c r="KXV308" s="75"/>
      <c r="KXW308" s="75"/>
      <c r="KXX308" s="75"/>
      <c r="KXY308" s="75"/>
      <c r="KXZ308" s="75"/>
      <c r="KYA308" s="75"/>
      <c r="KYB308" s="75"/>
      <c r="KYC308" s="75"/>
      <c r="KYD308" s="75"/>
      <c r="KYE308" s="75"/>
      <c r="KYF308" s="75"/>
      <c r="KYG308" s="75"/>
      <c r="KYH308" s="75"/>
      <c r="KYI308" s="75"/>
      <c r="KYJ308" s="75"/>
      <c r="KYK308" s="75"/>
      <c r="KYL308" s="75"/>
      <c r="KYM308" s="75"/>
      <c r="KYN308" s="75"/>
      <c r="KYO308" s="75"/>
      <c r="KYP308" s="75"/>
      <c r="KYQ308" s="75"/>
      <c r="KYR308" s="75"/>
      <c r="KYS308" s="75"/>
      <c r="KYT308" s="75"/>
      <c r="KYU308" s="75"/>
      <c r="KYV308" s="75"/>
      <c r="KYW308" s="75"/>
      <c r="KYX308" s="75"/>
      <c r="KYY308" s="75"/>
      <c r="KYZ308" s="75"/>
      <c r="KZA308" s="75"/>
      <c r="KZB308" s="75"/>
      <c r="KZC308" s="75"/>
      <c r="KZD308" s="75"/>
      <c r="KZE308" s="75"/>
      <c r="KZF308" s="75"/>
      <c r="KZG308" s="75"/>
      <c r="KZH308" s="75"/>
      <c r="KZI308" s="75"/>
      <c r="KZJ308" s="75"/>
      <c r="KZK308" s="75"/>
      <c r="KZL308" s="75"/>
      <c r="KZM308" s="75"/>
      <c r="KZN308" s="75"/>
      <c r="KZO308" s="75"/>
      <c r="KZP308" s="75"/>
      <c r="KZQ308" s="75"/>
      <c r="KZR308" s="75"/>
      <c r="KZS308" s="75"/>
      <c r="KZT308" s="75"/>
      <c r="KZU308" s="75"/>
      <c r="KZV308" s="75"/>
      <c r="KZW308" s="75"/>
      <c r="KZX308" s="75"/>
      <c r="KZY308" s="75"/>
      <c r="KZZ308" s="75"/>
      <c r="LAA308" s="75"/>
      <c r="LAB308" s="75"/>
      <c r="LAC308" s="75"/>
      <c r="LAD308" s="75"/>
      <c r="LAE308" s="75"/>
      <c r="LAF308" s="75"/>
      <c r="LAG308" s="75"/>
      <c r="LAH308" s="75"/>
      <c r="LAI308" s="75"/>
      <c r="LAJ308" s="75"/>
      <c r="LAK308" s="75"/>
      <c r="LAL308" s="75"/>
      <c r="LAM308" s="75"/>
      <c r="LAN308" s="75"/>
      <c r="LAO308" s="75"/>
      <c r="LAP308" s="75"/>
      <c r="LAQ308" s="75"/>
      <c r="LAR308" s="75"/>
      <c r="LAS308" s="75"/>
      <c r="LAT308" s="75"/>
      <c r="LAU308" s="75"/>
      <c r="LAV308" s="75"/>
      <c r="LAW308" s="75"/>
      <c r="LAX308" s="75"/>
      <c r="LAY308" s="75"/>
      <c r="LAZ308" s="75"/>
      <c r="LBA308" s="75"/>
      <c r="LBB308" s="75"/>
      <c r="LBC308" s="75"/>
      <c r="LBD308" s="75"/>
      <c r="LBE308" s="75"/>
      <c r="LBF308" s="75"/>
      <c r="LBG308" s="75"/>
      <c r="LBH308" s="75"/>
      <c r="LBI308" s="75"/>
      <c r="LBJ308" s="75"/>
      <c r="LBK308" s="75"/>
      <c r="LBL308" s="75"/>
      <c r="LBM308" s="75"/>
      <c r="LBN308" s="75"/>
      <c r="LBO308" s="75"/>
      <c r="LBP308" s="75"/>
      <c r="LBQ308" s="75"/>
      <c r="LBR308" s="75"/>
      <c r="LBS308" s="75"/>
      <c r="LBT308" s="75"/>
      <c r="LBU308" s="75"/>
      <c r="LBV308" s="75"/>
      <c r="LBW308" s="75"/>
      <c r="LBX308" s="75"/>
      <c r="LBY308" s="75"/>
      <c r="LBZ308" s="75"/>
      <c r="LCA308" s="75"/>
      <c r="LCB308" s="75"/>
      <c r="LCC308" s="75"/>
      <c r="LCD308" s="75"/>
      <c r="LCE308" s="75"/>
      <c r="LCF308" s="75"/>
      <c r="LCG308" s="75"/>
      <c r="LCH308" s="75"/>
      <c r="LCI308" s="75"/>
      <c r="LCJ308" s="75"/>
      <c r="LCK308" s="75"/>
      <c r="LCL308" s="75"/>
      <c r="LCM308" s="75"/>
      <c r="LCN308" s="75"/>
      <c r="LCO308" s="75"/>
      <c r="LCP308" s="75"/>
      <c r="LCQ308" s="75"/>
      <c r="LCR308" s="75"/>
      <c r="LCS308" s="75"/>
      <c r="LCT308" s="75"/>
      <c r="LCU308" s="75"/>
      <c r="LCV308" s="75"/>
      <c r="LCW308" s="75"/>
      <c r="LCX308" s="75"/>
      <c r="LCY308" s="75"/>
      <c r="LCZ308" s="75"/>
      <c r="LDA308" s="75"/>
      <c r="LDB308" s="75"/>
      <c r="LDC308" s="75"/>
      <c r="LDD308" s="75"/>
      <c r="LDE308" s="75"/>
      <c r="LDF308" s="75"/>
      <c r="LDG308" s="75"/>
      <c r="LDH308" s="75"/>
      <c r="LDI308" s="75"/>
      <c r="LDJ308" s="75"/>
      <c r="LDK308" s="75"/>
      <c r="LDL308" s="75"/>
      <c r="LDM308" s="75"/>
      <c r="LDN308" s="75"/>
      <c r="LDO308" s="75"/>
      <c r="LDP308" s="75"/>
      <c r="LDQ308" s="75"/>
      <c r="LDR308" s="75"/>
      <c r="LDS308" s="75"/>
      <c r="LDT308" s="75"/>
      <c r="LDU308" s="75"/>
      <c r="LDV308" s="75"/>
      <c r="LDW308" s="75"/>
      <c r="LDX308" s="75"/>
      <c r="LDY308" s="75"/>
      <c r="LDZ308" s="75"/>
      <c r="LEA308" s="75"/>
      <c r="LEB308" s="75"/>
      <c r="LEC308" s="75"/>
      <c r="LED308" s="75"/>
      <c r="LEE308" s="75"/>
      <c r="LEF308" s="75"/>
      <c r="LEG308" s="75"/>
      <c r="LEH308" s="75"/>
      <c r="LEI308" s="75"/>
      <c r="LEJ308" s="75"/>
      <c r="LEK308" s="75"/>
      <c r="LEL308" s="75"/>
      <c r="LEM308" s="75"/>
      <c r="LEN308" s="75"/>
      <c r="LEO308" s="75"/>
      <c r="LEP308" s="75"/>
      <c r="LEQ308" s="75"/>
      <c r="LER308" s="75"/>
      <c r="LES308" s="75"/>
      <c r="LET308" s="75"/>
      <c r="LEU308" s="75"/>
      <c r="LEV308" s="75"/>
      <c r="LEW308" s="75"/>
      <c r="LEX308" s="75"/>
      <c r="LEY308" s="75"/>
      <c r="LEZ308" s="75"/>
      <c r="LFA308" s="75"/>
      <c r="LFB308" s="75"/>
      <c r="LFC308" s="75"/>
      <c r="LFD308" s="75"/>
      <c r="LFE308" s="75"/>
      <c r="LFF308" s="75"/>
      <c r="LFG308" s="75"/>
      <c r="LFH308" s="75"/>
      <c r="LFI308" s="75"/>
      <c r="LFJ308" s="75"/>
      <c r="LFK308" s="75"/>
      <c r="LFL308" s="75"/>
      <c r="LFM308" s="75"/>
      <c r="LFN308" s="75"/>
      <c r="LFO308" s="75"/>
      <c r="LFP308" s="75"/>
      <c r="LFQ308" s="75"/>
      <c r="LFR308" s="75"/>
      <c r="LFS308" s="75"/>
      <c r="LFT308" s="75"/>
      <c r="LFU308" s="75"/>
      <c r="LFV308" s="75"/>
      <c r="LFW308" s="75"/>
      <c r="LFX308" s="75"/>
      <c r="LFY308" s="75"/>
      <c r="LFZ308" s="75"/>
      <c r="LGA308" s="75"/>
      <c r="LGB308" s="75"/>
      <c r="LGC308" s="75"/>
      <c r="LGD308" s="75"/>
      <c r="LGE308" s="75"/>
      <c r="LGF308" s="75"/>
      <c r="LGG308" s="75"/>
      <c r="LGH308" s="75"/>
      <c r="LGI308" s="75"/>
      <c r="LGJ308" s="75"/>
      <c r="LGK308" s="75"/>
      <c r="LGL308" s="75"/>
      <c r="LGM308" s="75"/>
      <c r="LGN308" s="75"/>
      <c r="LGO308" s="75"/>
      <c r="LGP308" s="75"/>
      <c r="LGQ308" s="75"/>
      <c r="LGR308" s="75"/>
      <c r="LGS308" s="75"/>
      <c r="LGT308" s="75"/>
      <c r="LGU308" s="75"/>
      <c r="LGV308" s="75"/>
      <c r="LGW308" s="75"/>
      <c r="LGX308" s="75"/>
      <c r="LGY308" s="75"/>
      <c r="LGZ308" s="75"/>
      <c r="LHA308" s="75"/>
      <c r="LHB308" s="75"/>
      <c r="LHC308" s="75"/>
      <c r="LHD308" s="75"/>
      <c r="LHE308" s="75"/>
      <c r="LHF308" s="75"/>
      <c r="LHG308" s="75"/>
      <c r="LHH308" s="75"/>
      <c r="LHI308" s="75"/>
      <c r="LHJ308" s="75"/>
      <c r="LHK308" s="75"/>
      <c r="LHL308" s="75"/>
      <c r="LHM308" s="75"/>
      <c r="LHN308" s="75"/>
      <c r="LHO308" s="75"/>
      <c r="LHP308" s="75"/>
      <c r="LHQ308" s="75"/>
      <c r="LHR308" s="75"/>
      <c r="LHS308" s="75"/>
      <c r="LHT308" s="75"/>
      <c r="LHU308" s="75"/>
      <c r="LHV308" s="75"/>
      <c r="LHW308" s="75"/>
      <c r="LHX308" s="75"/>
      <c r="LHY308" s="75"/>
      <c r="LHZ308" s="75"/>
      <c r="LIA308" s="75"/>
      <c r="LIB308" s="75"/>
      <c r="LIC308" s="75"/>
      <c r="LID308" s="75"/>
      <c r="LIE308" s="75"/>
      <c r="LIF308" s="75"/>
      <c r="LIG308" s="75"/>
      <c r="LIH308" s="75"/>
      <c r="LII308" s="75"/>
      <c r="LIJ308" s="75"/>
      <c r="LIK308" s="75"/>
      <c r="LIL308" s="75"/>
      <c r="LIM308" s="75"/>
      <c r="LIN308" s="75"/>
      <c r="LIO308" s="75"/>
      <c r="LIP308" s="75"/>
      <c r="LIQ308" s="75"/>
      <c r="LIR308" s="75"/>
      <c r="LIS308" s="75"/>
      <c r="LIT308" s="75"/>
      <c r="LIU308" s="75"/>
      <c r="LIV308" s="75"/>
      <c r="LIW308" s="75"/>
      <c r="LIX308" s="75"/>
      <c r="LIY308" s="75"/>
      <c r="LIZ308" s="75"/>
      <c r="LJA308" s="75"/>
      <c r="LJB308" s="75"/>
      <c r="LJC308" s="75"/>
      <c r="LJD308" s="75"/>
      <c r="LJE308" s="75"/>
      <c r="LJF308" s="75"/>
      <c r="LJG308" s="75"/>
      <c r="LJH308" s="75"/>
      <c r="LJI308" s="75"/>
      <c r="LJJ308" s="75"/>
      <c r="LJK308" s="75"/>
      <c r="LJL308" s="75"/>
      <c r="LJM308" s="75"/>
      <c r="LJN308" s="75"/>
      <c r="LJO308" s="75"/>
      <c r="LJP308" s="75"/>
      <c r="LJQ308" s="75"/>
      <c r="LJR308" s="75"/>
      <c r="LJS308" s="75"/>
      <c r="LJT308" s="75"/>
      <c r="LJU308" s="75"/>
      <c r="LJV308" s="75"/>
      <c r="LJW308" s="75"/>
      <c r="LJX308" s="75"/>
      <c r="LJY308" s="75"/>
      <c r="LJZ308" s="75"/>
      <c r="LKA308" s="75"/>
      <c r="LKB308" s="75"/>
      <c r="LKC308" s="75"/>
      <c r="LKD308" s="75"/>
      <c r="LKE308" s="75"/>
      <c r="LKF308" s="75"/>
      <c r="LKG308" s="75"/>
      <c r="LKH308" s="75"/>
      <c r="LKI308" s="75"/>
      <c r="LKJ308" s="75"/>
      <c r="LKK308" s="75"/>
      <c r="LKL308" s="75"/>
      <c r="LKM308" s="75"/>
      <c r="LKN308" s="75"/>
      <c r="LKO308" s="75"/>
      <c r="LKP308" s="75"/>
      <c r="LKQ308" s="75"/>
      <c r="LKR308" s="75"/>
      <c r="LKS308" s="75"/>
      <c r="LKT308" s="75"/>
      <c r="LKU308" s="75"/>
      <c r="LKV308" s="75"/>
      <c r="LKW308" s="75"/>
      <c r="LKX308" s="75"/>
      <c r="LKY308" s="75"/>
      <c r="LKZ308" s="75"/>
      <c r="LLA308" s="75"/>
      <c r="LLB308" s="75"/>
      <c r="LLC308" s="75"/>
      <c r="LLD308" s="75"/>
      <c r="LLE308" s="75"/>
      <c r="LLF308" s="75"/>
      <c r="LLG308" s="75"/>
      <c r="LLH308" s="75"/>
      <c r="LLI308" s="75"/>
      <c r="LLJ308" s="75"/>
      <c r="LLK308" s="75"/>
      <c r="LLL308" s="75"/>
      <c r="LLM308" s="75"/>
      <c r="LLN308" s="75"/>
      <c r="LLO308" s="75"/>
      <c r="LLP308" s="75"/>
      <c r="LLQ308" s="75"/>
      <c r="LLR308" s="75"/>
      <c r="LLS308" s="75"/>
      <c r="LLT308" s="75"/>
      <c r="LLU308" s="75"/>
      <c r="LLV308" s="75"/>
      <c r="LLW308" s="75"/>
      <c r="LLX308" s="75"/>
      <c r="LLY308" s="75"/>
      <c r="LLZ308" s="75"/>
      <c r="LMA308" s="75"/>
      <c r="LMB308" s="75"/>
      <c r="LMC308" s="75"/>
      <c r="LMD308" s="75"/>
      <c r="LME308" s="75"/>
      <c r="LMF308" s="75"/>
      <c r="LMG308" s="75"/>
      <c r="LMH308" s="75"/>
      <c r="LMI308" s="75"/>
      <c r="LMJ308" s="75"/>
      <c r="LMK308" s="75"/>
      <c r="LML308" s="75"/>
      <c r="LMM308" s="75"/>
      <c r="LMN308" s="75"/>
      <c r="LMO308" s="75"/>
      <c r="LMP308" s="75"/>
      <c r="LMQ308" s="75"/>
      <c r="LMR308" s="75"/>
      <c r="LMS308" s="75"/>
      <c r="LMT308" s="75"/>
      <c r="LMU308" s="75"/>
      <c r="LMV308" s="75"/>
      <c r="LMW308" s="75"/>
      <c r="LMX308" s="75"/>
      <c r="LMY308" s="75"/>
      <c r="LMZ308" s="75"/>
      <c r="LNA308" s="75"/>
      <c r="LNB308" s="75"/>
      <c r="LNC308" s="75"/>
      <c r="LND308" s="75"/>
      <c r="LNE308" s="75"/>
      <c r="LNF308" s="75"/>
      <c r="LNG308" s="75"/>
      <c r="LNH308" s="75"/>
      <c r="LNI308" s="75"/>
      <c r="LNJ308" s="75"/>
      <c r="LNK308" s="75"/>
      <c r="LNL308" s="75"/>
      <c r="LNM308" s="75"/>
      <c r="LNN308" s="75"/>
      <c r="LNO308" s="75"/>
      <c r="LNP308" s="75"/>
      <c r="LNQ308" s="75"/>
      <c r="LNR308" s="75"/>
      <c r="LNS308" s="75"/>
      <c r="LNT308" s="75"/>
      <c r="LNU308" s="75"/>
      <c r="LNV308" s="75"/>
      <c r="LNW308" s="75"/>
      <c r="LNX308" s="75"/>
      <c r="LNY308" s="75"/>
      <c r="LNZ308" s="75"/>
      <c r="LOA308" s="75"/>
      <c r="LOB308" s="75"/>
      <c r="LOC308" s="75"/>
      <c r="LOD308" s="75"/>
      <c r="LOE308" s="75"/>
      <c r="LOF308" s="75"/>
      <c r="LOG308" s="75"/>
      <c r="LOH308" s="75"/>
      <c r="LOI308" s="75"/>
      <c r="LOJ308" s="75"/>
      <c r="LOK308" s="75"/>
      <c r="LOL308" s="75"/>
      <c r="LOM308" s="75"/>
      <c r="LON308" s="75"/>
      <c r="LOO308" s="75"/>
      <c r="LOP308" s="75"/>
      <c r="LOQ308" s="75"/>
      <c r="LOR308" s="75"/>
      <c r="LOS308" s="75"/>
      <c r="LOT308" s="75"/>
      <c r="LOU308" s="75"/>
      <c r="LOV308" s="75"/>
      <c r="LOW308" s="75"/>
      <c r="LOX308" s="75"/>
      <c r="LOY308" s="75"/>
      <c r="LOZ308" s="75"/>
      <c r="LPA308" s="75"/>
      <c r="LPB308" s="75"/>
      <c r="LPC308" s="75"/>
      <c r="LPD308" s="75"/>
      <c r="LPE308" s="75"/>
      <c r="LPF308" s="75"/>
      <c r="LPG308" s="75"/>
      <c r="LPH308" s="75"/>
      <c r="LPI308" s="75"/>
      <c r="LPJ308" s="75"/>
      <c r="LPK308" s="75"/>
      <c r="LPL308" s="75"/>
      <c r="LPM308" s="75"/>
      <c r="LPN308" s="75"/>
      <c r="LPO308" s="75"/>
      <c r="LPP308" s="75"/>
      <c r="LPQ308" s="75"/>
      <c r="LPR308" s="75"/>
      <c r="LPS308" s="75"/>
      <c r="LPT308" s="75"/>
      <c r="LPU308" s="75"/>
      <c r="LPV308" s="75"/>
      <c r="LPW308" s="75"/>
      <c r="LPX308" s="75"/>
      <c r="LPY308" s="75"/>
      <c r="LPZ308" s="75"/>
      <c r="LQA308" s="75"/>
      <c r="LQB308" s="75"/>
      <c r="LQC308" s="75"/>
      <c r="LQD308" s="75"/>
      <c r="LQE308" s="75"/>
      <c r="LQF308" s="75"/>
      <c r="LQG308" s="75"/>
      <c r="LQH308" s="75"/>
      <c r="LQI308" s="75"/>
      <c r="LQJ308" s="75"/>
      <c r="LQK308" s="75"/>
      <c r="LQL308" s="75"/>
      <c r="LQM308" s="75"/>
      <c r="LQN308" s="75"/>
      <c r="LQO308" s="75"/>
      <c r="LQP308" s="75"/>
      <c r="LQQ308" s="75"/>
      <c r="LQR308" s="75"/>
      <c r="LQS308" s="75"/>
      <c r="LQT308" s="75"/>
      <c r="LQU308" s="75"/>
      <c r="LQV308" s="75"/>
      <c r="LQW308" s="75"/>
      <c r="LQX308" s="75"/>
      <c r="LQY308" s="75"/>
      <c r="LQZ308" s="75"/>
      <c r="LRA308" s="75"/>
      <c r="LRB308" s="75"/>
      <c r="LRC308" s="75"/>
      <c r="LRD308" s="75"/>
      <c r="LRE308" s="75"/>
      <c r="LRF308" s="75"/>
      <c r="LRG308" s="75"/>
      <c r="LRH308" s="75"/>
      <c r="LRI308" s="75"/>
      <c r="LRJ308" s="75"/>
      <c r="LRK308" s="75"/>
      <c r="LRL308" s="75"/>
      <c r="LRM308" s="75"/>
      <c r="LRN308" s="75"/>
      <c r="LRO308" s="75"/>
      <c r="LRP308" s="75"/>
      <c r="LRQ308" s="75"/>
      <c r="LRR308" s="75"/>
      <c r="LRS308" s="75"/>
      <c r="LRT308" s="75"/>
      <c r="LRU308" s="75"/>
      <c r="LRV308" s="75"/>
      <c r="LRW308" s="75"/>
      <c r="LRX308" s="75"/>
      <c r="LRY308" s="75"/>
      <c r="LRZ308" s="75"/>
      <c r="LSA308" s="75"/>
      <c r="LSB308" s="75"/>
      <c r="LSC308" s="75"/>
      <c r="LSD308" s="75"/>
      <c r="LSE308" s="75"/>
      <c r="LSF308" s="75"/>
      <c r="LSG308" s="75"/>
      <c r="LSH308" s="75"/>
      <c r="LSI308" s="75"/>
      <c r="LSJ308" s="75"/>
      <c r="LSK308" s="75"/>
      <c r="LSL308" s="75"/>
      <c r="LSM308" s="75"/>
      <c r="LSN308" s="75"/>
      <c r="LSO308" s="75"/>
      <c r="LSP308" s="75"/>
      <c r="LSQ308" s="75"/>
      <c r="LSR308" s="75"/>
      <c r="LSS308" s="75"/>
      <c r="LST308" s="75"/>
      <c r="LSU308" s="75"/>
      <c r="LSV308" s="75"/>
      <c r="LSW308" s="75"/>
      <c r="LSX308" s="75"/>
      <c r="LSY308" s="75"/>
      <c r="LSZ308" s="75"/>
      <c r="LTA308" s="75"/>
      <c r="LTB308" s="75"/>
      <c r="LTC308" s="75"/>
      <c r="LTD308" s="75"/>
      <c r="LTE308" s="75"/>
      <c r="LTF308" s="75"/>
      <c r="LTG308" s="75"/>
      <c r="LTH308" s="75"/>
      <c r="LTI308" s="75"/>
      <c r="LTJ308" s="75"/>
      <c r="LTK308" s="75"/>
      <c r="LTL308" s="75"/>
      <c r="LTM308" s="75"/>
      <c r="LTN308" s="75"/>
      <c r="LTO308" s="75"/>
      <c r="LTP308" s="75"/>
      <c r="LTQ308" s="75"/>
      <c r="LTR308" s="75"/>
      <c r="LTS308" s="75"/>
      <c r="LTT308" s="75"/>
      <c r="LTU308" s="75"/>
      <c r="LTV308" s="75"/>
      <c r="LTW308" s="75"/>
      <c r="LTX308" s="75"/>
      <c r="LTY308" s="75"/>
      <c r="LTZ308" s="75"/>
      <c r="LUA308" s="75"/>
      <c r="LUB308" s="75"/>
      <c r="LUC308" s="75"/>
      <c r="LUD308" s="75"/>
      <c r="LUE308" s="75"/>
      <c r="LUF308" s="75"/>
      <c r="LUG308" s="75"/>
      <c r="LUH308" s="75"/>
      <c r="LUI308" s="75"/>
      <c r="LUJ308" s="75"/>
      <c r="LUK308" s="75"/>
      <c r="LUL308" s="75"/>
      <c r="LUM308" s="75"/>
      <c r="LUN308" s="75"/>
      <c r="LUO308" s="75"/>
      <c r="LUP308" s="75"/>
      <c r="LUQ308" s="75"/>
      <c r="LUR308" s="75"/>
      <c r="LUS308" s="75"/>
      <c r="LUT308" s="75"/>
      <c r="LUU308" s="75"/>
      <c r="LUV308" s="75"/>
      <c r="LUW308" s="75"/>
      <c r="LUX308" s="75"/>
      <c r="LUY308" s="75"/>
      <c r="LUZ308" s="75"/>
      <c r="LVA308" s="75"/>
      <c r="LVB308" s="75"/>
      <c r="LVC308" s="75"/>
      <c r="LVD308" s="75"/>
      <c r="LVE308" s="75"/>
      <c r="LVF308" s="75"/>
      <c r="LVG308" s="75"/>
      <c r="LVH308" s="75"/>
      <c r="LVI308" s="75"/>
      <c r="LVJ308" s="75"/>
      <c r="LVK308" s="75"/>
      <c r="LVL308" s="75"/>
      <c r="LVM308" s="75"/>
      <c r="LVN308" s="75"/>
      <c r="LVO308" s="75"/>
      <c r="LVP308" s="75"/>
      <c r="LVQ308" s="75"/>
      <c r="LVR308" s="75"/>
      <c r="LVS308" s="75"/>
      <c r="LVT308" s="75"/>
      <c r="LVU308" s="75"/>
      <c r="LVV308" s="75"/>
      <c r="LVW308" s="75"/>
      <c r="LVX308" s="75"/>
      <c r="LVY308" s="75"/>
      <c r="LVZ308" s="75"/>
      <c r="LWA308" s="75"/>
      <c r="LWB308" s="75"/>
      <c r="LWC308" s="75"/>
      <c r="LWD308" s="75"/>
      <c r="LWE308" s="75"/>
      <c r="LWF308" s="75"/>
      <c r="LWG308" s="75"/>
      <c r="LWH308" s="75"/>
      <c r="LWI308" s="75"/>
      <c r="LWJ308" s="75"/>
      <c r="LWK308" s="75"/>
      <c r="LWL308" s="75"/>
      <c r="LWM308" s="75"/>
      <c r="LWN308" s="75"/>
      <c r="LWO308" s="75"/>
      <c r="LWP308" s="75"/>
      <c r="LWQ308" s="75"/>
      <c r="LWR308" s="75"/>
      <c r="LWS308" s="75"/>
      <c r="LWT308" s="75"/>
      <c r="LWU308" s="75"/>
      <c r="LWV308" s="75"/>
      <c r="LWW308" s="75"/>
      <c r="LWX308" s="75"/>
      <c r="LWY308" s="75"/>
      <c r="LWZ308" s="75"/>
      <c r="LXA308" s="75"/>
      <c r="LXB308" s="75"/>
      <c r="LXC308" s="75"/>
      <c r="LXD308" s="75"/>
      <c r="LXE308" s="75"/>
      <c r="LXF308" s="75"/>
      <c r="LXG308" s="75"/>
      <c r="LXH308" s="75"/>
      <c r="LXI308" s="75"/>
      <c r="LXJ308" s="75"/>
      <c r="LXK308" s="75"/>
      <c r="LXL308" s="75"/>
      <c r="LXM308" s="75"/>
      <c r="LXN308" s="75"/>
      <c r="LXO308" s="75"/>
      <c r="LXP308" s="75"/>
      <c r="LXQ308" s="75"/>
      <c r="LXR308" s="75"/>
      <c r="LXS308" s="75"/>
      <c r="LXT308" s="75"/>
      <c r="LXU308" s="75"/>
      <c r="LXV308" s="75"/>
      <c r="LXW308" s="75"/>
      <c r="LXX308" s="75"/>
      <c r="LXY308" s="75"/>
      <c r="LXZ308" s="75"/>
      <c r="LYA308" s="75"/>
      <c r="LYB308" s="75"/>
      <c r="LYC308" s="75"/>
      <c r="LYD308" s="75"/>
      <c r="LYE308" s="75"/>
      <c r="LYF308" s="75"/>
      <c r="LYG308" s="75"/>
      <c r="LYH308" s="75"/>
      <c r="LYI308" s="75"/>
      <c r="LYJ308" s="75"/>
      <c r="LYK308" s="75"/>
      <c r="LYL308" s="75"/>
      <c r="LYM308" s="75"/>
      <c r="LYN308" s="75"/>
      <c r="LYO308" s="75"/>
      <c r="LYP308" s="75"/>
      <c r="LYQ308" s="75"/>
      <c r="LYR308" s="75"/>
      <c r="LYS308" s="75"/>
      <c r="LYT308" s="75"/>
      <c r="LYU308" s="75"/>
      <c r="LYV308" s="75"/>
      <c r="LYW308" s="75"/>
      <c r="LYX308" s="75"/>
      <c r="LYY308" s="75"/>
      <c r="LYZ308" s="75"/>
      <c r="LZA308" s="75"/>
      <c r="LZB308" s="75"/>
      <c r="LZC308" s="75"/>
      <c r="LZD308" s="75"/>
      <c r="LZE308" s="75"/>
      <c r="LZF308" s="75"/>
      <c r="LZG308" s="75"/>
      <c r="LZH308" s="75"/>
      <c r="LZI308" s="75"/>
      <c r="LZJ308" s="75"/>
      <c r="LZK308" s="75"/>
      <c r="LZL308" s="75"/>
      <c r="LZM308" s="75"/>
      <c r="LZN308" s="75"/>
      <c r="LZO308" s="75"/>
      <c r="LZP308" s="75"/>
      <c r="LZQ308" s="75"/>
      <c r="LZR308" s="75"/>
      <c r="LZS308" s="75"/>
      <c r="LZT308" s="75"/>
      <c r="LZU308" s="75"/>
      <c r="LZV308" s="75"/>
      <c r="LZW308" s="75"/>
      <c r="LZX308" s="75"/>
      <c r="LZY308" s="75"/>
      <c r="LZZ308" s="75"/>
      <c r="MAA308" s="75"/>
      <c r="MAB308" s="75"/>
      <c r="MAC308" s="75"/>
      <c r="MAD308" s="75"/>
      <c r="MAE308" s="75"/>
      <c r="MAF308" s="75"/>
      <c r="MAG308" s="75"/>
      <c r="MAH308" s="75"/>
      <c r="MAI308" s="75"/>
      <c r="MAJ308" s="75"/>
      <c r="MAK308" s="75"/>
      <c r="MAL308" s="75"/>
      <c r="MAM308" s="75"/>
      <c r="MAN308" s="75"/>
      <c r="MAO308" s="75"/>
      <c r="MAP308" s="75"/>
      <c r="MAQ308" s="75"/>
      <c r="MAR308" s="75"/>
      <c r="MAS308" s="75"/>
      <c r="MAT308" s="75"/>
      <c r="MAU308" s="75"/>
      <c r="MAV308" s="75"/>
      <c r="MAW308" s="75"/>
      <c r="MAX308" s="75"/>
      <c r="MAY308" s="75"/>
      <c r="MAZ308" s="75"/>
      <c r="MBA308" s="75"/>
      <c r="MBB308" s="75"/>
      <c r="MBC308" s="75"/>
      <c r="MBD308" s="75"/>
      <c r="MBE308" s="75"/>
      <c r="MBF308" s="75"/>
      <c r="MBG308" s="75"/>
      <c r="MBH308" s="75"/>
      <c r="MBI308" s="75"/>
      <c r="MBJ308" s="75"/>
      <c r="MBK308" s="75"/>
      <c r="MBL308" s="75"/>
      <c r="MBM308" s="75"/>
      <c r="MBN308" s="75"/>
      <c r="MBO308" s="75"/>
      <c r="MBP308" s="75"/>
      <c r="MBQ308" s="75"/>
      <c r="MBR308" s="75"/>
      <c r="MBS308" s="75"/>
      <c r="MBT308" s="75"/>
      <c r="MBU308" s="75"/>
      <c r="MBV308" s="75"/>
      <c r="MBW308" s="75"/>
      <c r="MBX308" s="75"/>
      <c r="MBY308" s="75"/>
      <c r="MBZ308" s="75"/>
      <c r="MCA308" s="75"/>
      <c r="MCB308" s="75"/>
      <c r="MCC308" s="75"/>
      <c r="MCD308" s="75"/>
      <c r="MCE308" s="75"/>
      <c r="MCF308" s="75"/>
      <c r="MCG308" s="75"/>
      <c r="MCH308" s="75"/>
      <c r="MCI308" s="75"/>
      <c r="MCJ308" s="75"/>
      <c r="MCK308" s="75"/>
      <c r="MCL308" s="75"/>
      <c r="MCM308" s="75"/>
      <c r="MCN308" s="75"/>
      <c r="MCO308" s="75"/>
      <c r="MCP308" s="75"/>
      <c r="MCQ308" s="75"/>
      <c r="MCR308" s="75"/>
      <c r="MCS308" s="75"/>
      <c r="MCT308" s="75"/>
      <c r="MCU308" s="75"/>
      <c r="MCV308" s="75"/>
      <c r="MCW308" s="75"/>
      <c r="MCX308" s="75"/>
      <c r="MCY308" s="75"/>
      <c r="MCZ308" s="75"/>
      <c r="MDA308" s="75"/>
      <c r="MDB308" s="75"/>
      <c r="MDC308" s="75"/>
      <c r="MDD308" s="75"/>
      <c r="MDE308" s="75"/>
      <c r="MDF308" s="75"/>
      <c r="MDG308" s="75"/>
      <c r="MDH308" s="75"/>
      <c r="MDI308" s="75"/>
      <c r="MDJ308" s="75"/>
      <c r="MDK308" s="75"/>
      <c r="MDL308" s="75"/>
      <c r="MDM308" s="75"/>
      <c r="MDN308" s="75"/>
      <c r="MDO308" s="75"/>
      <c r="MDP308" s="75"/>
      <c r="MDQ308" s="75"/>
      <c r="MDR308" s="75"/>
      <c r="MDS308" s="75"/>
      <c r="MDT308" s="75"/>
      <c r="MDU308" s="75"/>
      <c r="MDV308" s="75"/>
      <c r="MDW308" s="75"/>
      <c r="MDX308" s="75"/>
      <c r="MDY308" s="75"/>
      <c r="MDZ308" s="75"/>
      <c r="MEA308" s="75"/>
      <c r="MEB308" s="75"/>
      <c r="MEC308" s="75"/>
      <c r="MED308" s="75"/>
      <c r="MEE308" s="75"/>
      <c r="MEF308" s="75"/>
      <c r="MEG308" s="75"/>
      <c r="MEH308" s="75"/>
      <c r="MEI308" s="75"/>
      <c r="MEJ308" s="75"/>
      <c r="MEK308" s="75"/>
      <c r="MEL308" s="75"/>
      <c r="MEM308" s="75"/>
      <c r="MEN308" s="75"/>
      <c r="MEO308" s="75"/>
      <c r="MEP308" s="75"/>
      <c r="MEQ308" s="75"/>
      <c r="MER308" s="75"/>
      <c r="MES308" s="75"/>
      <c r="MET308" s="75"/>
      <c r="MEU308" s="75"/>
      <c r="MEV308" s="75"/>
      <c r="MEW308" s="75"/>
      <c r="MEX308" s="75"/>
      <c r="MEY308" s="75"/>
      <c r="MEZ308" s="75"/>
      <c r="MFA308" s="75"/>
      <c r="MFB308" s="75"/>
      <c r="MFC308" s="75"/>
      <c r="MFD308" s="75"/>
      <c r="MFE308" s="75"/>
      <c r="MFF308" s="75"/>
      <c r="MFG308" s="75"/>
      <c r="MFH308" s="75"/>
      <c r="MFI308" s="75"/>
      <c r="MFJ308" s="75"/>
      <c r="MFK308" s="75"/>
      <c r="MFL308" s="75"/>
      <c r="MFM308" s="75"/>
      <c r="MFN308" s="75"/>
      <c r="MFO308" s="75"/>
      <c r="MFP308" s="75"/>
      <c r="MFQ308" s="75"/>
      <c r="MFR308" s="75"/>
      <c r="MFS308" s="75"/>
      <c r="MFT308" s="75"/>
      <c r="MFU308" s="75"/>
      <c r="MFV308" s="75"/>
      <c r="MFW308" s="75"/>
      <c r="MFX308" s="75"/>
      <c r="MFY308" s="75"/>
      <c r="MFZ308" s="75"/>
      <c r="MGA308" s="75"/>
      <c r="MGB308" s="75"/>
      <c r="MGC308" s="75"/>
      <c r="MGD308" s="75"/>
      <c r="MGE308" s="75"/>
      <c r="MGF308" s="75"/>
      <c r="MGG308" s="75"/>
      <c r="MGH308" s="75"/>
      <c r="MGI308" s="75"/>
      <c r="MGJ308" s="75"/>
      <c r="MGK308" s="75"/>
      <c r="MGL308" s="75"/>
      <c r="MGM308" s="75"/>
      <c r="MGN308" s="75"/>
      <c r="MGO308" s="75"/>
      <c r="MGP308" s="75"/>
      <c r="MGQ308" s="75"/>
      <c r="MGR308" s="75"/>
      <c r="MGS308" s="75"/>
      <c r="MGT308" s="75"/>
      <c r="MGU308" s="75"/>
      <c r="MGV308" s="75"/>
      <c r="MGW308" s="75"/>
      <c r="MGX308" s="75"/>
      <c r="MGY308" s="75"/>
      <c r="MGZ308" s="75"/>
      <c r="MHA308" s="75"/>
      <c r="MHB308" s="75"/>
      <c r="MHC308" s="75"/>
      <c r="MHD308" s="75"/>
      <c r="MHE308" s="75"/>
      <c r="MHF308" s="75"/>
      <c r="MHG308" s="75"/>
      <c r="MHH308" s="75"/>
      <c r="MHI308" s="75"/>
      <c r="MHJ308" s="75"/>
      <c r="MHK308" s="75"/>
      <c r="MHL308" s="75"/>
      <c r="MHM308" s="75"/>
      <c r="MHN308" s="75"/>
      <c r="MHO308" s="75"/>
      <c r="MHP308" s="75"/>
      <c r="MHQ308" s="75"/>
      <c r="MHR308" s="75"/>
      <c r="MHS308" s="75"/>
      <c r="MHT308" s="75"/>
      <c r="MHU308" s="75"/>
      <c r="MHV308" s="75"/>
      <c r="MHW308" s="75"/>
      <c r="MHX308" s="75"/>
      <c r="MHY308" s="75"/>
      <c r="MHZ308" s="75"/>
      <c r="MIA308" s="75"/>
      <c r="MIB308" s="75"/>
      <c r="MIC308" s="75"/>
      <c r="MID308" s="75"/>
      <c r="MIE308" s="75"/>
      <c r="MIF308" s="75"/>
      <c r="MIG308" s="75"/>
      <c r="MIH308" s="75"/>
      <c r="MII308" s="75"/>
      <c r="MIJ308" s="75"/>
      <c r="MIK308" s="75"/>
      <c r="MIL308" s="75"/>
      <c r="MIM308" s="75"/>
      <c r="MIN308" s="75"/>
      <c r="MIO308" s="75"/>
      <c r="MIP308" s="75"/>
      <c r="MIQ308" s="75"/>
      <c r="MIR308" s="75"/>
      <c r="MIS308" s="75"/>
      <c r="MIT308" s="75"/>
      <c r="MIU308" s="75"/>
      <c r="MIV308" s="75"/>
      <c r="MIW308" s="75"/>
      <c r="MIX308" s="75"/>
      <c r="MIY308" s="75"/>
      <c r="MIZ308" s="75"/>
      <c r="MJA308" s="75"/>
      <c r="MJB308" s="75"/>
      <c r="MJC308" s="75"/>
      <c r="MJD308" s="75"/>
      <c r="MJE308" s="75"/>
      <c r="MJF308" s="75"/>
      <c r="MJG308" s="75"/>
      <c r="MJH308" s="75"/>
      <c r="MJI308" s="75"/>
      <c r="MJJ308" s="75"/>
      <c r="MJK308" s="75"/>
      <c r="MJL308" s="75"/>
      <c r="MJM308" s="75"/>
      <c r="MJN308" s="75"/>
      <c r="MJO308" s="75"/>
      <c r="MJP308" s="75"/>
      <c r="MJQ308" s="75"/>
      <c r="MJR308" s="75"/>
      <c r="MJS308" s="75"/>
      <c r="MJT308" s="75"/>
      <c r="MJU308" s="75"/>
      <c r="MJV308" s="75"/>
      <c r="MJW308" s="75"/>
      <c r="MJX308" s="75"/>
      <c r="MJY308" s="75"/>
      <c r="MJZ308" s="75"/>
      <c r="MKA308" s="75"/>
      <c r="MKB308" s="75"/>
      <c r="MKC308" s="75"/>
      <c r="MKD308" s="75"/>
      <c r="MKE308" s="75"/>
      <c r="MKF308" s="75"/>
      <c r="MKG308" s="75"/>
      <c r="MKH308" s="75"/>
      <c r="MKI308" s="75"/>
      <c r="MKJ308" s="75"/>
      <c r="MKK308" s="75"/>
      <c r="MKL308" s="75"/>
      <c r="MKM308" s="75"/>
      <c r="MKN308" s="75"/>
      <c r="MKO308" s="75"/>
      <c r="MKP308" s="75"/>
      <c r="MKQ308" s="75"/>
      <c r="MKR308" s="75"/>
      <c r="MKS308" s="75"/>
      <c r="MKT308" s="75"/>
      <c r="MKU308" s="75"/>
      <c r="MKV308" s="75"/>
      <c r="MKW308" s="75"/>
      <c r="MKX308" s="75"/>
      <c r="MKY308" s="75"/>
      <c r="MKZ308" s="75"/>
      <c r="MLA308" s="75"/>
      <c r="MLB308" s="75"/>
      <c r="MLC308" s="75"/>
      <c r="MLD308" s="75"/>
      <c r="MLE308" s="75"/>
      <c r="MLF308" s="75"/>
      <c r="MLG308" s="75"/>
      <c r="MLH308" s="75"/>
      <c r="MLI308" s="75"/>
      <c r="MLJ308" s="75"/>
      <c r="MLK308" s="75"/>
      <c r="MLL308" s="75"/>
      <c r="MLM308" s="75"/>
      <c r="MLN308" s="75"/>
      <c r="MLO308" s="75"/>
      <c r="MLP308" s="75"/>
      <c r="MLQ308" s="75"/>
      <c r="MLR308" s="75"/>
      <c r="MLS308" s="75"/>
      <c r="MLT308" s="75"/>
      <c r="MLU308" s="75"/>
      <c r="MLV308" s="75"/>
      <c r="MLW308" s="75"/>
      <c r="MLX308" s="75"/>
      <c r="MLY308" s="75"/>
      <c r="MLZ308" s="75"/>
      <c r="MMA308" s="75"/>
      <c r="MMB308" s="75"/>
      <c r="MMC308" s="75"/>
      <c r="MMD308" s="75"/>
      <c r="MME308" s="75"/>
      <c r="MMF308" s="75"/>
      <c r="MMG308" s="75"/>
      <c r="MMH308" s="75"/>
      <c r="MMI308" s="75"/>
      <c r="MMJ308" s="75"/>
      <c r="MMK308" s="75"/>
      <c r="MML308" s="75"/>
      <c r="MMM308" s="75"/>
      <c r="MMN308" s="75"/>
      <c r="MMO308" s="75"/>
      <c r="MMP308" s="75"/>
      <c r="MMQ308" s="75"/>
      <c r="MMR308" s="75"/>
      <c r="MMS308" s="75"/>
      <c r="MMT308" s="75"/>
      <c r="MMU308" s="75"/>
      <c r="MMV308" s="75"/>
      <c r="MMW308" s="75"/>
      <c r="MMX308" s="75"/>
      <c r="MMY308" s="75"/>
      <c r="MMZ308" s="75"/>
      <c r="MNA308" s="75"/>
      <c r="MNB308" s="75"/>
      <c r="MNC308" s="75"/>
      <c r="MND308" s="75"/>
      <c r="MNE308" s="75"/>
      <c r="MNF308" s="75"/>
      <c r="MNG308" s="75"/>
      <c r="MNH308" s="75"/>
      <c r="MNI308" s="75"/>
      <c r="MNJ308" s="75"/>
      <c r="MNK308" s="75"/>
      <c r="MNL308" s="75"/>
      <c r="MNM308" s="75"/>
      <c r="MNN308" s="75"/>
      <c r="MNO308" s="75"/>
      <c r="MNP308" s="75"/>
      <c r="MNQ308" s="75"/>
      <c r="MNR308" s="75"/>
      <c r="MNS308" s="75"/>
      <c r="MNT308" s="75"/>
      <c r="MNU308" s="75"/>
      <c r="MNV308" s="75"/>
      <c r="MNW308" s="75"/>
      <c r="MNX308" s="75"/>
      <c r="MNY308" s="75"/>
      <c r="MNZ308" s="75"/>
      <c r="MOA308" s="75"/>
      <c r="MOB308" s="75"/>
      <c r="MOC308" s="75"/>
      <c r="MOD308" s="75"/>
      <c r="MOE308" s="75"/>
      <c r="MOF308" s="75"/>
      <c r="MOG308" s="75"/>
      <c r="MOH308" s="75"/>
      <c r="MOI308" s="75"/>
      <c r="MOJ308" s="75"/>
      <c r="MOK308" s="75"/>
      <c r="MOL308" s="75"/>
      <c r="MOM308" s="75"/>
      <c r="MON308" s="75"/>
      <c r="MOO308" s="75"/>
      <c r="MOP308" s="75"/>
      <c r="MOQ308" s="75"/>
      <c r="MOR308" s="75"/>
      <c r="MOS308" s="75"/>
      <c r="MOT308" s="75"/>
      <c r="MOU308" s="75"/>
      <c r="MOV308" s="75"/>
      <c r="MOW308" s="75"/>
      <c r="MOX308" s="75"/>
      <c r="MOY308" s="75"/>
      <c r="MOZ308" s="75"/>
      <c r="MPA308" s="75"/>
      <c r="MPB308" s="75"/>
      <c r="MPC308" s="75"/>
      <c r="MPD308" s="75"/>
      <c r="MPE308" s="75"/>
      <c r="MPF308" s="75"/>
      <c r="MPG308" s="75"/>
      <c r="MPH308" s="75"/>
      <c r="MPI308" s="75"/>
      <c r="MPJ308" s="75"/>
      <c r="MPK308" s="75"/>
      <c r="MPL308" s="75"/>
      <c r="MPM308" s="75"/>
      <c r="MPN308" s="75"/>
      <c r="MPO308" s="75"/>
      <c r="MPP308" s="75"/>
      <c r="MPQ308" s="75"/>
      <c r="MPR308" s="75"/>
      <c r="MPS308" s="75"/>
      <c r="MPT308" s="75"/>
      <c r="MPU308" s="75"/>
      <c r="MPV308" s="75"/>
      <c r="MPW308" s="75"/>
      <c r="MPX308" s="75"/>
      <c r="MPY308" s="75"/>
      <c r="MPZ308" s="75"/>
      <c r="MQA308" s="75"/>
      <c r="MQB308" s="75"/>
      <c r="MQC308" s="75"/>
      <c r="MQD308" s="75"/>
      <c r="MQE308" s="75"/>
      <c r="MQF308" s="75"/>
      <c r="MQG308" s="75"/>
      <c r="MQH308" s="75"/>
      <c r="MQI308" s="75"/>
      <c r="MQJ308" s="75"/>
      <c r="MQK308" s="75"/>
      <c r="MQL308" s="75"/>
      <c r="MQM308" s="75"/>
      <c r="MQN308" s="75"/>
      <c r="MQO308" s="75"/>
      <c r="MQP308" s="75"/>
      <c r="MQQ308" s="75"/>
      <c r="MQR308" s="75"/>
      <c r="MQS308" s="75"/>
      <c r="MQT308" s="75"/>
      <c r="MQU308" s="75"/>
      <c r="MQV308" s="75"/>
      <c r="MQW308" s="75"/>
      <c r="MQX308" s="75"/>
      <c r="MQY308" s="75"/>
      <c r="MQZ308" s="75"/>
      <c r="MRA308" s="75"/>
      <c r="MRB308" s="75"/>
      <c r="MRC308" s="75"/>
      <c r="MRD308" s="75"/>
      <c r="MRE308" s="75"/>
      <c r="MRF308" s="75"/>
      <c r="MRG308" s="75"/>
      <c r="MRH308" s="75"/>
      <c r="MRI308" s="75"/>
      <c r="MRJ308" s="75"/>
      <c r="MRK308" s="75"/>
      <c r="MRL308" s="75"/>
      <c r="MRM308" s="75"/>
      <c r="MRN308" s="75"/>
      <c r="MRO308" s="75"/>
      <c r="MRP308" s="75"/>
      <c r="MRQ308" s="75"/>
      <c r="MRR308" s="75"/>
      <c r="MRS308" s="75"/>
      <c r="MRT308" s="75"/>
      <c r="MRU308" s="75"/>
      <c r="MRV308" s="75"/>
      <c r="MRW308" s="75"/>
      <c r="MRX308" s="75"/>
      <c r="MRY308" s="75"/>
      <c r="MRZ308" s="75"/>
      <c r="MSA308" s="75"/>
      <c r="MSB308" s="75"/>
      <c r="MSC308" s="75"/>
      <c r="MSD308" s="75"/>
      <c r="MSE308" s="75"/>
      <c r="MSF308" s="75"/>
      <c r="MSG308" s="75"/>
      <c r="MSH308" s="75"/>
      <c r="MSI308" s="75"/>
      <c r="MSJ308" s="75"/>
      <c r="MSK308" s="75"/>
      <c r="MSL308" s="75"/>
      <c r="MSM308" s="75"/>
      <c r="MSN308" s="75"/>
      <c r="MSO308" s="75"/>
      <c r="MSP308" s="75"/>
      <c r="MSQ308" s="75"/>
      <c r="MSR308" s="75"/>
      <c r="MSS308" s="75"/>
      <c r="MST308" s="75"/>
      <c r="MSU308" s="75"/>
      <c r="MSV308" s="75"/>
      <c r="MSW308" s="75"/>
      <c r="MSX308" s="75"/>
      <c r="MSY308" s="75"/>
      <c r="MSZ308" s="75"/>
      <c r="MTA308" s="75"/>
      <c r="MTB308" s="75"/>
      <c r="MTC308" s="75"/>
      <c r="MTD308" s="75"/>
      <c r="MTE308" s="75"/>
      <c r="MTF308" s="75"/>
      <c r="MTG308" s="75"/>
      <c r="MTH308" s="75"/>
      <c r="MTI308" s="75"/>
      <c r="MTJ308" s="75"/>
      <c r="MTK308" s="75"/>
      <c r="MTL308" s="75"/>
      <c r="MTM308" s="75"/>
      <c r="MTN308" s="75"/>
      <c r="MTO308" s="75"/>
      <c r="MTP308" s="75"/>
      <c r="MTQ308" s="75"/>
      <c r="MTR308" s="75"/>
      <c r="MTS308" s="75"/>
      <c r="MTT308" s="75"/>
      <c r="MTU308" s="75"/>
      <c r="MTV308" s="75"/>
      <c r="MTW308" s="75"/>
      <c r="MTX308" s="75"/>
      <c r="MTY308" s="75"/>
      <c r="MTZ308" s="75"/>
      <c r="MUA308" s="75"/>
      <c r="MUB308" s="75"/>
      <c r="MUC308" s="75"/>
      <c r="MUD308" s="75"/>
      <c r="MUE308" s="75"/>
      <c r="MUF308" s="75"/>
      <c r="MUG308" s="75"/>
      <c r="MUH308" s="75"/>
      <c r="MUI308" s="75"/>
      <c r="MUJ308" s="75"/>
      <c r="MUK308" s="75"/>
      <c r="MUL308" s="75"/>
      <c r="MUM308" s="75"/>
      <c r="MUN308" s="75"/>
      <c r="MUO308" s="75"/>
      <c r="MUP308" s="75"/>
      <c r="MUQ308" s="75"/>
      <c r="MUR308" s="75"/>
      <c r="MUS308" s="75"/>
      <c r="MUT308" s="75"/>
      <c r="MUU308" s="75"/>
      <c r="MUV308" s="75"/>
      <c r="MUW308" s="75"/>
      <c r="MUX308" s="75"/>
      <c r="MUY308" s="75"/>
      <c r="MUZ308" s="75"/>
      <c r="MVA308" s="75"/>
      <c r="MVB308" s="75"/>
      <c r="MVC308" s="75"/>
      <c r="MVD308" s="75"/>
      <c r="MVE308" s="75"/>
      <c r="MVF308" s="75"/>
      <c r="MVG308" s="75"/>
      <c r="MVH308" s="75"/>
      <c r="MVI308" s="75"/>
      <c r="MVJ308" s="75"/>
      <c r="MVK308" s="75"/>
      <c r="MVL308" s="75"/>
      <c r="MVM308" s="75"/>
      <c r="MVN308" s="75"/>
      <c r="MVO308" s="75"/>
      <c r="MVP308" s="75"/>
      <c r="MVQ308" s="75"/>
      <c r="MVR308" s="75"/>
      <c r="MVS308" s="75"/>
      <c r="MVT308" s="75"/>
      <c r="MVU308" s="75"/>
      <c r="MVV308" s="75"/>
      <c r="MVW308" s="75"/>
      <c r="MVX308" s="75"/>
      <c r="MVY308" s="75"/>
      <c r="MVZ308" s="75"/>
      <c r="MWA308" s="75"/>
      <c r="MWB308" s="75"/>
      <c r="MWC308" s="75"/>
      <c r="MWD308" s="75"/>
      <c r="MWE308" s="75"/>
      <c r="MWF308" s="75"/>
      <c r="MWG308" s="75"/>
      <c r="MWH308" s="75"/>
      <c r="MWI308" s="75"/>
      <c r="MWJ308" s="75"/>
      <c r="MWK308" s="75"/>
      <c r="MWL308" s="75"/>
      <c r="MWM308" s="75"/>
      <c r="MWN308" s="75"/>
      <c r="MWO308" s="75"/>
      <c r="MWP308" s="75"/>
      <c r="MWQ308" s="75"/>
      <c r="MWR308" s="75"/>
      <c r="MWS308" s="75"/>
      <c r="MWT308" s="75"/>
      <c r="MWU308" s="75"/>
      <c r="MWV308" s="75"/>
      <c r="MWW308" s="75"/>
      <c r="MWX308" s="75"/>
      <c r="MWY308" s="75"/>
      <c r="MWZ308" s="75"/>
      <c r="MXA308" s="75"/>
      <c r="MXB308" s="75"/>
      <c r="MXC308" s="75"/>
      <c r="MXD308" s="75"/>
      <c r="MXE308" s="75"/>
      <c r="MXF308" s="75"/>
      <c r="MXG308" s="75"/>
      <c r="MXH308" s="75"/>
      <c r="MXI308" s="75"/>
      <c r="MXJ308" s="75"/>
      <c r="MXK308" s="75"/>
      <c r="MXL308" s="75"/>
      <c r="MXM308" s="75"/>
      <c r="MXN308" s="75"/>
      <c r="MXO308" s="75"/>
      <c r="MXP308" s="75"/>
      <c r="MXQ308" s="75"/>
      <c r="MXR308" s="75"/>
      <c r="MXS308" s="75"/>
      <c r="MXT308" s="75"/>
      <c r="MXU308" s="75"/>
      <c r="MXV308" s="75"/>
      <c r="MXW308" s="75"/>
      <c r="MXX308" s="75"/>
      <c r="MXY308" s="75"/>
      <c r="MXZ308" s="75"/>
      <c r="MYA308" s="75"/>
      <c r="MYB308" s="75"/>
      <c r="MYC308" s="75"/>
      <c r="MYD308" s="75"/>
      <c r="MYE308" s="75"/>
      <c r="MYF308" s="75"/>
      <c r="MYG308" s="75"/>
      <c r="MYH308" s="75"/>
      <c r="MYI308" s="75"/>
      <c r="MYJ308" s="75"/>
      <c r="MYK308" s="75"/>
      <c r="MYL308" s="75"/>
      <c r="MYM308" s="75"/>
      <c r="MYN308" s="75"/>
      <c r="MYO308" s="75"/>
      <c r="MYP308" s="75"/>
      <c r="MYQ308" s="75"/>
      <c r="MYR308" s="75"/>
      <c r="MYS308" s="75"/>
      <c r="MYT308" s="75"/>
      <c r="MYU308" s="75"/>
      <c r="MYV308" s="75"/>
      <c r="MYW308" s="75"/>
      <c r="MYX308" s="75"/>
      <c r="MYY308" s="75"/>
      <c r="MYZ308" s="75"/>
      <c r="MZA308" s="75"/>
      <c r="MZB308" s="75"/>
      <c r="MZC308" s="75"/>
      <c r="MZD308" s="75"/>
      <c r="MZE308" s="75"/>
      <c r="MZF308" s="75"/>
      <c r="MZG308" s="75"/>
      <c r="MZH308" s="75"/>
      <c r="MZI308" s="75"/>
      <c r="MZJ308" s="75"/>
      <c r="MZK308" s="75"/>
      <c r="MZL308" s="75"/>
      <c r="MZM308" s="75"/>
      <c r="MZN308" s="75"/>
      <c r="MZO308" s="75"/>
      <c r="MZP308" s="75"/>
      <c r="MZQ308" s="75"/>
      <c r="MZR308" s="75"/>
      <c r="MZS308" s="75"/>
      <c r="MZT308" s="75"/>
      <c r="MZU308" s="75"/>
      <c r="MZV308" s="75"/>
      <c r="MZW308" s="75"/>
      <c r="MZX308" s="75"/>
      <c r="MZY308" s="75"/>
      <c r="MZZ308" s="75"/>
      <c r="NAA308" s="75"/>
      <c r="NAB308" s="75"/>
      <c r="NAC308" s="75"/>
      <c r="NAD308" s="75"/>
      <c r="NAE308" s="75"/>
      <c r="NAF308" s="75"/>
      <c r="NAG308" s="75"/>
      <c r="NAH308" s="75"/>
      <c r="NAI308" s="75"/>
      <c r="NAJ308" s="75"/>
      <c r="NAK308" s="75"/>
      <c r="NAL308" s="75"/>
      <c r="NAM308" s="75"/>
      <c r="NAN308" s="75"/>
      <c r="NAO308" s="75"/>
      <c r="NAP308" s="75"/>
      <c r="NAQ308" s="75"/>
      <c r="NAR308" s="75"/>
      <c r="NAS308" s="75"/>
      <c r="NAT308" s="75"/>
      <c r="NAU308" s="75"/>
      <c r="NAV308" s="75"/>
      <c r="NAW308" s="75"/>
      <c r="NAX308" s="75"/>
      <c r="NAY308" s="75"/>
      <c r="NAZ308" s="75"/>
      <c r="NBA308" s="75"/>
      <c r="NBB308" s="75"/>
      <c r="NBC308" s="75"/>
      <c r="NBD308" s="75"/>
      <c r="NBE308" s="75"/>
      <c r="NBF308" s="75"/>
      <c r="NBG308" s="75"/>
      <c r="NBH308" s="75"/>
      <c r="NBI308" s="75"/>
      <c r="NBJ308" s="75"/>
      <c r="NBK308" s="75"/>
      <c r="NBL308" s="75"/>
      <c r="NBM308" s="75"/>
      <c r="NBN308" s="75"/>
      <c r="NBO308" s="75"/>
      <c r="NBP308" s="75"/>
      <c r="NBQ308" s="75"/>
      <c r="NBR308" s="75"/>
      <c r="NBS308" s="75"/>
      <c r="NBT308" s="75"/>
      <c r="NBU308" s="75"/>
      <c r="NBV308" s="75"/>
      <c r="NBW308" s="75"/>
      <c r="NBX308" s="75"/>
      <c r="NBY308" s="75"/>
      <c r="NBZ308" s="75"/>
      <c r="NCA308" s="75"/>
      <c r="NCB308" s="75"/>
      <c r="NCC308" s="75"/>
      <c r="NCD308" s="75"/>
      <c r="NCE308" s="75"/>
      <c r="NCF308" s="75"/>
      <c r="NCG308" s="75"/>
      <c r="NCH308" s="75"/>
      <c r="NCI308" s="75"/>
      <c r="NCJ308" s="75"/>
      <c r="NCK308" s="75"/>
      <c r="NCL308" s="75"/>
      <c r="NCM308" s="75"/>
      <c r="NCN308" s="75"/>
      <c r="NCO308" s="75"/>
      <c r="NCP308" s="75"/>
      <c r="NCQ308" s="75"/>
      <c r="NCR308" s="75"/>
      <c r="NCS308" s="75"/>
      <c r="NCT308" s="75"/>
      <c r="NCU308" s="75"/>
      <c r="NCV308" s="75"/>
      <c r="NCW308" s="75"/>
      <c r="NCX308" s="75"/>
      <c r="NCY308" s="75"/>
      <c r="NCZ308" s="75"/>
      <c r="NDA308" s="75"/>
      <c r="NDB308" s="75"/>
      <c r="NDC308" s="75"/>
      <c r="NDD308" s="75"/>
      <c r="NDE308" s="75"/>
      <c r="NDF308" s="75"/>
      <c r="NDG308" s="75"/>
      <c r="NDH308" s="75"/>
      <c r="NDI308" s="75"/>
      <c r="NDJ308" s="75"/>
      <c r="NDK308" s="75"/>
      <c r="NDL308" s="75"/>
      <c r="NDM308" s="75"/>
      <c r="NDN308" s="75"/>
      <c r="NDO308" s="75"/>
      <c r="NDP308" s="75"/>
      <c r="NDQ308" s="75"/>
      <c r="NDR308" s="75"/>
      <c r="NDS308" s="75"/>
      <c r="NDT308" s="75"/>
      <c r="NDU308" s="75"/>
      <c r="NDV308" s="75"/>
      <c r="NDW308" s="75"/>
      <c r="NDX308" s="75"/>
      <c r="NDY308" s="75"/>
      <c r="NDZ308" s="75"/>
      <c r="NEA308" s="75"/>
      <c r="NEB308" s="75"/>
      <c r="NEC308" s="75"/>
      <c r="NED308" s="75"/>
      <c r="NEE308" s="75"/>
      <c r="NEF308" s="75"/>
      <c r="NEG308" s="75"/>
      <c r="NEH308" s="75"/>
      <c r="NEI308" s="75"/>
      <c r="NEJ308" s="75"/>
      <c r="NEK308" s="75"/>
      <c r="NEL308" s="75"/>
      <c r="NEM308" s="75"/>
      <c r="NEN308" s="75"/>
      <c r="NEO308" s="75"/>
      <c r="NEP308" s="75"/>
      <c r="NEQ308" s="75"/>
      <c r="NER308" s="75"/>
      <c r="NES308" s="75"/>
      <c r="NET308" s="75"/>
      <c r="NEU308" s="75"/>
      <c r="NEV308" s="75"/>
      <c r="NEW308" s="75"/>
      <c r="NEX308" s="75"/>
      <c r="NEY308" s="75"/>
      <c r="NEZ308" s="75"/>
      <c r="NFA308" s="75"/>
      <c r="NFB308" s="75"/>
      <c r="NFC308" s="75"/>
      <c r="NFD308" s="75"/>
      <c r="NFE308" s="75"/>
      <c r="NFF308" s="75"/>
      <c r="NFG308" s="75"/>
      <c r="NFH308" s="75"/>
      <c r="NFI308" s="75"/>
      <c r="NFJ308" s="75"/>
      <c r="NFK308" s="75"/>
      <c r="NFL308" s="75"/>
      <c r="NFM308" s="75"/>
      <c r="NFN308" s="75"/>
      <c r="NFO308" s="75"/>
      <c r="NFP308" s="75"/>
      <c r="NFQ308" s="75"/>
      <c r="NFR308" s="75"/>
      <c r="NFS308" s="75"/>
      <c r="NFT308" s="75"/>
      <c r="NFU308" s="75"/>
      <c r="NFV308" s="75"/>
      <c r="NFW308" s="75"/>
      <c r="NFX308" s="75"/>
      <c r="NFY308" s="75"/>
      <c r="NFZ308" s="75"/>
      <c r="NGA308" s="75"/>
      <c r="NGB308" s="75"/>
      <c r="NGC308" s="75"/>
      <c r="NGD308" s="75"/>
      <c r="NGE308" s="75"/>
      <c r="NGF308" s="75"/>
      <c r="NGG308" s="75"/>
      <c r="NGH308" s="75"/>
      <c r="NGI308" s="75"/>
      <c r="NGJ308" s="75"/>
      <c r="NGK308" s="75"/>
      <c r="NGL308" s="75"/>
      <c r="NGM308" s="75"/>
      <c r="NGN308" s="75"/>
      <c r="NGO308" s="75"/>
      <c r="NGP308" s="75"/>
      <c r="NGQ308" s="75"/>
      <c r="NGR308" s="75"/>
      <c r="NGS308" s="75"/>
      <c r="NGT308" s="75"/>
      <c r="NGU308" s="75"/>
      <c r="NGV308" s="75"/>
      <c r="NGW308" s="75"/>
      <c r="NGX308" s="75"/>
      <c r="NGY308" s="75"/>
      <c r="NGZ308" s="75"/>
      <c r="NHA308" s="75"/>
      <c r="NHB308" s="75"/>
      <c r="NHC308" s="75"/>
      <c r="NHD308" s="75"/>
      <c r="NHE308" s="75"/>
      <c r="NHF308" s="75"/>
      <c r="NHG308" s="75"/>
      <c r="NHH308" s="75"/>
      <c r="NHI308" s="75"/>
      <c r="NHJ308" s="75"/>
      <c r="NHK308" s="75"/>
      <c r="NHL308" s="75"/>
      <c r="NHM308" s="75"/>
      <c r="NHN308" s="75"/>
      <c r="NHO308" s="75"/>
      <c r="NHP308" s="75"/>
      <c r="NHQ308" s="75"/>
      <c r="NHR308" s="75"/>
      <c r="NHS308" s="75"/>
      <c r="NHT308" s="75"/>
      <c r="NHU308" s="75"/>
      <c r="NHV308" s="75"/>
      <c r="NHW308" s="75"/>
      <c r="NHX308" s="75"/>
      <c r="NHY308" s="75"/>
      <c r="NHZ308" s="75"/>
      <c r="NIA308" s="75"/>
      <c r="NIB308" s="75"/>
      <c r="NIC308" s="75"/>
      <c r="NID308" s="75"/>
      <c r="NIE308" s="75"/>
      <c r="NIF308" s="75"/>
      <c r="NIG308" s="75"/>
      <c r="NIH308" s="75"/>
      <c r="NII308" s="75"/>
      <c r="NIJ308" s="75"/>
      <c r="NIK308" s="75"/>
      <c r="NIL308" s="75"/>
      <c r="NIM308" s="75"/>
      <c r="NIN308" s="75"/>
      <c r="NIO308" s="75"/>
      <c r="NIP308" s="75"/>
      <c r="NIQ308" s="75"/>
      <c r="NIR308" s="75"/>
      <c r="NIS308" s="75"/>
      <c r="NIT308" s="75"/>
      <c r="NIU308" s="75"/>
      <c r="NIV308" s="75"/>
      <c r="NIW308" s="75"/>
      <c r="NIX308" s="75"/>
      <c r="NIY308" s="75"/>
      <c r="NIZ308" s="75"/>
      <c r="NJA308" s="75"/>
      <c r="NJB308" s="75"/>
      <c r="NJC308" s="75"/>
      <c r="NJD308" s="75"/>
      <c r="NJE308" s="75"/>
      <c r="NJF308" s="75"/>
      <c r="NJG308" s="75"/>
      <c r="NJH308" s="75"/>
      <c r="NJI308" s="75"/>
      <c r="NJJ308" s="75"/>
      <c r="NJK308" s="75"/>
      <c r="NJL308" s="75"/>
      <c r="NJM308" s="75"/>
      <c r="NJN308" s="75"/>
      <c r="NJO308" s="75"/>
      <c r="NJP308" s="75"/>
      <c r="NJQ308" s="75"/>
      <c r="NJR308" s="75"/>
      <c r="NJS308" s="75"/>
      <c r="NJT308" s="75"/>
      <c r="NJU308" s="75"/>
      <c r="NJV308" s="75"/>
      <c r="NJW308" s="75"/>
      <c r="NJX308" s="75"/>
      <c r="NJY308" s="75"/>
      <c r="NJZ308" s="75"/>
      <c r="NKA308" s="75"/>
      <c r="NKB308" s="75"/>
      <c r="NKC308" s="75"/>
      <c r="NKD308" s="75"/>
      <c r="NKE308" s="75"/>
      <c r="NKF308" s="75"/>
      <c r="NKG308" s="75"/>
      <c r="NKH308" s="75"/>
      <c r="NKI308" s="75"/>
      <c r="NKJ308" s="75"/>
      <c r="NKK308" s="75"/>
      <c r="NKL308" s="75"/>
      <c r="NKM308" s="75"/>
      <c r="NKN308" s="75"/>
      <c r="NKO308" s="75"/>
      <c r="NKP308" s="75"/>
      <c r="NKQ308" s="75"/>
      <c r="NKR308" s="75"/>
      <c r="NKS308" s="75"/>
      <c r="NKT308" s="75"/>
      <c r="NKU308" s="75"/>
      <c r="NKV308" s="75"/>
      <c r="NKW308" s="75"/>
      <c r="NKX308" s="75"/>
      <c r="NKY308" s="75"/>
      <c r="NKZ308" s="75"/>
      <c r="NLA308" s="75"/>
      <c r="NLB308" s="75"/>
      <c r="NLC308" s="75"/>
      <c r="NLD308" s="75"/>
      <c r="NLE308" s="75"/>
      <c r="NLF308" s="75"/>
      <c r="NLG308" s="75"/>
      <c r="NLH308" s="75"/>
      <c r="NLI308" s="75"/>
      <c r="NLJ308" s="75"/>
      <c r="NLK308" s="75"/>
      <c r="NLL308" s="75"/>
      <c r="NLM308" s="75"/>
      <c r="NLN308" s="75"/>
      <c r="NLO308" s="75"/>
      <c r="NLP308" s="75"/>
      <c r="NLQ308" s="75"/>
      <c r="NLR308" s="75"/>
      <c r="NLS308" s="75"/>
      <c r="NLT308" s="75"/>
      <c r="NLU308" s="75"/>
      <c r="NLV308" s="75"/>
      <c r="NLW308" s="75"/>
      <c r="NLX308" s="75"/>
      <c r="NLY308" s="75"/>
      <c r="NLZ308" s="75"/>
      <c r="NMA308" s="75"/>
      <c r="NMB308" s="75"/>
      <c r="NMC308" s="75"/>
      <c r="NMD308" s="75"/>
      <c r="NME308" s="75"/>
      <c r="NMF308" s="75"/>
      <c r="NMG308" s="75"/>
      <c r="NMH308" s="75"/>
      <c r="NMI308" s="75"/>
      <c r="NMJ308" s="75"/>
      <c r="NMK308" s="75"/>
      <c r="NML308" s="75"/>
      <c r="NMM308" s="75"/>
      <c r="NMN308" s="75"/>
      <c r="NMO308" s="75"/>
      <c r="NMP308" s="75"/>
      <c r="NMQ308" s="75"/>
      <c r="NMR308" s="75"/>
      <c r="NMS308" s="75"/>
      <c r="NMT308" s="75"/>
      <c r="NMU308" s="75"/>
      <c r="NMV308" s="75"/>
      <c r="NMW308" s="75"/>
      <c r="NMX308" s="75"/>
      <c r="NMY308" s="75"/>
      <c r="NMZ308" s="75"/>
      <c r="NNA308" s="75"/>
      <c r="NNB308" s="75"/>
      <c r="NNC308" s="75"/>
      <c r="NND308" s="75"/>
      <c r="NNE308" s="75"/>
      <c r="NNF308" s="75"/>
      <c r="NNG308" s="75"/>
      <c r="NNH308" s="75"/>
      <c r="NNI308" s="75"/>
      <c r="NNJ308" s="75"/>
      <c r="NNK308" s="75"/>
      <c r="NNL308" s="75"/>
      <c r="NNM308" s="75"/>
      <c r="NNN308" s="75"/>
      <c r="NNO308" s="75"/>
      <c r="NNP308" s="75"/>
      <c r="NNQ308" s="75"/>
      <c r="NNR308" s="75"/>
      <c r="NNS308" s="75"/>
      <c r="NNT308" s="75"/>
      <c r="NNU308" s="75"/>
      <c r="NNV308" s="75"/>
      <c r="NNW308" s="75"/>
      <c r="NNX308" s="75"/>
      <c r="NNY308" s="75"/>
      <c r="NNZ308" s="75"/>
      <c r="NOA308" s="75"/>
      <c r="NOB308" s="75"/>
      <c r="NOC308" s="75"/>
      <c r="NOD308" s="75"/>
      <c r="NOE308" s="75"/>
      <c r="NOF308" s="75"/>
      <c r="NOG308" s="75"/>
      <c r="NOH308" s="75"/>
      <c r="NOI308" s="75"/>
      <c r="NOJ308" s="75"/>
      <c r="NOK308" s="75"/>
      <c r="NOL308" s="75"/>
      <c r="NOM308" s="75"/>
      <c r="NON308" s="75"/>
      <c r="NOO308" s="75"/>
      <c r="NOP308" s="75"/>
      <c r="NOQ308" s="75"/>
      <c r="NOR308" s="75"/>
      <c r="NOS308" s="75"/>
      <c r="NOT308" s="75"/>
      <c r="NOU308" s="75"/>
      <c r="NOV308" s="75"/>
      <c r="NOW308" s="75"/>
      <c r="NOX308" s="75"/>
      <c r="NOY308" s="75"/>
      <c r="NOZ308" s="75"/>
      <c r="NPA308" s="75"/>
      <c r="NPB308" s="75"/>
      <c r="NPC308" s="75"/>
      <c r="NPD308" s="75"/>
      <c r="NPE308" s="75"/>
      <c r="NPF308" s="75"/>
      <c r="NPG308" s="75"/>
      <c r="NPH308" s="75"/>
      <c r="NPI308" s="75"/>
      <c r="NPJ308" s="75"/>
      <c r="NPK308" s="75"/>
      <c r="NPL308" s="75"/>
      <c r="NPM308" s="75"/>
      <c r="NPN308" s="75"/>
      <c r="NPO308" s="75"/>
      <c r="NPP308" s="75"/>
      <c r="NPQ308" s="75"/>
      <c r="NPR308" s="75"/>
      <c r="NPS308" s="75"/>
      <c r="NPT308" s="75"/>
      <c r="NPU308" s="75"/>
      <c r="NPV308" s="75"/>
      <c r="NPW308" s="75"/>
      <c r="NPX308" s="75"/>
      <c r="NPY308" s="75"/>
      <c r="NPZ308" s="75"/>
      <c r="NQA308" s="75"/>
      <c r="NQB308" s="75"/>
      <c r="NQC308" s="75"/>
      <c r="NQD308" s="75"/>
      <c r="NQE308" s="75"/>
      <c r="NQF308" s="75"/>
      <c r="NQG308" s="75"/>
      <c r="NQH308" s="75"/>
      <c r="NQI308" s="75"/>
      <c r="NQJ308" s="75"/>
      <c r="NQK308" s="75"/>
      <c r="NQL308" s="75"/>
      <c r="NQM308" s="75"/>
      <c r="NQN308" s="75"/>
      <c r="NQO308" s="75"/>
      <c r="NQP308" s="75"/>
      <c r="NQQ308" s="75"/>
      <c r="NQR308" s="75"/>
      <c r="NQS308" s="75"/>
      <c r="NQT308" s="75"/>
      <c r="NQU308" s="75"/>
      <c r="NQV308" s="75"/>
      <c r="NQW308" s="75"/>
      <c r="NQX308" s="75"/>
      <c r="NQY308" s="75"/>
      <c r="NQZ308" s="75"/>
      <c r="NRA308" s="75"/>
      <c r="NRB308" s="75"/>
      <c r="NRC308" s="75"/>
      <c r="NRD308" s="75"/>
      <c r="NRE308" s="75"/>
      <c r="NRF308" s="75"/>
      <c r="NRG308" s="75"/>
      <c r="NRH308" s="75"/>
      <c r="NRI308" s="75"/>
      <c r="NRJ308" s="75"/>
      <c r="NRK308" s="75"/>
      <c r="NRL308" s="75"/>
      <c r="NRM308" s="75"/>
      <c r="NRN308" s="75"/>
      <c r="NRO308" s="75"/>
      <c r="NRP308" s="75"/>
      <c r="NRQ308" s="75"/>
      <c r="NRR308" s="75"/>
      <c r="NRS308" s="75"/>
      <c r="NRT308" s="75"/>
      <c r="NRU308" s="75"/>
      <c r="NRV308" s="75"/>
      <c r="NRW308" s="75"/>
      <c r="NRX308" s="75"/>
      <c r="NRY308" s="75"/>
      <c r="NRZ308" s="75"/>
      <c r="NSA308" s="75"/>
      <c r="NSB308" s="75"/>
      <c r="NSC308" s="75"/>
      <c r="NSD308" s="75"/>
      <c r="NSE308" s="75"/>
      <c r="NSF308" s="75"/>
      <c r="NSG308" s="75"/>
      <c r="NSH308" s="75"/>
      <c r="NSI308" s="75"/>
      <c r="NSJ308" s="75"/>
      <c r="NSK308" s="75"/>
      <c r="NSL308" s="75"/>
      <c r="NSM308" s="75"/>
      <c r="NSN308" s="75"/>
      <c r="NSO308" s="75"/>
      <c r="NSP308" s="75"/>
      <c r="NSQ308" s="75"/>
      <c r="NSR308" s="75"/>
      <c r="NSS308" s="75"/>
      <c r="NST308" s="75"/>
      <c r="NSU308" s="75"/>
      <c r="NSV308" s="75"/>
      <c r="NSW308" s="75"/>
      <c r="NSX308" s="75"/>
      <c r="NSY308" s="75"/>
      <c r="NSZ308" s="75"/>
      <c r="NTA308" s="75"/>
      <c r="NTB308" s="75"/>
      <c r="NTC308" s="75"/>
      <c r="NTD308" s="75"/>
      <c r="NTE308" s="75"/>
      <c r="NTF308" s="75"/>
      <c r="NTG308" s="75"/>
      <c r="NTH308" s="75"/>
      <c r="NTI308" s="75"/>
      <c r="NTJ308" s="75"/>
      <c r="NTK308" s="75"/>
      <c r="NTL308" s="75"/>
      <c r="NTM308" s="75"/>
      <c r="NTN308" s="75"/>
      <c r="NTO308" s="75"/>
      <c r="NTP308" s="75"/>
      <c r="NTQ308" s="75"/>
      <c r="NTR308" s="75"/>
      <c r="NTS308" s="75"/>
      <c r="NTT308" s="75"/>
      <c r="NTU308" s="75"/>
      <c r="NTV308" s="75"/>
      <c r="NTW308" s="75"/>
      <c r="NTX308" s="75"/>
      <c r="NTY308" s="75"/>
      <c r="NTZ308" s="75"/>
      <c r="NUA308" s="75"/>
      <c r="NUB308" s="75"/>
      <c r="NUC308" s="75"/>
      <c r="NUD308" s="75"/>
      <c r="NUE308" s="75"/>
      <c r="NUF308" s="75"/>
      <c r="NUG308" s="75"/>
      <c r="NUH308" s="75"/>
      <c r="NUI308" s="75"/>
      <c r="NUJ308" s="75"/>
      <c r="NUK308" s="75"/>
      <c r="NUL308" s="75"/>
      <c r="NUM308" s="75"/>
      <c r="NUN308" s="75"/>
      <c r="NUO308" s="75"/>
      <c r="NUP308" s="75"/>
      <c r="NUQ308" s="75"/>
      <c r="NUR308" s="75"/>
      <c r="NUS308" s="75"/>
      <c r="NUT308" s="75"/>
      <c r="NUU308" s="75"/>
      <c r="NUV308" s="75"/>
      <c r="NUW308" s="75"/>
      <c r="NUX308" s="75"/>
      <c r="NUY308" s="75"/>
      <c r="NUZ308" s="75"/>
      <c r="NVA308" s="75"/>
      <c r="NVB308" s="75"/>
      <c r="NVC308" s="75"/>
      <c r="NVD308" s="75"/>
      <c r="NVE308" s="75"/>
      <c r="NVF308" s="75"/>
      <c r="NVG308" s="75"/>
      <c r="NVH308" s="75"/>
      <c r="NVI308" s="75"/>
      <c r="NVJ308" s="75"/>
      <c r="NVK308" s="75"/>
      <c r="NVL308" s="75"/>
      <c r="NVM308" s="75"/>
      <c r="NVN308" s="75"/>
      <c r="NVO308" s="75"/>
      <c r="NVP308" s="75"/>
      <c r="NVQ308" s="75"/>
      <c r="NVR308" s="75"/>
      <c r="NVS308" s="75"/>
      <c r="NVT308" s="75"/>
      <c r="NVU308" s="75"/>
      <c r="NVV308" s="75"/>
      <c r="NVW308" s="75"/>
      <c r="NVX308" s="75"/>
      <c r="NVY308" s="75"/>
      <c r="NVZ308" s="75"/>
      <c r="NWA308" s="75"/>
      <c r="NWB308" s="75"/>
      <c r="NWC308" s="75"/>
      <c r="NWD308" s="75"/>
      <c r="NWE308" s="75"/>
      <c r="NWF308" s="75"/>
      <c r="NWG308" s="75"/>
      <c r="NWH308" s="75"/>
      <c r="NWI308" s="75"/>
      <c r="NWJ308" s="75"/>
      <c r="NWK308" s="75"/>
      <c r="NWL308" s="75"/>
      <c r="NWM308" s="75"/>
      <c r="NWN308" s="75"/>
      <c r="NWO308" s="75"/>
      <c r="NWP308" s="75"/>
      <c r="NWQ308" s="75"/>
      <c r="NWR308" s="75"/>
      <c r="NWS308" s="75"/>
      <c r="NWT308" s="75"/>
      <c r="NWU308" s="75"/>
      <c r="NWV308" s="75"/>
      <c r="NWW308" s="75"/>
      <c r="NWX308" s="75"/>
      <c r="NWY308" s="75"/>
      <c r="NWZ308" s="75"/>
      <c r="NXA308" s="75"/>
      <c r="NXB308" s="75"/>
      <c r="NXC308" s="75"/>
      <c r="NXD308" s="75"/>
      <c r="NXE308" s="75"/>
      <c r="NXF308" s="75"/>
      <c r="NXG308" s="75"/>
      <c r="NXH308" s="75"/>
      <c r="NXI308" s="75"/>
      <c r="NXJ308" s="75"/>
      <c r="NXK308" s="75"/>
      <c r="NXL308" s="75"/>
      <c r="NXM308" s="75"/>
      <c r="NXN308" s="75"/>
      <c r="NXO308" s="75"/>
      <c r="NXP308" s="75"/>
      <c r="NXQ308" s="75"/>
      <c r="NXR308" s="75"/>
      <c r="NXS308" s="75"/>
      <c r="NXT308" s="75"/>
      <c r="NXU308" s="75"/>
      <c r="NXV308" s="75"/>
      <c r="NXW308" s="75"/>
      <c r="NXX308" s="75"/>
      <c r="NXY308" s="75"/>
      <c r="NXZ308" s="75"/>
      <c r="NYA308" s="75"/>
      <c r="NYB308" s="75"/>
      <c r="NYC308" s="75"/>
      <c r="NYD308" s="75"/>
      <c r="NYE308" s="75"/>
      <c r="NYF308" s="75"/>
      <c r="NYG308" s="75"/>
      <c r="NYH308" s="75"/>
      <c r="NYI308" s="75"/>
      <c r="NYJ308" s="75"/>
      <c r="NYK308" s="75"/>
      <c r="NYL308" s="75"/>
      <c r="NYM308" s="75"/>
      <c r="NYN308" s="75"/>
      <c r="NYO308" s="75"/>
      <c r="NYP308" s="75"/>
      <c r="NYQ308" s="75"/>
      <c r="NYR308" s="75"/>
      <c r="NYS308" s="75"/>
      <c r="NYT308" s="75"/>
      <c r="NYU308" s="75"/>
      <c r="NYV308" s="75"/>
      <c r="NYW308" s="75"/>
      <c r="NYX308" s="75"/>
      <c r="NYY308" s="75"/>
      <c r="NYZ308" s="75"/>
      <c r="NZA308" s="75"/>
      <c r="NZB308" s="75"/>
      <c r="NZC308" s="75"/>
      <c r="NZD308" s="75"/>
      <c r="NZE308" s="75"/>
      <c r="NZF308" s="75"/>
      <c r="NZG308" s="75"/>
      <c r="NZH308" s="75"/>
      <c r="NZI308" s="75"/>
      <c r="NZJ308" s="75"/>
      <c r="NZK308" s="75"/>
      <c r="NZL308" s="75"/>
      <c r="NZM308" s="75"/>
      <c r="NZN308" s="75"/>
      <c r="NZO308" s="75"/>
      <c r="NZP308" s="75"/>
      <c r="NZQ308" s="75"/>
      <c r="NZR308" s="75"/>
      <c r="NZS308" s="75"/>
      <c r="NZT308" s="75"/>
      <c r="NZU308" s="75"/>
      <c r="NZV308" s="75"/>
      <c r="NZW308" s="75"/>
      <c r="NZX308" s="75"/>
      <c r="NZY308" s="75"/>
      <c r="NZZ308" s="75"/>
      <c r="OAA308" s="75"/>
      <c r="OAB308" s="75"/>
      <c r="OAC308" s="75"/>
      <c r="OAD308" s="75"/>
      <c r="OAE308" s="75"/>
      <c r="OAF308" s="75"/>
      <c r="OAG308" s="75"/>
      <c r="OAH308" s="75"/>
      <c r="OAI308" s="75"/>
      <c r="OAJ308" s="75"/>
      <c r="OAK308" s="75"/>
      <c r="OAL308" s="75"/>
      <c r="OAM308" s="75"/>
      <c r="OAN308" s="75"/>
      <c r="OAO308" s="75"/>
      <c r="OAP308" s="75"/>
      <c r="OAQ308" s="75"/>
      <c r="OAR308" s="75"/>
      <c r="OAS308" s="75"/>
      <c r="OAT308" s="75"/>
      <c r="OAU308" s="75"/>
      <c r="OAV308" s="75"/>
      <c r="OAW308" s="75"/>
      <c r="OAX308" s="75"/>
      <c r="OAY308" s="75"/>
      <c r="OAZ308" s="75"/>
      <c r="OBA308" s="75"/>
      <c r="OBB308" s="75"/>
      <c r="OBC308" s="75"/>
      <c r="OBD308" s="75"/>
      <c r="OBE308" s="75"/>
      <c r="OBF308" s="75"/>
      <c r="OBG308" s="75"/>
      <c r="OBH308" s="75"/>
      <c r="OBI308" s="75"/>
      <c r="OBJ308" s="75"/>
      <c r="OBK308" s="75"/>
      <c r="OBL308" s="75"/>
      <c r="OBM308" s="75"/>
      <c r="OBN308" s="75"/>
      <c r="OBO308" s="75"/>
      <c r="OBP308" s="75"/>
      <c r="OBQ308" s="75"/>
      <c r="OBR308" s="75"/>
      <c r="OBS308" s="75"/>
      <c r="OBT308" s="75"/>
      <c r="OBU308" s="75"/>
      <c r="OBV308" s="75"/>
      <c r="OBW308" s="75"/>
      <c r="OBX308" s="75"/>
      <c r="OBY308" s="75"/>
      <c r="OBZ308" s="75"/>
      <c r="OCA308" s="75"/>
      <c r="OCB308" s="75"/>
      <c r="OCC308" s="75"/>
      <c r="OCD308" s="75"/>
      <c r="OCE308" s="75"/>
      <c r="OCF308" s="75"/>
      <c r="OCG308" s="75"/>
      <c r="OCH308" s="75"/>
      <c r="OCI308" s="75"/>
      <c r="OCJ308" s="75"/>
      <c r="OCK308" s="75"/>
      <c r="OCL308" s="75"/>
      <c r="OCM308" s="75"/>
      <c r="OCN308" s="75"/>
      <c r="OCO308" s="75"/>
      <c r="OCP308" s="75"/>
      <c r="OCQ308" s="75"/>
      <c r="OCR308" s="75"/>
      <c r="OCS308" s="75"/>
      <c r="OCT308" s="75"/>
      <c r="OCU308" s="75"/>
      <c r="OCV308" s="75"/>
      <c r="OCW308" s="75"/>
      <c r="OCX308" s="75"/>
      <c r="OCY308" s="75"/>
      <c r="OCZ308" s="75"/>
      <c r="ODA308" s="75"/>
      <c r="ODB308" s="75"/>
      <c r="ODC308" s="75"/>
      <c r="ODD308" s="75"/>
      <c r="ODE308" s="75"/>
      <c r="ODF308" s="75"/>
      <c r="ODG308" s="75"/>
      <c r="ODH308" s="75"/>
      <c r="ODI308" s="75"/>
      <c r="ODJ308" s="75"/>
      <c r="ODK308" s="75"/>
      <c r="ODL308" s="75"/>
      <c r="ODM308" s="75"/>
      <c r="ODN308" s="75"/>
      <c r="ODO308" s="75"/>
      <c r="ODP308" s="75"/>
      <c r="ODQ308" s="75"/>
      <c r="ODR308" s="75"/>
      <c r="ODS308" s="75"/>
      <c r="ODT308" s="75"/>
      <c r="ODU308" s="75"/>
      <c r="ODV308" s="75"/>
      <c r="ODW308" s="75"/>
      <c r="ODX308" s="75"/>
      <c r="ODY308" s="75"/>
      <c r="ODZ308" s="75"/>
      <c r="OEA308" s="75"/>
      <c r="OEB308" s="75"/>
      <c r="OEC308" s="75"/>
      <c r="OED308" s="75"/>
      <c r="OEE308" s="75"/>
      <c r="OEF308" s="75"/>
      <c r="OEG308" s="75"/>
      <c r="OEH308" s="75"/>
      <c r="OEI308" s="75"/>
      <c r="OEJ308" s="75"/>
      <c r="OEK308" s="75"/>
      <c r="OEL308" s="75"/>
      <c r="OEM308" s="75"/>
      <c r="OEN308" s="75"/>
      <c r="OEO308" s="75"/>
      <c r="OEP308" s="75"/>
      <c r="OEQ308" s="75"/>
      <c r="OER308" s="75"/>
      <c r="OES308" s="75"/>
      <c r="OET308" s="75"/>
      <c r="OEU308" s="75"/>
      <c r="OEV308" s="75"/>
      <c r="OEW308" s="75"/>
      <c r="OEX308" s="75"/>
      <c r="OEY308" s="75"/>
      <c r="OEZ308" s="75"/>
      <c r="OFA308" s="75"/>
      <c r="OFB308" s="75"/>
      <c r="OFC308" s="75"/>
      <c r="OFD308" s="75"/>
      <c r="OFE308" s="75"/>
      <c r="OFF308" s="75"/>
      <c r="OFG308" s="75"/>
      <c r="OFH308" s="75"/>
      <c r="OFI308" s="75"/>
      <c r="OFJ308" s="75"/>
      <c r="OFK308" s="75"/>
      <c r="OFL308" s="75"/>
      <c r="OFM308" s="75"/>
      <c r="OFN308" s="75"/>
      <c r="OFO308" s="75"/>
      <c r="OFP308" s="75"/>
      <c r="OFQ308" s="75"/>
      <c r="OFR308" s="75"/>
      <c r="OFS308" s="75"/>
      <c r="OFT308" s="75"/>
      <c r="OFU308" s="75"/>
      <c r="OFV308" s="75"/>
      <c r="OFW308" s="75"/>
      <c r="OFX308" s="75"/>
      <c r="OFY308" s="75"/>
      <c r="OFZ308" s="75"/>
      <c r="OGA308" s="75"/>
      <c r="OGB308" s="75"/>
      <c r="OGC308" s="75"/>
      <c r="OGD308" s="75"/>
      <c r="OGE308" s="75"/>
      <c r="OGF308" s="75"/>
      <c r="OGG308" s="75"/>
      <c r="OGH308" s="75"/>
      <c r="OGI308" s="75"/>
      <c r="OGJ308" s="75"/>
      <c r="OGK308" s="75"/>
      <c r="OGL308" s="75"/>
      <c r="OGM308" s="75"/>
      <c r="OGN308" s="75"/>
      <c r="OGO308" s="75"/>
      <c r="OGP308" s="75"/>
      <c r="OGQ308" s="75"/>
      <c r="OGR308" s="75"/>
      <c r="OGS308" s="75"/>
      <c r="OGT308" s="75"/>
      <c r="OGU308" s="75"/>
      <c r="OGV308" s="75"/>
      <c r="OGW308" s="75"/>
      <c r="OGX308" s="75"/>
      <c r="OGY308" s="75"/>
      <c r="OGZ308" s="75"/>
      <c r="OHA308" s="75"/>
      <c r="OHB308" s="75"/>
      <c r="OHC308" s="75"/>
      <c r="OHD308" s="75"/>
      <c r="OHE308" s="75"/>
      <c r="OHF308" s="75"/>
      <c r="OHG308" s="75"/>
      <c r="OHH308" s="75"/>
      <c r="OHI308" s="75"/>
      <c r="OHJ308" s="75"/>
      <c r="OHK308" s="75"/>
      <c r="OHL308" s="75"/>
      <c r="OHM308" s="75"/>
      <c r="OHN308" s="75"/>
      <c r="OHO308" s="75"/>
      <c r="OHP308" s="75"/>
      <c r="OHQ308" s="75"/>
      <c r="OHR308" s="75"/>
      <c r="OHS308" s="75"/>
      <c r="OHT308" s="75"/>
      <c r="OHU308" s="75"/>
      <c r="OHV308" s="75"/>
      <c r="OHW308" s="75"/>
      <c r="OHX308" s="75"/>
      <c r="OHY308" s="75"/>
      <c r="OHZ308" s="75"/>
      <c r="OIA308" s="75"/>
      <c r="OIB308" s="75"/>
      <c r="OIC308" s="75"/>
      <c r="OID308" s="75"/>
      <c r="OIE308" s="75"/>
      <c r="OIF308" s="75"/>
      <c r="OIG308" s="75"/>
      <c r="OIH308" s="75"/>
      <c r="OII308" s="75"/>
      <c r="OIJ308" s="75"/>
      <c r="OIK308" s="75"/>
      <c r="OIL308" s="75"/>
      <c r="OIM308" s="75"/>
      <c r="OIN308" s="75"/>
      <c r="OIO308" s="75"/>
      <c r="OIP308" s="75"/>
      <c r="OIQ308" s="75"/>
      <c r="OIR308" s="75"/>
      <c r="OIS308" s="75"/>
      <c r="OIT308" s="75"/>
      <c r="OIU308" s="75"/>
      <c r="OIV308" s="75"/>
      <c r="OIW308" s="75"/>
      <c r="OIX308" s="75"/>
      <c r="OIY308" s="75"/>
      <c r="OIZ308" s="75"/>
      <c r="OJA308" s="75"/>
      <c r="OJB308" s="75"/>
      <c r="OJC308" s="75"/>
      <c r="OJD308" s="75"/>
      <c r="OJE308" s="75"/>
      <c r="OJF308" s="75"/>
      <c r="OJG308" s="75"/>
      <c r="OJH308" s="75"/>
      <c r="OJI308" s="75"/>
      <c r="OJJ308" s="75"/>
      <c r="OJK308" s="75"/>
      <c r="OJL308" s="75"/>
      <c r="OJM308" s="75"/>
      <c r="OJN308" s="75"/>
      <c r="OJO308" s="75"/>
      <c r="OJP308" s="75"/>
      <c r="OJQ308" s="75"/>
      <c r="OJR308" s="75"/>
      <c r="OJS308" s="75"/>
      <c r="OJT308" s="75"/>
      <c r="OJU308" s="75"/>
      <c r="OJV308" s="75"/>
      <c r="OJW308" s="75"/>
      <c r="OJX308" s="75"/>
      <c r="OJY308" s="75"/>
      <c r="OJZ308" s="75"/>
      <c r="OKA308" s="75"/>
      <c r="OKB308" s="75"/>
      <c r="OKC308" s="75"/>
      <c r="OKD308" s="75"/>
      <c r="OKE308" s="75"/>
      <c r="OKF308" s="75"/>
      <c r="OKG308" s="75"/>
      <c r="OKH308" s="75"/>
      <c r="OKI308" s="75"/>
      <c r="OKJ308" s="75"/>
      <c r="OKK308" s="75"/>
      <c r="OKL308" s="75"/>
      <c r="OKM308" s="75"/>
      <c r="OKN308" s="75"/>
      <c r="OKO308" s="75"/>
      <c r="OKP308" s="75"/>
      <c r="OKQ308" s="75"/>
      <c r="OKR308" s="75"/>
      <c r="OKS308" s="75"/>
      <c r="OKT308" s="75"/>
      <c r="OKU308" s="75"/>
      <c r="OKV308" s="75"/>
      <c r="OKW308" s="75"/>
      <c r="OKX308" s="75"/>
      <c r="OKY308" s="75"/>
      <c r="OKZ308" s="75"/>
      <c r="OLA308" s="75"/>
      <c r="OLB308" s="75"/>
      <c r="OLC308" s="75"/>
      <c r="OLD308" s="75"/>
      <c r="OLE308" s="75"/>
      <c r="OLF308" s="75"/>
      <c r="OLG308" s="75"/>
      <c r="OLH308" s="75"/>
      <c r="OLI308" s="75"/>
      <c r="OLJ308" s="75"/>
      <c r="OLK308" s="75"/>
      <c r="OLL308" s="75"/>
      <c r="OLM308" s="75"/>
      <c r="OLN308" s="75"/>
      <c r="OLO308" s="75"/>
      <c r="OLP308" s="75"/>
      <c r="OLQ308" s="75"/>
      <c r="OLR308" s="75"/>
      <c r="OLS308" s="75"/>
      <c r="OLT308" s="75"/>
      <c r="OLU308" s="75"/>
      <c r="OLV308" s="75"/>
      <c r="OLW308" s="75"/>
      <c r="OLX308" s="75"/>
      <c r="OLY308" s="75"/>
      <c r="OLZ308" s="75"/>
      <c r="OMA308" s="75"/>
      <c r="OMB308" s="75"/>
      <c r="OMC308" s="75"/>
      <c r="OMD308" s="75"/>
      <c r="OME308" s="75"/>
      <c r="OMF308" s="75"/>
      <c r="OMG308" s="75"/>
      <c r="OMH308" s="75"/>
      <c r="OMI308" s="75"/>
      <c r="OMJ308" s="75"/>
      <c r="OMK308" s="75"/>
      <c r="OML308" s="75"/>
      <c r="OMM308" s="75"/>
      <c r="OMN308" s="75"/>
      <c r="OMO308" s="75"/>
      <c r="OMP308" s="75"/>
      <c r="OMQ308" s="75"/>
      <c r="OMR308" s="75"/>
      <c r="OMS308" s="75"/>
      <c r="OMT308" s="75"/>
      <c r="OMU308" s="75"/>
      <c r="OMV308" s="75"/>
      <c r="OMW308" s="75"/>
      <c r="OMX308" s="75"/>
      <c r="OMY308" s="75"/>
      <c r="OMZ308" s="75"/>
      <c r="ONA308" s="75"/>
      <c r="ONB308" s="75"/>
      <c r="ONC308" s="75"/>
      <c r="OND308" s="75"/>
      <c r="ONE308" s="75"/>
      <c r="ONF308" s="75"/>
      <c r="ONG308" s="75"/>
      <c r="ONH308" s="75"/>
      <c r="ONI308" s="75"/>
      <c r="ONJ308" s="75"/>
      <c r="ONK308" s="75"/>
      <c r="ONL308" s="75"/>
      <c r="ONM308" s="75"/>
      <c r="ONN308" s="75"/>
      <c r="ONO308" s="75"/>
      <c r="ONP308" s="75"/>
      <c r="ONQ308" s="75"/>
      <c r="ONR308" s="75"/>
      <c r="ONS308" s="75"/>
      <c r="ONT308" s="75"/>
      <c r="ONU308" s="75"/>
      <c r="ONV308" s="75"/>
      <c r="ONW308" s="75"/>
      <c r="ONX308" s="75"/>
      <c r="ONY308" s="75"/>
      <c r="ONZ308" s="75"/>
      <c r="OOA308" s="75"/>
      <c r="OOB308" s="75"/>
      <c r="OOC308" s="75"/>
      <c r="OOD308" s="75"/>
      <c r="OOE308" s="75"/>
      <c r="OOF308" s="75"/>
      <c r="OOG308" s="75"/>
      <c r="OOH308" s="75"/>
      <c r="OOI308" s="75"/>
      <c r="OOJ308" s="75"/>
      <c r="OOK308" s="75"/>
      <c r="OOL308" s="75"/>
      <c r="OOM308" s="75"/>
      <c r="OON308" s="75"/>
      <c r="OOO308" s="75"/>
      <c r="OOP308" s="75"/>
      <c r="OOQ308" s="75"/>
      <c r="OOR308" s="75"/>
      <c r="OOS308" s="75"/>
      <c r="OOT308" s="75"/>
      <c r="OOU308" s="75"/>
      <c r="OOV308" s="75"/>
      <c r="OOW308" s="75"/>
      <c r="OOX308" s="75"/>
      <c r="OOY308" s="75"/>
      <c r="OOZ308" s="75"/>
      <c r="OPA308" s="75"/>
      <c r="OPB308" s="75"/>
      <c r="OPC308" s="75"/>
      <c r="OPD308" s="75"/>
      <c r="OPE308" s="75"/>
      <c r="OPF308" s="75"/>
      <c r="OPG308" s="75"/>
      <c r="OPH308" s="75"/>
      <c r="OPI308" s="75"/>
      <c r="OPJ308" s="75"/>
      <c r="OPK308" s="75"/>
      <c r="OPL308" s="75"/>
      <c r="OPM308" s="75"/>
      <c r="OPN308" s="75"/>
      <c r="OPO308" s="75"/>
      <c r="OPP308" s="75"/>
      <c r="OPQ308" s="75"/>
      <c r="OPR308" s="75"/>
      <c r="OPS308" s="75"/>
      <c r="OPT308" s="75"/>
      <c r="OPU308" s="75"/>
      <c r="OPV308" s="75"/>
      <c r="OPW308" s="75"/>
      <c r="OPX308" s="75"/>
      <c r="OPY308" s="75"/>
      <c r="OPZ308" s="75"/>
      <c r="OQA308" s="75"/>
      <c r="OQB308" s="75"/>
      <c r="OQC308" s="75"/>
      <c r="OQD308" s="75"/>
      <c r="OQE308" s="75"/>
      <c r="OQF308" s="75"/>
      <c r="OQG308" s="75"/>
      <c r="OQH308" s="75"/>
      <c r="OQI308" s="75"/>
      <c r="OQJ308" s="75"/>
      <c r="OQK308" s="75"/>
      <c r="OQL308" s="75"/>
      <c r="OQM308" s="75"/>
      <c r="OQN308" s="75"/>
      <c r="OQO308" s="75"/>
      <c r="OQP308" s="75"/>
      <c r="OQQ308" s="75"/>
      <c r="OQR308" s="75"/>
      <c r="OQS308" s="75"/>
      <c r="OQT308" s="75"/>
      <c r="OQU308" s="75"/>
      <c r="OQV308" s="75"/>
      <c r="OQW308" s="75"/>
      <c r="OQX308" s="75"/>
      <c r="OQY308" s="75"/>
      <c r="OQZ308" s="75"/>
      <c r="ORA308" s="75"/>
      <c r="ORB308" s="75"/>
      <c r="ORC308" s="75"/>
      <c r="ORD308" s="75"/>
      <c r="ORE308" s="75"/>
      <c r="ORF308" s="75"/>
      <c r="ORG308" s="75"/>
      <c r="ORH308" s="75"/>
      <c r="ORI308" s="75"/>
      <c r="ORJ308" s="75"/>
      <c r="ORK308" s="75"/>
      <c r="ORL308" s="75"/>
      <c r="ORM308" s="75"/>
      <c r="ORN308" s="75"/>
      <c r="ORO308" s="75"/>
      <c r="ORP308" s="75"/>
      <c r="ORQ308" s="75"/>
      <c r="ORR308" s="75"/>
      <c r="ORS308" s="75"/>
      <c r="ORT308" s="75"/>
      <c r="ORU308" s="75"/>
      <c r="ORV308" s="75"/>
      <c r="ORW308" s="75"/>
      <c r="ORX308" s="75"/>
      <c r="ORY308" s="75"/>
      <c r="ORZ308" s="75"/>
      <c r="OSA308" s="75"/>
      <c r="OSB308" s="75"/>
      <c r="OSC308" s="75"/>
      <c r="OSD308" s="75"/>
      <c r="OSE308" s="75"/>
      <c r="OSF308" s="75"/>
      <c r="OSG308" s="75"/>
      <c r="OSH308" s="75"/>
      <c r="OSI308" s="75"/>
      <c r="OSJ308" s="75"/>
      <c r="OSK308" s="75"/>
      <c r="OSL308" s="75"/>
      <c r="OSM308" s="75"/>
      <c r="OSN308" s="75"/>
      <c r="OSO308" s="75"/>
      <c r="OSP308" s="75"/>
      <c r="OSQ308" s="75"/>
      <c r="OSR308" s="75"/>
      <c r="OSS308" s="75"/>
      <c r="OST308" s="75"/>
      <c r="OSU308" s="75"/>
      <c r="OSV308" s="75"/>
      <c r="OSW308" s="75"/>
      <c r="OSX308" s="75"/>
      <c r="OSY308" s="75"/>
      <c r="OSZ308" s="75"/>
      <c r="OTA308" s="75"/>
      <c r="OTB308" s="75"/>
      <c r="OTC308" s="75"/>
      <c r="OTD308" s="75"/>
      <c r="OTE308" s="75"/>
      <c r="OTF308" s="75"/>
      <c r="OTG308" s="75"/>
      <c r="OTH308" s="75"/>
      <c r="OTI308" s="75"/>
      <c r="OTJ308" s="75"/>
      <c r="OTK308" s="75"/>
      <c r="OTL308" s="75"/>
      <c r="OTM308" s="75"/>
      <c r="OTN308" s="75"/>
      <c r="OTO308" s="75"/>
      <c r="OTP308" s="75"/>
      <c r="OTQ308" s="75"/>
      <c r="OTR308" s="75"/>
      <c r="OTS308" s="75"/>
      <c r="OTT308" s="75"/>
      <c r="OTU308" s="75"/>
      <c r="OTV308" s="75"/>
      <c r="OTW308" s="75"/>
      <c r="OTX308" s="75"/>
      <c r="OTY308" s="75"/>
      <c r="OTZ308" s="75"/>
      <c r="OUA308" s="75"/>
      <c r="OUB308" s="75"/>
      <c r="OUC308" s="75"/>
      <c r="OUD308" s="75"/>
      <c r="OUE308" s="75"/>
      <c r="OUF308" s="75"/>
      <c r="OUG308" s="75"/>
      <c r="OUH308" s="75"/>
      <c r="OUI308" s="75"/>
      <c r="OUJ308" s="75"/>
      <c r="OUK308" s="75"/>
      <c r="OUL308" s="75"/>
      <c r="OUM308" s="75"/>
      <c r="OUN308" s="75"/>
      <c r="OUO308" s="75"/>
      <c r="OUP308" s="75"/>
      <c r="OUQ308" s="75"/>
      <c r="OUR308" s="75"/>
      <c r="OUS308" s="75"/>
      <c r="OUT308" s="75"/>
      <c r="OUU308" s="75"/>
      <c r="OUV308" s="75"/>
      <c r="OUW308" s="75"/>
      <c r="OUX308" s="75"/>
      <c r="OUY308" s="75"/>
      <c r="OUZ308" s="75"/>
      <c r="OVA308" s="75"/>
      <c r="OVB308" s="75"/>
      <c r="OVC308" s="75"/>
      <c r="OVD308" s="75"/>
      <c r="OVE308" s="75"/>
      <c r="OVF308" s="75"/>
      <c r="OVG308" s="75"/>
      <c r="OVH308" s="75"/>
      <c r="OVI308" s="75"/>
      <c r="OVJ308" s="75"/>
      <c r="OVK308" s="75"/>
      <c r="OVL308" s="75"/>
      <c r="OVM308" s="75"/>
      <c r="OVN308" s="75"/>
      <c r="OVO308" s="75"/>
      <c r="OVP308" s="75"/>
      <c r="OVQ308" s="75"/>
      <c r="OVR308" s="75"/>
      <c r="OVS308" s="75"/>
      <c r="OVT308" s="75"/>
      <c r="OVU308" s="75"/>
      <c r="OVV308" s="75"/>
      <c r="OVW308" s="75"/>
      <c r="OVX308" s="75"/>
      <c r="OVY308" s="75"/>
      <c r="OVZ308" s="75"/>
      <c r="OWA308" s="75"/>
      <c r="OWB308" s="75"/>
      <c r="OWC308" s="75"/>
      <c r="OWD308" s="75"/>
      <c r="OWE308" s="75"/>
      <c r="OWF308" s="75"/>
      <c r="OWG308" s="75"/>
      <c r="OWH308" s="75"/>
      <c r="OWI308" s="75"/>
      <c r="OWJ308" s="75"/>
      <c r="OWK308" s="75"/>
      <c r="OWL308" s="75"/>
      <c r="OWM308" s="75"/>
      <c r="OWN308" s="75"/>
      <c r="OWO308" s="75"/>
      <c r="OWP308" s="75"/>
      <c r="OWQ308" s="75"/>
      <c r="OWR308" s="75"/>
      <c r="OWS308" s="75"/>
      <c r="OWT308" s="75"/>
      <c r="OWU308" s="75"/>
      <c r="OWV308" s="75"/>
      <c r="OWW308" s="75"/>
      <c r="OWX308" s="75"/>
      <c r="OWY308" s="75"/>
      <c r="OWZ308" s="75"/>
      <c r="OXA308" s="75"/>
      <c r="OXB308" s="75"/>
      <c r="OXC308" s="75"/>
      <c r="OXD308" s="75"/>
      <c r="OXE308" s="75"/>
      <c r="OXF308" s="75"/>
      <c r="OXG308" s="75"/>
      <c r="OXH308" s="75"/>
      <c r="OXI308" s="75"/>
      <c r="OXJ308" s="75"/>
      <c r="OXK308" s="75"/>
      <c r="OXL308" s="75"/>
      <c r="OXM308" s="75"/>
      <c r="OXN308" s="75"/>
      <c r="OXO308" s="75"/>
      <c r="OXP308" s="75"/>
      <c r="OXQ308" s="75"/>
      <c r="OXR308" s="75"/>
      <c r="OXS308" s="75"/>
      <c r="OXT308" s="75"/>
      <c r="OXU308" s="75"/>
      <c r="OXV308" s="75"/>
      <c r="OXW308" s="75"/>
      <c r="OXX308" s="75"/>
      <c r="OXY308" s="75"/>
      <c r="OXZ308" s="75"/>
      <c r="OYA308" s="75"/>
      <c r="OYB308" s="75"/>
      <c r="OYC308" s="75"/>
      <c r="OYD308" s="75"/>
      <c r="OYE308" s="75"/>
      <c r="OYF308" s="75"/>
      <c r="OYG308" s="75"/>
      <c r="OYH308" s="75"/>
      <c r="OYI308" s="75"/>
      <c r="OYJ308" s="75"/>
      <c r="OYK308" s="75"/>
      <c r="OYL308" s="75"/>
      <c r="OYM308" s="75"/>
      <c r="OYN308" s="75"/>
      <c r="OYO308" s="75"/>
      <c r="OYP308" s="75"/>
      <c r="OYQ308" s="75"/>
      <c r="OYR308" s="75"/>
      <c r="OYS308" s="75"/>
      <c r="OYT308" s="75"/>
      <c r="OYU308" s="75"/>
      <c r="OYV308" s="75"/>
      <c r="OYW308" s="75"/>
      <c r="OYX308" s="75"/>
      <c r="OYY308" s="75"/>
      <c r="OYZ308" s="75"/>
      <c r="OZA308" s="75"/>
      <c r="OZB308" s="75"/>
      <c r="OZC308" s="75"/>
      <c r="OZD308" s="75"/>
      <c r="OZE308" s="75"/>
      <c r="OZF308" s="75"/>
      <c r="OZG308" s="75"/>
      <c r="OZH308" s="75"/>
      <c r="OZI308" s="75"/>
      <c r="OZJ308" s="75"/>
      <c r="OZK308" s="75"/>
      <c r="OZL308" s="75"/>
      <c r="OZM308" s="75"/>
      <c r="OZN308" s="75"/>
      <c r="OZO308" s="75"/>
      <c r="OZP308" s="75"/>
      <c r="OZQ308" s="75"/>
      <c r="OZR308" s="75"/>
      <c r="OZS308" s="75"/>
      <c r="OZT308" s="75"/>
      <c r="OZU308" s="75"/>
      <c r="OZV308" s="75"/>
      <c r="OZW308" s="75"/>
      <c r="OZX308" s="75"/>
      <c r="OZY308" s="75"/>
      <c r="OZZ308" s="75"/>
      <c r="PAA308" s="75"/>
      <c r="PAB308" s="75"/>
      <c r="PAC308" s="75"/>
      <c r="PAD308" s="75"/>
      <c r="PAE308" s="75"/>
      <c r="PAF308" s="75"/>
      <c r="PAG308" s="75"/>
      <c r="PAH308" s="75"/>
      <c r="PAI308" s="75"/>
      <c r="PAJ308" s="75"/>
      <c r="PAK308" s="75"/>
      <c r="PAL308" s="75"/>
      <c r="PAM308" s="75"/>
      <c r="PAN308" s="75"/>
      <c r="PAO308" s="75"/>
      <c r="PAP308" s="75"/>
      <c r="PAQ308" s="75"/>
      <c r="PAR308" s="75"/>
      <c r="PAS308" s="75"/>
      <c r="PAT308" s="75"/>
      <c r="PAU308" s="75"/>
      <c r="PAV308" s="75"/>
      <c r="PAW308" s="75"/>
      <c r="PAX308" s="75"/>
      <c r="PAY308" s="75"/>
      <c r="PAZ308" s="75"/>
      <c r="PBA308" s="75"/>
      <c r="PBB308" s="75"/>
      <c r="PBC308" s="75"/>
      <c r="PBD308" s="75"/>
      <c r="PBE308" s="75"/>
      <c r="PBF308" s="75"/>
      <c r="PBG308" s="75"/>
      <c r="PBH308" s="75"/>
      <c r="PBI308" s="75"/>
      <c r="PBJ308" s="75"/>
      <c r="PBK308" s="75"/>
      <c r="PBL308" s="75"/>
      <c r="PBM308" s="75"/>
      <c r="PBN308" s="75"/>
      <c r="PBO308" s="75"/>
      <c r="PBP308" s="75"/>
      <c r="PBQ308" s="75"/>
      <c r="PBR308" s="75"/>
      <c r="PBS308" s="75"/>
      <c r="PBT308" s="75"/>
      <c r="PBU308" s="75"/>
      <c r="PBV308" s="75"/>
      <c r="PBW308" s="75"/>
      <c r="PBX308" s="75"/>
      <c r="PBY308" s="75"/>
      <c r="PBZ308" s="75"/>
      <c r="PCA308" s="75"/>
      <c r="PCB308" s="75"/>
      <c r="PCC308" s="75"/>
      <c r="PCD308" s="75"/>
      <c r="PCE308" s="75"/>
      <c r="PCF308" s="75"/>
      <c r="PCG308" s="75"/>
      <c r="PCH308" s="75"/>
      <c r="PCI308" s="75"/>
      <c r="PCJ308" s="75"/>
      <c r="PCK308" s="75"/>
      <c r="PCL308" s="75"/>
      <c r="PCM308" s="75"/>
      <c r="PCN308" s="75"/>
      <c r="PCO308" s="75"/>
      <c r="PCP308" s="75"/>
      <c r="PCQ308" s="75"/>
      <c r="PCR308" s="75"/>
      <c r="PCS308" s="75"/>
      <c r="PCT308" s="75"/>
      <c r="PCU308" s="75"/>
      <c r="PCV308" s="75"/>
      <c r="PCW308" s="75"/>
      <c r="PCX308" s="75"/>
      <c r="PCY308" s="75"/>
      <c r="PCZ308" s="75"/>
      <c r="PDA308" s="75"/>
      <c r="PDB308" s="75"/>
      <c r="PDC308" s="75"/>
      <c r="PDD308" s="75"/>
      <c r="PDE308" s="75"/>
      <c r="PDF308" s="75"/>
      <c r="PDG308" s="75"/>
      <c r="PDH308" s="75"/>
      <c r="PDI308" s="75"/>
      <c r="PDJ308" s="75"/>
      <c r="PDK308" s="75"/>
      <c r="PDL308" s="75"/>
      <c r="PDM308" s="75"/>
      <c r="PDN308" s="75"/>
      <c r="PDO308" s="75"/>
      <c r="PDP308" s="75"/>
      <c r="PDQ308" s="75"/>
      <c r="PDR308" s="75"/>
      <c r="PDS308" s="75"/>
      <c r="PDT308" s="75"/>
      <c r="PDU308" s="75"/>
      <c r="PDV308" s="75"/>
      <c r="PDW308" s="75"/>
      <c r="PDX308" s="75"/>
      <c r="PDY308" s="75"/>
      <c r="PDZ308" s="75"/>
      <c r="PEA308" s="75"/>
      <c r="PEB308" s="75"/>
      <c r="PEC308" s="75"/>
      <c r="PED308" s="75"/>
      <c r="PEE308" s="75"/>
      <c r="PEF308" s="75"/>
      <c r="PEG308" s="75"/>
      <c r="PEH308" s="75"/>
      <c r="PEI308" s="75"/>
      <c r="PEJ308" s="75"/>
      <c r="PEK308" s="75"/>
      <c r="PEL308" s="75"/>
      <c r="PEM308" s="75"/>
      <c r="PEN308" s="75"/>
      <c r="PEO308" s="75"/>
      <c r="PEP308" s="75"/>
      <c r="PEQ308" s="75"/>
      <c r="PER308" s="75"/>
      <c r="PES308" s="75"/>
      <c r="PET308" s="75"/>
      <c r="PEU308" s="75"/>
      <c r="PEV308" s="75"/>
      <c r="PEW308" s="75"/>
      <c r="PEX308" s="75"/>
      <c r="PEY308" s="75"/>
      <c r="PEZ308" s="75"/>
      <c r="PFA308" s="75"/>
      <c r="PFB308" s="75"/>
      <c r="PFC308" s="75"/>
      <c r="PFD308" s="75"/>
      <c r="PFE308" s="75"/>
      <c r="PFF308" s="75"/>
      <c r="PFG308" s="75"/>
      <c r="PFH308" s="75"/>
      <c r="PFI308" s="75"/>
      <c r="PFJ308" s="75"/>
      <c r="PFK308" s="75"/>
      <c r="PFL308" s="75"/>
      <c r="PFM308" s="75"/>
      <c r="PFN308" s="75"/>
      <c r="PFO308" s="75"/>
      <c r="PFP308" s="75"/>
      <c r="PFQ308" s="75"/>
      <c r="PFR308" s="75"/>
      <c r="PFS308" s="75"/>
      <c r="PFT308" s="75"/>
      <c r="PFU308" s="75"/>
      <c r="PFV308" s="75"/>
      <c r="PFW308" s="75"/>
      <c r="PFX308" s="75"/>
      <c r="PFY308" s="75"/>
      <c r="PFZ308" s="75"/>
      <c r="PGA308" s="75"/>
      <c r="PGB308" s="75"/>
      <c r="PGC308" s="75"/>
      <c r="PGD308" s="75"/>
      <c r="PGE308" s="75"/>
      <c r="PGF308" s="75"/>
      <c r="PGG308" s="75"/>
      <c r="PGH308" s="75"/>
      <c r="PGI308" s="75"/>
      <c r="PGJ308" s="75"/>
      <c r="PGK308" s="75"/>
      <c r="PGL308" s="75"/>
      <c r="PGM308" s="75"/>
      <c r="PGN308" s="75"/>
      <c r="PGO308" s="75"/>
      <c r="PGP308" s="75"/>
      <c r="PGQ308" s="75"/>
      <c r="PGR308" s="75"/>
      <c r="PGS308" s="75"/>
      <c r="PGT308" s="75"/>
      <c r="PGU308" s="75"/>
      <c r="PGV308" s="75"/>
      <c r="PGW308" s="75"/>
      <c r="PGX308" s="75"/>
      <c r="PGY308" s="75"/>
      <c r="PGZ308" s="75"/>
      <c r="PHA308" s="75"/>
      <c r="PHB308" s="75"/>
      <c r="PHC308" s="75"/>
      <c r="PHD308" s="75"/>
      <c r="PHE308" s="75"/>
      <c r="PHF308" s="75"/>
      <c r="PHG308" s="75"/>
      <c r="PHH308" s="75"/>
      <c r="PHI308" s="75"/>
      <c r="PHJ308" s="75"/>
      <c r="PHK308" s="75"/>
      <c r="PHL308" s="75"/>
      <c r="PHM308" s="75"/>
      <c r="PHN308" s="75"/>
      <c r="PHO308" s="75"/>
      <c r="PHP308" s="75"/>
      <c r="PHQ308" s="75"/>
      <c r="PHR308" s="75"/>
      <c r="PHS308" s="75"/>
      <c r="PHT308" s="75"/>
      <c r="PHU308" s="75"/>
      <c r="PHV308" s="75"/>
      <c r="PHW308" s="75"/>
      <c r="PHX308" s="75"/>
      <c r="PHY308" s="75"/>
      <c r="PHZ308" s="75"/>
      <c r="PIA308" s="75"/>
      <c r="PIB308" s="75"/>
      <c r="PIC308" s="75"/>
      <c r="PID308" s="75"/>
      <c r="PIE308" s="75"/>
      <c r="PIF308" s="75"/>
      <c r="PIG308" s="75"/>
      <c r="PIH308" s="75"/>
      <c r="PII308" s="75"/>
      <c r="PIJ308" s="75"/>
      <c r="PIK308" s="75"/>
      <c r="PIL308" s="75"/>
      <c r="PIM308" s="75"/>
      <c r="PIN308" s="75"/>
      <c r="PIO308" s="75"/>
      <c r="PIP308" s="75"/>
      <c r="PIQ308" s="75"/>
      <c r="PIR308" s="75"/>
      <c r="PIS308" s="75"/>
      <c r="PIT308" s="75"/>
      <c r="PIU308" s="75"/>
      <c r="PIV308" s="75"/>
      <c r="PIW308" s="75"/>
      <c r="PIX308" s="75"/>
      <c r="PIY308" s="75"/>
      <c r="PIZ308" s="75"/>
      <c r="PJA308" s="75"/>
      <c r="PJB308" s="75"/>
      <c r="PJC308" s="75"/>
      <c r="PJD308" s="75"/>
      <c r="PJE308" s="75"/>
      <c r="PJF308" s="75"/>
      <c r="PJG308" s="75"/>
      <c r="PJH308" s="75"/>
      <c r="PJI308" s="75"/>
      <c r="PJJ308" s="75"/>
      <c r="PJK308" s="75"/>
      <c r="PJL308" s="75"/>
      <c r="PJM308" s="75"/>
      <c r="PJN308" s="75"/>
      <c r="PJO308" s="75"/>
      <c r="PJP308" s="75"/>
      <c r="PJQ308" s="75"/>
      <c r="PJR308" s="75"/>
      <c r="PJS308" s="75"/>
      <c r="PJT308" s="75"/>
      <c r="PJU308" s="75"/>
      <c r="PJV308" s="75"/>
      <c r="PJW308" s="75"/>
      <c r="PJX308" s="75"/>
      <c r="PJY308" s="75"/>
      <c r="PJZ308" s="75"/>
      <c r="PKA308" s="75"/>
      <c r="PKB308" s="75"/>
      <c r="PKC308" s="75"/>
      <c r="PKD308" s="75"/>
      <c r="PKE308" s="75"/>
      <c r="PKF308" s="75"/>
      <c r="PKG308" s="75"/>
      <c r="PKH308" s="75"/>
      <c r="PKI308" s="75"/>
      <c r="PKJ308" s="75"/>
      <c r="PKK308" s="75"/>
      <c r="PKL308" s="75"/>
      <c r="PKM308" s="75"/>
      <c r="PKN308" s="75"/>
      <c r="PKO308" s="75"/>
      <c r="PKP308" s="75"/>
      <c r="PKQ308" s="75"/>
      <c r="PKR308" s="75"/>
      <c r="PKS308" s="75"/>
      <c r="PKT308" s="75"/>
      <c r="PKU308" s="75"/>
      <c r="PKV308" s="75"/>
      <c r="PKW308" s="75"/>
      <c r="PKX308" s="75"/>
      <c r="PKY308" s="75"/>
      <c r="PKZ308" s="75"/>
      <c r="PLA308" s="75"/>
      <c r="PLB308" s="75"/>
      <c r="PLC308" s="75"/>
      <c r="PLD308" s="75"/>
      <c r="PLE308" s="75"/>
      <c r="PLF308" s="75"/>
      <c r="PLG308" s="75"/>
      <c r="PLH308" s="75"/>
      <c r="PLI308" s="75"/>
      <c r="PLJ308" s="75"/>
      <c r="PLK308" s="75"/>
      <c r="PLL308" s="75"/>
      <c r="PLM308" s="75"/>
      <c r="PLN308" s="75"/>
      <c r="PLO308" s="75"/>
      <c r="PLP308" s="75"/>
      <c r="PLQ308" s="75"/>
      <c r="PLR308" s="75"/>
      <c r="PLS308" s="75"/>
      <c r="PLT308" s="75"/>
      <c r="PLU308" s="75"/>
      <c r="PLV308" s="75"/>
      <c r="PLW308" s="75"/>
      <c r="PLX308" s="75"/>
      <c r="PLY308" s="75"/>
      <c r="PLZ308" s="75"/>
      <c r="PMA308" s="75"/>
      <c r="PMB308" s="75"/>
      <c r="PMC308" s="75"/>
      <c r="PMD308" s="75"/>
      <c r="PME308" s="75"/>
      <c r="PMF308" s="75"/>
      <c r="PMG308" s="75"/>
      <c r="PMH308" s="75"/>
      <c r="PMI308" s="75"/>
      <c r="PMJ308" s="75"/>
      <c r="PMK308" s="75"/>
      <c r="PML308" s="75"/>
      <c r="PMM308" s="75"/>
      <c r="PMN308" s="75"/>
      <c r="PMO308" s="75"/>
      <c r="PMP308" s="75"/>
      <c r="PMQ308" s="75"/>
      <c r="PMR308" s="75"/>
      <c r="PMS308" s="75"/>
      <c r="PMT308" s="75"/>
      <c r="PMU308" s="75"/>
      <c r="PMV308" s="75"/>
      <c r="PMW308" s="75"/>
      <c r="PMX308" s="75"/>
      <c r="PMY308" s="75"/>
      <c r="PMZ308" s="75"/>
      <c r="PNA308" s="75"/>
      <c r="PNB308" s="75"/>
      <c r="PNC308" s="75"/>
      <c r="PND308" s="75"/>
      <c r="PNE308" s="75"/>
      <c r="PNF308" s="75"/>
      <c r="PNG308" s="75"/>
      <c r="PNH308" s="75"/>
      <c r="PNI308" s="75"/>
      <c r="PNJ308" s="75"/>
      <c r="PNK308" s="75"/>
      <c r="PNL308" s="75"/>
      <c r="PNM308" s="75"/>
      <c r="PNN308" s="75"/>
      <c r="PNO308" s="75"/>
      <c r="PNP308" s="75"/>
      <c r="PNQ308" s="75"/>
      <c r="PNR308" s="75"/>
      <c r="PNS308" s="75"/>
      <c r="PNT308" s="75"/>
      <c r="PNU308" s="75"/>
      <c r="PNV308" s="75"/>
      <c r="PNW308" s="75"/>
      <c r="PNX308" s="75"/>
      <c r="PNY308" s="75"/>
      <c r="PNZ308" s="75"/>
      <c r="POA308" s="75"/>
      <c r="POB308" s="75"/>
      <c r="POC308" s="75"/>
      <c r="POD308" s="75"/>
      <c r="POE308" s="75"/>
      <c r="POF308" s="75"/>
      <c r="POG308" s="75"/>
      <c r="POH308" s="75"/>
      <c r="POI308" s="75"/>
      <c r="POJ308" s="75"/>
      <c r="POK308" s="75"/>
      <c r="POL308" s="75"/>
      <c r="POM308" s="75"/>
      <c r="PON308" s="75"/>
      <c r="POO308" s="75"/>
      <c r="POP308" s="75"/>
      <c r="POQ308" s="75"/>
      <c r="POR308" s="75"/>
      <c r="POS308" s="75"/>
      <c r="POT308" s="75"/>
      <c r="POU308" s="75"/>
      <c r="POV308" s="75"/>
      <c r="POW308" s="75"/>
      <c r="POX308" s="75"/>
      <c r="POY308" s="75"/>
      <c r="POZ308" s="75"/>
      <c r="PPA308" s="75"/>
      <c r="PPB308" s="75"/>
      <c r="PPC308" s="75"/>
      <c r="PPD308" s="75"/>
      <c r="PPE308" s="75"/>
      <c r="PPF308" s="75"/>
      <c r="PPG308" s="75"/>
      <c r="PPH308" s="75"/>
      <c r="PPI308" s="75"/>
      <c r="PPJ308" s="75"/>
      <c r="PPK308" s="75"/>
      <c r="PPL308" s="75"/>
      <c r="PPM308" s="75"/>
      <c r="PPN308" s="75"/>
      <c r="PPO308" s="75"/>
      <c r="PPP308" s="75"/>
      <c r="PPQ308" s="75"/>
      <c r="PPR308" s="75"/>
      <c r="PPS308" s="75"/>
      <c r="PPT308" s="75"/>
      <c r="PPU308" s="75"/>
      <c r="PPV308" s="75"/>
      <c r="PPW308" s="75"/>
      <c r="PPX308" s="75"/>
      <c r="PPY308" s="75"/>
      <c r="PPZ308" s="75"/>
      <c r="PQA308" s="75"/>
      <c r="PQB308" s="75"/>
      <c r="PQC308" s="75"/>
      <c r="PQD308" s="75"/>
      <c r="PQE308" s="75"/>
      <c r="PQF308" s="75"/>
      <c r="PQG308" s="75"/>
      <c r="PQH308" s="75"/>
      <c r="PQI308" s="75"/>
      <c r="PQJ308" s="75"/>
      <c r="PQK308" s="75"/>
      <c r="PQL308" s="75"/>
      <c r="PQM308" s="75"/>
      <c r="PQN308" s="75"/>
      <c r="PQO308" s="75"/>
      <c r="PQP308" s="75"/>
      <c r="PQQ308" s="75"/>
      <c r="PQR308" s="75"/>
      <c r="PQS308" s="75"/>
      <c r="PQT308" s="75"/>
      <c r="PQU308" s="75"/>
      <c r="PQV308" s="75"/>
      <c r="PQW308" s="75"/>
      <c r="PQX308" s="75"/>
      <c r="PQY308" s="75"/>
      <c r="PQZ308" s="75"/>
      <c r="PRA308" s="75"/>
      <c r="PRB308" s="75"/>
      <c r="PRC308" s="75"/>
      <c r="PRD308" s="75"/>
      <c r="PRE308" s="75"/>
      <c r="PRF308" s="75"/>
      <c r="PRG308" s="75"/>
      <c r="PRH308" s="75"/>
      <c r="PRI308" s="75"/>
      <c r="PRJ308" s="75"/>
      <c r="PRK308" s="75"/>
      <c r="PRL308" s="75"/>
      <c r="PRM308" s="75"/>
      <c r="PRN308" s="75"/>
      <c r="PRO308" s="75"/>
      <c r="PRP308" s="75"/>
      <c r="PRQ308" s="75"/>
      <c r="PRR308" s="75"/>
      <c r="PRS308" s="75"/>
      <c r="PRT308" s="75"/>
      <c r="PRU308" s="75"/>
      <c r="PRV308" s="75"/>
      <c r="PRW308" s="75"/>
      <c r="PRX308" s="75"/>
      <c r="PRY308" s="75"/>
      <c r="PRZ308" s="75"/>
      <c r="PSA308" s="75"/>
      <c r="PSB308" s="75"/>
      <c r="PSC308" s="75"/>
      <c r="PSD308" s="75"/>
      <c r="PSE308" s="75"/>
      <c r="PSF308" s="75"/>
      <c r="PSG308" s="75"/>
      <c r="PSH308" s="75"/>
      <c r="PSI308" s="75"/>
      <c r="PSJ308" s="75"/>
      <c r="PSK308" s="75"/>
      <c r="PSL308" s="75"/>
      <c r="PSM308" s="75"/>
      <c r="PSN308" s="75"/>
      <c r="PSO308" s="75"/>
      <c r="PSP308" s="75"/>
      <c r="PSQ308" s="75"/>
      <c r="PSR308" s="75"/>
      <c r="PSS308" s="75"/>
      <c r="PST308" s="75"/>
      <c r="PSU308" s="75"/>
      <c r="PSV308" s="75"/>
      <c r="PSW308" s="75"/>
      <c r="PSX308" s="75"/>
      <c r="PSY308" s="75"/>
      <c r="PSZ308" s="75"/>
      <c r="PTA308" s="75"/>
      <c r="PTB308" s="75"/>
      <c r="PTC308" s="75"/>
      <c r="PTD308" s="75"/>
      <c r="PTE308" s="75"/>
      <c r="PTF308" s="75"/>
      <c r="PTG308" s="75"/>
      <c r="PTH308" s="75"/>
      <c r="PTI308" s="75"/>
      <c r="PTJ308" s="75"/>
      <c r="PTK308" s="75"/>
      <c r="PTL308" s="75"/>
      <c r="PTM308" s="75"/>
      <c r="PTN308" s="75"/>
      <c r="PTO308" s="75"/>
      <c r="PTP308" s="75"/>
      <c r="PTQ308" s="75"/>
      <c r="PTR308" s="75"/>
      <c r="PTS308" s="75"/>
      <c r="PTT308" s="75"/>
      <c r="PTU308" s="75"/>
      <c r="PTV308" s="75"/>
      <c r="PTW308" s="75"/>
      <c r="PTX308" s="75"/>
      <c r="PTY308" s="75"/>
      <c r="PTZ308" s="75"/>
      <c r="PUA308" s="75"/>
      <c r="PUB308" s="75"/>
      <c r="PUC308" s="75"/>
      <c r="PUD308" s="75"/>
      <c r="PUE308" s="75"/>
      <c r="PUF308" s="75"/>
      <c r="PUG308" s="75"/>
      <c r="PUH308" s="75"/>
      <c r="PUI308" s="75"/>
      <c r="PUJ308" s="75"/>
      <c r="PUK308" s="75"/>
      <c r="PUL308" s="75"/>
      <c r="PUM308" s="75"/>
      <c r="PUN308" s="75"/>
      <c r="PUO308" s="75"/>
      <c r="PUP308" s="75"/>
      <c r="PUQ308" s="75"/>
      <c r="PUR308" s="75"/>
      <c r="PUS308" s="75"/>
      <c r="PUT308" s="75"/>
      <c r="PUU308" s="75"/>
      <c r="PUV308" s="75"/>
      <c r="PUW308" s="75"/>
      <c r="PUX308" s="75"/>
      <c r="PUY308" s="75"/>
      <c r="PUZ308" s="75"/>
      <c r="PVA308" s="75"/>
      <c r="PVB308" s="75"/>
      <c r="PVC308" s="75"/>
      <c r="PVD308" s="75"/>
      <c r="PVE308" s="75"/>
      <c r="PVF308" s="75"/>
      <c r="PVG308" s="75"/>
      <c r="PVH308" s="75"/>
      <c r="PVI308" s="75"/>
      <c r="PVJ308" s="75"/>
      <c r="PVK308" s="75"/>
      <c r="PVL308" s="75"/>
      <c r="PVM308" s="75"/>
      <c r="PVN308" s="75"/>
      <c r="PVO308" s="75"/>
      <c r="PVP308" s="75"/>
      <c r="PVQ308" s="75"/>
      <c r="PVR308" s="75"/>
      <c r="PVS308" s="75"/>
      <c r="PVT308" s="75"/>
      <c r="PVU308" s="75"/>
      <c r="PVV308" s="75"/>
      <c r="PVW308" s="75"/>
      <c r="PVX308" s="75"/>
      <c r="PVY308" s="75"/>
      <c r="PVZ308" s="75"/>
      <c r="PWA308" s="75"/>
      <c r="PWB308" s="75"/>
      <c r="PWC308" s="75"/>
      <c r="PWD308" s="75"/>
      <c r="PWE308" s="75"/>
      <c r="PWF308" s="75"/>
      <c r="PWG308" s="75"/>
      <c r="PWH308" s="75"/>
      <c r="PWI308" s="75"/>
      <c r="PWJ308" s="75"/>
      <c r="PWK308" s="75"/>
      <c r="PWL308" s="75"/>
      <c r="PWM308" s="75"/>
      <c r="PWN308" s="75"/>
      <c r="PWO308" s="75"/>
      <c r="PWP308" s="75"/>
      <c r="PWQ308" s="75"/>
      <c r="PWR308" s="75"/>
      <c r="PWS308" s="75"/>
      <c r="PWT308" s="75"/>
      <c r="PWU308" s="75"/>
      <c r="PWV308" s="75"/>
      <c r="PWW308" s="75"/>
      <c r="PWX308" s="75"/>
      <c r="PWY308" s="75"/>
      <c r="PWZ308" s="75"/>
      <c r="PXA308" s="75"/>
      <c r="PXB308" s="75"/>
      <c r="PXC308" s="75"/>
      <c r="PXD308" s="75"/>
      <c r="PXE308" s="75"/>
      <c r="PXF308" s="75"/>
      <c r="PXG308" s="75"/>
      <c r="PXH308" s="75"/>
      <c r="PXI308" s="75"/>
      <c r="PXJ308" s="75"/>
      <c r="PXK308" s="75"/>
      <c r="PXL308" s="75"/>
      <c r="PXM308" s="75"/>
      <c r="PXN308" s="75"/>
      <c r="PXO308" s="75"/>
      <c r="PXP308" s="75"/>
      <c r="PXQ308" s="75"/>
      <c r="PXR308" s="75"/>
      <c r="PXS308" s="75"/>
      <c r="PXT308" s="75"/>
      <c r="PXU308" s="75"/>
      <c r="PXV308" s="75"/>
      <c r="PXW308" s="75"/>
      <c r="PXX308" s="75"/>
      <c r="PXY308" s="75"/>
      <c r="PXZ308" s="75"/>
      <c r="PYA308" s="75"/>
      <c r="PYB308" s="75"/>
      <c r="PYC308" s="75"/>
      <c r="PYD308" s="75"/>
      <c r="PYE308" s="75"/>
      <c r="PYF308" s="75"/>
      <c r="PYG308" s="75"/>
      <c r="PYH308" s="75"/>
      <c r="PYI308" s="75"/>
      <c r="PYJ308" s="75"/>
      <c r="PYK308" s="75"/>
      <c r="PYL308" s="75"/>
      <c r="PYM308" s="75"/>
      <c r="PYN308" s="75"/>
      <c r="PYO308" s="75"/>
      <c r="PYP308" s="75"/>
      <c r="PYQ308" s="75"/>
      <c r="PYR308" s="75"/>
      <c r="PYS308" s="75"/>
      <c r="PYT308" s="75"/>
      <c r="PYU308" s="75"/>
      <c r="PYV308" s="75"/>
      <c r="PYW308" s="75"/>
      <c r="PYX308" s="75"/>
      <c r="PYY308" s="75"/>
      <c r="PYZ308" s="75"/>
      <c r="PZA308" s="75"/>
      <c r="PZB308" s="75"/>
      <c r="PZC308" s="75"/>
      <c r="PZD308" s="75"/>
      <c r="PZE308" s="75"/>
      <c r="PZF308" s="75"/>
      <c r="PZG308" s="75"/>
      <c r="PZH308" s="75"/>
      <c r="PZI308" s="75"/>
      <c r="PZJ308" s="75"/>
      <c r="PZK308" s="75"/>
      <c r="PZL308" s="75"/>
      <c r="PZM308" s="75"/>
      <c r="PZN308" s="75"/>
      <c r="PZO308" s="75"/>
      <c r="PZP308" s="75"/>
      <c r="PZQ308" s="75"/>
      <c r="PZR308" s="75"/>
      <c r="PZS308" s="75"/>
      <c r="PZT308" s="75"/>
      <c r="PZU308" s="75"/>
      <c r="PZV308" s="75"/>
      <c r="PZW308" s="75"/>
      <c r="PZX308" s="75"/>
      <c r="PZY308" s="75"/>
      <c r="PZZ308" s="75"/>
      <c r="QAA308" s="75"/>
      <c r="QAB308" s="75"/>
      <c r="QAC308" s="75"/>
      <c r="QAD308" s="75"/>
      <c r="QAE308" s="75"/>
      <c r="QAF308" s="75"/>
      <c r="QAG308" s="75"/>
      <c r="QAH308" s="75"/>
      <c r="QAI308" s="75"/>
      <c r="QAJ308" s="75"/>
      <c r="QAK308" s="75"/>
      <c r="QAL308" s="75"/>
      <c r="QAM308" s="75"/>
      <c r="QAN308" s="75"/>
      <c r="QAO308" s="75"/>
      <c r="QAP308" s="75"/>
      <c r="QAQ308" s="75"/>
      <c r="QAR308" s="75"/>
      <c r="QAS308" s="75"/>
      <c r="QAT308" s="75"/>
      <c r="QAU308" s="75"/>
      <c r="QAV308" s="75"/>
      <c r="QAW308" s="75"/>
      <c r="QAX308" s="75"/>
      <c r="QAY308" s="75"/>
      <c r="QAZ308" s="75"/>
      <c r="QBA308" s="75"/>
      <c r="QBB308" s="75"/>
      <c r="QBC308" s="75"/>
      <c r="QBD308" s="75"/>
      <c r="QBE308" s="75"/>
      <c r="QBF308" s="75"/>
      <c r="QBG308" s="75"/>
      <c r="QBH308" s="75"/>
      <c r="QBI308" s="75"/>
      <c r="QBJ308" s="75"/>
      <c r="QBK308" s="75"/>
      <c r="QBL308" s="75"/>
      <c r="QBM308" s="75"/>
      <c r="QBN308" s="75"/>
      <c r="QBO308" s="75"/>
      <c r="QBP308" s="75"/>
      <c r="QBQ308" s="75"/>
      <c r="QBR308" s="75"/>
      <c r="QBS308" s="75"/>
      <c r="QBT308" s="75"/>
      <c r="QBU308" s="75"/>
      <c r="QBV308" s="75"/>
      <c r="QBW308" s="75"/>
      <c r="QBX308" s="75"/>
      <c r="QBY308" s="75"/>
      <c r="QBZ308" s="75"/>
      <c r="QCA308" s="75"/>
      <c r="QCB308" s="75"/>
      <c r="QCC308" s="75"/>
      <c r="QCD308" s="75"/>
      <c r="QCE308" s="75"/>
      <c r="QCF308" s="75"/>
      <c r="QCG308" s="75"/>
      <c r="QCH308" s="75"/>
      <c r="QCI308" s="75"/>
      <c r="QCJ308" s="75"/>
      <c r="QCK308" s="75"/>
      <c r="QCL308" s="75"/>
      <c r="QCM308" s="75"/>
      <c r="QCN308" s="75"/>
      <c r="QCO308" s="75"/>
      <c r="QCP308" s="75"/>
      <c r="QCQ308" s="75"/>
      <c r="QCR308" s="75"/>
      <c r="QCS308" s="75"/>
      <c r="QCT308" s="75"/>
      <c r="QCU308" s="75"/>
      <c r="QCV308" s="75"/>
      <c r="QCW308" s="75"/>
      <c r="QCX308" s="75"/>
      <c r="QCY308" s="75"/>
      <c r="QCZ308" s="75"/>
      <c r="QDA308" s="75"/>
      <c r="QDB308" s="75"/>
      <c r="QDC308" s="75"/>
      <c r="QDD308" s="75"/>
      <c r="QDE308" s="75"/>
      <c r="QDF308" s="75"/>
      <c r="QDG308" s="75"/>
      <c r="QDH308" s="75"/>
      <c r="QDI308" s="75"/>
      <c r="QDJ308" s="75"/>
      <c r="QDK308" s="75"/>
      <c r="QDL308" s="75"/>
      <c r="QDM308" s="75"/>
      <c r="QDN308" s="75"/>
      <c r="QDO308" s="75"/>
      <c r="QDP308" s="75"/>
      <c r="QDQ308" s="75"/>
      <c r="QDR308" s="75"/>
      <c r="QDS308" s="75"/>
      <c r="QDT308" s="75"/>
      <c r="QDU308" s="75"/>
      <c r="QDV308" s="75"/>
      <c r="QDW308" s="75"/>
      <c r="QDX308" s="75"/>
      <c r="QDY308" s="75"/>
      <c r="QDZ308" s="75"/>
      <c r="QEA308" s="75"/>
      <c r="QEB308" s="75"/>
      <c r="QEC308" s="75"/>
      <c r="QED308" s="75"/>
      <c r="QEE308" s="75"/>
      <c r="QEF308" s="75"/>
      <c r="QEG308" s="75"/>
      <c r="QEH308" s="75"/>
      <c r="QEI308" s="75"/>
      <c r="QEJ308" s="75"/>
      <c r="QEK308" s="75"/>
      <c r="QEL308" s="75"/>
      <c r="QEM308" s="75"/>
      <c r="QEN308" s="75"/>
      <c r="QEO308" s="75"/>
      <c r="QEP308" s="75"/>
      <c r="QEQ308" s="75"/>
      <c r="QER308" s="75"/>
      <c r="QES308" s="75"/>
      <c r="QET308" s="75"/>
      <c r="QEU308" s="75"/>
      <c r="QEV308" s="75"/>
      <c r="QEW308" s="75"/>
      <c r="QEX308" s="75"/>
      <c r="QEY308" s="75"/>
      <c r="QEZ308" s="75"/>
      <c r="QFA308" s="75"/>
      <c r="QFB308" s="75"/>
      <c r="QFC308" s="75"/>
      <c r="QFD308" s="75"/>
      <c r="QFE308" s="75"/>
      <c r="QFF308" s="75"/>
      <c r="QFG308" s="75"/>
      <c r="QFH308" s="75"/>
      <c r="QFI308" s="75"/>
      <c r="QFJ308" s="75"/>
      <c r="QFK308" s="75"/>
      <c r="QFL308" s="75"/>
      <c r="QFM308" s="75"/>
      <c r="QFN308" s="75"/>
      <c r="QFO308" s="75"/>
      <c r="QFP308" s="75"/>
      <c r="QFQ308" s="75"/>
      <c r="QFR308" s="75"/>
      <c r="QFS308" s="75"/>
      <c r="QFT308" s="75"/>
      <c r="QFU308" s="75"/>
      <c r="QFV308" s="75"/>
      <c r="QFW308" s="75"/>
      <c r="QFX308" s="75"/>
      <c r="QFY308" s="75"/>
      <c r="QFZ308" s="75"/>
      <c r="QGA308" s="75"/>
      <c r="QGB308" s="75"/>
      <c r="QGC308" s="75"/>
      <c r="QGD308" s="75"/>
      <c r="QGE308" s="75"/>
      <c r="QGF308" s="75"/>
      <c r="QGG308" s="75"/>
      <c r="QGH308" s="75"/>
      <c r="QGI308" s="75"/>
      <c r="QGJ308" s="75"/>
      <c r="QGK308" s="75"/>
      <c r="QGL308" s="75"/>
      <c r="QGM308" s="75"/>
      <c r="QGN308" s="75"/>
      <c r="QGO308" s="75"/>
      <c r="QGP308" s="75"/>
      <c r="QGQ308" s="75"/>
      <c r="QGR308" s="75"/>
      <c r="QGS308" s="75"/>
      <c r="QGT308" s="75"/>
      <c r="QGU308" s="75"/>
      <c r="QGV308" s="75"/>
      <c r="QGW308" s="75"/>
      <c r="QGX308" s="75"/>
      <c r="QGY308" s="75"/>
      <c r="QGZ308" s="75"/>
      <c r="QHA308" s="75"/>
      <c r="QHB308" s="75"/>
      <c r="QHC308" s="75"/>
      <c r="QHD308" s="75"/>
      <c r="QHE308" s="75"/>
      <c r="QHF308" s="75"/>
      <c r="QHG308" s="75"/>
      <c r="QHH308" s="75"/>
      <c r="QHI308" s="75"/>
      <c r="QHJ308" s="75"/>
      <c r="QHK308" s="75"/>
      <c r="QHL308" s="75"/>
      <c r="QHM308" s="75"/>
      <c r="QHN308" s="75"/>
      <c r="QHO308" s="75"/>
      <c r="QHP308" s="75"/>
      <c r="QHQ308" s="75"/>
      <c r="QHR308" s="75"/>
      <c r="QHS308" s="75"/>
      <c r="QHT308" s="75"/>
      <c r="QHU308" s="75"/>
      <c r="QHV308" s="75"/>
      <c r="QHW308" s="75"/>
      <c r="QHX308" s="75"/>
      <c r="QHY308" s="75"/>
      <c r="QHZ308" s="75"/>
      <c r="QIA308" s="75"/>
      <c r="QIB308" s="75"/>
      <c r="QIC308" s="75"/>
      <c r="QID308" s="75"/>
      <c r="QIE308" s="75"/>
      <c r="QIF308" s="75"/>
      <c r="QIG308" s="75"/>
      <c r="QIH308" s="75"/>
      <c r="QII308" s="75"/>
      <c r="QIJ308" s="75"/>
      <c r="QIK308" s="75"/>
      <c r="QIL308" s="75"/>
      <c r="QIM308" s="75"/>
      <c r="QIN308" s="75"/>
      <c r="QIO308" s="75"/>
      <c r="QIP308" s="75"/>
      <c r="QIQ308" s="75"/>
      <c r="QIR308" s="75"/>
      <c r="QIS308" s="75"/>
      <c r="QIT308" s="75"/>
      <c r="QIU308" s="75"/>
      <c r="QIV308" s="75"/>
      <c r="QIW308" s="75"/>
      <c r="QIX308" s="75"/>
      <c r="QIY308" s="75"/>
      <c r="QIZ308" s="75"/>
      <c r="QJA308" s="75"/>
      <c r="QJB308" s="75"/>
      <c r="QJC308" s="75"/>
      <c r="QJD308" s="75"/>
      <c r="QJE308" s="75"/>
      <c r="QJF308" s="75"/>
      <c r="QJG308" s="75"/>
      <c r="QJH308" s="75"/>
      <c r="QJI308" s="75"/>
      <c r="QJJ308" s="75"/>
      <c r="QJK308" s="75"/>
      <c r="QJL308" s="75"/>
      <c r="QJM308" s="75"/>
      <c r="QJN308" s="75"/>
      <c r="QJO308" s="75"/>
      <c r="QJP308" s="75"/>
      <c r="QJQ308" s="75"/>
      <c r="QJR308" s="75"/>
      <c r="QJS308" s="75"/>
      <c r="QJT308" s="75"/>
      <c r="QJU308" s="75"/>
      <c r="QJV308" s="75"/>
      <c r="QJW308" s="75"/>
      <c r="QJX308" s="75"/>
      <c r="QJY308" s="75"/>
      <c r="QJZ308" s="75"/>
      <c r="QKA308" s="75"/>
      <c r="QKB308" s="75"/>
      <c r="QKC308" s="75"/>
      <c r="QKD308" s="75"/>
      <c r="QKE308" s="75"/>
      <c r="QKF308" s="75"/>
      <c r="QKG308" s="75"/>
      <c r="QKH308" s="75"/>
      <c r="QKI308" s="75"/>
      <c r="QKJ308" s="75"/>
      <c r="QKK308" s="75"/>
      <c r="QKL308" s="75"/>
      <c r="QKM308" s="75"/>
      <c r="QKN308" s="75"/>
      <c r="QKO308" s="75"/>
      <c r="QKP308" s="75"/>
      <c r="QKQ308" s="75"/>
      <c r="QKR308" s="75"/>
      <c r="QKS308" s="75"/>
      <c r="QKT308" s="75"/>
      <c r="QKU308" s="75"/>
      <c r="QKV308" s="75"/>
      <c r="QKW308" s="75"/>
      <c r="QKX308" s="75"/>
      <c r="QKY308" s="75"/>
      <c r="QKZ308" s="75"/>
      <c r="QLA308" s="75"/>
      <c r="QLB308" s="75"/>
      <c r="QLC308" s="75"/>
      <c r="QLD308" s="75"/>
      <c r="QLE308" s="75"/>
      <c r="QLF308" s="75"/>
      <c r="QLG308" s="75"/>
      <c r="QLH308" s="75"/>
      <c r="QLI308" s="75"/>
      <c r="QLJ308" s="75"/>
      <c r="QLK308" s="75"/>
      <c r="QLL308" s="75"/>
      <c r="QLM308" s="75"/>
      <c r="QLN308" s="75"/>
      <c r="QLO308" s="75"/>
      <c r="QLP308" s="75"/>
      <c r="QLQ308" s="75"/>
      <c r="QLR308" s="75"/>
      <c r="QLS308" s="75"/>
      <c r="QLT308" s="75"/>
      <c r="QLU308" s="75"/>
      <c r="QLV308" s="75"/>
      <c r="QLW308" s="75"/>
      <c r="QLX308" s="75"/>
      <c r="QLY308" s="75"/>
      <c r="QLZ308" s="75"/>
      <c r="QMA308" s="75"/>
      <c r="QMB308" s="75"/>
      <c r="QMC308" s="75"/>
      <c r="QMD308" s="75"/>
      <c r="QME308" s="75"/>
      <c r="QMF308" s="75"/>
      <c r="QMG308" s="75"/>
      <c r="QMH308" s="75"/>
      <c r="QMI308" s="75"/>
      <c r="QMJ308" s="75"/>
      <c r="QMK308" s="75"/>
      <c r="QML308" s="75"/>
      <c r="QMM308" s="75"/>
      <c r="QMN308" s="75"/>
      <c r="QMO308" s="75"/>
      <c r="QMP308" s="75"/>
      <c r="QMQ308" s="75"/>
      <c r="QMR308" s="75"/>
      <c r="QMS308" s="75"/>
      <c r="QMT308" s="75"/>
      <c r="QMU308" s="75"/>
      <c r="QMV308" s="75"/>
      <c r="QMW308" s="75"/>
      <c r="QMX308" s="75"/>
      <c r="QMY308" s="75"/>
      <c r="QMZ308" s="75"/>
      <c r="QNA308" s="75"/>
      <c r="QNB308" s="75"/>
      <c r="QNC308" s="75"/>
      <c r="QND308" s="75"/>
      <c r="QNE308" s="75"/>
      <c r="QNF308" s="75"/>
      <c r="QNG308" s="75"/>
      <c r="QNH308" s="75"/>
      <c r="QNI308" s="75"/>
      <c r="QNJ308" s="75"/>
      <c r="QNK308" s="75"/>
      <c r="QNL308" s="75"/>
      <c r="QNM308" s="75"/>
      <c r="QNN308" s="75"/>
      <c r="QNO308" s="75"/>
      <c r="QNP308" s="75"/>
      <c r="QNQ308" s="75"/>
      <c r="QNR308" s="75"/>
      <c r="QNS308" s="75"/>
      <c r="QNT308" s="75"/>
      <c r="QNU308" s="75"/>
      <c r="QNV308" s="75"/>
      <c r="QNW308" s="75"/>
      <c r="QNX308" s="75"/>
      <c r="QNY308" s="75"/>
      <c r="QNZ308" s="75"/>
      <c r="QOA308" s="75"/>
      <c r="QOB308" s="75"/>
      <c r="QOC308" s="75"/>
      <c r="QOD308" s="75"/>
      <c r="QOE308" s="75"/>
      <c r="QOF308" s="75"/>
      <c r="QOG308" s="75"/>
      <c r="QOH308" s="75"/>
      <c r="QOI308" s="75"/>
      <c r="QOJ308" s="75"/>
      <c r="QOK308" s="75"/>
      <c r="QOL308" s="75"/>
      <c r="QOM308" s="75"/>
      <c r="QON308" s="75"/>
      <c r="QOO308" s="75"/>
      <c r="QOP308" s="75"/>
      <c r="QOQ308" s="75"/>
      <c r="QOR308" s="75"/>
      <c r="QOS308" s="75"/>
      <c r="QOT308" s="75"/>
      <c r="QOU308" s="75"/>
      <c r="QOV308" s="75"/>
      <c r="QOW308" s="75"/>
      <c r="QOX308" s="75"/>
      <c r="QOY308" s="75"/>
      <c r="QOZ308" s="75"/>
      <c r="QPA308" s="75"/>
      <c r="QPB308" s="75"/>
      <c r="QPC308" s="75"/>
      <c r="QPD308" s="75"/>
      <c r="QPE308" s="75"/>
      <c r="QPF308" s="75"/>
      <c r="QPG308" s="75"/>
      <c r="QPH308" s="75"/>
      <c r="QPI308" s="75"/>
      <c r="QPJ308" s="75"/>
      <c r="QPK308" s="75"/>
      <c r="QPL308" s="75"/>
      <c r="QPM308" s="75"/>
      <c r="QPN308" s="75"/>
      <c r="QPO308" s="75"/>
      <c r="QPP308" s="75"/>
      <c r="QPQ308" s="75"/>
      <c r="QPR308" s="75"/>
      <c r="QPS308" s="75"/>
      <c r="QPT308" s="75"/>
      <c r="QPU308" s="75"/>
      <c r="QPV308" s="75"/>
      <c r="QPW308" s="75"/>
      <c r="QPX308" s="75"/>
      <c r="QPY308" s="75"/>
      <c r="QPZ308" s="75"/>
      <c r="QQA308" s="75"/>
      <c r="QQB308" s="75"/>
      <c r="QQC308" s="75"/>
      <c r="QQD308" s="75"/>
      <c r="QQE308" s="75"/>
      <c r="QQF308" s="75"/>
      <c r="QQG308" s="75"/>
      <c r="QQH308" s="75"/>
      <c r="QQI308" s="75"/>
      <c r="QQJ308" s="75"/>
      <c r="QQK308" s="75"/>
      <c r="QQL308" s="75"/>
      <c r="QQM308" s="75"/>
      <c r="QQN308" s="75"/>
      <c r="QQO308" s="75"/>
      <c r="QQP308" s="75"/>
      <c r="QQQ308" s="75"/>
      <c r="QQR308" s="75"/>
      <c r="QQS308" s="75"/>
      <c r="QQT308" s="75"/>
      <c r="QQU308" s="75"/>
      <c r="QQV308" s="75"/>
      <c r="QQW308" s="75"/>
      <c r="QQX308" s="75"/>
      <c r="QQY308" s="75"/>
      <c r="QQZ308" s="75"/>
      <c r="QRA308" s="75"/>
      <c r="QRB308" s="75"/>
      <c r="QRC308" s="75"/>
      <c r="QRD308" s="75"/>
      <c r="QRE308" s="75"/>
      <c r="QRF308" s="75"/>
      <c r="QRG308" s="75"/>
      <c r="QRH308" s="75"/>
      <c r="QRI308" s="75"/>
      <c r="QRJ308" s="75"/>
      <c r="QRK308" s="75"/>
      <c r="QRL308" s="75"/>
      <c r="QRM308" s="75"/>
      <c r="QRN308" s="75"/>
      <c r="QRO308" s="75"/>
      <c r="QRP308" s="75"/>
      <c r="QRQ308" s="75"/>
      <c r="QRR308" s="75"/>
      <c r="QRS308" s="75"/>
      <c r="QRT308" s="75"/>
      <c r="QRU308" s="75"/>
      <c r="QRV308" s="75"/>
      <c r="QRW308" s="75"/>
      <c r="QRX308" s="75"/>
      <c r="QRY308" s="75"/>
      <c r="QRZ308" s="75"/>
      <c r="QSA308" s="75"/>
      <c r="QSB308" s="75"/>
      <c r="QSC308" s="75"/>
      <c r="QSD308" s="75"/>
      <c r="QSE308" s="75"/>
      <c r="QSF308" s="75"/>
      <c r="QSG308" s="75"/>
      <c r="QSH308" s="75"/>
      <c r="QSI308" s="75"/>
      <c r="QSJ308" s="75"/>
      <c r="QSK308" s="75"/>
      <c r="QSL308" s="75"/>
      <c r="QSM308" s="75"/>
      <c r="QSN308" s="75"/>
      <c r="QSO308" s="75"/>
      <c r="QSP308" s="75"/>
      <c r="QSQ308" s="75"/>
      <c r="QSR308" s="75"/>
      <c r="QSS308" s="75"/>
      <c r="QST308" s="75"/>
      <c r="QSU308" s="75"/>
      <c r="QSV308" s="75"/>
      <c r="QSW308" s="75"/>
      <c r="QSX308" s="75"/>
      <c r="QSY308" s="75"/>
      <c r="QSZ308" s="75"/>
      <c r="QTA308" s="75"/>
      <c r="QTB308" s="75"/>
      <c r="QTC308" s="75"/>
      <c r="QTD308" s="75"/>
      <c r="QTE308" s="75"/>
      <c r="QTF308" s="75"/>
      <c r="QTG308" s="75"/>
      <c r="QTH308" s="75"/>
      <c r="QTI308" s="75"/>
      <c r="QTJ308" s="75"/>
      <c r="QTK308" s="75"/>
      <c r="QTL308" s="75"/>
      <c r="QTM308" s="75"/>
      <c r="QTN308" s="75"/>
      <c r="QTO308" s="75"/>
      <c r="QTP308" s="75"/>
      <c r="QTQ308" s="75"/>
      <c r="QTR308" s="75"/>
      <c r="QTS308" s="75"/>
      <c r="QTT308" s="75"/>
      <c r="QTU308" s="75"/>
      <c r="QTV308" s="75"/>
      <c r="QTW308" s="75"/>
      <c r="QTX308" s="75"/>
      <c r="QTY308" s="75"/>
      <c r="QTZ308" s="75"/>
      <c r="QUA308" s="75"/>
      <c r="QUB308" s="75"/>
      <c r="QUC308" s="75"/>
      <c r="QUD308" s="75"/>
      <c r="QUE308" s="75"/>
      <c r="QUF308" s="75"/>
      <c r="QUG308" s="75"/>
      <c r="QUH308" s="75"/>
      <c r="QUI308" s="75"/>
      <c r="QUJ308" s="75"/>
      <c r="QUK308" s="75"/>
      <c r="QUL308" s="75"/>
      <c r="QUM308" s="75"/>
      <c r="QUN308" s="75"/>
      <c r="QUO308" s="75"/>
      <c r="QUP308" s="75"/>
      <c r="QUQ308" s="75"/>
      <c r="QUR308" s="75"/>
      <c r="QUS308" s="75"/>
      <c r="QUT308" s="75"/>
      <c r="QUU308" s="75"/>
      <c r="QUV308" s="75"/>
      <c r="QUW308" s="75"/>
      <c r="QUX308" s="75"/>
      <c r="QUY308" s="75"/>
      <c r="QUZ308" s="75"/>
      <c r="QVA308" s="75"/>
      <c r="QVB308" s="75"/>
      <c r="QVC308" s="75"/>
      <c r="QVD308" s="75"/>
      <c r="QVE308" s="75"/>
      <c r="QVF308" s="75"/>
      <c r="QVG308" s="75"/>
      <c r="QVH308" s="75"/>
      <c r="QVI308" s="75"/>
      <c r="QVJ308" s="75"/>
      <c r="QVK308" s="75"/>
      <c r="QVL308" s="75"/>
      <c r="QVM308" s="75"/>
      <c r="QVN308" s="75"/>
      <c r="QVO308" s="75"/>
      <c r="QVP308" s="75"/>
      <c r="QVQ308" s="75"/>
      <c r="QVR308" s="75"/>
      <c r="QVS308" s="75"/>
      <c r="QVT308" s="75"/>
      <c r="QVU308" s="75"/>
      <c r="QVV308" s="75"/>
      <c r="QVW308" s="75"/>
      <c r="QVX308" s="75"/>
      <c r="QVY308" s="75"/>
      <c r="QVZ308" s="75"/>
      <c r="QWA308" s="75"/>
      <c r="QWB308" s="75"/>
      <c r="QWC308" s="75"/>
      <c r="QWD308" s="75"/>
      <c r="QWE308" s="75"/>
      <c r="QWF308" s="75"/>
      <c r="QWG308" s="75"/>
      <c r="QWH308" s="75"/>
      <c r="QWI308" s="75"/>
      <c r="QWJ308" s="75"/>
      <c r="QWK308" s="75"/>
      <c r="QWL308" s="75"/>
      <c r="QWM308" s="75"/>
      <c r="QWN308" s="75"/>
      <c r="QWO308" s="75"/>
      <c r="QWP308" s="75"/>
      <c r="QWQ308" s="75"/>
      <c r="QWR308" s="75"/>
      <c r="QWS308" s="75"/>
      <c r="QWT308" s="75"/>
      <c r="QWU308" s="75"/>
      <c r="QWV308" s="75"/>
      <c r="QWW308" s="75"/>
      <c r="QWX308" s="75"/>
      <c r="QWY308" s="75"/>
      <c r="QWZ308" s="75"/>
      <c r="QXA308" s="75"/>
      <c r="QXB308" s="75"/>
      <c r="QXC308" s="75"/>
      <c r="QXD308" s="75"/>
      <c r="QXE308" s="75"/>
      <c r="QXF308" s="75"/>
      <c r="QXG308" s="75"/>
      <c r="QXH308" s="75"/>
      <c r="QXI308" s="75"/>
      <c r="QXJ308" s="75"/>
      <c r="QXK308" s="75"/>
      <c r="QXL308" s="75"/>
      <c r="QXM308" s="75"/>
      <c r="QXN308" s="75"/>
      <c r="QXO308" s="75"/>
      <c r="QXP308" s="75"/>
      <c r="QXQ308" s="75"/>
      <c r="QXR308" s="75"/>
      <c r="QXS308" s="75"/>
      <c r="QXT308" s="75"/>
      <c r="QXU308" s="75"/>
      <c r="QXV308" s="75"/>
      <c r="QXW308" s="75"/>
      <c r="QXX308" s="75"/>
      <c r="QXY308" s="75"/>
      <c r="QXZ308" s="75"/>
      <c r="QYA308" s="75"/>
      <c r="QYB308" s="75"/>
      <c r="QYC308" s="75"/>
      <c r="QYD308" s="75"/>
      <c r="QYE308" s="75"/>
      <c r="QYF308" s="75"/>
      <c r="QYG308" s="75"/>
      <c r="QYH308" s="75"/>
      <c r="QYI308" s="75"/>
      <c r="QYJ308" s="75"/>
      <c r="QYK308" s="75"/>
      <c r="QYL308" s="75"/>
      <c r="QYM308" s="75"/>
      <c r="QYN308" s="75"/>
      <c r="QYO308" s="75"/>
      <c r="QYP308" s="75"/>
      <c r="QYQ308" s="75"/>
      <c r="QYR308" s="75"/>
      <c r="QYS308" s="75"/>
      <c r="QYT308" s="75"/>
      <c r="QYU308" s="75"/>
      <c r="QYV308" s="75"/>
      <c r="QYW308" s="75"/>
      <c r="QYX308" s="75"/>
      <c r="QYY308" s="75"/>
      <c r="QYZ308" s="75"/>
      <c r="QZA308" s="75"/>
      <c r="QZB308" s="75"/>
      <c r="QZC308" s="75"/>
      <c r="QZD308" s="75"/>
      <c r="QZE308" s="75"/>
      <c r="QZF308" s="75"/>
      <c r="QZG308" s="75"/>
      <c r="QZH308" s="75"/>
      <c r="QZI308" s="75"/>
      <c r="QZJ308" s="75"/>
      <c r="QZK308" s="75"/>
      <c r="QZL308" s="75"/>
      <c r="QZM308" s="75"/>
      <c r="QZN308" s="75"/>
      <c r="QZO308" s="75"/>
      <c r="QZP308" s="75"/>
      <c r="QZQ308" s="75"/>
      <c r="QZR308" s="75"/>
      <c r="QZS308" s="75"/>
      <c r="QZT308" s="75"/>
      <c r="QZU308" s="75"/>
      <c r="QZV308" s="75"/>
      <c r="QZW308" s="75"/>
      <c r="QZX308" s="75"/>
      <c r="QZY308" s="75"/>
      <c r="QZZ308" s="75"/>
      <c r="RAA308" s="75"/>
      <c r="RAB308" s="75"/>
      <c r="RAC308" s="75"/>
      <c r="RAD308" s="75"/>
      <c r="RAE308" s="75"/>
      <c r="RAF308" s="75"/>
      <c r="RAG308" s="75"/>
      <c r="RAH308" s="75"/>
      <c r="RAI308" s="75"/>
      <c r="RAJ308" s="75"/>
      <c r="RAK308" s="75"/>
      <c r="RAL308" s="75"/>
      <c r="RAM308" s="75"/>
      <c r="RAN308" s="75"/>
      <c r="RAO308" s="75"/>
      <c r="RAP308" s="75"/>
      <c r="RAQ308" s="75"/>
      <c r="RAR308" s="75"/>
      <c r="RAS308" s="75"/>
      <c r="RAT308" s="75"/>
      <c r="RAU308" s="75"/>
      <c r="RAV308" s="75"/>
      <c r="RAW308" s="75"/>
      <c r="RAX308" s="75"/>
      <c r="RAY308" s="75"/>
      <c r="RAZ308" s="75"/>
      <c r="RBA308" s="75"/>
      <c r="RBB308" s="75"/>
      <c r="RBC308" s="75"/>
      <c r="RBD308" s="75"/>
      <c r="RBE308" s="75"/>
      <c r="RBF308" s="75"/>
      <c r="RBG308" s="75"/>
      <c r="RBH308" s="75"/>
      <c r="RBI308" s="75"/>
      <c r="RBJ308" s="75"/>
      <c r="RBK308" s="75"/>
      <c r="RBL308" s="75"/>
      <c r="RBM308" s="75"/>
      <c r="RBN308" s="75"/>
      <c r="RBO308" s="75"/>
      <c r="RBP308" s="75"/>
      <c r="RBQ308" s="75"/>
      <c r="RBR308" s="75"/>
      <c r="RBS308" s="75"/>
      <c r="RBT308" s="75"/>
      <c r="RBU308" s="75"/>
      <c r="RBV308" s="75"/>
      <c r="RBW308" s="75"/>
      <c r="RBX308" s="75"/>
      <c r="RBY308" s="75"/>
      <c r="RBZ308" s="75"/>
      <c r="RCA308" s="75"/>
      <c r="RCB308" s="75"/>
      <c r="RCC308" s="75"/>
      <c r="RCD308" s="75"/>
      <c r="RCE308" s="75"/>
      <c r="RCF308" s="75"/>
      <c r="RCG308" s="75"/>
      <c r="RCH308" s="75"/>
      <c r="RCI308" s="75"/>
      <c r="RCJ308" s="75"/>
      <c r="RCK308" s="75"/>
      <c r="RCL308" s="75"/>
      <c r="RCM308" s="75"/>
      <c r="RCN308" s="75"/>
      <c r="RCO308" s="75"/>
      <c r="RCP308" s="75"/>
      <c r="RCQ308" s="75"/>
      <c r="RCR308" s="75"/>
      <c r="RCS308" s="75"/>
      <c r="RCT308" s="75"/>
      <c r="RCU308" s="75"/>
      <c r="RCV308" s="75"/>
      <c r="RCW308" s="75"/>
      <c r="RCX308" s="75"/>
      <c r="RCY308" s="75"/>
      <c r="RCZ308" s="75"/>
      <c r="RDA308" s="75"/>
      <c r="RDB308" s="75"/>
      <c r="RDC308" s="75"/>
      <c r="RDD308" s="75"/>
      <c r="RDE308" s="75"/>
      <c r="RDF308" s="75"/>
      <c r="RDG308" s="75"/>
      <c r="RDH308" s="75"/>
      <c r="RDI308" s="75"/>
      <c r="RDJ308" s="75"/>
      <c r="RDK308" s="75"/>
      <c r="RDL308" s="75"/>
      <c r="RDM308" s="75"/>
      <c r="RDN308" s="75"/>
      <c r="RDO308" s="75"/>
      <c r="RDP308" s="75"/>
      <c r="RDQ308" s="75"/>
      <c r="RDR308" s="75"/>
      <c r="RDS308" s="75"/>
      <c r="RDT308" s="75"/>
      <c r="RDU308" s="75"/>
      <c r="RDV308" s="75"/>
      <c r="RDW308" s="75"/>
      <c r="RDX308" s="75"/>
      <c r="RDY308" s="75"/>
      <c r="RDZ308" s="75"/>
      <c r="REA308" s="75"/>
      <c r="REB308" s="75"/>
      <c r="REC308" s="75"/>
      <c r="RED308" s="75"/>
      <c r="REE308" s="75"/>
      <c r="REF308" s="75"/>
      <c r="REG308" s="75"/>
      <c r="REH308" s="75"/>
      <c r="REI308" s="75"/>
      <c r="REJ308" s="75"/>
      <c r="REK308" s="75"/>
      <c r="REL308" s="75"/>
      <c r="REM308" s="75"/>
      <c r="REN308" s="75"/>
      <c r="REO308" s="75"/>
      <c r="REP308" s="75"/>
      <c r="REQ308" s="75"/>
      <c r="RER308" s="75"/>
      <c r="RES308" s="75"/>
      <c r="RET308" s="75"/>
      <c r="REU308" s="75"/>
      <c r="REV308" s="75"/>
      <c r="REW308" s="75"/>
      <c r="REX308" s="75"/>
      <c r="REY308" s="75"/>
      <c r="REZ308" s="75"/>
      <c r="RFA308" s="75"/>
      <c r="RFB308" s="75"/>
      <c r="RFC308" s="75"/>
      <c r="RFD308" s="75"/>
      <c r="RFE308" s="75"/>
      <c r="RFF308" s="75"/>
      <c r="RFG308" s="75"/>
      <c r="RFH308" s="75"/>
      <c r="RFI308" s="75"/>
      <c r="RFJ308" s="75"/>
      <c r="RFK308" s="75"/>
      <c r="RFL308" s="75"/>
      <c r="RFM308" s="75"/>
      <c r="RFN308" s="75"/>
      <c r="RFO308" s="75"/>
      <c r="RFP308" s="75"/>
      <c r="RFQ308" s="75"/>
      <c r="RFR308" s="75"/>
      <c r="RFS308" s="75"/>
      <c r="RFT308" s="75"/>
      <c r="RFU308" s="75"/>
      <c r="RFV308" s="75"/>
      <c r="RFW308" s="75"/>
      <c r="RFX308" s="75"/>
      <c r="RFY308" s="75"/>
      <c r="RFZ308" s="75"/>
      <c r="RGA308" s="75"/>
      <c r="RGB308" s="75"/>
      <c r="RGC308" s="75"/>
      <c r="RGD308" s="75"/>
      <c r="RGE308" s="75"/>
      <c r="RGF308" s="75"/>
      <c r="RGG308" s="75"/>
      <c r="RGH308" s="75"/>
      <c r="RGI308" s="75"/>
      <c r="RGJ308" s="75"/>
      <c r="RGK308" s="75"/>
      <c r="RGL308" s="75"/>
      <c r="RGM308" s="75"/>
      <c r="RGN308" s="75"/>
      <c r="RGO308" s="75"/>
      <c r="RGP308" s="75"/>
      <c r="RGQ308" s="75"/>
      <c r="RGR308" s="75"/>
      <c r="RGS308" s="75"/>
      <c r="RGT308" s="75"/>
      <c r="RGU308" s="75"/>
      <c r="RGV308" s="75"/>
      <c r="RGW308" s="75"/>
      <c r="RGX308" s="75"/>
      <c r="RGY308" s="75"/>
      <c r="RGZ308" s="75"/>
      <c r="RHA308" s="75"/>
      <c r="RHB308" s="75"/>
      <c r="RHC308" s="75"/>
      <c r="RHD308" s="75"/>
      <c r="RHE308" s="75"/>
      <c r="RHF308" s="75"/>
      <c r="RHG308" s="75"/>
      <c r="RHH308" s="75"/>
      <c r="RHI308" s="75"/>
      <c r="RHJ308" s="75"/>
      <c r="RHK308" s="75"/>
      <c r="RHL308" s="75"/>
      <c r="RHM308" s="75"/>
      <c r="RHN308" s="75"/>
      <c r="RHO308" s="75"/>
      <c r="RHP308" s="75"/>
      <c r="RHQ308" s="75"/>
      <c r="RHR308" s="75"/>
      <c r="RHS308" s="75"/>
      <c r="RHT308" s="75"/>
      <c r="RHU308" s="75"/>
      <c r="RHV308" s="75"/>
      <c r="RHW308" s="75"/>
      <c r="RHX308" s="75"/>
      <c r="RHY308" s="75"/>
      <c r="RHZ308" s="75"/>
      <c r="RIA308" s="75"/>
      <c r="RIB308" s="75"/>
      <c r="RIC308" s="75"/>
      <c r="RID308" s="75"/>
      <c r="RIE308" s="75"/>
      <c r="RIF308" s="75"/>
      <c r="RIG308" s="75"/>
      <c r="RIH308" s="75"/>
      <c r="RII308" s="75"/>
      <c r="RIJ308" s="75"/>
      <c r="RIK308" s="75"/>
      <c r="RIL308" s="75"/>
      <c r="RIM308" s="75"/>
      <c r="RIN308" s="75"/>
      <c r="RIO308" s="75"/>
      <c r="RIP308" s="75"/>
      <c r="RIQ308" s="75"/>
      <c r="RIR308" s="75"/>
      <c r="RIS308" s="75"/>
      <c r="RIT308" s="75"/>
      <c r="RIU308" s="75"/>
      <c r="RIV308" s="75"/>
      <c r="RIW308" s="75"/>
      <c r="RIX308" s="75"/>
      <c r="RIY308" s="75"/>
      <c r="RIZ308" s="75"/>
      <c r="RJA308" s="75"/>
      <c r="RJB308" s="75"/>
      <c r="RJC308" s="75"/>
      <c r="RJD308" s="75"/>
      <c r="RJE308" s="75"/>
      <c r="RJF308" s="75"/>
      <c r="RJG308" s="75"/>
      <c r="RJH308" s="75"/>
      <c r="RJI308" s="75"/>
      <c r="RJJ308" s="75"/>
      <c r="RJK308" s="75"/>
      <c r="RJL308" s="75"/>
      <c r="RJM308" s="75"/>
      <c r="RJN308" s="75"/>
      <c r="RJO308" s="75"/>
      <c r="RJP308" s="75"/>
      <c r="RJQ308" s="75"/>
      <c r="RJR308" s="75"/>
      <c r="RJS308" s="75"/>
      <c r="RJT308" s="75"/>
      <c r="RJU308" s="75"/>
      <c r="RJV308" s="75"/>
      <c r="RJW308" s="75"/>
      <c r="RJX308" s="75"/>
      <c r="RJY308" s="75"/>
      <c r="RJZ308" s="75"/>
      <c r="RKA308" s="75"/>
      <c r="RKB308" s="75"/>
      <c r="RKC308" s="75"/>
      <c r="RKD308" s="75"/>
      <c r="RKE308" s="75"/>
      <c r="RKF308" s="75"/>
      <c r="RKG308" s="75"/>
      <c r="RKH308" s="75"/>
      <c r="RKI308" s="75"/>
      <c r="RKJ308" s="75"/>
      <c r="RKK308" s="75"/>
      <c r="RKL308" s="75"/>
      <c r="RKM308" s="75"/>
      <c r="RKN308" s="75"/>
      <c r="RKO308" s="75"/>
      <c r="RKP308" s="75"/>
      <c r="RKQ308" s="75"/>
      <c r="RKR308" s="75"/>
      <c r="RKS308" s="75"/>
      <c r="RKT308" s="75"/>
      <c r="RKU308" s="75"/>
      <c r="RKV308" s="75"/>
      <c r="RKW308" s="75"/>
      <c r="RKX308" s="75"/>
      <c r="RKY308" s="75"/>
      <c r="RKZ308" s="75"/>
      <c r="RLA308" s="75"/>
      <c r="RLB308" s="75"/>
      <c r="RLC308" s="75"/>
      <c r="RLD308" s="75"/>
      <c r="RLE308" s="75"/>
      <c r="RLF308" s="75"/>
      <c r="RLG308" s="75"/>
      <c r="RLH308" s="75"/>
      <c r="RLI308" s="75"/>
      <c r="RLJ308" s="75"/>
      <c r="RLK308" s="75"/>
      <c r="RLL308" s="75"/>
      <c r="RLM308" s="75"/>
      <c r="RLN308" s="75"/>
      <c r="RLO308" s="75"/>
      <c r="RLP308" s="75"/>
      <c r="RLQ308" s="75"/>
      <c r="RLR308" s="75"/>
      <c r="RLS308" s="75"/>
      <c r="RLT308" s="75"/>
      <c r="RLU308" s="75"/>
      <c r="RLV308" s="75"/>
      <c r="RLW308" s="75"/>
      <c r="RLX308" s="75"/>
      <c r="RLY308" s="75"/>
      <c r="RLZ308" s="75"/>
      <c r="RMA308" s="75"/>
      <c r="RMB308" s="75"/>
      <c r="RMC308" s="75"/>
      <c r="RMD308" s="75"/>
      <c r="RME308" s="75"/>
      <c r="RMF308" s="75"/>
      <c r="RMG308" s="75"/>
      <c r="RMH308" s="75"/>
      <c r="RMI308" s="75"/>
      <c r="RMJ308" s="75"/>
      <c r="RMK308" s="75"/>
      <c r="RML308" s="75"/>
      <c r="RMM308" s="75"/>
      <c r="RMN308" s="75"/>
      <c r="RMO308" s="75"/>
      <c r="RMP308" s="75"/>
      <c r="RMQ308" s="75"/>
      <c r="RMR308" s="75"/>
      <c r="RMS308" s="75"/>
      <c r="RMT308" s="75"/>
      <c r="RMU308" s="75"/>
      <c r="RMV308" s="75"/>
      <c r="RMW308" s="75"/>
      <c r="RMX308" s="75"/>
      <c r="RMY308" s="75"/>
      <c r="RMZ308" s="75"/>
      <c r="RNA308" s="75"/>
      <c r="RNB308" s="75"/>
      <c r="RNC308" s="75"/>
      <c r="RND308" s="75"/>
      <c r="RNE308" s="75"/>
      <c r="RNF308" s="75"/>
      <c r="RNG308" s="75"/>
      <c r="RNH308" s="75"/>
      <c r="RNI308" s="75"/>
      <c r="RNJ308" s="75"/>
      <c r="RNK308" s="75"/>
      <c r="RNL308" s="75"/>
      <c r="RNM308" s="75"/>
      <c r="RNN308" s="75"/>
      <c r="RNO308" s="75"/>
      <c r="RNP308" s="75"/>
      <c r="RNQ308" s="75"/>
      <c r="RNR308" s="75"/>
      <c r="RNS308" s="75"/>
      <c r="RNT308" s="75"/>
      <c r="RNU308" s="75"/>
      <c r="RNV308" s="75"/>
      <c r="RNW308" s="75"/>
      <c r="RNX308" s="75"/>
      <c r="RNY308" s="75"/>
      <c r="RNZ308" s="75"/>
      <c r="ROA308" s="75"/>
      <c r="ROB308" s="75"/>
      <c r="ROC308" s="75"/>
      <c r="ROD308" s="75"/>
      <c r="ROE308" s="75"/>
      <c r="ROF308" s="75"/>
      <c r="ROG308" s="75"/>
      <c r="ROH308" s="75"/>
      <c r="ROI308" s="75"/>
      <c r="ROJ308" s="75"/>
      <c r="ROK308" s="75"/>
      <c r="ROL308" s="75"/>
      <c r="ROM308" s="75"/>
      <c r="RON308" s="75"/>
      <c r="ROO308" s="75"/>
      <c r="ROP308" s="75"/>
      <c r="ROQ308" s="75"/>
      <c r="ROR308" s="75"/>
      <c r="ROS308" s="75"/>
      <c r="ROT308" s="75"/>
      <c r="ROU308" s="75"/>
      <c r="ROV308" s="75"/>
      <c r="ROW308" s="75"/>
      <c r="ROX308" s="75"/>
      <c r="ROY308" s="75"/>
      <c r="ROZ308" s="75"/>
      <c r="RPA308" s="75"/>
      <c r="RPB308" s="75"/>
      <c r="RPC308" s="75"/>
      <c r="RPD308" s="75"/>
      <c r="RPE308" s="75"/>
      <c r="RPF308" s="75"/>
      <c r="RPG308" s="75"/>
      <c r="RPH308" s="75"/>
      <c r="RPI308" s="75"/>
      <c r="RPJ308" s="75"/>
      <c r="RPK308" s="75"/>
      <c r="RPL308" s="75"/>
      <c r="RPM308" s="75"/>
      <c r="RPN308" s="75"/>
      <c r="RPO308" s="75"/>
      <c r="RPP308" s="75"/>
      <c r="RPQ308" s="75"/>
      <c r="RPR308" s="75"/>
      <c r="RPS308" s="75"/>
      <c r="RPT308" s="75"/>
      <c r="RPU308" s="75"/>
      <c r="RPV308" s="75"/>
      <c r="RPW308" s="75"/>
      <c r="RPX308" s="75"/>
      <c r="RPY308" s="75"/>
      <c r="RPZ308" s="75"/>
      <c r="RQA308" s="75"/>
      <c r="RQB308" s="75"/>
      <c r="RQC308" s="75"/>
      <c r="RQD308" s="75"/>
      <c r="RQE308" s="75"/>
      <c r="RQF308" s="75"/>
      <c r="RQG308" s="75"/>
      <c r="RQH308" s="75"/>
      <c r="RQI308" s="75"/>
      <c r="RQJ308" s="75"/>
      <c r="RQK308" s="75"/>
      <c r="RQL308" s="75"/>
      <c r="RQM308" s="75"/>
      <c r="RQN308" s="75"/>
      <c r="RQO308" s="75"/>
      <c r="RQP308" s="75"/>
      <c r="RQQ308" s="75"/>
      <c r="RQR308" s="75"/>
      <c r="RQS308" s="75"/>
      <c r="RQT308" s="75"/>
      <c r="RQU308" s="75"/>
      <c r="RQV308" s="75"/>
      <c r="RQW308" s="75"/>
      <c r="RQX308" s="75"/>
      <c r="RQY308" s="75"/>
      <c r="RQZ308" s="75"/>
      <c r="RRA308" s="75"/>
      <c r="RRB308" s="75"/>
      <c r="RRC308" s="75"/>
      <c r="RRD308" s="75"/>
      <c r="RRE308" s="75"/>
      <c r="RRF308" s="75"/>
      <c r="RRG308" s="75"/>
      <c r="RRH308" s="75"/>
      <c r="RRI308" s="75"/>
      <c r="RRJ308" s="75"/>
      <c r="RRK308" s="75"/>
      <c r="RRL308" s="75"/>
      <c r="RRM308" s="75"/>
      <c r="RRN308" s="75"/>
      <c r="RRO308" s="75"/>
      <c r="RRP308" s="75"/>
      <c r="RRQ308" s="75"/>
      <c r="RRR308" s="75"/>
      <c r="RRS308" s="75"/>
      <c r="RRT308" s="75"/>
      <c r="RRU308" s="75"/>
      <c r="RRV308" s="75"/>
      <c r="RRW308" s="75"/>
      <c r="RRX308" s="75"/>
      <c r="RRY308" s="75"/>
      <c r="RRZ308" s="75"/>
      <c r="RSA308" s="75"/>
      <c r="RSB308" s="75"/>
      <c r="RSC308" s="75"/>
      <c r="RSD308" s="75"/>
      <c r="RSE308" s="75"/>
      <c r="RSF308" s="75"/>
      <c r="RSG308" s="75"/>
      <c r="RSH308" s="75"/>
      <c r="RSI308" s="75"/>
      <c r="RSJ308" s="75"/>
      <c r="RSK308" s="75"/>
      <c r="RSL308" s="75"/>
      <c r="RSM308" s="75"/>
      <c r="RSN308" s="75"/>
      <c r="RSO308" s="75"/>
      <c r="RSP308" s="75"/>
      <c r="RSQ308" s="75"/>
      <c r="RSR308" s="75"/>
      <c r="RSS308" s="75"/>
      <c r="RST308" s="75"/>
      <c r="RSU308" s="75"/>
      <c r="RSV308" s="75"/>
      <c r="RSW308" s="75"/>
      <c r="RSX308" s="75"/>
      <c r="RSY308" s="75"/>
      <c r="RSZ308" s="75"/>
      <c r="RTA308" s="75"/>
      <c r="RTB308" s="75"/>
      <c r="RTC308" s="75"/>
      <c r="RTD308" s="75"/>
      <c r="RTE308" s="75"/>
      <c r="RTF308" s="75"/>
      <c r="RTG308" s="75"/>
      <c r="RTH308" s="75"/>
      <c r="RTI308" s="75"/>
      <c r="RTJ308" s="75"/>
      <c r="RTK308" s="75"/>
      <c r="RTL308" s="75"/>
      <c r="RTM308" s="75"/>
      <c r="RTN308" s="75"/>
      <c r="RTO308" s="75"/>
      <c r="RTP308" s="75"/>
      <c r="RTQ308" s="75"/>
      <c r="RTR308" s="75"/>
      <c r="RTS308" s="75"/>
      <c r="RTT308" s="75"/>
      <c r="RTU308" s="75"/>
      <c r="RTV308" s="75"/>
      <c r="RTW308" s="75"/>
      <c r="RTX308" s="75"/>
      <c r="RTY308" s="75"/>
      <c r="RTZ308" s="75"/>
      <c r="RUA308" s="75"/>
      <c r="RUB308" s="75"/>
      <c r="RUC308" s="75"/>
      <c r="RUD308" s="75"/>
      <c r="RUE308" s="75"/>
      <c r="RUF308" s="75"/>
      <c r="RUG308" s="75"/>
      <c r="RUH308" s="75"/>
      <c r="RUI308" s="75"/>
      <c r="RUJ308" s="75"/>
      <c r="RUK308" s="75"/>
      <c r="RUL308" s="75"/>
      <c r="RUM308" s="75"/>
      <c r="RUN308" s="75"/>
      <c r="RUO308" s="75"/>
      <c r="RUP308" s="75"/>
      <c r="RUQ308" s="75"/>
      <c r="RUR308" s="75"/>
      <c r="RUS308" s="75"/>
      <c r="RUT308" s="75"/>
      <c r="RUU308" s="75"/>
      <c r="RUV308" s="75"/>
      <c r="RUW308" s="75"/>
      <c r="RUX308" s="75"/>
      <c r="RUY308" s="75"/>
      <c r="RUZ308" s="75"/>
      <c r="RVA308" s="75"/>
      <c r="RVB308" s="75"/>
      <c r="RVC308" s="75"/>
      <c r="RVD308" s="75"/>
      <c r="RVE308" s="75"/>
      <c r="RVF308" s="75"/>
      <c r="RVG308" s="75"/>
      <c r="RVH308" s="75"/>
      <c r="RVI308" s="75"/>
      <c r="RVJ308" s="75"/>
      <c r="RVK308" s="75"/>
      <c r="RVL308" s="75"/>
      <c r="RVM308" s="75"/>
      <c r="RVN308" s="75"/>
      <c r="RVO308" s="75"/>
      <c r="RVP308" s="75"/>
      <c r="RVQ308" s="75"/>
      <c r="RVR308" s="75"/>
      <c r="RVS308" s="75"/>
      <c r="RVT308" s="75"/>
      <c r="RVU308" s="75"/>
      <c r="RVV308" s="75"/>
      <c r="RVW308" s="75"/>
      <c r="RVX308" s="75"/>
      <c r="RVY308" s="75"/>
      <c r="RVZ308" s="75"/>
      <c r="RWA308" s="75"/>
      <c r="RWB308" s="75"/>
      <c r="RWC308" s="75"/>
      <c r="RWD308" s="75"/>
      <c r="RWE308" s="75"/>
      <c r="RWF308" s="75"/>
      <c r="RWG308" s="75"/>
      <c r="RWH308" s="75"/>
      <c r="RWI308" s="75"/>
      <c r="RWJ308" s="75"/>
      <c r="RWK308" s="75"/>
      <c r="RWL308" s="75"/>
      <c r="RWM308" s="75"/>
      <c r="RWN308" s="75"/>
      <c r="RWO308" s="75"/>
      <c r="RWP308" s="75"/>
      <c r="RWQ308" s="75"/>
      <c r="RWR308" s="75"/>
      <c r="RWS308" s="75"/>
      <c r="RWT308" s="75"/>
      <c r="RWU308" s="75"/>
      <c r="RWV308" s="75"/>
      <c r="RWW308" s="75"/>
      <c r="RWX308" s="75"/>
      <c r="RWY308" s="75"/>
      <c r="RWZ308" s="75"/>
      <c r="RXA308" s="75"/>
      <c r="RXB308" s="75"/>
      <c r="RXC308" s="75"/>
      <c r="RXD308" s="75"/>
      <c r="RXE308" s="75"/>
      <c r="RXF308" s="75"/>
      <c r="RXG308" s="75"/>
      <c r="RXH308" s="75"/>
      <c r="RXI308" s="75"/>
      <c r="RXJ308" s="75"/>
      <c r="RXK308" s="75"/>
      <c r="RXL308" s="75"/>
      <c r="RXM308" s="75"/>
      <c r="RXN308" s="75"/>
      <c r="RXO308" s="75"/>
      <c r="RXP308" s="75"/>
      <c r="RXQ308" s="75"/>
      <c r="RXR308" s="75"/>
      <c r="RXS308" s="75"/>
      <c r="RXT308" s="75"/>
      <c r="RXU308" s="75"/>
      <c r="RXV308" s="75"/>
      <c r="RXW308" s="75"/>
      <c r="RXX308" s="75"/>
      <c r="RXY308" s="75"/>
      <c r="RXZ308" s="75"/>
      <c r="RYA308" s="75"/>
      <c r="RYB308" s="75"/>
      <c r="RYC308" s="75"/>
      <c r="RYD308" s="75"/>
      <c r="RYE308" s="75"/>
      <c r="RYF308" s="75"/>
      <c r="RYG308" s="75"/>
      <c r="RYH308" s="75"/>
      <c r="RYI308" s="75"/>
      <c r="RYJ308" s="75"/>
      <c r="RYK308" s="75"/>
      <c r="RYL308" s="75"/>
      <c r="RYM308" s="75"/>
      <c r="RYN308" s="75"/>
      <c r="RYO308" s="75"/>
      <c r="RYP308" s="75"/>
      <c r="RYQ308" s="75"/>
      <c r="RYR308" s="75"/>
      <c r="RYS308" s="75"/>
      <c r="RYT308" s="75"/>
      <c r="RYU308" s="75"/>
      <c r="RYV308" s="75"/>
      <c r="RYW308" s="75"/>
      <c r="RYX308" s="75"/>
      <c r="RYY308" s="75"/>
      <c r="RYZ308" s="75"/>
      <c r="RZA308" s="75"/>
      <c r="RZB308" s="75"/>
      <c r="RZC308" s="75"/>
      <c r="RZD308" s="75"/>
      <c r="RZE308" s="75"/>
      <c r="RZF308" s="75"/>
      <c r="RZG308" s="75"/>
      <c r="RZH308" s="75"/>
      <c r="RZI308" s="75"/>
      <c r="RZJ308" s="75"/>
      <c r="RZK308" s="75"/>
      <c r="RZL308" s="75"/>
      <c r="RZM308" s="75"/>
      <c r="RZN308" s="75"/>
      <c r="RZO308" s="75"/>
      <c r="RZP308" s="75"/>
      <c r="RZQ308" s="75"/>
      <c r="RZR308" s="75"/>
      <c r="RZS308" s="75"/>
      <c r="RZT308" s="75"/>
      <c r="RZU308" s="75"/>
      <c r="RZV308" s="75"/>
      <c r="RZW308" s="75"/>
      <c r="RZX308" s="75"/>
      <c r="RZY308" s="75"/>
      <c r="RZZ308" s="75"/>
      <c r="SAA308" s="75"/>
      <c r="SAB308" s="75"/>
      <c r="SAC308" s="75"/>
      <c r="SAD308" s="75"/>
      <c r="SAE308" s="75"/>
      <c r="SAF308" s="75"/>
      <c r="SAG308" s="75"/>
      <c r="SAH308" s="75"/>
      <c r="SAI308" s="75"/>
      <c r="SAJ308" s="75"/>
      <c r="SAK308" s="75"/>
      <c r="SAL308" s="75"/>
      <c r="SAM308" s="75"/>
      <c r="SAN308" s="75"/>
      <c r="SAO308" s="75"/>
      <c r="SAP308" s="75"/>
      <c r="SAQ308" s="75"/>
      <c r="SAR308" s="75"/>
      <c r="SAS308" s="75"/>
      <c r="SAT308" s="75"/>
      <c r="SAU308" s="75"/>
      <c r="SAV308" s="75"/>
      <c r="SAW308" s="75"/>
      <c r="SAX308" s="75"/>
      <c r="SAY308" s="75"/>
      <c r="SAZ308" s="75"/>
      <c r="SBA308" s="75"/>
      <c r="SBB308" s="75"/>
      <c r="SBC308" s="75"/>
      <c r="SBD308" s="75"/>
      <c r="SBE308" s="75"/>
      <c r="SBF308" s="75"/>
      <c r="SBG308" s="75"/>
      <c r="SBH308" s="75"/>
      <c r="SBI308" s="75"/>
      <c r="SBJ308" s="75"/>
      <c r="SBK308" s="75"/>
      <c r="SBL308" s="75"/>
      <c r="SBM308" s="75"/>
      <c r="SBN308" s="75"/>
      <c r="SBO308" s="75"/>
      <c r="SBP308" s="75"/>
      <c r="SBQ308" s="75"/>
      <c r="SBR308" s="75"/>
      <c r="SBS308" s="75"/>
      <c r="SBT308" s="75"/>
      <c r="SBU308" s="75"/>
      <c r="SBV308" s="75"/>
      <c r="SBW308" s="75"/>
      <c r="SBX308" s="75"/>
      <c r="SBY308" s="75"/>
      <c r="SBZ308" s="75"/>
      <c r="SCA308" s="75"/>
      <c r="SCB308" s="75"/>
      <c r="SCC308" s="75"/>
      <c r="SCD308" s="75"/>
      <c r="SCE308" s="75"/>
      <c r="SCF308" s="75"/>
      <c r="SCG308" s="75"/>
      <c r="SCH308" s="75"/>
      <c r="SCI308" s="75"/>
      <c r="SCJ308" s="75"/>
      <c r="SCK308" s="75"/>
      <c r="SCL308" s="75"/>
      <c r="SCM308" s="75"/>
      <c r="SCN308" s="75"/>
      <c r="SCO308" s="75"/>
      <c r="SCP308" s="75"/>
      <c r="SCQ308" s="75"/>
      <c r="SCR308" s="75"/>
      <c r="SCS308" s="75"/>
      <c r="SCT308" s="75"/>
      <c r="SCU308" s="75"/>
      <c r="SCV308" s="75"/>
      <c r="SCW308" s="75"/>
      <c r="SCX308" s="75"/>
      <c r="SCY308" s="75"/>
      <c r="SCZ308" s="75"/>
      <c r="SDA308" s="75"/>
      <c r="SDB308" s="75"/>
      <c r="SDC308" s="75"/>
      <c r="SDD308" s="75"/>
      <c r="SDE308" s="75"/>
      <c r="SDF308" s="75"/>
      <c r="SDG308" s="75"/>
      <c r="SDH308" s="75"/>
      <c r="SDI308" s="75"/>
      <c r="SDJ308" s="75"/>
      <c r="SDK308" s="75"/>
      <c r="SDL308" s="75"/>
      <c r="SDM308" s="75"/>
      <c r="SDN308" s="75"/>
      <c r="SDO308" s="75"/>
      <c r="SDP308" s="75"/>
      <c r="SDQ308" s="75"/>
      <c r="SDR308" s="75"/>
      <c r="SDS308" s="75"/>
      <c r="SDT308" s="75"/>
      <c r="SDU308" s="75"/>
      <c r="SDV308" s="75"/>
      <c r="SDW308" s="75"/>
      <c r="SDX308" s="75"/>
      <c r="SDY308" s="75"/>
      <c r="SDZ308" s="75"/>
      <c r="SEA308" s="75"/>
      <c r="SEB308" s="75"/>
      <c r="SEC308" s="75"/>
      <c r="SED308" s="75"/>
      <c r="SEE308" s="75"/>
      <c r="SEF308" s="75"/>
      <c r="SEG308" s="75"/>
      <c r="SEH308" s="75"/>
      <c r="SEI308" s="75"/>
      <c r="SEJ308" s="75"/>
      <c r="SEK308" s="75"/>
      <c r="SEL308" s="75"/>
      <c r="SEM308" s="75"/>
      <c r="SEN308" s="75"/>
      <c r="SEO308" s="75"/>
      <c r="SEP308" s="75"/>
      <c r="SEQ308" s="75"/>
      <c r="SER308" s="75"/>
      <c r="SES308" s="75"/>
      <c r="SET308" s="75"/>
      <c r="SEU308" s="75"/>
      <c r="SEV308" s="75"/>
      <c r="SEW308" s="75"/>
      <c r="SEX308" s="75"/>
      <c r="SEY308" s="75"/>
      <c r="SEZ308" s="75"/>
      <c r="SFA308" s="75"/>
      <c r="SFB308" s="75"/>
      <c r="SFC308" s="75"/>
      <c r="SFD308" s="75"/>
      <c r="SFE308" s="75"/>
      <c r="SFF308" s="75"/>
      <c r="SFG308" s="75"/>
      <c r="SFH308" s="75"/>
      <c r="SFI308" s="75"/>
      <c r="SFJ308" s="75"/>
      <c r="SFK308" s="75"/>
      <c r="SFL308" s="75"/>
      <c r="SFM308" s="75"/>
      <c r="SFN308" s="75"/>
      <c r="SFO308" s="75"/>
      <c r="SFP308" s="75"/>
      <c r="SFQ308" s="75"/>
      <c r="SFR308" s="75"/>
      <c r="SFS308" s="75"/>
      <c r="SFT308" s="75"/>
      <c r="SFU308" s="75"/>
      <c r="SFV308" s="75"/>
      <c r="SFW308" s="75"/>
      <c r="SFX308" s="75"/>
      <c r="SFY308" s="75"/>
      <c r="SFZ308" s="75"/>
      <c r="SGA308" s="75"/>
      <c r="SGB308" s="75"/>
      <c r="SGC308" s="75"/>
      <c r="SGD308" s="75"/>
      <c r="SGE308" s="75"/>
      <c r="SGF308" s="75"/>
      <c r="SGG308" s="75"/>
      <c r="SGH308" s="75"/>
      <c r="SGI308" s="75"/>
      <c r="SGJ308" s="75"/>
      <c r="SGK308" s="75"/>
      <c r="SGL308" s="75"/>
      <c r="SGM308" s="75"/>
      <c r="SGN308" s="75"/>
      <c r="SGO308" s="75"/>
      <c r="SGP308" s="75"/>
      <c r="SGQ308" s="75"/>
      <c r="SGR308" s="75"/>
      <c r="SGS308" s="75"/>
      <c r="SGT308" s="75"/>
      <c r="SGU308" s="75"/>
      <c r="SGV308" s="75"/>
      <c r="SGW308" s="75"/>
      <c r="SGX308" s="75"/>
      <c r="SGY308" s="75"/>
      <c r="SGZ308" s="75"/>
      <c r="SHA308" s="75"/>
      <c r="SHB308" s="75"/>
      <c r="SHC308" s="75"/>
      <c r="SHD308" s="75"/>
      <c r="SHE308" s="75"/>
      <c r="SHF308" s="75"/>
      <c r="SHG308" s="75"/>
      <c r="SHH308" s="75"/>
      <c r="SHI308" s="75"/>
      <c r="SHJ308" s="75"/>
      <c r="SHK308" s="75"/>
      <c r="SHL308" s="75"/>
      <c r="SHM308" s="75"/>
      <c r="SHN308" s="75"/>
      <c r="SHO308" s="75"/>
      <c r="SHP308" s="75"/>
      <c r="SHQ308" s="75"/>
      <c r="SHR308" s="75"/>
      <c r="SHS308" s="75"/>
      <c r="SHT308" s="75"/>
      <c r="SHU308" s="75"/>
      <c r="SHV308" s="75"/>
      <c r="SHW308" s="75"/>
      <c r="SHX308" s="75"/>
      <c r="SHY308" s="75"/>
      <c r="SHZ308" s="75"/>
      <c r="SIA308" s="75"/>
      <c r="SIB308" s="75"/>
      <c r="SIC308" s="75"/>
      <c r="SID308" s="75"/>
      <c r="SIE308" s="75"/>
      <c r="SIF308" s="75"/>
      <c r="SIG308" s="75"/>
      <c r="SIH308" s="75"/>
      <c r="SII308" s="75"/>
      <c r="SIJ308" s="75"/>
      <c r="SIK308" s="75"/>
      <c r="SIL308" s="75"/>
      <c r="SIM308" s="75"/>
      <c r="SIN308" s="75"/>
      <c r="SIO308" s="75"/>
      <c r="SIP308" s="75"/>
      <c r="SIQ308" s="75"/>
      <c r="SIR308" s="75"/>
      <c r="SIS308" s="75"/>
      <c r="SIT308" s="75"/>
      <c r="SIU308" s="75"/>
      <c r="SIV308" s="75"/>
      <c r="SIW308" s="75"/>
      <c r="SIX308" s="75"/>
      <c r="SIY308" s="75"/>
      <c r="SIZ308" s="75"/>
      <c r="SJA308" s="75"/>
      <c r="SJB308" s="75"/>
      <c r="SJC308" s="75"/>
      <c r="SJD308" s="75"/>
      <c r="SJE308" s="75"/>
      <c r="SJF308" s="75"/>
      <c r="SJG308" s="75"/>
      <c r="SJH308" s="75"/>
      <c r="SJI308" s="75"/>
      <c r="SJJ308" s="75"/>
      <c r="SJK308" s="75"/>
      <c r="SJL308" s="75"/>
      <c r="SJM308" s="75"/>
      <c r="SJN308" s="75"/>
      <c r="SJO308" s="75"/>
      <c r="SJP308" s="75"/>
      <c r="SJQ308" s="75"/>
      <c r="SJR308" s="75"/>
      <c r="SJS308" s="75"/>
      <c r="SJT308" s="75"/>
      <c r="SJU308" s="75"/>
      <c r="SJV308" s="75"/>
      <c r="SJW308" s="75"/>
      <c r="SJX308" s="75"/>
      <c r="SJY308" s="75"/>
      <c r="SJZ308" s="75"/>
      <c r="SKA308" s="75"/>
      <c r="SKB308" s="75"/>
      <c r="SKC308" s="75"/>
      <c r="SKD308" s="75"/>
      <c r="SKE308" s="75"/>
      <c r="SKF308" s="75"/>
      <c r="SKG308" s="75"/>
      <c r="SKH308" s="75"/>
      <c r="SKI308" s="75"/>
      <c r="SKJ308" s="75"/>
      <c r="SKK308" s="75"/>
      <c r="SKL308" s="75"/>
      <c r="SKM308" s="75"/>
      <c r="SKN308" s="75"/>
      <c r="SKO308" s="75"/>
      <c r="SKP308" s="75"/>
      <c r="SKQ308" s="75"/>
      <c r="SKR308" s="75"/>
      <c r="SKS308" s="75"/>
      <c r="SKT308" s="75"/>
      <c r="SKU308" s="75"/>
      <c r="SKV308" s="75"/>
      <c r="SKW308" s="75"/>
      <c r="SKX308" s="75"/>
      <c r="SKY308" s="75"/>
      <c r="SKZ308" s="75"/>
      <c r="SLA308" s="75"/>
      <c r="SLB308" s="75"/>
      <c r="SLC308" s="75"/>
      <c r="SLD308" s="75"/>
      <c r="SLE308" s="75"/>
      <c r="SLF308" s="75"/>
      <c r="SLG308" s="75"/>
      <c r="SLH308" s="75"/>
      <c r="SLI308" s="75"/>
      <c r="SLJ308" s="75"/>
      <c r="SLK308" s="75"/>
      <c r="SLL308" s="75"/>
      <c r="SLM308" s="75"/>
      <c r="SLN308" s="75"/>
      <c r="SLO308" s="75"/>
      <c r="SLP308" s="75"/>
      <c r="SLQ308" s="75"/>
      <c r="SLR308" s="75"/>
      <c r="SLS308" s="75"/>
      <c r="SLT308" s="75"/>
      <c r="SLU308" s="75"/>
      <c r="SLV308" s="75"/>
      <c r="SLW308" s="75"/>
      <c r="SLX308" s="75"/>
      <c r="SLY308" s="75"/>
      <c r="SLZ308" s="75"/>
      <c r="SMA308" s="75"/>
      <c r="SMB308" s="75"/>
      <c r="SMC308" s="75"/>
      <c r="SMD308" s="75"/>
      <c r="SME308" s="75"/>
      <c r="SMF308" s="75"/>
      <c r="SMG308" s="75"/>
      <c r="SMH308" s="75"/>
      <c r="SMI308" s="75"/>
      <c r="SMJ308" s="75"/>
      <c r="SMK308" s="75"/>
      <c r="SML308" s="75"/>
      <c r="SMM308" s="75"/>
      <c r="SMN308" s="75"/>
      <c r="SMO308" s="75"/>
      <c r="SMP308" s="75"/>
      <c r="SMQ308" s="75"/>
      <c r="SMR308" s="75"/>
      <c r="SMS308" s="75"/>
      <c r="SMT308" s="75"/>
      <c r="SMU308" s="75"/>
      <c r="SMV308" s="75"/>
      <c r="SMW308" s="75"/>
      <c r="SMX308" s="75"/>
      <c r="SMY308" s="75"/>
      <c r="SMZ308" s="75"/>
      <c r="SNA308" s="75"/>
      <c r="SNB308" s="75"/>
      <c r="SNC308" s="75"/>
      <c r="SND308" s="75"/>
      <c r="SNE308" s="75"/>
      <c r="SNF308" s="75"/>
      <c r="SNG308" s="75"/>
      <c r="SNH308" s="75"/>
      <c r="SNI308" s="75"/>
      <c r="SNJ308" s="75"/>
      <c r="SNK308" s="75"/>
      <c r="SNL308" s="75"/>
      <c r="SNM308" s="75"/>
      <c r="SNN308" s="75"/>
      <c r="SNO308" s="75"/>
      <c r="SNP308" s="75"/>
      <c r="SNQ308" s="75"/>
      <c r="SNR308" s="75"/>
      <c r="SNS308" s="75"/>
      <c r="SNT308" s="75"/>
      <c r="SNU308" s="75"/>
      <c r="SNV308" s="75"/>
      <c r="SNW308" s="75"/>
      <c r="SNX308" s="75"/>
      <c r="SNY308" s="75"/>
      <c r="SNZ308" s="75"/>
      <c r="SOA308" s="75"/>
      <c r="SOB308" s="75"/>
      <c r="SOC308" s="75"/>
      <c r="SOD308" s="75"/>
      <c r="SOE308" s="75"/>
      <c r="SOF308" s="75"/>
      <c r="SOG308" s="75"/>
      <c r="SOH308" s="75"/>
      <c r="SOI308" s="75"/>
      <c r="SOJ308" s="75"/>
      <c r="SOK308" s="75"/>
      <c r="SOL308" s="75"/>
      <c r="SOM308" s="75"/>
      <c r="SON308" s="75"/>
      <c r="SOO308" s="75"/>
      <c r="SOP308" s="75"/>
      <c r="SOQ308" s="75"/>
      <c r="SOR308" s="75"/>
      <c r="SOS308" s="75"/>
      <c r="SOT308" s="75"/>
      <c r="SOU308" s="75"/>
      <c r="SOV308" s="75"/>
      <c r="SOW308" s="75"/>
      <c r="SOX308" s="75"/>
      <c r="SOY308" s="75"/>
      <c r="SOZ308" s="75"/>
      <c r="SPA308" s="75"/>
      <c r="SPB308" s="75"/>
      <c r="SPC308" s="75"/>
      <c r="SPD308" s="75"/>
      <c r="SPE308" s="75"/>
      <c r="SPF308" s="75"/>
      <c r="SPG308" s="75"/>
      <c r="SPH308" s="75"/>
      <c r="SPI308" s="75"/>
      <c r="SPJ308" s="75"/>
      <c r="SPK308" s="75"/>
      <c r="SPL308" s="75"/>
      <c r="SPM308" s="75"/>
      <c r="SPN308" s="75"/>
      <c r="SPO308" s="75"/>
      <c r="SPP308" s="75"/>
      <c r="SPQ308" s="75"/>
      <c r="SPR308" s="75"/>
      <c r="SPS308" s="75"/>
      <c r="SPT308" s="75"/>
      <c r="SPU308" s="75"/>
      <c r="SPV308" s="75"/>
      <c r="SPW308" s="75"/>
      <c r="SPX308" s="75"/>
      <c r="SPY308" s="75"/>
      <c r="SPZ308" s="75"/>
      <c r="SQA308" s="75"/>
      <c r="SQB308" s="75"/>
      <c r="SQC308" s="75"/>
      <c r="SQD308" s="75"/>
      <c r="SQE308" s="75"/>
      <c r="SQF308" s="75"/>
      <c r="SQG308" s="75"/>
      <c r="SQH308" s="75"/>
      <c r="SQI308" s="75"/>
      <c r="SQJ308" s="75"/>
      <c r="SQK308" s="75"/>
      <c r="SQL308" s="75"/>
      <c r="SQM308" s="75"/>
      <c r="SQN308" s="75"/>
      <c r="SQO308" s="75"/>
      <c r="SQP308" s="75"/>
      <c r="SQQ308" s="75"/>
      <c r="SQR308" s="75"/>
      <c r="SQS308" s="75"/>
      <c r="SQT308" s="75"/>
      <c r="SQU308" s="75"/>
      <c r="SQV308" s="75"/>
      <c r="SQW308" s="75"/>
      <c r="SQX308" s="75"/>
      <c r="SQY308" s="75"/>
      <c r="SQZ308" s="75"/>
      <c r="SRA308" s="75"/>
      <c r="SRB308" s="75"/>
      <c r="SRC308" s="75"/>
      <c r="SRD308" s="75"/>
      <c r="SRE308" s="75"/>
      <c r="SRF308" s="75"/>
      <c r="SRG308" s="75"/>
      <c r="SRH308" s="75"/>
      <c r="SRI308" s="75"/>
      <c r="SRJ308" s="75"/>
      <c r="SRK308" s="75"/>
      <c r="SRL308" s="75"/>
      <c r="SRM308" s="75"/>
      <c r="SRN308" s="75"/>
      <c r="SRO308" s="75"/>
      <c r="SRP308" s="75"/>
      <c r="SRQ308" s="75"/>
      <c r="SRR308" s="75"/>
      <c r="SRS308" s="75"/>
      <c r="SRT308" s="75"/>
      <c r="SRU308" s="75"/>
      <c r="SRV308" s="75"/>
      <c r="SRW308" s="75"/>
      <c r="SRX308" s="75"/>
      <c r="SRY308" s="75"/>
      <c r="SRZ308" s="75"/>
      <c r="SSA308" s="75"/>
      <c r="SSB308" s="75"/>
      <c r="SSC308" s="75"/>
      <c r="SSD308" s="75"/>
      <c r="SSE308" s="75"/>
      <c r="SSF308" s="75"/>
      <c r="SSG308" s="75"/>
      <c r="SSH308" s="75"/>
      <c r="SSI308" s="75"/>
      <c r="SSJ308" s="75"/>
      <c r="SSK308" s="75"/>
      <c r="SSL308" s="75"/>
      <c r="SSM308" s="75"/>
      <c r="SSN308" s="75"/>
      <c r="SSO308" s="75"/>
      <c r="SSP308" s="75"/>
      <c r="SSQ308" s="75"/>
      <c r="SSR308" s="75"/>
      <c r="SSS308" s="75"/>
      <c r="SST308" s="75"/>
      <c r="SSU308" s="75"/>
      <c r="SSV308" s="75"/>
      <c r="SSW308" s="75"/>
      <c r="SSX308" s="75"/>
      <c r="SSY308" s="75"/>
      <c r="SSZ308" s="75"/>
      <c r="STA308" s="75"/>
      <c r="STB308" s="75"/>
      <c r="STC308" s="75"/>
      <c r="STD308" s="75"/>
      <c r="STE308" s="75"/>
      <c r="STF308" s="75"/>
      <c r="STG308" s="75"/>
      <c r="STH308" s="75"/>
      <c r="STI308" s="75"/>
      <c r="STJ308" s="75"/>
      <c r="STK308" s="75"/>
      <c r="STL308" s="75"/>
      <c r="STM308" s="75"/>
      <c r="STN308" s="75"/>
      <c r="STO308" s="75"/>
      <c r="STP308" s="75"/>
      <c r="STQ308" s="75"/>
      <c r="STR308" s="75"/>
      <c r="STS308" s="75"/>
      <c r="STT308" s="75"/>
      <c r="STU308" s="75"/>
      <c r="STV308" s="75"/>
      <c r="STW308" s="75"/>
      <c r="STX308" s="75"/>
      <c r="STY308" s="75"/>
      <c r="STZ308" s="75"/>
      <c r="SUA308" s="75"/>
      <c r="SUB308" s="75"/>
      <c r="SUC308" s="75"/>
      <c r="SUD308" s="75"/>
      <c r="SUE308" s="75"/>
      <c r="SUF308" s="75"/>
      <c r="SUG308" s="75"/>
      <c r="SUH308" s="75"/>
      <c r="SUI308" s="75"/>
      <c r="SUJ308" s="75"/>
      <c r="SUK308" s="75"/>
      <c r="SUL308" s="75"/>
      <c r="SUM308" s="75"/>
      <c r="SUN308" s="75"/>
      <c r="SUO308" s="75"/>
      <c r="SUP308" s="75"/>
      <c r="SUQ308" s="75"/>
      <c r="SUR308" s="75"/>
      <c r="SUS308" s="75"/>
      <c r="SUT308" s="75"/>
      <c r="SUU308" s="75"/>
      <c r="SUV308" s="75"/>
      <c r="SUW308" s="75"/>
      <c r="SUX308" s="75"/>
      <c r="SUY308" s="75"/>
      <c r="SUZ308" s="75"/>
      <c r="SVA308" s="75"/>
      <c r="SVB308" s="75"/>
      <c r="SVC308" s="75"/>
      <c r="SVD308" s="75"/>
      <c r="SVE308" s="75"/>
      <c r="SVF308" s="75"/>
      <c r="SVG308" s="75"/>
      <c r="SVH308" s="75"/>
      <c r="SVI308" s="75"/>
      <c r="SVJ308" s="75"/>
      <c r="SVK308" s="75"/>
      <c r="SVL308" s="75"/>
      <c r="SVM308" s="75"/>
      <c r="SVN308" s="75"/>
      <c r="SVO308" s="75"/>
      <c r="SVP308" s="75"/>
      <c r="SVQ308" s="75"/>
      <c r="SVR308" s="75"/>
      <c r="SVS308" s="75"/>
      <c r="SVT308" s="75"/>
      <c r="SVU308" s="75"/>
      <c r="SVV308" s="75"/>
      <c r="SVW308" s="75"/>
      <c r="SVX308" s="75"/>
      <c r="SVY308" s="75"/>
      <c r="SVZ308" s="75"/>
      <c r="SWA308" s="75"/>
      <c r="SWB308" s="75"/>
      <c r="SWC308" s="75"/>
      <c r="SWD308" s="75"/>
      <c r="SWE308" s="75"/>
      <c r="SWF308" s="75"/>
      <c r="SWG308" s="75"/>
      <c r="SWH308" s="75"/>
      <c r="SWI308" s="75"/>
      <c r="SWJ308" s="75"/>
      <c r="SWK308" s="75"/>
      <c r="SWL308" s="75"/>
      <c r="SWM308" s="75"/>
      <c r="SWN308" s="75"/>
      <c r="SWO308" s="75"/>
      <c r="SWP308" s="75"/>
      <c r="SWQ308" s="75"/>
      <c r="SWR308" s="75"/>
      <c r="SWS308" s="75"/>
      <c r="SWT308" s="75"/>
      <c r="SWU308" s="75"/>
      <c r="SWV308" s="75"/>
      <c r="SWW308" s="75"/>
      <c r="SWX308" s="75"/>
      <c r="SWY308" s="75"/>
      <c r="SWZ308" s="75"/>
      <c r="SXA308" s="75"/>
      <c r="SXB308" s="75"/>
      <c r="SXC308" s="75"/>
      <c r="SXD308" s="75"/>
      <c r="SXE308" s="75"/>
      <c r="SXF308" s="75"/>
      <c r="SXG308" s="75"/>
      <c r="SXH308" s="75"/>
      <c r="SXI308" s="75"/>
      <c r="SXJ308" s="75"/>
      <c r="SXK308" s="75"/>
      <c r="SXL308" s="75"/>
      <c r="SXM308" s="75"/>
      <c r="SXN308" s="75"/>
      <c r="SXO308" s="75"/>
      <c r="SXP308" s="75"/>
      <c r="SXQ308" s="75"/>
      <c r="SXR308" s="75"/>
      <c r="SXS308" s="75"/>
      <c r="SXT308" s="75"/>
      <c r="SXU308" s="75"/>
      <c r="SXV308" s="75"/>
      <c r="SXW308" s="75"/>
      <c r="SXX308" s="75"/>
      <c r="SXY308" s="75"/>
      <c r="SXZ308" s="75"/>
      <c r="SYA308" s="75"/>
      <c r="SYB308" s="75"/>
      <c r="SYC308" s="75"/>
      <c r="SYD308" s="75"/>
      <c r="SYE308" s="75"/>
      <c r="SYF308" s="75"/>
      <c r="SYG308" s="75"/>
      <c r="SYH308" s="75"/>
      <c r="SYI308" s="75"/>
      <c r="SYJ308" s="75"/>
      <c r="SYK308" s="75"/>
      <c r="SYL308" s="75"/>
      <c r="SYM308" s="75"/>
      <c r="SYN308" s="75"/>
      <c r="SYO308" s="75"/>
      <c r="SYP308" s="75"/>
      <c r="SYQ308" s="75"/>
      <c r="SYR308" s="75"/>
      <c r="SYS308" s="75"/>
      <c r="SYT308" s="75"/>
      <c r="SYU308" s="75"/>
      <c r="SYV308" s="75"/>
      <c r="SYW308" s="75"/>
      <c r="SYX308" s="75"/>
      <c r="SYY308" s="75"/>
      <c r="SYZ308" s="75"/>
      <c r="SZA308" s="75"/>
      <c r="SZB308" s="75"/>
      <c r="SZC308" s="75"/>
      <c r="SZD308" s="75"/>
      <c r="SZE308" s="75"/>
      <c r="SZF308" s="75"/>
      <c r="SZG308" s="75"/>
      <c r="SZH308" s="75"/>
      <c r="SZI308" s="75"/>
      <c r="SZJ308" s="75"/>
      <c r="SZK308" s="75"/>
      <c r="SZL308" s="75"/>
      <c r="SZM308" s="75"/>
      <c r="SZN308" s="75"/>
      <c r="SZO308" s="75"/>
      <c r="SZP308" s="75"/>
      <c r="SZQ308" s="75"/>
      <c r="SZR308" s="75"/>
      <c r="SZS308" s="75"/>
      <c r="SZT308" s="75"/>
      <c r="SZU308" s="75"/>
      <c r="SZV308" s="75"/>
      <c r="SZW308" s="75"/>
      <c r="SZX308" s="75"/>
      <c r="SZY308" s="75"/>
      <c r="SZZ308" s="75"/>
      <c r="TAA308" s="75"/>
      <c r="TAB308" s="75"/>
      <c r="TAC308" s="75"/>
      <c r="TAD308" s="75"/>
      <c r="TAE308" s="75"/>
      <c r="TAF308" s="75"/>
      <c r="TAG308" s="75"/>
      <c r="TAH308" s="75"/>
      <c r="TAI308" s="75"/>
      <c r="TAJ308" s="75"/>
      <c r="TAK308" s="75"/>
      <c r="TAL308" s="75"/>
      <c r="TAM308" s="75"/>
      <c r="TAN308" s="75"/>
      <c r="TAO308" s="75"/>
      <c r="TAP308" s="75"/>
      <c r="TAQ308" s="75"/>
      <c r="TAR308" s="75"/>
      <c r="TAS308" s="75"/>
      <c r="TAT308" s="75"/>
      <c r="TAU308" s="75"/>
      <c r="TAV308" s="75"/>
      <c r="TAW308" s="75"/>
      <c r="TAX308" s="75"/>
      <c r="TAY308" s="75"/>
      <c r="TAZ308" s="75"/>
      <c r="TBA308" s="75"/>
      <c r="TBB308" s="75"/>
      <c r="TBC308" s="75"/>
      <c r="TBD308" s="75"/>
      <c r="TBE308" s="75"/>
      <c r="TBF308" s="75"/>
      <c r="TBG308" s="75"/>
      <c r="TBH308" s="75"/>
      <c r="TBI308" s="75"/>
      <c r="TBJ308" s="75"/>
      <c r="TBK308" s="75"/>
      <c r="TBL308" s="75"/>
      <c r="TBM308" s="75"/>
      <c r="TBN308" s="75"/>
      <c r="TBO308" s="75"/>
      <c r="TBP308" s="75"/>
      <c r="TBQ308" s="75"/>
      <c r="TBR308" s="75"/>
      <c r="TBS308" s="75"/>
      <c r="TBT308" s="75"/>
      <c r="TBU308" s="75"/>
      <c r="TBV308" s="75"/>
      <c r="TBW308" s="75"/>
      <c r="TBX308" s="75"/>
      <c r="TBY308" s="75"/>
      <c r="TBZ308" s="75"/>
      <c r="TCA308" s="75"/>
      <c r="TCB308" s="75"/>
      <c r="TCC308" s="75"/>
      <c r="TCD308" s="75"/>
      <c r="TCE308" s="75"/>
      <c r="TCF308" s="75"/>
      <c r="TCG308" s="75"/>
      <c r="TCH308" s="75"/>
      <c r="TCI308" s="75"/>
      <c r="TCJ308" s="75"/>
      <c r="TCK308" s="75"/>
      <c r="TCL308" s="75"/>
      <c r="TCM308" s="75"/>
      <c r="TCN308" s="75"/>
      <c r="TCO308" s="75"/>
      <c r="TCP308" s="75"/>
      <c r="TCQ308" s="75"/>
      <c r="TCR308" s="75"/>
      <c r="TCS308" s="75"/>
      <c r="TCT308" s="75"/>
      <c r="TCU308" s="75"/>
      <c r="TCV308" s="75"/>
      <c r="TCW308" s="75"/>
      <c r="TCX308" s="75"/>
      <c r="TCY308" s="75"/>
      <c r="TCZ308" s="75"/>
      <c r="TDA308" s="75"/>
      <c r="TDB308" s="75"/>
      <c r="TDC308" s="75"/>
      <c r="TDD308" s="75"/>
      <c r="TDE308" s="75"/>
      <c r="TDF308" s="75"/>
      <c r="TDG308" s="75"/>
      <c r="TDH308" s="75"/>
      <c r="TDI308" s="75"/>
      <c r="TDJ308" s="75"/>
      <c r="TDK308" s="75"/>
      <c r="TDL308" s="75"/>
      <c r="TDM308" s="75"/>
      <c r="TDN308" s="75"/>
      <c r="TDO308" s="75"/>
      <c r="TDP308" s="75"/>
      <c r="TDQ308" s="75"/>
      <c r="TDR308" s="75"/>
      <c r="TDS308" s="75"/>
      <c r="TDT308" s="75"/>
      <c r="TDU308" s="75"/>
      <c r="TDV308" s="75"/>
      <c r="TDW308" s="75"/>
      <c r="TDX308" s="75"/>
      <c r="TDY308" s="75"/>
      <c r="TDZ308" s="75"/>
      <c r="TEA308" s="75"/>
      <c r="TEB308" s="75"/>
      <c r="TEC308" s="75"/>
      <c r="TED308" s="75"/>
      <c r="TEE308" s="75"/>
      <c r="TEF308" s="75"/>
      <c r="TEG308" s="75"/>
      <c r="TEH308" s="75"/>
      <c r="TEI308" s="75"/>
      <c r="TEJ308" s="75"/>
      <c r="TEK308" s="75"/>
      <c r="TEL308" s="75"/>
      <c r="TEM308" s="75"/>
      <c r="TEN308" s="75"/>
      <c r="TEO308" s="75"/>
      <c r="TEP308" s="75"/>
      <c r="TEQ308" s="75"/>
      <c r="TER308" s="75"/>
      <c r="TES308" s="75"/>
      <c r="TET308" s="75"/>
      <c r="TEU308" s="75"/>
      <c r="TEV308" s="75"/>
      <c r="TEW308" s="75"/>
      <c r="TEX308" s="75"/>
      <c r="TEY308" s="75"/>
      <c r="TEZ308" s="75"/>
      <c r="TFA308" s="75"/>
      <c r="TFB308" s="75"/>
      <c r="TFC308" s="75"/>
      <c r="TFD308" s="75"/>
      <c r="TFE308" s="75"/>
      <c r="TFF308" s="75"/>
      <c r="TFG308" s="75"/>
      <c r="TFH308" s="75"/>
      <c r="TFI308" s="75"/>
      <c r="TFJ308" s="75"/>
      <c r="TFK308" s="75"/>
      <c r="TFL308" s="75"/>
      <c r="TFM308" s="75"/>
      <c r="TFN308" s="75"/>
      <c r="TFO308" s="75"/>
      <c r="TFP308" s="75"/>
      <c r="TFQ308" s="75"/>
      <c r="TFR308" s="75"/>
      <c r="TFS308" s="75"/>
      <c r="TFT308" s="75"/>
      <c r="TFU308" s="75"/>
      <c r="TFV308" s="75"/>
      <c r="TFW308" s="75"/>
      <c r="TFX308" s="75"/>
      <c r="TFY308" s="75"/>
      <c r="TFZ308" s="75"/>
      <c r="TGA308" s="75"/>
      <c r="TGB308" s="75"/>
      <c r="TGC308" s="75"/>
      <c r="TGD308" s="75"/>
      <c r="TGE308" s="75"/>
      <c r="TGF308" s="75"/>
      <c r="TGG308" s="75"/>
      <c r="TGH308" s="75"/>
      <c r="TGI308" s="75"/>
      <c r="TGJ308" s="75"/>
      <c r="TGK308" s="75"/>
      <c r="TGL308" s="75"/>
      <c r="TGM308" s="75"/>
      <c r="TGN308" s="75"/>
      <c r="TGO308" s="75"/>
      <c r="TGP308" s="75"/>
      <c r="TGQ308" s="75"/>
      <c r="TGR308" s="75"/>
      <c r="TGS308" s="75"/>
      <c r="TGT308" s="75"/>
      <c r="TGU308" s="75"/>
      <c r="TGV308" s="75"/>
      <c r="TGW308" s="75"/>
      <c r="TGX308" s="75"/>
      <c r="TGY308" s="75"/>
      <c r="TGZ308" s="75"/>
      <c r="THA308" s="75"/>
      <c r="THB308" s="75"/>
      <c r="THC308" s="75"/>
      <c r="THD308" s="75"/>
      <c r="THE308" s="75"/>
      <c r="THF308" s="75"/>
      <c r="THG308" s="75"/>
      <c r="THH308" s="75"/>
      <c r="THI308" s="75"/>
      <c r="THJ308" s="75"/>
      <c r="THK308" s="75"/>
      <c r="THL308" s="75"/>
      <c r="THM308" s="75"/>
      <c r="THN308" s="75"/>
      <c r="THO308" s="75"/>
      <c r="THP308" s="75"/>
      <c r="THQ308" s="75"/>
      <c r="THR308" s="75"/>
      <c r="THS308" s="75"/>
      <c r="THT308" s="75"/>
      <c r="THU308" s="75"/>
      <c r="THV308" s="75"/>
      <c r="THW308" s="75"/>
      <c r="THX308" s="75"/>
      <c r="THY308" s="75"/>
      <c r="THZ308" s="75"/>
      <c r="TIA308" s="75"/>
      <c r="TIB308" s="75"/>
      <c r="TIC308" s="75"/>
      <c r="TID308" s="75"/>
      <c r="TIE308" s="75"/>
      <c r="TIF308" s="75"/>
      <c r="TIG308" s="75"/>
      <c r="TIH308" s="75"/>
      <c r="TII308" s="75"/>
      <c r="TIJ308" s="75"/>
      <c r="TIK308" s="75"/>
      <c r="TIL308" s="75"/>
      <c r="TIM308" s="75"/>
      <c r="TIN308" s="75"/>
      <c r="TIO308" s="75"/>
      <c r="TIP308" s="75"/>
      <c r="TIQ308" s="75"/>
      <c r="TIR308" s="75"/>
      <c r="TIS308" s="75"/>
      <c r="TIT308" s="75"/>
      <c r="TIU308" s="75"/>
      <c r="TIV308" s="75"/>
      <c r="TIW308" s="75"/>
      <c r="TIX308" s="75"/>
      <c r="TIY308" s="75"/>
      <c r="TIZ308" s="75"/>
      <c r="TJA308" s="75"/>
      <c r="TJB308" s="75"/>
      <c r="TJC308" s="75"/>
      <c r="TJD308" s="75"/>
      <c r="TJE308" s="75"/>
      <c r="TJF308" s="75"/>
      <c r="TJG308" s="75"/>
      <c r="TJH308" s="75"/>
      <c r="TJI308" s="75"/>
      <c r="TJJ308" s="75"/>
      <c r="TJK308" s="75"/>
      <c r="TJL308" s="75"/>
      <c r="TJM308" s="75"/>
      <c r="TJN308" s="75"/>
      <c r="TJO308" s="75"/>
      <c r="TJP308" s="75"/>
      <c r="TJQ308" s="75"/>
      <c r="TJR308" s="75"/>
      <c r="TJS308" s="75"/>
      <c r="TJT308" s="75"/>
      <c r="TJU308" s="75"/>
      <c r="TJV308" s="75"/>
      <c r="TJW308" s="75"/>
      <c r="TJX308" s="75"/>
      <c r="TJY308" s="75"/>
      <c r="TJZ308" s="75"/>
      <c r="TKA308" s="75"/>
      <c r="TKB308" s="75"/>
      <c r="TKC308" s="75"/>
      <c r="TKD308" s="75"/>
      <c r="TKE308" s="75"/>
      <c r="TKF308" s="75"/>
      <c r="TKG308" s="75"/>
      <c r="TKH308" s="75"/>
      <c r="TKI308" s="75"/>
      <c r="TKJ308" s="75"/>
      <c r="TKK308" s="75"/>
      <c r="TKL308" s="75"/>
      <c r="TKM308" s="75"/>
      <c r="TKN308" s="75"/>
      <c r="TKO308" s="75"/>
      <c r="TKP308" s="75"/>
      <c r="TKQ308" s="75"/>
      <c r="TKR308" s="75"/>
      <c r="TKS308" s="75"/>
      <c r="TKT308" s="75"/>
      <c r="TKU308" s="75"/>
      <c r="TKV308" s="75"/>
      <c r="TKW308" s="75"/>
      <c r="TKX308" s="75"/>
      <c r="TKY308" s="75"/>
      <c r="TKZ308" s="75"/>
      <c r="TLA308" s="75"/>
      <c r="TLB308" s="75"/>
      <c r="TLC308" s="75"/>
      <c r="TLD308" s="75"/>
      <c r="TLE308" s="75"/>
      <c r="TLF308" s="75"/>
      <c r="TLG308" s="75"/>
      <c r="TLH308" s="75"/>
      <c r="TLI308" s="75"/>
      <c r="TLJ308" s="75"/>
      <c r="TLK308" s="75"/>
      <c r="TLL308" s="75"/>
      <c r="TLM308" s="75"/>
      <c r="TLN308" s="75"/>
      <c r="TLO308" s="75"/>
      <c r="TLP308" s="75"/>
      <c r="TLQ308" s="75"/>
      <c r="TLR308" s="75"/>
      <c r="TLS308" s="75"/>
      <c r="TLT308" s="75"/>
      <c r="TLU308" s="75"/>
      <c r="TLV308" s="75"/>
      <c r="TLW308" s="75"/>
      <c r="TLX308" s="75"/>
      <c r="TLY308" s="75"/>
      <c r="TLZ308" s="75"/>
      <c r="TMA308" s="75"/>
      <c r="TMB308" s="75"/>
      <c r="TMC308" s="75"/>
      <c r="TMD308" s="75"/>
      <c r="TME308" s="75"/>
      <c r="TMF308" s="75"/>
      <c r="TMG308" s="75"/>
      <c r="TMH308" s="75"/>
      <c r="TMI308" s="75"/>
      <c r="TMJ308" s="75"/>
      <c r="TMK308" s="75"/>
      <c r="TML308" s="75"/>
      <c r="TMM308" s="75"/>
      <c r="TMN308" s="75"/>
      <c r="TMO308" s="75"/>
      <c r="TMP308" s="75"/>
      <c r="TMQ308" s="75"/>
      <c r="TMR308" s="75"/>
      <c r="TMS308" s="75"/>
      <c r="TMT308" s="75"/>
      <c r="TMU308" s="75"/>
      <c r="TMV308" s="75"/>
      <c r="TMW308" s="75"/>
      <c r="TMX308" s="75"/>
      <c r="TMY308" s="75"/>
      <c r="TMZ308" s="75"/>
      <c r="TNA308" s="75"/>
      <c r="TNB308" s="75"/>
      <c r="TNC308" s="75"/>
      <c r="TND308" s="75"/>
      <c r="TNE308" s="75"/>
      <c r="TNF308" s="75"/>
      <c r="TNG308" s="75"/>
      <c r="TNH308" s="75"/>
      <c r="TNI308" s="75"/>
      <c r="TNJ308" s="75"/>
      <c r="TNK308" s="75"/>
      <c r="TNL308" s="75"/>
      <c r="TNM308" s="75"/>
      <c r="TNN308" s="75"/>
      <c r="TNO308" s="75"/>
      <c r="TNP308" s="75"/>
      <c r="TNQ308" s="75"/>
      <c r="TNR308" s="75"/>
      <c r="TNS308" s="75"/>
      <c r="TNT308" s="75"/>
      <c r="TNU308" s="75"/>
      <c r="TNV308" s="75"/>
      <c r="TNW308" s="75"/>
      <c r="TNX308" s="75"/>
      <c r="TNY308" s="75"/>
      <c r="TNZ308" s="75"/>
      <c r="TOA308" s="75"/>
      <c r="TOB308" s="75"/>
      <c r="TOC308" s="75"/>
      <c r="TOD308" s="75"/>
      <c r="TOE308" s="75"/>
      <c r="TOF308" s="75"/>
      <c r="TOG308" s="75"/>
      <c r="TOH308" s="75"/>
      <c r="TOI308" s="75"/>
      <c r="TOJ308" s="75"/>
      <c r="TOK308" s="75"/>
      <c r="TOL308" s="75"/>
      <c r="TOM308" s="75"/>
      <c r="TON308" s="75"/>
      <c r="TOO308" s="75"/>
      <c r="TOP308" s="75"/>
      <c r="TOQ308" s="75"/>
      <c r="TOR308" s="75"/>
      <c r="TOS308" s="75"/>
      <c r="TOT308" s="75"/>
      <c r="TOU308" s="75"/>
      <c r="TOV308" s="75"/>
      <c r="TOW308" s="75"/>
      <c r="TOX308" s="75"/>
      <c r="TOY308" s="75"/>
      <c r="TOZ308" s="75"/>
      <c r="TPA308" s="75"/>
      <c r="TPB308" s="75"/>
      <c r="TPC308" s="75"/>
      <c r="TPD308" s="75"/>
      <c r="TPE308" s="75"/>
      <c r="TPF308" s="75"/>
      <c r="TPG308" s="75"/>
      <c r="TPH308" s="75"/>
      <c r="TPI308" s="75"/>
      <c r="TPJ308" s="75"/>
      <c r="TPK308" s="75"/>
      <c r="TPL308" s="75"/>
      <c r="TPM308" s="75"/>
      <c r="TPN308" s="75"/>
      <c r="TPO308" s="75"/>
      <c r="TPP308" s="75"/>
      <c r="TPQ308" s="75"/>
      <c r="TPR308" s="75"/>
      <c r="TPS308" s="75"/>
      <c r="TPT308" s="75"/>
      <c r="TPU308" s="75"/>
      <c r="TPV308" s="75"/>
      <c r="TPW308" s="75"/>
      <c r="TPX308" s="75"/>
      <c r="TPY308" s="75"/>
      <c r="TPZ308" s="75"/>
      <c r="TQA308" s="75"/>
      <c r="TQB308" s="75"/>
      <c r="TQC308" s="75"/>
      <c r="TQD308" s="75"/>
      <c r="TQE308" s="75"/>
      <c r="TQF308" s="75"/>
      <c r="TQG308" s="75"/>
      <c r="TQH308" s="75"/>
      <c r="TQI308" s="75"/>
      <c r="TQJ308" s="75"/>
      <c r="TQK308" s="75"/>
      <c r="TQL308" s="75"/>
      <c r="TQM308" s="75"/>
      <c r="TQN308" s="75"/>
      <c r="TQO308" s="75"/>
      <c r="TQP308" s="75"/>
      <c r="TQQ308" s="75"/>
      <c r="TQR308" s="75"/>
      <c r="TQS308" s="75"/>
      <c r="TQT308" s="75"/>
      <c r="TQU308" s="75"/>
      <c r="TQV308" s="75"/>
      <c r="TQW308" s="75"/>
      <c r="TQX308" s="75"/>
      <c r="TQY308" s="75"/>
      <c r="TQZ308" s="75"/>
      <c r="TRA308" s="75"/>
      <c r="TRB308" s="75"/>
      <c r="TRC308" s="75"/>
      <c r="TRD308" s="75"/>
      <c r="TRE308" s="75"/>
      <c r="TRF308" s="75"/>
      <c r="TRG308" s="75"/>
      <c r="TRH308" s="75"/>
      <c r="TRI308" s="75"/>
      <c r="TRJ308" s="75"/>
      <c r="TRK308" s="75"/>
      <c r="TRL308" s="75"/>
      <c r="TRM308" s="75"/>
      <c r="TRN308" s="75"/>
      <c r="TRO308" s="75"/>
      <c r="TRP308" s="75"/>
      <c r="TRQ308" s="75"/>
      <c r="TRR308" s="75"/>
      <c r="TRS308" s="75"/>
      <c r="TRT308" s="75"/>
      <c r="TRU308" s="75"/>
      <c r="TRV308" s="75"/>
      <c r="TRW308" s="75"/>
      <c r="TRX308" s="75"/>
      <c r="TRY308" s="75"/>
      <c r="TRZ308" s="75"/>
      <c r="TSA308" s="75"/>
      <c r="TSB308" s="75"/>
      <c r="TSC308" s="75"/>
      <c r="TSD308" s="75"/>
      <c r="TSE308" s="75"/>
      <c r="TSF308" s="75"/>
      <c r="TSG308" s="75"/>
      <c r="TSH308" s="75"/>
      <c r="TSI308" s="75"/>
      <c r="TSJ308" s="75"/>
      <c r="TSK308" s="75"/>
      <c r="TSL308" s="75"/>
      <c r="TSM308" s="75"/>
      <c r="TSN308" s="75"/>
      <c r="TSO308" s="75"/>
      <c r="TSP308" s="75"/>
      <c r="TSQ308" s="75"/>
      <c r="TSR308" s="75"/>
      <c r="TSS308" s="75"/>
      <c r="TST308" s="75"/>
      <c r="TSU308" s="75"/>
      <c r="TSV308" s="75"/>
      <c r="TSW308" s="75"/>
      <c r="TSX308" s="75"/>
      <c r="TSY308" s="75"/>
      <c r="TSZ308" s="75"/>
      <c r="TTA308" s="75"/>
      <c r="TTB308" s="75"/>
      <c r="TTC308" s="75"/>
      <c r="TTD308" s="75"/>
      <c r="TTE308" s="75"/>
      <c r="TTF308" s="75"/>
      <c r="TTG308" s="75"/>
      <c r="TTH308" s="75"/>
      <c r="TTI308" s="75"/>
      <c r="TTJ308" s="75"/>
      <c r="TTK308" s="75"/>
      <c r="TTL308" s="75"/>
      <c r="TTM308" s="75"/>
      <c r="TTN308" s="75"/>
      <c r="TTO308" s="75"/>
      <c r="TTP308" s="75"/>
      <c r="TTQ308" s="75"/>
      <c r="TTR308" s="75"/>
      <c r="TTS308" s="75"/>
      <c r="TTT308" s="75"/>
      <c r="TTU308" s="75"/>
      <c r="TTV308" s="75"/>
      <c r="TTW308" s="75"/>
      <c r="TTX308" s="75"/>
      <c r="TTY308" s="75"/>
      <c r="TTZ308" s="75"/>
      <c r="TUA308" s="75"/>
      <c r="TUB308" s="75"/>
      <c r="TUC308" s="75"/>
      <c r="TUD308" s="75"/>
      <c r="TUE308" s="75"/>
      <c r="TUF308" s="75"/>
      <c r="TUG308" s="75"/>
      <c r="TUH308" s="75"/>
      <c r="TUI308" s="75"/>
      <c r="TUJ308" s="75"/>
      <c r="TUK308" s="75"/>
      <c r="TUL308" s="75"/>
      <c r="TUM308" s="75"/>
      <c r="TUN308" s="75"/>
      <c r="TUO308" s="75"/>
      <c r="TUP308" s="75"/>
      <c r="TUQ308" s="75"/>
      <c r="TUR308" s="75"/>
      <c r="TUS308" s="75"/>
      <c r="TUT308" s="75"/>
      <c r="TUU308" s="75"/>
      <c r="TUV308" s="75"/>
      <c r="TUW308" s="75"/>
      <c r="TUX308" s="75"/>
      <c r="TUY308" s="75"/>
      <c r="TUZ308" s="75"/>
      <c r="TVA308" s="75"/>
      <c r="TVB308" s="75"/>
      <c r="TVC308" s="75"/>
      <c r="TVD308" s="75"/>
      <c r="TVE308" s="75"/>
      <c r="TVF308" s="75"/>
      <c r="TVG308" s="75"/>
      <c r="TVH308" s="75"/>
      <c r="TVI308" s="75"/>
      <c r="TVJ308" s="75"/>
      <c r="TVK308" s="75"/>
      <c r="TVL308" s="75"/>
      <c r="TVM308" s="75"/>
      <c r="TVN308" s="75"/>
      <c r="TVO308" s="75"/>
      <c r="TVP308" s="75"/>
      <c r="TVQ308" s="75"/>
      <c r="TVR308" s="75"/>
      <c r="TVS308" s="75"/>
      <c r="TVT308" s="75"/>
      <c r="TVU308" s="75"/>
      <c r="TVV308" s="75"/>
      <c r="TVW308" s="75"/>
      <c r="TVX308" s="75"/>
      <c r="TVY308" s="75"/>
      <c r="TVZ308" s="75"/>
      <c r="TWA308" s="75"/>
      <c r="TWB308" s="75"/>
      <c r="TWC308" s="75"/>
      <c r="TWD308" s="75"/>
      <c r="TWE308" s="75"/>
      <c r="TWF308" s="75"/>
      <c r="TWG308" s="75"/>
      <c r="TWH308" s="75"/>
      <c r="TWI308" s="75"/>
      <c r="TWJ308" s="75"/>
      <c r="TWK308" s="75"/>
      <c r="TWL308" s="75"/>
      <c r="TWM308" s="75"/>
      <c r="TWN308" s="75"/>
      <c r="TWO308" s="75"/>
      <c r="TWP308" s="75"/>
      <c r="TWQ308" s="75"/>
      <c r="TWR308" s="75"/>
      <c r="TWS308" s="75"/>
      <c r="TWT308" s="75"/>
      <c r="TWU308" s="75"/>
      <c r="TWV308" s="75"/>
      <c r="TWW308" s="75"/>
      <c r="TWX308" s="75"/>
      <c r="TWY308" s="75"/>
      <c r="TWZ308" s="75"/>
      <c r="TXA308" s="75"/>
      <c r="TXB308" s="75"/>
      <c r="TXC308" s="75"/>
      <c r="TXD308" s="75"/>
      <c r="TXE308" s="75"/>
      <c r="TXF308" s="75"/>
      <c r="TXG308" s="75"/>
      <c r="TXH308" s="75"/>
      <c r="TXI308" s="75"/>
      <c r="TXJ308" s="75"/>
      <c r="TXK308" s="75"/>
      <c r="TXL308" s="75"/>
      <c r="TXM308" s="75"/>
      <c r="TXN308" s="75"/>
      <c r="TXO308" s="75"/>
      <c r="TXP308" s="75"/>
      <c r="TXQ308" s="75"/>
      <c r="TXR308" s="75"/>
      <c r="TXS308" s="75"/>
      <c r="TXT308" s="75"/>
      <c r="TXU308" s="75"/>
      <c r="TXV308" s="75"/>
      <c r="TXW308" s="75"/>
      <c r="TXX308" s="75"/>
      <c r="TXY308" s="75"/>
      <c r="TXZ308" s="75"/>
      <c r="TYA308" s="75"/>
      <c r="TYB308" s="75"/>
      <c r="TYC308" s="75"/>
      <c r="TYD308" s="75"/>
      <c r="TYE308" s="75"/>
      <c r="TYF308" s="75"/>
      <c r="TYG308" s="75"/>
      <c r="TYH308" s="75"/>
      <c r="TYI308" s="75"/>
      <c r="TYJ308" s="75"/>
      <c r="TYK308" s="75"/>
      <c r="TYL308" s="75"/>
      <c r="TYM308" s="75"/>
      <c r="TYN308" s="75"/>
      <c r="TYO308" s="75"/>
      <c r="TYP308" s="75"/>
      <c r="TYQ308" s="75"/>
      <c r="TYR308" s="75"/>
      <c r="TYS308" s="75"/>
      <c r="TYT308" s="75"/>
      <c r="TYU308" s="75"/>
      <c r="TYV308" s="75"/>
      <c r="TYW308" s="75"/>
      <c r="TYX308" s="75"/>
      <c r="TYY308" s="75"/>
      <c r="TYZ308" s="75"/>
      <c r="TZA308" s="75"/>
      <c r="TZB308" s="75"/>
      <c r="TZC308" s="75"/>
      <c r="TZD308" s="75"/>
      <c r="TZE308" s="75"/>
      <c r="TZF308" s="75"/>
      <c r="TZG308" s="75"/>
      <c r="TZH308" s="75"/>
      <c r="TZI308" s="75"/>
      <c r="TZJ308" s="75"/>
      <c r="TZK308" s="75"/>
      <c r="TZL308" s="75"/>
      <c r="TZM308" s="75"/>
      <c r="TZN308" s="75"/>
      <c r="TZO308" s="75"/>
      <c r="TZP308" s="75"/>
      <c r="TZQ308" s="75"/>
      <c r="TZR308" s="75"/>
      <c r="TZS308" s="75"/>
      <c r="TZT308" s="75"/>
      <c r="TZU308" s="75"/>
      <c r="TZV308" s="75"/>
      <c r="TZW308" s="75"/>
      <c r="TZX308" s="75"/>
      <c r="TZY308" s="75"/>
      <c r="TZZ308" s="75"/>
      <c r="UAA308" s="75"/>
      <c r="UAB308" s="75"/>
      <c r="UAC308" s="75"/>
      <c r="UAD308" s="75"/>
      <c r="UAE308" s="75"/>
      <c r="UAF308" s="75"/>
      <c r="UAG308" s="75"/>
      <c r="UAH308" s="75"/>
      <c r="UAI308" s="75"/>
      <c r="UAJ308" s="75"/>
      <c r="UAK308" s="75"/>
      <c r="UAL308" s="75"/>
      <c r="UAM308" s="75"/>
      <c r="UAN308" s="75"/>
      <c r="UAO308" s="75"/>
      <c r="UAP308" s="75"/>
      <c r="UAQ308" s="75"/>
      <c r="UAR308" s="75"/>
      <c r="UAS308" s="75"/>
      <c r="UAT308" s="75"/>
      <c r="UAU308" s="75"/>
      <c r="UAV308" s="75"/>
      <c r="UAW308" s="75"/>
      <c r="UAX308" s="75"/>
      <c r="UAY308" s="75"/>
      <c r="UAZ308" s="75"/>
      <c r="UBA308" s="75"/>
      <c r="UBB308" s="75"/>
      <c r="UBC308" s="75"/>
      <c r="UBD308" s="75"/>
      <c r="UBE308" s="75"/>
      <c r="UBF308" s="75"/>
      <c r="UBG308" s="75"/>
      <c r="UBH308" s="75"/>
      <c r="UBI308" s="75"/>
      <c r="UBJ308" s="75"/>
      <c r="UBK308" s="75"/>
      <c r="UBL308" s="75"/>
      <c r="UBM308" s="75"/>
      <c r="UBN308" s="75"/>
      <c r="UBO308" s="75"/>
      <c r="UBP308" s="75"/>
      <c r="UBQ308" s="75"/>
      <c r="UBR308" s="75"/>
      <c r="UBS308" s="75"/>
      <c r="UBT308" s="75"/>
      <c r="UBU308" s="75"/>
      <c r="UBV308" s="75"/>
      <c r="UBW308" s="75"/>
      <c r="UBX308" s="75"/>
      <c r="UBY308" s="75"/>
      <c r="UBZ308" s="75"/>
      <c r="UCA308" s="75"/>
      <c r="UCB308" s="75"/>
      <c r="UCC308" s="75"/>
      <c r="UCD308" s="75"/>
      <c r="UCE308" s="75"/>
      <c r="UCF308" s="75"/>
      <c r="UCG308" s="75"/>
      <c r="UCH308" s="75"/>
      <c r="UCI308" s="75"/>
      <c r="UCJ308" s="75"/>
      <c r="UCK308" s="75"/>
      <c r="UCL308" s="75"/>
      <c r="UCM308" s="75"/>
      <c r="UCN308" s="75"/>
      <c r="UCO308" s="75"/>
      <c r="UCP308" s="75"/>
      <c r="UCQ308" s="75"/>
      <c r="UCR308" s="75"/>
      <c r="UCS308" s="75"/>
      <c r="UCT308" s="75"/>
      <c r="UCU308" s="75"/>
      <c r="UCV308" s="75"/>
      <c r="UCW308" s="75"/>
      <c r="UCX308" s="75"/>
      <c r="UCY308" s="75"/>
      <c r="UCZ308" s="75"/>
      <c r="UDA308" s="75"/>
      <c r="UDB308" s="75"/>
      <c r="UDC308" s="75"/>
      <c r="UDD308" s="75"/>
      <c r="UDE308" s="75"/>
      <c r="UDF308" s="75"/>
      <c r="UDG308" s="75"/>
      <c r="UDH308" s="75"/>
      <c r="UDI308" s="75"/>
      <c r="UDJ308" s="75"/>
      <c r="UDK308" s="75"/>
      <c r="UDL308" s="75"/>
      <c r="UDM308" s="75"/>
      <c r="UDN308" s="75"/>
      <c r="UDO308" s="75"/>
      <c r="UDP308" s="75"/>
      <c r="UDQ308" s="75"/>
      <c r="UDR308" s="75"/>
      <c r="UDS308" s="75"/>
      <c r="UDT308" s="75"/>
      <c r="UDU308" s="75"/>
      <c r="UDV308" s="75"/>
      <c r="UDW308" s="75"/>
      <c r="UDX308" s="75"/>
      <c r="UDY308" s="75"/>
      <c r="UDZ308" s="75"/>
      <c r="UEA308" s="75"/>
      <c r="UEB308" s="75"/>
      <c r="UEC308" s="75"/>
      <c r="UED308" s="75"/>
      <c r="UEE308" s="75"/>
      <c r="UEF308" s="75"/>
      <c r="UEG308" s="75"/>
      <c r="UEH308" s="75"/>
      <c r="UEI308" s="75"/>
      <c r="UEJ308" s="75"/>
      <c r="UEK308" s="75"/>
      <c r="UEL308" s="75"/>
      <c r="UEM308" s="75"/>
      <c r="UEN308" s="75"/>
      <c r="UEO308" s="75"/>
      <c r="UEP308" s="75"/>
      <c r="UEQ308" s="75"/>
      <c r="UER308" s="75"/>
      <c r="UES308" s="75"/>
      <c r="UET308" s="75"/>
      <c r="UEU308" s="75"/>
      <c r="UEV308" s="75"/>
      <c r="UEW308" s="75"/>
      <c r="UEX308" s="75"/>
      <c r="UEY308" s="75"/>
      <c r="UEZ308" s="75"/>
      <c r="UFA308" s="75"/>
      <c r="UFB308" s="75"/>
      <c r="UFC308" s="75"/>
      <c r="UFD308" s="75"/>
      <c r="UFE308" s="75"/>
      <c r="UFF308" s="75"/>
      <c r="UFG308" s="75"/>
      <c r="UFH308" s="75"/>
      <c r="UFI308" s="75"/>
      <c r="UFJ308" s="75"/>
      <c r="UFK308" s="75"/>
      <c r="UFL308" s="75"/>
      <c r="UFM308" s="75"/>
      <c r="UFN308" s="75"/>
      <c r="UFO308" s="75"/>
      <c r="UFP308" s="75"/>
      <c r="UFQ308" s="75"/>
      <c r="UFR308" s="75"/>
      <c r="UFS308" s="75"/>
      <c r="UFT308" s="75"/>
      <c r="UFU308" s="75"/>
      <c r="UFV308" s="75"/>
      <c r="UFW308" s="75"/>
      <c r="UFX308" s="75"/>
      <c r="UFY308" s="75"/>
      <c r="UFZ308" s="75"/>
      <c r="UGA308" s="75"/>
      <c r="UGB308" s="75"/>
      <c r="UGC308" s="75"/>
      <c r="UGD308" s="75"/>
      <c r="UGE308" s="75"/>
      <c r="UGF308" s="75"/>
      <c r="UGG308" s="75"/>
      <c r="UGH308" s="75"/>
      <c r="UGI308" s="75"/>
      <c r="UGJ308" s="75"/>
      <c r="UGK308" s="75"/>
      <c r="UGL308" s="75"/>
      <c r="UGM308" s="75"/>
      <c r="UGN308" s="75"/>
      <c r="UGO308" s="75"/>
      <c r="UGP308" s="75"/>
      <c r="UGQ308" s="75"/>
      <c r="UGR308" s="75"/>
      <c r="UGS308" s="75"/>
      <c r="UGT308" s="75"/>
      <c r="UGU308" s="75"/>
      <c r="UGV308" s="75"/>
      <c r="UGW308" s="75"/>
      <c r="UGX308" s="75"/>
      <c r="UGY308" s="75"/>
      <c r="UGZ308" s="75"/>
      <c r="UHA308" s="75"/>
      <c r="UHB308" s="75"/>
      <c r="UHC308" s="75"/>
      <c r="UHD308" s="75"/>
      <c r="UHE308" s="75"/>
      <c r="UHF308" s="75"/>
      <c r="UHG308" s="75"/>
      <c r="UHH308" s="75"/>
      <c r="UHI308" s="75"/>
      <c r="UHJ308" s="75"/>
      <c r="UHK308" s="75"/>
      <c r="UHL308" s="75"/>
      <c r="UHM308" s="75"/>
      <c r="UHN308" s="75"/>
      <c r="UHO308" s="75"/>
      <c r="UHP308" s="75"/>
      <c r="UHQ308" s="75"/>
      <c r="UHR308" s="75"/>
      <c r="UHS308" s="75"/>
      <c r="UHT308" s="75"/>
      <c r="UHU308" s="75"/>
      <c r="UHV308" s="75"/>
      <c r="UHW308" s="75"/>
      <c r="UHX308" s="75"/>
      <c r="UHY308" s="75"/>
      <c r="UHZ308" s="75"/>
      <c r="UIA308" s="75"/>
      <c r="UIB308" s="75"/>
      <c r="UIC308" s="75"/>
      <c r="UID308" s="75"/>
      <c r="UIE308" s="75"/>
      <c r="UIF308" s="75"/>
      <c r="UIG308" s="75"/>
      <c r="UIH308" s="75"/>
      <c r="UII308" s="75"/>
      <c r="UIJ308" s="75"/>
      <c r="UIK308" s="75"/>
      <c r="UIL308" s="75"/>
      <c r="UIM308" s="75"/>
      <c r="UIN308" s="75"/>
      <c r="UIO308" s="75"/>
      <c r="UIP308" s="75"/>
      <c r="UIQ308" s="75"/>
      <c r="UIR308" s="75"/>
      <c r="UIS308" s="75"/>
      <c r="UIT308" s="75"/>
      <c r="UIU308" s="75"/>
      <c r="UIV308" s="75"/>
      <c r="UIW308" s="75"/>
      <c r="UIX308" s="75"/>
      <c r="UIY308" s="75"/>
      <c r="UIZ308" s="75"/>
      <c r="UJA308" s="75"/>
      <c r="UJB308" s="75"/>
      <c r="UJC308" s="75"/>
      <c r="UJD308" s="75"/>
      <c r="UJE308" s="75"/>
      <c r="UJF308" s="75"/>
      <c r="UJG308" s="75"/>
      <c r="UJH308" s="75"/>
      <c r="UJI308" s="75"/>
      <c r="UJJ308" s="75"/>
      <c r="UJK308" s="75"/>
      <c r="UJL308" s="75"/>
      <c r="UJM308" s="75"/>
      <c r="UJN308" s="75"/>
      <c r="UJO308" s="75"/>
      <c r="UJP308" s="75"/>
      <c r="UJQ308" s="75"/>
      <c r="UJR308" s="75"/>
      <c r="UJS308" s="75"/>
      <c r="UJT308" s="75"/>
      <c r="UJU308" s="75"/>
      <c r="UJV308" s="75"/>
      <c r="UJW308" s="75"/>
      <c r="UJX308" s="75"/>
      <c r="UJY308" s="75"/>
      <c r="UJZ308" s="75"/>
      <c r="UKA308" s="75"/>
      <c r="UKB308" s="75"/>
      <c r="UKC308" s="75"/>
      <c r="UKD308" s="75"/>
      <c r="UKE308" s="75"/>
      <c r="UKF308" s="75"/>
      <c r="UKG308" s="75"/>
      <c r="UKH308" s="75"/>
      <c r="UKI308" s="75"/>
      <c r="UKJ308" s="75"/>
      <c r="UKK308" s="75"/>
      <c r="UKL308" s="75"/>
      <c r="UKM308" s="75"/>
      <c r="UKN308" s="75"/>
      <c r="UKO308" s="75"/>
      <c r="UKP308" s="75"/>
      <c r="UKQ308" s="75"/>
      <c r="UKR308" s="75"/>
      <c r="UKS308" s="75"/>
      <c r="UKT308" s="75"/>
      <c r="UKU308" s="75"/>
      <c r="UKV308" s="75"/>
      <c r="UKW308" s="75"/>
      <c r="UKX308" s="75"/>
      <c r="UKY308" s="75"/>
      <c r="UKZ308" s="75"/>
      <c r="ULA308" s="75"/>
      <c r="ULB308" s="75"/>
      <c r="ULC308" s="75"/>
      <c r="ULD308" s="75"/>
      <c r="ULE308" s="75"/>
      <c r="ULF308" s="75"/>
      <c r="ULG308" s="75"/>
      <c r="ULH308" s="75"/>
      <c r="ULI308" s="75"/>
      <c r="ULJ308" s="75"/>
      <c r="ULK308" s="75"/>
      <c r="ULL308" s="75"/>
      <c r="ULM308" s="75"/>
      <c r="ULN308" s="75"/>
      <c r="ULO308" s="75"/>
      <c r="ULP308" s="75"/>
      <c r="ULQ308" s="75"/>
      <c r="ULR308" s="75"/>
      <c r="ULS308" s="75"/>
      <c r="ULT308" s="75"/>
      <c r="ULU308" s="75"/>
      <c r="ULV308" s="75"/>
      <c r="ULW308" s="75"/>
      <c r="ULX308" s="75"/>
      <c r="ULY308" s="75"/>
      <c r="ULZ308" s="75"/>
      <c r="UMA308" s="75"/>
      <c r="UMB308" s="75"/>
      <c r="UMC308" s="75"/>
      <c r="UMD308" s="75"/>
      <c r="UME308" s="75"/>
      <c r="UMF308" s="75"/>
      <c r="UMG308" s="75"/>
      <c r="UMH308" s="75"/>
      <c r="UMI308" s="75"/>
      <c r="UMJ308" s="75"/>
      <c r="UMK308" s="75"/>
      <c r="UML308" s="75"/>
      <c r="UMM308" s="75"/>
      <c r="UMN308" s="75"/>
      <c r="UMO308" s="75"/>
      <c r="UMP308" s="75"/>
      <c r="UMQ308" s="75"/>
      <c r="UMR308" s="75"/>
      <c r="UMS308" s="75"/>
      <c r="UMT308" s="75"/>
      <c r="UMU308" s="75"/>
      <c r="UMV308" s="75"/>
      <c r="UMW308" s="75"/>
      <c r="UMX308" s="75"/>
      <c r="UMY308" s="75"/>
      <c r="UMZ308" s="75"/>
      <c r="UNA308" s="75"/>
      <c r="UNB308" s="75"/>
      <c r="UNC308" s="75"/>
      <c r="UND308" s="75"/>
      <c r="UNE308" s="75"/>
      <c r="UNF308" s="75"/>
      <c r="UNG308" s="75"/>
      <c r="UNH308" s="75"/>
      <c r="UNI308" s="75"/>
      <c r="UNJ308" s="75"/>
      <c r="UNK308" s="75"/>
      <c r="UNL308" s="75"/>
      <c r="UNM308" s="75"/>
      <c r="UNN308" s="75"/>
      <c r="UNO308" s="75"/>
      <c r="UNP308" s="75"/>
      <c r="UNQ308" s="75"/>
      <c r="UNR308" s="75"/>
      <c r="UNS308" s="75"/>
      <c r="UNT308" s="75"/>
      <c r="UNU308" s="75"/>
      <c r="UNV308" s="75"/>
      <c r="UNW308" s="75"/>
      <c r="UNX308" s="75"/>
      <c r="UNY308" s="75"/>
      <c r="UNZ308" s="75"/>
      <c r="UOA308" s="75"/>
      <c r="UOB308" s="75"/>
      <c r="UOC308" s="75"/>
      <c r="UOD308" s="75"/>
      <c r="UOE308" s="75"/>
      <c r="UOF308" s="75"/>
      <c r="UOG308" s="75"/>
      <c r="UOH308" s="75"/>
      <c r="UOI308" s="75"/>
      <c r="UOJ308" s="75"/>
      <c r="UOK308" s="75"/>
      <c r="UOL308" s="75"/>
      <c r="UOM308" s="75"/>
      <c r="UON308" s="75"/>
      <c r="UOO308" s="75"/>
      <c r="UOP308" s="75"/>
      <c r="UOQ308" s="75"/>
      <c r="UOR308" s="75"/>
      <c r="UOS308" s="75"/>
      <c r="UOT308" s="75"/>
      <c r="UOU308" s="75"/>
      <c r="UOV308" s="75"/>
      <c r="UOW308" s="75"/>
      <c r="UOX308" s="75"/>
      <c r="UOY308" s="75"/>
      <c r="UOZ308" s="75"/>
      <c r="UPA308" s="75"/>
      <c r="UPB308" s="75"/>
      <c r="UPC308" s="75"/>
      <c r="UPD308" s="75"/>
      <c r="UPE308" s="75"/>
      <c r="UPF308" s="75"/>
      <c r="UPG308" s="75"/>
      <c r="UPH308" s="75"/>
      <c r="UPI308" s="75"/>
      <c r="UPJ308" s="75"/>
      <c r="UPK308" s="75"/>
      <c r="UPL308" s="75"/>
      <c r="UPM308" s="75"/>
      <c r="UPN308" s="75"/>
      <c r="UPO308" s="75"/>
      <c r="UPP308" s="75"/>
      <c r="UPQ308" s="75"/>
      <c r="UPR308" s="75"/>
      <c r="UPS308" s="75"/>
      <c r="UPT308" s="75"/>
      <c r="UPU308" s="75"/>
      <c r="UPV308" s="75"/>
      <c r="UPW308" s="75"/>
      <c r="UPX308" s="75"/>
      <c r="UPY308" s="75"/>
      <c r="UPZ308" s="75"/>
      <c r="UQA308" s="75"/>
      <c r="UQB308" s="75"/>
      <c r="UQC308" s="75"/>
      <c r="UQD308" s="75"/>
      <c r="UQE308" s="75"/>
      <c r="UQF308" s="75"/>
      <c r="UQG308" s="75"/>
      <c r="UQH308" s="75"/>
      <c r="UQI308" s="75"/>
      <c r="UQJ308" s="75"/>
      <c r="UQK308" s="75"/>
      <c r="UQL308" s="75"/>
      <c r="UQM308" s="75"/>
      <c r="UQN308" s="75"/>
      <c r="UQO308" s="75"/>
      <c r="UQP308" s="75"/>
      <c r="UQQ308" s="75"/>
      <c r="UQR308" s="75"/>
      <c r="UQS308" s="75"/>
      <c r="UQT308" s="75"/>
      <c r="UQU308" s="75"/>
      <c r="UQV308" s="75"/>
      <c r="UQW308" s="75"/>
      <c r="UQX308" s="75"/>
      <c r="UQY308" s="75"/>
      <c r="UQZ308" s="75"/>
      <c r="URA308" s="75"/>
      <c r="URB308" s="75"/>
      <c r="URC308" s="75"/>
      <c r="URD308" s="75"/>
      <c r="URE308" s="75"/>
      <c r="URF308" s="75"/>
      <c r="URG308" s="75"/>
      <c r="URH308" s="75"/>
      <c r="URI308" s="75"/>
      <c r="URJ308" s="75"/>
      <c r="URK308" s="75"/>
      <c r="URL308" s="75"/>
      <c r="URM308" s="75"/>
      <c r="URN308" s="75"/>
      <c r="URO308" s="75"/>
      <c r="URP308" s="75"/>
      <c r="URQ308" s="75"/>
      <c r="URR308" s="75"/>
      <c r="URS308" s="75"/>
      <c r="URT308" s="75"/>
      <c r="URU308" s="75"/>
      <c r="URV308" s="75"/>
      <c r="URW308" s="75"/>
      <c r="URX308" s="75"/>
      <c r="URY308" s="75"/>
      <c r="URZ308" s="75"/>
      <c r="USA308" s="75"/>
      <c r="USB308" s="75"/>
      <c r="USC308" s="75"/>
      <c r="USD308" s="75"/>
      <c r="USE308" s="75"/>
      <c r="USF308" s="75"/>
      <c r="USG308" s="75"/>
      <c r="USH308" s="75"/>
      <c r="USI308" s="75"/>
      <c r="USJ308" s="75"/>
      <c r="USK308" s="75"/>
      <c r="USL308" s="75"/>
      <c r="USM308" s="75"/>
      <c r="USN308" s="75"/>
      <c r="USO308" s="75"/>
      <c r="USP308" s="75"/>
      <c r="USQ308" s="75"/>
      <c r="USR308" s="75"/>
      <c r="USS308" s="75"/>
      <c r="UST308" s="75"/>
      <c r="USU308" s="75"/>
      <c r="USV308" s="75"/>
      <c r="USW308" s="75"/>
      <c r="USX308" s="75"/>
      <c r="USY308" s="75"/>
      <c r="USZ308" s="75"/>
      <c r="UTA308" s="75"/>
      <c r="UTB308" s="75"/>
      <c r="UTC308" s="75"/>
      <c r="UTD308" s="75"/>
      <c r="UTE308" s="75"/>
      <c r="UTF308" s="75"/>
      <c r="UTG308" s="75"/>
      <c r="UTH308" s="75"/>
      <c r="UTI308" s="75"/>
      <c r="UTJ308" s="75"/>
      <c r="UTK308" s="75"/>
      <c r="UTL308" s="75"/>
      <c r="UTM308" s="75"/>
      <c r="UTN308" s="75"/>
      <c r="UTO308" s="75"/>
      <c r="UTP308" s="75"/>
      <c r="UTQ308" s="75"/>
      <c r="UTR308" s="75"/>
      <c r="UTS308" s="75"/>
      <c r="UTT308" s="75"/>
      <c r="UTU308" s="75"/>
      <c r="UTV308" s="75"/>
      <c r="UTW308" s="75"/>
      <c r="UTX308" s="75"/>
      <c r="UTY308" s="75"/>
      <c r="UTZ308" s="75"/>
      <c r="UUA308" s="75"/>
      <c r="UUB308" s="75"/>
      <c r="UUC308" s="75"/>
      <c r="UUD308" s="75"/>
      <c r="UUE308" s="75"/>
      <c r="UUF308" s="75"/>
      <c r="UUG308" s="75"/>
      <c r="UUH308" s="75"/>
      <c r="UUI308" s="75"/>
      <c r="UUJ308" s="75"/>
      <c r="UUK308" s="75"/>
      <c r="UUL308" s="75"/>
      <c r="UUM308" s="75"/>
      <c r="UUN308" s="75"/>
      <c r="UUO308" s="75"/>
      <c r="UUP308" s="75"/>
      <c r="UUQ308" s="75"/>
      <c r="UUR308" s="75"/>
      <c r="UUS308" s="75"/>
      <c r="UUT308" s="75"/>
      <c r="UUU308" s="75"/>
      <c r="UUV308" s="75"/>
      <c r="UUW308" s="75"/>
      <c r="UUX308" s="75"/>
      <c r="UUY308" s="75"/>
      <c r="UUZ308" s="75"/>
      <c r="UVA308" s="75"/>
      <c r="UVB308" s="75"/>
      <c r="UVC308" s="75"/>
      <c r="UVD308" s="75"/>
      <c r="UVE308" s="75"/>
      <c r="UVF308" s="75"/>
      <c r="UVG308" s="75"/>
      <c r="UVH308" s="75"/>
      <c r="UVI308" s="75"/>
      <c r="UVJ308" s="75"/>
      <c r="UVK308" s="75"/>
      <c r="UVL308" s="75"/>
      <c r="UVM308" s="75"/>
      <c r="UVN308" s="75"/>
      <c r="UVO308" s="75"/>
      <c r="UVP308" s="75"/>
      <c r="UVQ308" s="75"/>
      <c r="UVR308" s="75"/>
      <c r="UVS308" s="75"/>
      <c r="UVT308" s="75"/>
      <c r="UVU308" s="75"/>
      <c r="UVV308" s="75"/>
      <c r="UVW308" s="75"/>
      <c r="UVX308" s="75"/>
      <c r="UVY308" s="75"/>
      <c r="UVZ308" s="75"/>
      <c r="UWA308" s="75"/>
      <c r="UWB308" s="75"/>
      <c r="UWC308" s="75"/>
      <c r="UWD308" s="75"/>
      <c r="UWE308" s="75"/>
      <c r="UWF308" s="75"/>
      <c r="UWG308" s="75"/>
      <c r="UWH308" s="75"/>
      <c r="UWI308" s="75"/>
      <c r="UWJ308" s="75"/>
      <c r="UWK308" s="75"/>
      <c r="UWL308" s="75"/>
      <c r="UWM308" s="75"/>
      <c r="UWN308" s="75"/>
      <c r="UWO308" s="75"/>
      <c r="UWP308" s="75"/>
      <c r="UWQ308" s="75"/>
      <c r="UWR308" s="75"/>
      <c r="UWS308" s="75"/>
      <c r="UWT308" s="75"/>
      <c r="UWU308" s="75"/>
      <c r="UWV308" s="75"/>
      <c r="UWW308" s="75"/>
      <c r="UWX308" s="75"/>
      <c r="UWY308" s="75"/>
      <c r="UWZ308" s="75"/>
      <c r="UXA308" s="75"/>
      <c r="UXB308" s="75"/>
      <c r="UXC308" s="75"/>
      <c r="UXD308" s="75"/>
      <c r="UXE308" s="75"/>
      <c r="UXF308" s="75"/>
      <c r="UXG308" s="75"/>
      <c r="UXH308" s="75"/>
      <c r="UXI308" s="75"/>
      <c r="UXJ308" s="75"/>
      <c r="UXK308" s="75"/>
      <c r="UXL308" s="75"/>
      <c r="UXM308" s="75"/>
      <c r="UXN308" s="75"/>
      <c r="UXO308" s="75"/>
      <c r="UXP308" s="75"/>
      <c r="UXQ308" s="75"/>
      <c r="UXR308" s="75"/>
      <c r="UXS308" s="75"/>
      <c r="UXT308" s="75"/>
      <c r="UXU308" s="75"/>
      <c r="UXV308" s="75"/>
      <c r="UXW308" s="75"/>
      <c r="UXX308" s="75"/>
      <c r="UXY308" s="75"/>
      <c r="UXZ308" s="75"/>
      <c r="UYA308" s="75"/>
      <c r="UYB308" s="75"/>
      <c r="UYC308" s="75"/>
      <c r="UYD308" s="75"/>
      <c r="UYE308" s="75"/>
      <c r="UYF308" s="75"/>
      <c r="UYG308" s="75"/>
      <c r="UYH308" s="75"/>
      <c r="UYI308" s="75"/>
      <c r="UYJ308" s="75"/>
      <c r="UYK308" s="75"/>
      <c r="UYL308" s="75"/>
      <c r="UYM308" s="75"/>
      <c r="UYN308" s="75"/>
      <c r="UYO308" s="75"/>
      <c r="UYP308" s="75"/>
      <c r="UYQ308" s="75"/>
      <c r="UYR308" s="75"/>
      <c r="UYS308" s="75"/>
      <c r="UYT308" s="75"/>
      <c r="UYU308" s="75"/>
      <c r="UYV308" s="75"/>
      <c r="UYW308" s="75"/>
      <c r="UYX308" s="75"/>
      <c r="UYY308" s="75"/>
      <c r="UYZ308" s="75"/>
      <c r="UZA308" s="75"/>
      <c r="UZB308" s="75"/>
      <c r="UZC308" s="75"/>
      <c r="UZD308" s="75"/>
      <c r="UZE308" s="75"/>
      <c r="UZF308" s="75"/>
      <c r="UZG308" s="75"/>
      <c r="UZH308" s="75"/>
      <c r="UZI308" s="75"/>
      <c r="UZJ308" s="75"/>
      <c r="UZK308" s="75"/>
      <c r="UZL308" s="75"/>
      <c r="UZM308" s="75"/>
      <c r="UZN308" s="75"/>
      <c r="UZO308" s="75"/>
      <c r="UZP308" s="75"/>
      <c r="UZQ308" s="75"/>
      <c r="UZR308" s="75"/>
      <c r="UZS308" s="75"/>
      <c r="UZT308" s="75"/>
      <c r="UZU308" s="75"/>
      <c r="UZV308" s="75"/>
      <c r="UZW308" s="75"/>
      <c r="UZX308" s="75"/>
      <c r="UZY308" s="75"/>
      <c r="UZZ308" s="75"/>
      <c r="VAA308" s="75"/>
      <c r="VAB308" s="75"/>
      <c r="VAC308" s="75"/>
      <c r="VAD308" s="75"/>
      <c r="VAE308" s="75"/>
      <c r="VAF308" s="75"/>
      <c r="VAG308" s="75"/>
      <c r="VAH308" s="75"/>
      <c r="VAI308" s="75"/>
      <c r="VAJ308" s="75"/>
      <c r="VAK308" s="75"/>
      <c r="VAL308" s="75"/>
      <c r="VAM308" s="75"/>
      <c r="VAN308" s="75"/>
      <c r="VAO308" s="75"/>
      <c r="VAP308" s="75"/>
      <c r="VAQ308" s="75"/>
      <c r="VAR308" s="75"/>
      <c r="VAS308" s="75"/>
      <c r="VAT308" s="75"/>
      <c r="VAU308" s="75"/>
      <c r="VAV308" s="75"/>
      <c r="VAW308" s="75"/>
      <c r="VAX308" s="75"/>
      <c r="VAY308" s="75"/>
      <c r="VAZ308" s="75"/>
      <c r="VBA308" s="75"/>
      <c r="VBB308" s="75"/>
      <c r="VBC308" s="75"/>
      <c r="VBD308" s="75"/>
      <c r="VBE308" s="75"/>
      <c r="VBF308" s="75"/>
      <c r="VBG308" s="75"/>
      <c r="VBH308" s="75"/>
      <c r="VBI308" s="75"/>
      <c r="VBJ308" s="75"/>
      <c r="VBK308" s="75"/>
      <c r="VBL308" s="75"/>
      <c r="VBM308" s="75"/>
      <c r="VBN308" s="75"/>
      <c r="VBO308" s="75"/>
      <c r="VBP308" s="75"/>
      <c r="VBQ308" s="75"/>
      <c r="VBR308" s="75"/>
      <c r="VBS308" s="75"/>
      <c r="VBT308" s="75"/>
      <c r="VBU308" s="75"/>
      <c r="VBV308" s="75"/>
      <c r="VBW308" s="75"/>
      <c r="VBX308" s="75"/>
      <c r="VBY308" s="75"/>
      <c r="VBZ308" s="75"/>
      <c r="VCA308" s="75"/>
      <c r="VCB308" s="75"/>
      <c r="VCC308" s="75"/>
      <c r="VCD308" s="75"/>
      <c r="VCE308" s="75"/>
      <c r="VCF308" s="75"/>
      <c r="VCG308" s="75"/>
      <c r="VCH308" s="75"/>
      <c r="VCI308" s="75"/>
      <c r="VCJ308" s="75"/>
      <c r="VCK308" s="75"/>
      <c r="VCL308" s="75"/>
      <c r="VCM308" s="75"/>
      <c r="VCN308" s="75"/>
      <c r="VCO308" s="75"/>
      <c r="VCP308" s="75"/>
      <c r="VCQ308" s="75"/>
      <c r="VCR308" s="75"/>
      <c r="VCS308" s="75"/>
      <c r="VCT308" s="75"/>
      <c r="VCU308" s="75"/>
      <c r="VCV308" s="75"/>
      <c r="VCW308" s="75"/>
      <c r="VCX308" s="75"/>
      <c r="VCY308" s="75"/>
      <c r="VCZ308" s="75"/>
      <c r="VDA308" s="75"/>
      <c r="VDB308" s="75"/>
      <c r="VDC308" s="75"/>
      <c r="VDD308" s="75"/>
      <c r="VDE308" s="75"/>
      <c r="VDF308" s="75"/>
      <c r="VDG308" s="75"/>
      <c r="VDH308" s="75"/>
      <c r="VDI308" s="75"/>
      <c r="VDJ308" s="75"/>
      <c r="VDK308" s="75"/>
      <c r="VDL308" s="75"/>
      <c r="VDM308" s="75"/>
      <c r="VDN308" s="75"/>
      <c r="VDO308" s="75"/>
      <c r="VDP308" s="75"/>
      <c r="VDQ308" s="75"/>
      <c r="VDR308" s="75"/>
      <c r="VDS308" s="75"/>
      <c r="VDT308" s="75"/>
      <c r="VDU308" s="75"/>
      <c r="VDV308" s="75"/>
      <c r="VDW308" s="75"/>
      <c r="VDX308" s="75"/>
      <c r="VDY308" s="75"/>
      <c r="VDZ308" s="75"/>
      <c r="VEA308" s="75"/>
      <c r="VEB308" s="75"/>
      <c r="VEC308" s="75"/>
      <c r="VED308" s="75"/>
      <c r="VEE308" s="75"/>
      <c r="VEF308" s="75"/>
      <c r="VEG308" s="75"/>
      <c r="VEH308" s="75"/>
      <c r="VEI308" s="75"/>
      <c r="VEJ308" s="75"/>
      <c r="VEK308" s="75"/>
      <c r="VEL308" s="75"/>
      <c r="VEM308" s="75"/>
      <c r="VEN308" s="75"/>
      <c r="VEO308" s="75"/>
      <c r="VEP308" s="75"/>
      <c r="VEQ308" s="75"/>
      <c r="VER308" s="75"/>
      <c r="VES308" s="75"/>
      <c r="VET308" s="75"/>
      <c r="VEU308" s="75"/>
      <c r="VEV308" s="75"/>
      <c r="VEW308" s="75"/>
      <c r="VEX308" s="75"/>
      <c r="VEY308" s="75"/>
      <c r="VEZ308" s="75"/>
      <c r="VFA308" s="75"/>
      <c r="VFB308" s="75"/>
      <c r="VFC308" s="75"/>
      <c r="VFD308" s="75"/>
      <c r="VFE308" s="75"/>
      <c r="VFF308" s="75"/>
      <c r="VFG308" s="75"/>
      <c r="VFH308" s="75"/>
      <c r="VFI308" s="75"/>
      <c r="VFJ308" s="75"/>
      <c r="VFK308" s="75"/>
      <c r="VFL308" s="75"/>
      <c r="VFM308" s="75"/>
      <c r="VFN308" s="75"/>
      <c r="VFO308" s="75"/>
      <c r="VFP308" s="75"/>
      <c r="VFQ308" s="75"/>
      <c r="VFR308" s="75"/>
      <c r="VFS308" s="75"/>
      <c r="VFT308" s="75"/>
      <c r="VFU308" s="75"/>
      <c r="VFV308" s="75"/>
      <c r="VFW308" s="75"/>
      <c r="VFX308" s="75"/>
      <c r="VFY308" s="75"/>
      <c r="VFZ308" s="75"/>
      <c r="VGA308" s="75"/>
      <c r="VGB308" s="75"/>
      <c r="VGC308" s="75"/>
      <c r="VGD308" s="75"/>
      <c r="VGE308" s="75"/>
      <c r="VGF308" s="75"/>
      <c r="VGG308" s="75"/>
      <c r="VGH308" s="75"/>
      <c r="VGI308" s="75"/>
      <c r="VGJ308" s="75"/>
      <c r="VGK308" s="75"/>
      <c r="VGL308" s="75"/>
      <c r="VGM308" s="75"/>
      <c r="VGN308" s="75"/>
      <c r="VGO308" s="75"/>
      <c r="VGP308" s="75"/>
      <c r="VGQ308" s="75"/>
      <c r="VGR308" s="75"/>
      <c r="VGS308" s="75"/>
      <c r="VGT308" s="75"/>
      <c r="VGU308" s="75"/>
      <c r="VGV308" s="75"/>
      <c r="VGW308" s="75"/>
      <c r="VGX308" s="75"/>
      <c r="VGY308" s="75"/>
      <c r="VGZ308" s="75"/>
      <c r="VHA308" s="75"/>
      <c r="VHB308" s="75"/>
      <c r="VHC308" s="75"/>
      <c r="VHD308" s="75"/>
      <c r="VHE308" s="75"/>
      <c r="VHF308" s="75"/>
      <c r="VHG308" s="75"/>
      <c r="VHH308" s="75"/>
      <c r="VHI308" s="75"/>
      <c r="VHJ308" s="75"/>
      <c r="VHK308" s="75"/>
      <c r="VHL308" s="75"/>
      <c r="VHM308" s="75"/>
      <c r="VHN308" s="75"/>
      <c r="VHO308" s="75"/>
      <c r="VHP308" s="75"/>
      <c r="VHQ308" s="75"/>
      <c r="VHR308" s="75"/>
      <c r="VHS308" s="75"/>
      <c r="VHT308" s="75"/>
      <c r="VHU308" s="75"/>
      <c r="VHV308" s="75"/>
      <c r="VHW308" s="75"/>
      <c r="VHX308" s="75"/>
      <c r="VHY308" s="75"/>
      <c r="VHZ308" s="75"/>
      <c r="VIA308" s="75"/>
      <c r="VIB308" s="75"/>
      <c r="VIC308" s="75"/>
      <c r="VID308" s="75"/>
      <c r="VIE308" s="75"/>
      <c r="VIF308" s="75"/>
      <c r="VIG308" s="75"/>
      <c r="VIH308" s="75"/>
      <c r="VII308" s="75"/>
      <c r="VIJ308" s="75"/>
      <c r="VIK308" s="75"/>
      <c r="VIL308" s="75"/>
      <c r="VIM308" s="75"/>
      <c r="VIN308" s="75"/>
      <c r="VIO308" s="75"/>
      <c r="VIP308" s="75"/>
      <c r="VIQ308" s="75"/>
      <c r="VIR308" s="75"/>
      <c r="VIS308" s="75"/>
      <c r="VIT308" s="75"/>
      <c r="VIU308" s="75"/>
      <c r="VIV308" s="75"/>
      <c r="VIW308" s="75"/>
      <c r="VIX308" s="75"/>
      <c r="VIY308" s="75"/>
      <c r="VIZ308" s="75"/>
      <c r="VJA308" s="75"/>
      <c r="VJB308" s="75"/>
      <c r="VJC308" s="75"/>
      <c r="VJD308" s="75"/>
      <c r="VJE308" s="75"/>
      <c r="VJF308" s="75"/>
      <c r="VJG308" s="75"/>
      <c r="VJH308" s="75"/>
      <c r="VJI308" s="75"/>
      <c r="VJJ308" s="75"/>
      <c r="VJK308" s="75"/>
      <c r="VJL308" s="75"/>
      <c r="VJM308" s="75"/>
      <c r="VJN308" s="75"/>
      <c r="VJO308" s="75"/>
      <c r="VJP308" s="75"/>
      <c r="VJQ308" s="75"/>
      <c r="VJR308" s="75"/>
      <c r="VJS308" s="75"/>
      <c r="VJT308" s="75"/>
      <c r="VJU308" s="75"/>
      <c r="VJV308" s="75"/>
      <c r="VJW308" s="75"/>
      <c r="VJX308" s="75"/>
      <c r="VJY308" s="75"/>
      <c r="VJZ308" s="75"/>
      <c r="VKA308" s="75"/>
      <c r="VKB308" s="75"/>
      <c r="VKC308" s="75"/>
      <c r="VKD308" s="75"/>
      <c r="VKE308" s="75"/>
      <c r="VKF308" s="75"/>
      <c r="VKG308" s="75"/>
      <c r="VKH308" s="75"/>
      <c r="VKI308" s="75"/>
      <c r="VKJ308" s="75"/>
      <c r="VKK308" s="75"/>
      <c r="VKL308" s="75"/>
      <c r="VKM308" s="75"/>
      <c r="VKN308" s="75"/>
      <c r="VKO308" s="75"/>
      <c r="VKP308" s="75"/>
      <c r="VKQ308" s="75"/>
      <c r="VKR308" s="75"/>
      <c r="VKS308" s="75"/>
      <c r="VKT308" s="75"/>
      <c r="VKU308" s="75"/>
      <c r="VKV308" s="75"/>
      <c r="VKW308" s="75"/>
      <c r="VKX308" s="75"/>
      <c r="VKY308" s="75"/>
      <c r="VKZ308" s="75"/>
      <c r="VLA308" s="75"/>
      <c r="VLB308" s="75"/>
      <c r="VLC308" s="75"/>
      <c r="VLD308" s="75"/>
      <c r="VLE308" s="75"/>
      <c r="VLF308" s="75"/>
      <c r="VLG308" s="75"/>
      <c r="VLH308" s="75"/>
      <c r="VLI308" s="75"/>
      <c r="VLJ308" s="75"/>
      <c r="VLK308" s="75"/>
      <c r="VLL308" s="75"/>
      <c r="VLM308" s="75"/>
      <c r="VLN308" s="75"/>
      <c r="VLO308" s="75"/>
      <c r="VLP308" s="75"/>
      <c r="VLQ308" s="75"/>
      <c r="VLR308" s="75"/>
      <c r="VLS308" s="75"/>
      <c r="VLT308" s="75"/>
      <c r="VLU308" s="75"/>
      <c r="VLV308" s="75"/>
      <c r="VLW308" s="75"/>
      <c r="VLX308" s="75"/>
      <c r="VLY308" s="75"/>
      <c r="VLZ308" s="75"/>
      <c r="VMA308" s="75"/>
      <c r="VMB308" s="75"/>
      <c r="VMC308" s="75"/>
      <c r="VMD308" s="75"/>
      <c r="VME308" s="75"/>
      <c r="VMF308" s="75"/>
      <c r="VMG308" s="75"/>
      <c r="VMH308" s="75"/>
      <c r="VMI308" s="75"/>
      <c r="VMJ308" s="75"/>
      <c r="VMK308" s="75"/>
      <c r="VML308" s="75"/>
      <c r="VMM308" s="75"/>
      <c r="VMN308" s="75"/>
      <c r="VMO308" s="75"/>
      <c r="VMP308" s="75"/>
      <c r="VMQ308" s="75"/>
      <c r="VMR308" s="75"/>
      <c r="VMS308" s="75"/>
      <c r="VMT308" s="75"/>
      <c r="VMU308" s="75"/>
      <c r="VMV308" s="75"/>
      <c r="VMW308" s="75"/>
      <c r="VMX308" s="75"/>
      <c r="VMY308" s="75"/>
      <c r="VMZ308" s="75"/>
      <c r="VNA308" s="75"/>
      <c r="VNB308" s="75"/>
      <c r="VNC308" s="75"/>
      <c r="VND308" s="75"/>
      <c r="VNE308" s="75"/>
      <c r="VNF308" s="75"/>
      <c r="VNG308" s="75"/>
      <c r="VNH308" s="75"/>
      <c r="VNI308" s="75"/>
      <c r="VNJ308" s="75"/>
      <c r="VNK308" s="75"/>
      <c r="VNL308" s="75"/>
      <c r="VNM308" s="75"/>
      <c r="VNN308" s="75"/>
      <c r="VNO308" s="75"/>
      <c r="VNP308" s="75"/>
      <c r="VNQ308" s="75"/>
      <c r="VNR308" s="75"/>
      <c r="VNS308" s="75"/>
      <c r="VNT308" s="75"/>
      <c r="VNU308" s="75"/>
      <c r="VNV308" s="75"/>
      <c r="VNW308" s="75"/>
      <c r="VNX308" s="75"/>
      <c r="VNY308" s="75"/>
      <c r="VNZ308" s="75"/>
      <c r="VOA308" s="75"/>
      <c r="VOB308" s="75"/>
      <c r="VOC308" s="75"/>
      <c r="VOD308" s="75"/>
      <c r="VOE308" s="75"/>
      <c r="VOF308" s="75"/>
      <c r="VOG308" s="75"/>
      <c r="VOH308" s="75"/>
      <c r="VOI308" s="75"/>
      <c r="VOJ308" s="75"/>
      <c r="VOK308" s="75"/>
      <c r="VOL308" s="75"/>
      <c r="VOM308" s="75"/>
      <c r="VON308" s="75"/>
      <c r="VOO308" s="75"/>
      <c r="VOP308" s="75"/>
      <c r="VOQ308" s="75"/>
      <c r="VOR308" s="75"/>
      <c r="VOS308" s="75"/>
      <c r="VOT308" s="75"/>
      <c r="VOU308" s="75"/>
      <c r="VOV308" s="75"/>
      <c r="VOW308" s="75"/>
      <c r="VOX308" s="75"/>
      <c r="VOY308" s="75"/>
      <c r="VOZ308" s="75"/>
      <c r="VPA308" s="75"/>
      <c r="VPB308" s="75"/>
      <c r="VPC308" s="75"/>
      <c r="VPD308" s="75"/>
      <c r="VPE308" s="75"/>
      <c r="VPF308" s="75"/>
      <c r="VPG308" s="75"/>
      <c r="VPH308" s="75"/>
      <c r="VPI308" s="75"/>
      <c r="VPJ308" s="75"/>
      <c r="VPK308" s="75"/>
      <c r="VPL308" s="75"/>
      <c r="VPM308" s="75"/>
      <c r="VPN308" s="75"/>
      <c r="VPO308" s="75"/>
      <c r="VPP308" s="75"/>
      <c r="VPQ308" s="75"/>
      <c r="VPR308" s="75"/>
      <c r="VPS308" s="75"/>
      <c r="VPT308" s="75"/>
      <c r="VPU308" s="75"/>
      <c r="VPV308" s="75"/>
      <c r="VPW308" s="75"/>
      <c r="VPX308" s="75"/>
      <c r="VPY308" s="75"/>
      <c r="VPZ308" s="75"/>
      <c r="VQA308" s="75"/>
      <c r="VQB308" s="75"/>
      <c r="VQC308" s="75"/>
      <c r="VQD308" s="75"/>
      <c r="VQE308" s="75"/>
      <c r="VQF308" s="75"/>
      <c r="VQG308" s="75"/>
      <c r="VQH308" s="75"/>
      <c r="VQI308" s="75"/>
      <c r="VQJ308" s="75"/>
      <c r="VQK308" s="75"/>
      <c r="VQL308" s="75"/>
      <c r="VQM308" s="75"/>
      <c r="VQN308" s="75"/>
      <c r="VQO308" s="75"/>
      <c r="VQP308" s="75"/>
      <c r="VQQ308" s="75"/>
      <c r="VQR308" s="75"/>
      <c r="VQS308" s="75"/>
      <c r="VQT308" s="75"/>
      <c r="VQU308" s="75"/>
      <c r="VQV308" s="75"/>
      <c r="VQW308" s="75"/>
      <c r="VQX308" s="75"/>
      <c r="VQY308" s="75"/>
      <c r="VQZ308" s="75"/>
      <c r="VRA308" s="75"/>
      <c r="VRB308" s="75"/>
      <c r="VRC308" s="75"/>
      <c r="VRD308" s="75"/>
      <c r="VRE308" s="75"/>
      <c r="VRF308" s="75"/>
      <c r="VRG308" s="75"/>
      <c r="VRH308" s="75"/>
      <c r="VRI308" s="75"/>
      <c r="VRJ308" s="75"/>
      <c r="VRK308" s="75"/>
      <c r="VRL308" s="75"/>
      <c r="VRM308" s="75"/>
      <c r="VRN308" s="75"/>
      <c r="VRO308" s="75"/>
      <c r="VRP308" s="75"/>
      <c r="VRQ308" s="75"/>
      <c r="VRR308" s="75"/>
      <c r="VRS308" s="75"/>
      <c r="VRT308" s="75"/>
      <c r="VRU308" s="75"/>
      <c r="VRV308" s="75"/>
      <c r="VRW308" s="75"/>
      <c r="VRX308" s="75"/>
      <c r="VRY308" s="75"/>
      <c r="VRZ308" s="75"/>
      <c r="VSA308" s="75"/>
      <c r="VSB308" s="75"/>
      <c r="VSC308" s="75"/>
      <c r="VSD308" s="75"/>
      <c r="VSE308" s="75"/>
      <c r="VSF308" s="75"/>
      <c r="VSG308" s="75"/>
      <c r="VSH308" s="75"/>
      <c r="VSI308" s="75"/>
      <c r="VSJ308" s="75"/>
      <c r="VSK308" s="75"/>
      <c r="VSL308" s="75"/>
      <c r="VSM308" s="75"/>
      <c r="VSN308" s="75"/>
      <c r="VSO308" s="75"/>
      <c r="VSP308" s="75"/>
      <c r="VSQ308" s="75"/>
      <c r="VSR308" s="75"/>
      <c r="VSS308" s="75"/>
      <c r="VST308" s="75"/>
      <c r="VSU308" s="75"/>
      <c r="VSV308" s="75"/>
      <c r="VSW308" s="75"/>
      <c r="VSX308" s="75"/>
      <c r="VSY308" s="75"/>
      <c r="VSZ308" s="75"/>
      <c r="VTA308" s="75"/>
      <c r="VTB308" s="75"/>
      <c r="VTC308" s="75"/>
      <c r="VTD308" s="75"/>
      <c r="VTE308" s="75"/>
      <c r="VTF308" s="75"/>
      <c r="VTG308" s="75"/>
      <c r="VTH308" s="75"/>
      <c r="VTI308" s="75"/>
      <c r="VTJ308" s="75"/>
      <c r="VTK308" s="75"/>
      <c r="VTL308" s="75"/>
      <c r="VTM308" s="75"/>
      <c r="VTN308" s="75"/>
      <c r="VTO308" s="75"/>
      <c r="VTP308" s="75"/>
      <c r="VTQ308" s="75"/>
      <c r="VTR308" s="75"/>
      <c r="VTS308" s="75"/>
      <c r="VTT308" s="75"/>
      <c r="VTU308" s="75"/>
      <c r="VTV308" s="75"/>
      <c r="VTW308" s="75"/>
      <c r="VTX308" s="75"/>
      <c r="VTY308" s="75"/>
      <c r="VTZ308" s="75"/>
      <c r="VUA308" s="75"/>
      <c r="VUB308" s="75"/>
      <c r="VUC308" s="75"/>
      <c r="VUD308" s="75"/>
      <c r="VUE308" s="75"/>
      <c r="VUF308" s="75"/>
      <c r="VUG308" s="75"/>
      <c r="VUH308" s="75"/>
      <c r="VUI308" s="75"/>
      <c r="VUJ308" s="75"/>
      <c r="VUK308" s="75"/>
      <c r="VUL308" s="75"/>
      <c r="VUM308" s="75"/>
      <c r="VUN308" s="75"/>
      <c r="VUO308" s="75"/>
      <c r="VUP308" s="75"/>
      <c r="VUQ308" s="75"/>
      <c r="VUR308" s="75"/>
      <c r="VUS308" s="75"/>
      <c r="VUT308" s="75"/>
      <c r="VUU308" s="75"/>
      <c r="VUV308" s="75"/>
      <c r="VUW308" s="75"/>
      <c r="VUX308" s="75"/>
      <c r="VUY308" s="75"/>
      <c r="VUZ308" s="75"/>
      <c r="VVA308" s="75"/>
      <c r="VVB308" s="75"/>
      <c r="VVC308" s="75"/>
      <c r="VVD308" s="75"/>
      <c r="VVE308" s="75"/>
      <c r="VVF308" s="75"/>
      <c r="VVG308" s="75"/>
      <c r="VVH308" s="75"/>
      <c r="VVI308" s="75"/>
      <c r="VVJ308" s="75"/>
      <c r="VVK308" s="75"/>
      <c r="VVL308" s="75"/>
      <c r="VVM308" s="75"/>
      <c r="VVN308" s="75"/>
      <c r="VVO308" s="75"/>
      <c r="VVP308" s="75"/>
      <c r="VVQ308" s="75"/>
      <c r="VVR308" s="75"/>
      <c r="VVS308" s="75"/>
      <c r="VVT308" s="75"/>
      <c r="VVU308" s="75"/>
      <c r="VVV308" s="75"/>
      <c r="VVW308" s="75"/>
      <c r="VVX308" s="75"/>
      <c r="VVY308" s="75"/>
      <c r="VVZ308" s="75"/>
      <c r="VWA308" s="75"/>
      <c r="VWB308" s="75"/>
      <c r="VWC308" s="75"/>
      <c r="VWD308" s="75"/>
      <c r="VWE308" s="75"/>
      <c r="VWF308" s="75"/>
      <c r="VWG308" s="75"/>
      <c r="VWH308" s="75"/>
      <c r="VWI308" s="75"/>
      <c r="VWJ308" s="75"/>
      <c r="VWK308" s="75"/>
      <c r="VWL308" s="75"/>
      <c r="VWM308" s="75"/>
      <c r="VWN308" s="75"/>
      <c r="VWO308" s="75"/>
      <c r="VWP308" s="75"/>
      <c r="VWQ308" s="75"/>
      <c r="VWR308" s="75"/>
      <c r="VWS308" s="75"/>
      <c r="VWT308" s="75"/>
      <c r="VWU308" s="75"/>
      <c r="VWV308" s="75"/>
      <c r="VWW308" s="75"/>
      <c r="VWX308" s="75"/>
      <c r="VWY308" s="75"/>
      <c r="VWZ308" s="75"/>
      <c r="VXA308" s="75"/>
      <c r="VXB308" s="75"/>
      <c r="VXC308" s="75"/>
      <c r="VXD308" s="75"/>
      <c r="VXE308" s="75"/>
      <c r="VXF308" s="75"/>
      <c r="VXG308" s="75"/>
      <c r="VXH308" s="75"/>
      <c r="VXI308" s="75"/>
      <c r="VXJ308" s="75"/>
      <c r="VXK308" s="75"/>
      <c r="VXL308" s="75"/>
      <c r="VXM308" s="75"/>
      <c r="VXN308" s="75"/>
      <c r="VXO308" s="75"/>
      <c r="VXP308" s="75"/>
      <c r="VXQ308" s="75"/>
      <c r="VXR308" s="75"/>
      <c r="VXS308" s="75"/>
      <c r="VXT308" s="75"/>
      <c r="VXU308" s="75"/>
      <c r="VXV308" s="75"/>
      <c r="VXW308" s="75"/>
      <c r="VXX308" s="75"/>
      <c r="VXY308" s="75"/>
      <c r="VXZ308" s="75"/>
      <c r="VYA308" s="75"/>
      <c r="VYB308" s="75"/>
      <c r="VYC308" s="75"/>
      <c r="VYD308" s="75"/>
      <c r="VYE308" s="75"/>
      <c r="VYF308" s="75"/>
      <c r="VYG308" s="75"/>
      <c r="VYH308" s="75"/>
      <c r="VYI308" s="75"/>
      <c r="VYJ308" s="75"/>
      <c r="VYK308" s="75"/>
      <c r="VYL308" s="75"/>
      <c r="VYM308" s="75"/>
      <c r="VYN308" s="75"/>
      <c r="VYO308" s="75"/>
      <c r="VYP308" s="75"/>
      <c r="VYQ308" s="75"/>
      <c r="VYR308" s="75"/>
      <c r="VYS308" s="75"/>
      <c r="VYT308" s="75"/>
      <c r="VYU308" s="75"/>
      <c r="VYV308" s="75"/>
      <c r="VYW308" s="75"/>
      <c r="VYX308" s="75"/>
      <c r="VYY308" s="75"/>
      <c r="VYZ308" s="75"/>
      <c r="VZA308" s="75"/>
      <c r="VZB308" s="75"/>
      <c r="VZC308" s="75"/>
      <c r="VZD308" s="75"/>
      <c r="VZE308" s="75"/>
      <c r="VZF308" s="75"/>
      <c r="VZG308" s="75"/>
      <c r="VZH308" s="75"/>
      <c r="VZI308" s="75"/>
      <c r="VZJ308" s="75"/>
      <c r="VZK308" s="75"/>
      <c r="VZL308" s="75"/>
      <c r="VZM308" s="75"/>
      <c r="VZN308" s="75"/>
      <c r="VZO308" s="75"/>
      <c r="VZP308" s="75"/>
      <c r="VZQ308" s="75"/>
      <c r="VZR308" s="75"/>
      <c r="VZS308" s="75"/>
      <c r="VZT308" s="75"/>
      <c r="VZU308" s="75"/>
      <c r="VZV308" s="75"/>
      <c r="VZW308" s="75"/>
      <c r="VZX308" s="75"/>
      <c r="VZY308" s="75"/>
      <c r="VZZ308" s="75"/>
      <c r="WAA308" s="75"/>
      <c r="WAB308" s="75"/>
      <c r="WAC308" s="75"/>
      <c r="WAD308" s="75"/>
      <c r="WAE308" s="75"/>
      <c r="WAF308" s="75"/>
      <c r="WAG308" s="75"/>
      <c r="WAH308" s="75"/>
      <c r="WAI308" s="75"/>
      <c r="WAJ308" s="75"/>
      <c r="WAK308" s="75"/>
      <c r="WAL308" s="75"/>
      <c r="WAM308" s="75"/>
      <c r="WAN308" s="75"/>
      <c r="WAO308" s="75"/>
      <c r="WAP308" s="75"/>
      <c r="WAQ308" s="75"/>
      <c r="WAR308" s="75"/>
      <c r="WAS308" s="75"/>
      <c r="WAT308" s="75"/>
      <c r="WAU308" s="75"/>
      <c r="WAV308" s="75"/>
      <c r="WAW308" s="75"/>
      <c r="WAX308" s="75"/>
      <c r="WAY308" s="75"/>
      <c r="WAZ308" s="75"/>
      <c r="WBA308" s="75"/>
      <c r="WBB308" s="75"/>
      <c r="WBC308" s="75"/>
      <c r="WBD308" s="75"/>
      <c r="WBE308" s="75"/>
      <c r="WBF308" s="75"/>
      <c r="WBG308" s="75"/>
      <c r="WBH308" s="75"/>
      <c r="WBI308" s="75"/>
      <c r="WBJ308" s="75"/>
      <c r="WBK308" s="75"/>
      <c r="WBL308" s="75"/>
      <c r="WBM308" s="75"/>
      <c r="WBN308" s="75"/>
      <c r="WBO308" s="75"/>
      <c r="WBP308" s="75"/>
      <c r="WBQ308" s="75"/>
      <c r="WBR308" s="75"/>
      <c r="WBS308" s="75"/>
      <c r="WBT308" s="75"/>
      <c r="WBU308" s="75"/>
      <c r="WBV308" s="75"/>
      <c r="WBW308" s="75"/>
      <c r="WBX308" s="75"/>
      <c r="WBY308" s="75"/>
      <c r="WBZ308" s="75"/>
      <c r="WCA308" s="75"/>
      <c r="WCB308" s="75"/>
      <c r="WCC308" s="75"/>
      <c r="WCD308" s="75"/>
      <c r="WCE308" s="75"/>
      <c r="WCF308" s="75"/>
      <c r="WCG308" s="75"/>
      <c r="WCH308" s="75"/>
      <c r="WCI308" s="75"/>
      <c r="WCJ308" s="75"/>
      <c r="WCK308" s="75"/>
      <c r="WCL308" s="75"/>
      <c r="WCM308" s="75"/>
      <c r="WCN308" s="75"/>
      <c r="WCO308" s="75"/>
      <c r="WCP308" s="75"/>
      <c r="WCQ308" s="75"/>
      <c r="WCR308" s="75"/>
      <c r="WCS308" s="75"/>
      <c r="WCT308" s="75"/>
      <c r="WCU308" s="75"/>
      <c r="WCV308" s="75"/>
      <c r="WCW308" s="75"/>
      <c r="WCX308" s="75"/>
      <c r="WCY308" s="75"/>
      <c r="WCZ308" s="75"/>
      <c r="WDA308" s="75"/>
      <c r="WDB308" s="75"/>
      <c r="WDC308" s="75"/>
      <c r="WDD308" s="75"/>
      <c r="WDE308" s="75"/>
      <c r="WDF308" s="75"/>
      <c r="WDG308" s="75"/>
      <c r="WDH308" s="75"/>
      <c r="WDI308" s="75"/>
      <c r="WDJ308" s="75"/>
      <c r="WDK308" s="75"/>
      <c r="WDL308" s="75"/>
      <c r="WDM308" s="75"/>
      <c r="WDN308" s="75"/>
      <c r="WDO308" s="75"/>
      <c r="WDP308" s="75"/>
      <c r="WDQ308" s="75"/>
      <c r="WDR308" s="75"/>
      <c r="WDS308" s="75"/>
      <c r="WDT308" s="75"/>
      <c r="WDU308" s="75"/>
      <c r="WDV308" s="75"/>
      <c r="WDW308" s="75"/>
      <c r="WDX308" s="75"/>
      <c r="WDY308" s="75"/>
      <c r="WDZ308" s="75"/>
      <c r="WEA308" s="75"/>
      <c r="WEB308" s="75"/>
      <c r="WEC308" s="75"/>
      <c r="WED308" s="75"/>
      <c r="WEE308" s="75"/>
      <c r="WEF308" s="75"/>
      <c r="WEG308" s="75"/>
      <c r="WEH308" s="75"/>
      <c r="WEI308" s="75"/>
      <c r="WEJ308" s="75"/>
      <c r="WEK308" s="75"/>
      <c r="WEL308" s="75"/>
      <c r="WEM308" s="75"/>
      <c r="WEN308" s="75"/>
      <c r="WEO308" s="75"/>
      <c r="WEP308" s="75"/>
      <c r="WEQ308" s="75"/>
      <c r="WER308" s="75"/>
      <c r="WES308" s="75"/>
      <c r="WET308" s="75"/>
      <c r="WEU308" s="75"/>
      <c r="WEV308" s="75"/>
      <c r="WEW308" s="75"/>
      <c r="WEX308" s="75"/>
      <c r="WEY308" s="75"/>
      <c r="WEZ308" s="75"/>
      <c r="WFA308" s="75"/>
      <c r="WFB308" s="75"/>
      <c r="WFC308" s="75"/>
      <c r="WFD308" s="75"/>
      <c r="WFE308" s="75"/>
      <c r="WFF308" s="75"/>
      <c r="WFG308" s="75"/>
      <c r="WFH308" s="75"/>
      <c r="WFI308" s="75"/>
      <c r="WFJ308" s="75"/>
      <c r="WFK308" s="75"/>
      <c r="WFL308" s="75"/>
      <c r="WFM308" s="75"/>
      <c r="WFN308" s="75"/>
      <c r="WFO308" s="75"/>
      <c r="WFP308" s="75"/>
      <c r="WFQ308" s="75"/>
      <c r="WFR308" s="75"/>
      <c r="WFS308" s="75"/>
      <c r="WFT308" s="75"/>
      <c r="WFU308" s="75"/>
      <c r="WFV308" s="75"/>
      <c r="WFW308" s="75"/>
      <c r="WFX308" s="75"/>
      <c r="WFY308" s="75"/>
      <c r="WFZ308" s="75"/>
      <c r="WGA308" s="75"/>
      <c r="WGB308" s="75"/>
      <c r="WGC308" s="75"/>
      <c r="WGD308" s="75"/>
      <c r="WGE308" s="75"/>
      <c r="WGF308" s="75"/>
      <c r="WGG308" s="75"/>
      <c r="WGH308" s="75"/>
      <c r="WGI308" s="75"/>
      <c r="WGJ308" s="75"/>
      <c r="WGK308" s="75"/>
      <c r="WGL308" s="75"/>
      <c r="WGM308" s="75"/>
      <c r="WGN308" s="75"/>
      <c r="WGO308" s="75"/>
      <c r="WGP308" s="75"/>
      <c r="WGQ308" s="75"/>
      <c r="WGR308" s="75"/>
      <c r="WGS308" s="75"/>
      <c r="WGT308" s="75"/>
      <c r="WGU308" s="75"/>
      <c r="WGV308" s="75"/>
      <c r="WGW308" s="75"/>
      <c r="WGX308" s="75"/>
      <c r="WGY308" s="75"/>
      <c r="WGZ308" s="75"/>
      <c r="WHA308" s="75"/>
      <c r="WHB308" s="75"/>
      <c r="WHC308" s="75"/>
      <c r="WHD308" s="75"/>
      <c r="WHE308" s="75"/>
      <c r="WHF308" s="75"/>
      <c r="WHG308" s="75"/>
      <c r="WHH308" s="75"/>
      <c r="WHI308" s="75"/>
      <c r="WHJ308" s="75"/>
      <c r="WHK308" s="75"/>
      <c r="WHL308" s="75"/>
      <c r="WHM308" s="75"/>
      <c r="WHN308" s="75"/>
      <c r="WHO308" s="75"/>
      <c r="WHP308" s="75"/>
      <c r="WHQ308" s="75"/>
      <c r="WHR308" s="75"/>
      <c r="WHS308" s="75"/>
      <c r="WHT308" s="75"/>
      <c r="WHU308" s="75"/>
      <c r="WHV308" s="75"/>
      <c r="WHW308" s="75"/>
      <c r="WHX308" s="75"/>
      <c r="WHY308" s="75"/>
      <c r="WHZ308" s="75"/>
      <c r="WIA308" s="75"/>
      <c r="WIB308" s="75"/>
      <c r="WIC308" s="75"/>
      <c r="WID308" s="75"/>
      <c r="WIE308" s="75"/>
      <c r="WIF308" s="75"/>
      <c r="WIG308" s="75"/>
      <c r="WIH308" s="75"/>
      <c r="WII308" s="75"/>
      <c r="WIJ308" s="75"/>
      <c r="WIK308" s="75"/>
      <c r="WIL308" s="75"/>
      <c r="WIM308" s="75"/>
      <c r="WIN308" s="75"/>
      <c r="WIO308" s="75"/>
      <c r="WIP308" s="75"/>
      <c r="WIQ308" s="75"/>
      <c r="WIR308" s="75"/>
      <c r="WIS308" s="75"/>
      <c r="WIT308" s="75"/>
      <c r="WIU308" s="75"/>
      <c r="WIV308" s="75"/>
      <c r="WIW308" s="75"/>
      <c r="WIX308" s="75"/>
      <c r="WIY308" s="75"/>
      <c r="WIZ308" s="75"/>
      <c r="WJA308" s="75"/>
      <c r="WJB308" s="75"/>
      <c r="WJC308" s="75"/>
      <c r="WJD308" s="75"/>
      <c r="WJE308" s="75"/>
      <c r="WJF308" s="75"/>
      <c r="WJG308" s="75"/>
      <c r="WJH308" s="75"/>
      <c r="WJI308" s="75"/>
      <c r="WJJ308" s="75"/>
      <c r="WJK308" s="75"/>
      <c r="WJL308" s="75"/>
      <c r="WJM308" s="75"/>
      <c r="WJN308" s="75"/>
      <c r="WJO308" s="75"/>
      <c r="WJP308" s="75"/>
      <c r="WJQ308" s="75"/>
      <c r="WJR308" s="75"/>
      <c r="WJS308" s="75"/>
      <c r="WJT308" s="75"/>
      <c r="WJU308" s="75"/>
      <c r="WJV308" s="75"/>
      <c r="WJW308" s="75"/>
      <c r="WJX308" s="75"/>
      <c r="WJY308" s="75"/>
      <c r="WJZ308" s="75"/>
      <c r="WKA308" s="75"/>
      <c r="WKB308" s="75"/>
      <c r="WKC308" s="75"/>
      <c r="WKD308" s="75"/>
      <c r="WKE308" s="75"/>
      <c r="WKF308" s="75"/>
      <c r="WKG308" s="75"/>
      <c r="WKH308" s="75"/>
      <c r="WKI308" s="75"/>
      <c r="WKJ308" s="75"/>
      <c r="WKK308" s="75"/>
      <c r="WKL308" s="75"/>
      <c r="WKM308" s="75"/>
      <c r="WKN308" s="75"/>
      <c r="WKO308" s="75"/>
      <c r="WKP308" s="75"/>
      <c r="WKQ308" s="75"/>
      <c r="WKR308" s="75"/>
      <c r="WKS308" s="75"/>
      <c r="WKT308" s="75"/>
      <c r="WKU308" s="75"/>
      <c r="WKV308" s="75"/>
      <c r="WKW308" s="75"/>
      <c r="WKX308" s="75"/>
      <c r="WKY308" s="75"/>
      <c r="WKZ308" s="75"/>
      <c r="WLA308" s="75"/>
      <c r="WLB308" s="75"/>
      <c r="WLC308" s="75"/>
      <c r="WLD308" s="75"/>
      <c r="WLE308" s="75"/>
      <c r="WLF308" s="75"/>
      <c r="WLG308" s="75"/>
      <c r="WLH308" s="75"/>
      <c r="WLI308" s="75"/>
      <c r="WLJ308" s="75"/>
      <c r="WLK308" s="75"/>
      <c r="WLL308" s="75"/>
      <c r="WLM308" s="75"/>
      <c r="WLN308" s="75"/>
      <c r="WLO308" s="75"/>
      <c r="WLP308" s="75"/>
      <c r="WLQ308" s="75"/>
      <c r="WLR308" s="75"/>
      <c r="WLS308" s="75"/>
      <c r="WLT308" s="75"/>
      <c r="WLU308" s="75"/>
      <c r="WLV308" s="75"/>
      <c r="WLW308" s="75"/>
      <c r="WLX308" s="75"/>
      <c r="WLY308" s="75"/>
      <c r="WLZ308" s="75"/>
      <c r="WMA308" s="75"/>
      <c r="WMB308" s="75"/>
      <c r="WMC308" s="75"/>
      <c r="WMD308" s="75"/>
      <c r="WME308" s="75"/>
      <c r="WMF308" s="75"/>
      <c r="WMG308" s="75"/>
      <c r="WMH308" s="75"/>
      <c r="WMI308" s="75"/>
      <c r="WMJ308" s="75"/>
      <c r="WMK308" s="75"/>
      <c r="WML308" s="75"/>
      <c r="WMM308" s="75"/>
      <c r="WMN308" s="75"/>
      <c r="WMO308" s="75"/>
      <c r="WMP308" s="75"/>
      <c r="WMQ308" s="75"/>
      <c r="WMR308" s="75"/>
      <c r="WMS308" s="75"/>
      <c r="WMT308" s="75"/>
      <c r="WMU308" s="75"/>
      <c r="WMV308" s="75"/>
      <c r="WMW308" s="75"/>
      <c r="WMX308" s="75"/>
      <c r="WMY308" s="75"/>
      <c r="WMZ308" s="75"/>
      <c r="WNA308" s="75"/>
      <c r="WNB308" s="75"/>
      <c r="WNC308" s="75"/>
      <c r="WND308" s="75"/>
      <c r="WNE308" s="75"/>
      <c r="WNF308" s="75"/>
      <c r="WNG308" s="75"/>
      <c r="WNH308" s="75"/>
      <c r="WNI308" s="75"/>
      <c r="WNJ308" s="75"/>
      <c r="WNK308" s="75"/>
      <c r="WNL308" s="75"/>
      <c r="WNM308" s="75"/>
      <c r="WNN308" s="75"/>
      <c r="WNO308" s="75"/>
      <c r="WNP308" s="75"/>
      <c r="WNQ308" s="75"/>
      <c r="WNR308" s="75"/>
      <c r="WNS308" s="75"/>
      <c r="WNT308" s="75"/>
      <c r="WNU308" s="75"/>
      <c r="WNV308" s="75"/>
      <c r="WNW308" s="75"/>
      <c r="WNX308" s="75"/>
      <c r="WNY308" s="75"/>
      <c r="WNZ308" s="75"/>
      <c r="WOA308" s="75"/>
      <c r="WOB308" s="75"/>
      <c r="WOC308" s="75"/>
      <c r="WOD308" s="75"/>
      <c r="WOE308" s="75"/>
      <c r="WOF308" s="75"/>
      <c r="WOG308" s="75"/>
      <c r="WOH308" s="75"/>
      <c r="WOI308" s="75"/>
      <c r="WOJ308" s="75"/>
      <c r="WOK308" s="75"/>
      <c r="WOL308" s="75"/>
      <c r="WOM308" s="75"/>
      <c r="WON308" s="75"/>
      <c r="WOO308" s="75"/>
      <c r="WOP308" s="75"/>
      <c r="WOQ308" s="75"/>
      <c r="WOR308" s="75"/>
      <c r="WOS308" s="75"/>
      <c r="WOT308" s="75"/>
      <c r="WOU308" s="75"/>
      <c r="WOV308" s="75"/>
      <c r="WOW308" s="75"/>
      <c r="WOX308" s="75"/>
      <c r="WOY308" s="75"/>
      <c r="WOZ308" s="75"/>
      <c r="WPA308" s="75"/>
      <c r="WPB308" s="75"/>
      <c r="WPC308" s="75"/>
      <c r="WPD308" s="75"/>
      <c r="WPE308" s="75"/>
      <c r="WPF308" s="75"/>
      <c r="WPG308" s="75"/>
      <c r="WPH308" s="75"/>
      <c r="WPI308" s="75"/>
      <c r="WPJ308" s="75"/>
      <c r="WPK308" s="75"/>
      <c r="WPL308" s="75"/>
      <c r="WPM308" s="75"/>
      <c r="WPN308" s="75"/>
      <c r="WPO308" s="75"/>
      <c r="WPP308" s="75"/>
      <c r="WPQ308" s="75"/>
      <c r="WPR308" s="75"/>
      <c r="WPS308" s="75"/>
      <c r="WPT308" s="75"/>
      <c r="WPU308" s="75"/>
      <c r="WPV308" s="75"/>
      <c r="WPW308" s="75"/>
      <c r="WPX308" s="75"/>
      <c r="WPY308" s="75"/>
      <c r="WPZ308" s="75"/>
      <c r="WQA308" s="75"/>
      <c r="WQB308" s="75"/>
      <c r="WQC308" s="75"/>
      <c r="WQD308" s="75"/>
      <c r="WQE308" s="75"/>
      <c r="WQF308" s="75"/>
      <c r="WQG308" s="75"/>
      <c r="WQH308" s="75"/>
      <c r="WQI308" s="75"/>
      <c r="WQJ308" s="75"/>
      <c r="WQK308" s="75"/>
      <c r="WQL308" s="75"/>
      <c r="WQM308" s="75"/>
      <c r="WQN308" s="75"/>
      <c r="WQO308" s="75"/>
      <c r="WQP308" s="75"/>
      <c r="WQQ308" s="75"/>
      <c r="WQR308" s="75"/>
      <c r="WQS308" s="75"/>
      <c r="WQT308" s="75"/>
      <c r="WQU308" s="75"/>
      <c r="WQV308" s="75"/>
      <c r="WQW308" s="75"/>
      <c r="WQX308" s="75"/>
      <c r="WQY308" s="75"/>
      <c r="WQZ308" s="75"/>
      <c r="WRA308" s="75"/>
      <c r="WRB308" s="75"/>
      <c r="WRC308" s="75"/>
      <c r="WRD308" s="75"/>
      <c r="WRE308" s="75"/>
      <c r="WRF308" s="75"/>
      <c r="WRG308" s="75"/>
      <c r="WRH308" s="75"/>
      <c r="WRI308" s="75"/>
      <c r="WRJ308" s="75"/>
      <c r="WRK308" s="75"/>
      <c r="WRL308" s="75"/>
      <c r="WRM308" s="75"/>
      <c r="WRN308" s="75"/>
      <c r="WRO308" s="75"/>
      <c r="WRP308" s="75"/>
      <c r="WRQ308" s="75"/>
      <c r="WRR308" s="75"/>
      <c r="WRS308" s="75"/>
      <c r="WRT308" s="75"/>
      <c r="WRU308" s="75"/>
      <c r="WRV308" s="75"/>
      <c r="WRW308" s="75"/>
      <c r="WRX308" s="75"/>
      <c r="WRY308" s="75"/>
      <c r="WRZ308" s="75"/>
      <c r="WSA308" s="75"/>
      <c r="WSB308" s="75"/>
      <c r="WSC308" s="75"/>
      <c r="WSD308" s="75"/>
      <c r="WSE308" s="75"/>
      <c r="WSF308" s="75"/>
      <c r="WSG308" s="75"/>
      <c r="WSH308" s="75"/>
      <c r="WSI308" s="75"/>
      <c r="WSJ308" s="75"/>
      <c r="WSK308" s="75"/>
      <c r="WSL308" s="75"/>
      <c r="WSM308" s="75"/>
      <c r="WSN308" s="75"/>
      <c r="WSO308" s="75"/>
      <c r="WSP308" s="75"/>
      <c r="WSQ308" s="75"/>
      <c r="WSR308" s="75"/>
      <c r="WSS308" s="75"/>
      <c r="WST308" s="75"/>
      <c r="WSU308" s="75"/>
      <c r="WSV308" s="75"/>
      <c r="WSW308" s="75"/>
      <c r="WSX308" s="75"/>
      <c r="WSY308" s="75"/>
      <c r="WSZ308" s="75"/>
      <c r="WTA308" s="75"/>
      <c r="WTB308" s="75"/>
      <c r="WTC308" s="75"/>
      <c r="WTD308" s="75"/>
      <c r="WTE308" s="75"/>
      <c r="WTF308" s="75"/>
      <c r="WTG308" s="75"/>
      <c r="WTH308" s="75"/>
      <c r="WTI308" s="75"/>
      <c r="WTJ308" s="75"/>
      <c r="WTK308" s="75"/>
      <c r="WTL308" s="75"/>
      <c r="WTM308" s="75"/>
      <c r="WTN308" s="75"/>
      <c r="WTO308" s="75"/>
      <c r="WTP308" s="75"/>
      <c r="WTQ308" s="75"/>
      <c r="WTR308" s="75"/>
      <c r="WTS308" s="75"/>
      <c r="WTT308" s="75"/>
      <c r="WTU308" s="75"/>
      <c r="WTV308" s="75"/>
      <c r="WTW308" s="75"/>
      <c r="WTX308" s="75"/>
      <c r="WTY308" s="75"/>
      <c r="WTZ308" s="75"/>
      <c r="WUA308" s="75"/>
      <c r="WUB308" s="75"/>
      <c r="WUC308" s="75"/>
      <c r="WUD308" s="75"/>
      <c r="WUE308" s="75"/>
      <c r="WUF308" s="75"/>
      <c r="WUG308" s="75"/>
      <c r="WUH308" s="75"/>
      <c r="WUI308" s="75"/>
      <c r="WUJ308" s="75"/>
      <c r="WUK308" s="75"/>
      <c r="WUL308" s="75"/>
      <c r="WUM308" s="75"/>
      <c r="WUN308" s="75"/>
      <c r="WUO308" s="75"/>
      <c r="WUP308" s="75"/>
      <c r="WUQ308" s="75"/>
      <c r="WUR308" s="75"/>
      <c r="WUS308" s="75"/>
      <c r="WUT308" s="75"/>
      <c r="WUU308" s="75"/>
      <c r="WUV308" s="75"/>
      <c r="WUW308" s="75"/>
      <c r="WUX308" s="75"/>
      <c r="WUY308" s="75"/>
      <c r="WUZ308" s="75"/>
      <c r="WVA308" s="75"/>
      <c r="WVB308" s="75"/>
      <c r="WVC308" s="75"/>
      <c r="WVD308" s="75"/>
      <c r="WVE308" s="75"/>
      <c r="WVF308" s="75"/>
      <c r="WVG308" s="75"/>
      <c r="WVH308" s="75"/>
      <c r="WVI308" s="75"/>
      <c r="WVJ308" s="75"/>
      <c r="WVK308" s="75"/>
      <c r="WVL308" s="75"/>
      <c r="WVM308" s="75"/>
      <c r="WVN308" s="75"/>
      <c r="WVO308" s="75"/>
      <c r="WVP308" s="75"/>
      <c r="WVQ308" s="75"/>
      <c r="WVR308" s="75"/>
      <c r="WVS308" s="75"/>
      <c r="WVT308" s="75"/>
      <c r="WVU308" s="75"/>
      <c r="WVV308" s="75"/>
      <c r="WVW308" s="75"/>
      <c r="WVX308" s="75"/>
      <c r="WVY308" s="75"/>
      <c r="WVZ308" s="75"/>
      <c r="WWA308" s="75"/>
      <c r="WWB308" s="75"/>
      <c r="WWC308" s="75"/>
      <c r="WWD308" s="75"/>
      <c r="WWE308" s="75"/>
      <c r="WWF308" s="75"/>
      <c r="WWG308" s="75"/>
      <c r="WWH308" s="75"/>
      <c r="WWI308" s="75"/>
      <c r="WWJ308" s="75"/>
      <c r="WWK308" s="75"/>
      <c r="WWL308" s="75"/>
      <c r="WWM308" s="75"/>
      <c r="WWN308" s="75"/>
      <c r="WWO308" s="75"/>
      <c r="WWP308" s="75"/>
      <c r="WWQ308" s="75"/>
      <c r="WWR308" s="75"/>
      <c r="WWS308" s="75"/>
      <c r="WWT308" s="75"/>
      <c r="WWU308" s="75"/>
      <c r="WWV308" s="75"/>
      <c r="WWW308" s="75"/>
      <c r="WWX308" s="75"/>
      <c r="WWY308" s="75"/>
      <c r="WWZ308" s="75"/>
      <c r="WXA308" s="75"/>
      <c r="WXB308" s="75"/>
      <c r="WXC308" s="75"/>
      <c r="WXD308" s="75"/>
      <c r="WXE308" s="75"/>
      <c r="WXF308" s="75"/>
      <c r="WXG308" s="75"/>
      <c r="WXH308" s="75"/>
      <c r="WXI308" s="75"/>
      <c r="WXJ308" s="75"/>
      <c r="WXK308" s="75"/>
      <c r="WXL308" s="75"/>
      <c r="WXM308" s="75"/>
      <c r="WXN308" s="75"/>
      <c r="WXO308" s="75"/>
      <c r="WXP308" s="75"/>
      <c r="WXQ308" s="75"/>
      <c r="WXR308" s="75"/>
      <c r="WXS308" s="75"/>
      <c r="WXT308" s="75"/>
      <c r="WXU308" s="75"/>
      <c r="WXV308" s="75"/>
      <c r="WXW308" s="75"/>
      <c r="WXX308" s="75"/>
      <c r="WXY308" s="75"/>
      <c r="WXZ308" s="75"/>
      <c r="WYA308" s="75"/>
      <c r="WYB308" s="75"/>
      <c r="WYC308" s="75"/>
      <c r="WYD308" s="75"/>
      <c r="WYE308" s="75"/>
      <c r="WYF308" s="75"/>
      <c r="WYG308" s="75"/>
      <c r="WYH308" s="75"/>
      <c r="WYI308" s="75"/>
      <c r="WYJ308" s="75"/>
      <c r="WYK308" s="75"/>
      <c r="WYL308" s="75"/>
      <c r="WYM308" s="75"/>
      <c r="WYN308" s="75"/>
      <c r="WYO308" s="75"/>
      <c r="WYP308" s="75"/>
      <c r="WYQ308" s="75"/>
      <c r="WYR308" s="75"/>
      <c r="WYS308" s="75"/>
      <c r="WYT308" s="75"/>
      <c r="WYU308" s="75"/>
      <c r="WYV308" s="75"/>
      <c r="WYW308" s="75"/>
      <c r="WYX308" s="75"/>
      <c r="WYY308" s="75"/>
      <c r="WYZ308" s="75"/>
      <c r="WZA308" s="75"/>
      <c r="WZB308" s="75"/>
      <c r="WZC308" s="75"/>
      <c r="WZD308" s="75"/>
      <c r="WZE308" s="75"/>
      <c r="WZF308" s="75"/>
      <c r="WZG308" s="75"/>
      <c r="WZH308" s="75"/>
      <c r="WZI308" s="75"/>
      <c r="WZJ308" s="75"/>
      <c r="WZK308" s="75"/>
      <c r="WZL308" s="75"/>
      <c r="WZM308" s="75"/>
      <c r="WZN308" s="75"/>
      <c r="WZO308" s="75"/>
      <c r="WZP308" s="75"/>
      <c r="WZQ308" s="75"/>
      <c r="WZR308" s="75"/>
      <c r="WZS308" s="75"/>
      <c r="WZT308" s="75"/>
      <c r="WZU308" s="75"/>
      <c r="WZV308" s="75"/>
      <c r="WZW308" s="75"/>
      <c r="WZX308" s="75"/>
      <c r="WZY308" s="75"/>
      <c r="WZZ308" s="75"/>
      <c r="XAA308" s="75"/>
      <c r="XAB308" s="75"/>
      <c r="XAC308" s="75"/>
      <c r="XAD308" s="75"/>
      <c r="XAE308" s="75"/>
      <c r="XAF308" s="75"/>
      <c r="XAG308" s="75"/>
      <c r="XAH308" s="75"/>
      <c r="XAI308" s="75"/>
      <c r="XAJ308" s="75"/>
      <c r="XAK308" s="75"/>
      <c r="XAL308" s="75"/>
      <c r="XAM308" s="75"/>
      <c r="XAN308" s="75"/>
      <c r="XAO308" s="75"/>
      <c r="XAP308" s="75"/>
      <c r="XAQ308" s="75"/>
      <c r="XAR308" s="75"/>
      <c r="XAS308" s="75"/>
      <c r="XAT308" s="75"/>
      <c r="XAU308" s="75"/>
      <c r="XAV308" s="75"/>
      <c r="XAW308" s="75"/>
      <c r="XAX308" s="75"/>
      <c r="XAY308" s="75"/>
      <c r="XAZ308" s="75"/>
      <c r="XBA308" s="75"/>
      <c r="XBB308" s="75"/>
      <c r="XBC308" s="75"/>
      <c r="XBD308" s="75"/>
      <c r="XBE308" s="75"/>
      <c r="XBF308" s="75"/>
      <c r="XBG308" s="75"/>
      <c r="XBH308" s="75"/>
      <c r="XBI308" s="75"/>
      <c r="XBJ308" s="75"/>
      <c r="XBK308" s="75"/>
      <c r="XBL308" s="75"/>
      <c r="XBM308" s="75"/>
      <c r="XBN308" s="75"/>
      <c r="XBO308" s="75"/>
      <c r="XBP308" s="75"/>
      <c r="XBQ308" s="75"/>
      <c r="XBR308" s="75"/>
      <c r="XBS308" s="75"/>
      <c r="XBT308" s="75"/>
      <c r="XBU308" s="75"/>
      <c r="XBV308" s="75"/>
      <c r="XBW308" s="75"/>
      <c r="XBX308" s="75"/>
      <c r="XBY308" s="75"/>
      <c r="XBZ308" s="75"/>
      <c r="XCA308" s="75"/>
      <c r="XCB308" s="75"/>
      <c r="XCC308" s="75"/>
      <c r="XCD308" s="75"/>
      <c r="XCE308" s="75"/>
      <c r="XCF308" s="75"/>
      <c r="XCG308" s="75"/>
      <c r="XCH308" s="75"/>
      <c r="XCI308" s="75"/>
      <c r="XCJ308" s="75"/>
      <c r="XCK308" s="75"/>
      <c r="XCL308" s="75"/>
      <c r="XCM308" s="75"/>
      <c r="XCN308" s="75"/>
      <c r="XCO308" s="75"/>
      <c r="XCP308" s="75"/>
      <c r="XCQ308" s="75"/>
      <c r="XCR308" s="75"/>
      <c r="XCS308" s="75"/>
      <c r="XCT308" s="75"/>
      <c r="XCU308" s="75"/>
      <c r="XCV308" s="75"/>
      <c r="XCW308" s="75"/>
      <c r="XCX308" s="75"/>
      <c r="XCY308" s="75"/>
      <c r="XCZ308" s="75"/>
      <c r="XDA308" s="75"/>
      <c r="XDB308" s="75"/>
      <c r="XDC308" s="75"/>
      <c r="XDD308" s="75"/>
      <c r="XDE308" s="75"/>
      <c r="XDF308" s="75"/>
      <c r="XDG308" s="75"/>
    </row>
  </sheetData>
  <autoFilter ref="A5:R308">
    <extLst/>
  </autoFilter>
  <sortState ref="A2:S298">
    <sortCondition ref="H2"/>
  </sortState>
  <mergeCells count="2">
    <mergeCell ref="A1:K1"/>
    <mergeCell ref="A2:A3"/>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2"/>
  <sheetViews>
    <sheetView tabSelected="1" workbookViewId="0">
      <selection activeCell="A13" sqref="A13:D52"/>
    </sheetView>
  </sheetViews>
  <sheetFormatPr defaultColWidth="9" defaultRowHeight="14.25"/>
  <cols>
    <col min="1" max="2" width="9" style="1"/>
    <col min="3" max="3" width="12.625" style="1"/>
    <col min="4" max="8" width="9" style="1"/>
    <col min="9" max="10" width="15.25" style="1"/>
    <col min="11" max="16" width="9" style="1"/>
    <col min="17" max="17" width="15.25" style="1"/>
    <col min="18" max="16341" width="9" style="1"/>
  </cols>
  <sheetData>
    <row r="1" s="1" customFormat="1" ht="34" customHeight="1" spans="1:13">
      <c r="A1" s="3" t="s">
        <v>18</v>
      </c>
      <c r="B1" s="4"/>
      <c r="C1" s="4"/>
      <c r="D1" s="4"/>
      <c r="E1" s="4"/>
      <c r="F1" s="4"/>
      <c r="G1" s="4"/>
      <c r="H1" s="4"/>
      <c r="I1" s="4"/>
      <c r="J1" s="4"/>
      <c r="K1" s="24"/>
      <c r="M1" s="1" t="s">
        <v>19</v>
      </c>
    </row>
    <row r="2" s="1" customFormat="1" ht="21" customHeight="1" spans="1:11">
      <c r="A2" s="5" t="s">
        <v>20</v>
      </c>
      <c r="B2" s="6" t="s">
        <v>21</v>
      </c>
      <c r="C2" s="7">
        <v>742.31</v>
      </c>
      <c r="D2" s="8" t="s">
        <v>22</v>
      </c>
      <c r="E2" s="7">
        <v>552.6</v>
      </c>
      <c r="F2" s="9" t="s">
        <v>23</v>
      </c>
      <c r="G2" s="7">
        <v>2715.5</v>
      </c>
      <c r="H2" s="10" t="s">
        <v>24</v>
      </c>
      <c r="I2" s="7">
        <v>22037.12</v>
      </c>
      <c r="J2" s="25" t="s">
        <v>25</v>
      </c>
      <c r="K2" s="7"/>
    </row>
    <row r="3" s="1" customFormat="1" ht="21" customHeight="1" spans="1:11">
      <c r="A3" s="11"/>
      <c r="B3" s="12" t="s">
        <v>26</v>
      </c>
      <c r="C3" s="13"/>
      <c r="D3" s="14" t="s">
        <v>27</v>
      </c>
      <c r="E3" s="15"/>
      <c r="F3" s="16"/>
      <c r="G3" s="15"/>
      <c r="H3" s="17"/>
      <c r="I3" s="15"/>
      <c r="J3" s="26"/>
      <c r="K3" s="15"/>
    </row>
    <row r="4" s="2" customFormat="1" ht="21" customHeight="1" spans="1:11">
      <c r="A4" s="18" t="s">
        <v>17</v>
      </c>
      <c r="B4" s="19" t="s">
        <v>4</v>
      </c>
      <c r="C4" s="20">
        <f t="shared" ref="C4:G4" si="0">C3+C2</f>
        <v>742.31</v>
      </c>
      <c r="D4" s="21" t="s">
        <v>5</v>
      </c>
      <c r="E4" s="20">
        <f t="shared" si="0"/>
        <v>552.6</v>
      </c>
      <c r="F4" s="22" t="s">
        <v>6</v>
      </c>
      <c r="G4" s="20">
        <f t="shared" si="0"/>
        <v>2715.5</v>
      </c>
      <c r="H4" s="23" t="s">
        <v>24</v>
      </c>
      <c r="I4" s="20">
        <f>I3+I2</f>
        <v>22037.12</v>
      </c>
      <c r="J4" s="27" t="s">
        <v>25</v>
      </c>
      <c r="K4" s="20">
        <f>K3+K2</f>
        <v>0</v>
      </c>
    </row>
    <row r="5" s="1" customFormat="1" spans="1:18">
      <c r="A5" s="1" t="s">
        <v>28</v>
      </c>
      <c r="B5" s="1" t="s">
        <v>29</v>
      </c>
      <c r="C5" s="1" t="s">
        <v>1688</v>
      </c>
      <c r="D5" s="1" t="s">
        <v>30</v>
      </c>
      <c r="E5" s="1" t="s">
        <v>31</v>
      </c>
      <c r="F5" s="1" t="s">
        <v>32</v>
      </c>
      <c r="G5" s="1" t="s">
        <v>33</v>
      </c>
      <c r="H5" s="1" t="s">
        <v>34</v>
      </c>
      <c r="I5" s="1" t="s">
        <v>35</v>
      </c>
      <c r="J5" s="1" t="s">
        <v>36</v>
      </c>
      <c r="K5" s="1" t="s">
        <v>37</v>
      </c>
      <c r="L5" s="1" t="s">
        <v>38</v>
      </c>
      <c r="M5" s="1" t="s">
        <v>39</v>
      </c>
      <c r="N5" s="1" t="s">
        <v>40</v>
      </c>
      <c r="O5" s="1" t="s">
        <v>41</v>
      </c>
      <c r="P5" s="1" t="s">
        <v>1689</v>
      </c>
      <c r="Q5" s="1" t="s">
        <v>44</v>
      </c>
      <c r="R5" s="1" t="s">
        <v>45</v>
      </c>
    </row>
    <row r="6" s="61" customFormat="1" spans="1:18">
      <c r="A6" s="62" t="str">
        <f>"461096387915311486"</f>
        <v>461096387915311486</v>
      </c>
      <c r="B6" s="62" t="s">
        <v>1690</v>
      </c>
      <c r="C6" s="62" t="s">
        <v>1691</v>
      </c>
      <c r="D6" s="62">
        <v>616</v>
      </c>
      <c r="E6" s="62" t="s">
        <v>47</v>
      </c>
      <c r="F6" s="62" t="s">
        <v>1692</v>
      </c>
      <c r="G6" s="62" t="s">
        <v>1693</v>
      </c>
      <c r="H6" s="62" t="s">
        <v>531</v>
      </c>
      <c r="I6" s="63">
        <v>43612.9791782407</v>
      </c>
      <c r="J6" s="63">
        <v>43612.9919212963</v>
      </c>
      <c r="K6" s="62" t="s">
        <v>1694</v>
      </c>
      <c r="L6" s="62" t="s">
        <v>1695</v>
      </c>
      <c r="M6" s="62" t="s">
        <v>53</v>
      </c>
      <c r="N6" s="62" t="s">
        <v>1696</v>
      </c>
      <c r="O6" s="62">
        <v>1</v>
      </c>
      <c r="P6" s="62" t="s">
        <v>544</v>
      </c>
      <c r="Q6" s="63">
        <v>43621.6612615741</v>
      </c>
      <c r="R6" s="62" t="s">
        <v>1697</v>
      </c>
    </row>
    <row r="7" s="61" customFormat="1" spans="1:18">
      <c r="A7" s="62" t="str">
        <f>"439328321800703654"</f>
        <v>439328321800703654</v>
      </c>
      <c r="B7" s="62" t="s">
        <v>1698</v>
      </c>
      <c r="C7" s="62">
        <v>13273807215</v>
      </c>
      <c r="D7" s="62">
        <v>580</v>
      </c>
      <c r="E7" s="62" t="s">
        <v>47</v>
      </c>
      <c r="F7" s="62" t="s">
        <v>1699</v>
      </c>
      <c r="G7" s="62" t="s">
        <v>1700</v>
      </c>
      <c r="H7" s="62" t="s">
        <v>1701</v>
      </c>
      <c r="I7" s="63">
        <v>43594.8771990741</v>
      </c>
      <c r="J7" s="63">
        <v>43594.8825462963</v>
      </c>
      <c r="K7" s="62" t="s">
        <v>1702</v>
      </c>
      <c r="L7" s="62" t="s">
        <v>1703</v>
      </c>
      <c r="M7" s="62" t="s">
        <v>53</v>
      </c>
      <c r="N7" s="62" t="s">
        <v>1704</v>
      </c>
      <c r="O7" s="62">
        <v>1</v>
      </c>
      <c r="P7" s="62" t="s">
        <v>1700</v>
      </c>
      <c r="Q7" s="63">
        <v>43605.6653819444</v>
      </c>
      <c r="R7" s="62" t="s">
        <v>1705</v>
      </c>
    </row>
    <row r="8" s="61" customFormat="1" spans="1:18">
      <c r="A8" s="62" t="str">
        <f>"296939214929416817"</f>
        <v>296939214929416817</v>
      </c>
      <c r="B8" s="62" t="s">
        <v>1706</v>
      </c>
      <c r="C8" s="62" t="s">
        <v>1707</v>
      </c>
      <c r="D8" s="62">
        <v>502.6</v>
      </c>
      <c r="E8" s="62" t="s">
        <v>47</v>
      </c>
      <c r="F8" s="62" t="s">
        <v>1708</v>
      </c>
      <c r="G8" s="62" t="s">
        <v>1709</v>
      </c>
      <c r="H8" s="62" t="s">
        <v>1710</v>
      </c>
      <c r="I8" s="63">
        <v>43593.7296643518</v>
      </c>
      <c r="J8" s="63">
        <v>43593.729837963</v>
      </c>
      <c r="K8" s="62" t="s">
        <v>1702</v>
      </c>
      <c r="L8" s="62" t="s">
        <v>1711</v>
      </c>
      <c r="M8" s="62" t="s">
        <v>53</v>
      </c>
      <c r="N8" s="62" t="s">
        <v>1712</v>
      </c>
      <c r="O8" s="62">
        <v>1</v>
      </c>
      <c r="P8" s="62" t="s">
        <v>1709</v>
      </c>
      <c r="Q8" s="63">
        <v>43605.6713425926</v>
      </c>
      <c r="R8" s="62" t="s">
        <v>1713</v>
      </c>
    </row>
    <row r="9" s="61" customFormat="1" spans="1:18">
      <c r="A9" s="62" t="str">
        <f>"452401921141699983"</f>
        <v>452401921141699983</v>
      </c>
      <c r="B9" s="62" t="s">
        <v>1714</v>
      </c>
      <c r="C9" s="62">
        <v>13824331383</v>
      </c>
      <c r="D9" s="62">
        <v>597.6</v>
      </c>
      <c r="E9" s="62" t="s">
        <v>47</v>
      </c>
      <c r="F9" s="62" t="s">
        <v>1715</v>
      </c>
      <c r="G9" s="62" t="s">
        <v>1716</v>
      </c>
      <c r="H9" s="62" t="s">
        <v>1717</v>
      </c>
      <c r="I9" s="63">
        <v>43606.6709143519</v>
      </c>
      <c r="J9" s="63">
        <v>43606.6709722222</v>
      </c>
      <c r="K9" s="62" t="s">
        <v>1718</v>
      </c>
      <c r="L9" s="62" t="s">
        <v>1719</v>
      </c>
      <c r="M9" s="62" t="s">
        <v>53</v>
      </c>
      <c r="N9" s="62" t="s">
        <v>1720</v>
      </c>
      <c r="O9" s="62">
        <v>2</v>
      </c>
      <c r="P9" s="62" t="s">
        <v>1716</v>
      </c>
      <c r="Q9" s="63">
        <v>43617.6766782407</v>
      </c>
      <c r="R9" s="62" t="s">
        <v>1721</v>
      </c>
    </row>
    <row r="10" s="61" customFormat="1" spans="1:18">
      <c r="A10" s="62" t="str">
        <f>"454036195039980775"</f>
        <v>454036195039980775</v>
      </c>
      <c r="B10" s="62" t="s">
        <v>1722</v>
      </c>
      <c r="C10" s="62" t="s">
        <v>1723</v>
      </c>
      <c r="D10" s="62">
        <v>419.3</v>
      </c>
      <c r="E10" s="62" t="s">
        <v>47</v>
      </c>
      <c r="F10" s="62" t="s">
        <v>1724</v>
      </c>
      <c r="G10" s="62" t="s">
        <v>1725</v>
      </c>
      <c r="H10" s="62" t="s">
        <v>1726</v>
      </c>
      <c r="I10" s="63">
        <v>43607.5408912037</v>
      </c>
      <c r="J10" s="63">
        <v>43607.5886574074</v>
      </c>
      <c r="K10" s="62" t="s">
        <v>1702</v>
      </c>
      <c r="L10" s="62" t="s">
        <v>1727</v>
      </c>
      <c r="M10" s="62" t="s">
        <v>53</v>
      </c>
      <c r="N10" s="62" t="s">
        <v>1728</v>
      </c>
      <c r="O10" s="62">
        <v>1</v>
      </c>
      <c r="P10" s="62" t="s">
        <v>1725</v>
      </c>
      <c r="Q10" s="63">
        <v>43617.6764814815</v>
      </c>
      <c r="R10" s="62" t="s">
        <v>1729</v>
      </c>
    </row>
    <row r="11" s="53" customFormat="1" spans="1:18">
      <c r="A11" s="57" t="str">
        <f>"442572931101932142"</f>
        <v>442572931101932142</v>
      </c>
      <c r="B11" s="57" t="s">
        <v>1730</v>
      </c>
      <c r="C11" s="57">
        <v>18011721928</v>
      </c>
      <c r="D11" s="57">
        <v>349.3</v>
      </c>
      <c r="E11" s="57" t="s">
        <v>47</v>
      </c>
      <c r="F11" s="57" t="s">
        <v>1730</v>
      </c>
      <c r="G11" s="57" t="s">
        <v>1731</v>
      </c>
      <c r="H11" s="57" t="s">
        <v>1732</v>
      </c>
      <c r="I11" s="64">
        <v>43598.0941435185</v>
      </c>
      <c r="J11" s="64">
        <v>43598.0941782407</v>
      </c>
      <c r="K11" s="57" t="s">
        <v>1702</v>
      </c>
      <c r="L11" s="57" t="s">
        <v>1733</v>
      </c>
      <c r="M11" s="57" t="s">
        <v>53</v>
      </c>
      <c r="N11" s="57" t="s">
        <v>1734</v>
      </c>
      <c r="O11" s="57">
        <v>1</v>
      </c>
      <c r="P11" s="57" t="s">
        <v>1731</v>
      </c>
      <c r="Q11" s="64">
        <v>43609.6348958333</v>
      </c>
      <c r="R11" s="57" t="s">
        <v>1735</v>
      </c>
    </row>
    <row r="12" s="53" customFormat="1" spans="1:18">
      <c r="A12" s="57" t="str">
        <f>"455150595884795623"</f>
        <v>455150595884795623</v>
      </c>
      <c r="B12" s="57" t="s">
        <v>1736</v>
      </c>
      <c r="C12" s="57">
        <v>13523589135</v>
      </c>
      <c r="D12" s="57">
        <v>393.01</v>
      </c>
      <c r="E12" s="57" t="s">
        <v>47</v>
      </c>
      <c r="F12" s="57" t="s">
        <v>1737</v>
      </c>
      <c r="G12" s="57" t="s">
        <v>1738</v>
      </c>
      <c r="H12" s="57" t="s">
        <v>1739</v>
      </c>
      <c r="I12" s="64">
        <v>43608.4820601852</v>
      </c>
      <c r="J12" s="64">
        <v>43608.5140277778</v>
      </c>
      <c r="K12" s="57" t="s">
        <v>1702</v>
      </c>
      <c r="L12" s="57" t="s">
        <v>1740</v>
      </c>
      <c r="M12" s="57" t="s">
        <v>53</v>
      </c>
      <c r="N12" s="57" t="s">
        <v>1741</v>
      </c>
      <c r="O12" s="57">
        <v>1</v>
      </c>
      <c r="P12" s="57" t="s">
        <v>1738</v>
      </c>
      <c r="Q12" s="64">
        <v>43618.6422106481</v>
      </c>
      <c r="R12" s="57" t="s">
        <v>1742</v>
      </c>
    </row>
    <row r="13" s="1" customFormat="1" spans="1:18">
      <c r="A13" s="60" t="str">
        <f>"453175490231176370"</f>
        <v>453175490231176370</v>
      </c>
      <c r="B13" s="60" t="s">
        <v>1743</v>
      </c>
      <c r="C13" s="60">
        <v>18218235783</v>
      </c>
      <c r="D13" s="60">
        <v>349.3</v>
      </c>
      <c r="E13" s="60" t="s">
        <v>47</v>
      </c>
      <c r="F13" s="60" t="s">
        <v>1744</v>
      </c>
      <c r="G13" s="60" t="s">
        <v>1745</v>
      </c>
      <c r="H13" s="60" t="s">
        <v>1746</v>
      </c>
      <c r="I13" s="65">
        <v>43606.9290509259</v>
      </c>
      <c r="J13" s="65">
        <v>43606.9291203704</v>
      </c>
      <c r="K13" s="60" t="s">
        <v>1702</v>
      </c>
      <c r="L13" s="60" t="s">
        <v>1747</v>
      </c>
      <c r="M13" s="60" t="s">
        <v>53</v>
      </c>
      <c r="N13" s="60" t="s">
        <v>62</v>
      </c>
      <c r="O13" s="60">
        <v>1</v>
      </c>
      <c r="P13" s="60" t="s">
        <v>1745</v>
      </c>
      <c r="Q13" s="65">
        <v>43611.0200694444</v>
      </c>
      <c r="R13" s="60" t="s">
        <v>1735</v>
      </c>
    </row>
    <row r="14" s="56" customFormat="1" spans="1:18">
      <c r="A14" s="58" t="str">
        <f>"277425927397343295"</f>
        <v>277425927397343295</v>
      </c>
      <c r="B14" s="58" t="s">
        <v>1748</v>
      </c>
      <c r="C14" s="58" t="s">
        <v>1749</v>
      </c>
      <c r="D14" s="58">
        <v>552.6</v>
      </c>
      <c r="E14" s="58" t="s">
        <v>47</v>
      </c>
      <c r="F14" s="58" t="s">
        <v>1750</v>
      </c>
      <c r="G14" s="58" t="s">
        <v>1751</v>
      </c>
      <c r="H14" s="58" t="s">
        <v>1752</v>
      </c>
      <c r="I14" s="66">
        <v>43588.8183101852</v>
      </c>
      <c r="J14" s="66">
        <v>43588.8183564815</v>
      </c>
      <c r="K14" s="58" t="s">
        <v>1702</v>
      </c>
      <c r="L14" s="58" t="s">
        <v>1753</v>
      </c>
      <c r="M14" s="58" t="s">
        <v>53</v>
      </c>
      <c r="N14" s="58" t="s">
        <v>1754</v>
      </c>
      <c r="O14" s="58">
        <v>1</v>
      </c>
      <c r="P14" s="58" t="s">
        <v>1751</v>
      </c>
      <c r="Q14" s="66">
        <v>43599.7588657407</v>
      </c>
      <c r="R14" s="58" t="s">
        <v>1755</v>
      </c>
    </row>
    <row r="15" s="1" customFormat="1" spans="1:18">
      <c r="A15" s="60" t="str">
        <f>"465422241355314079"</f>
        <v>465422241355314079</v>
      </c>
      <c r="B15" s="60" t="s">
        <v>1756</v>
      </c>
      <c r="C15" s="60">
        <v>13616957632</v>
      </c>
      <c r="D15" s="60">
        <v>398.3</v>
      </c>
      <c r="E15" s="60" t="s">
        <v>47</v>
      </c>
      <c r="F15" s="60" t="s">
        <v>1757</v>
      </c>
      <c r="G15" s="60" t="s">
        <v>1758</v>
      </c>
      <c r="H15" s="60" t="s">
        <v>1759</v>
      </c>
      <c r="I15" s="65">
        <v>43616.9529861111</v>
      </c>
      <c r="J15" s="65">
        <v>43616.9530555556</v>
      </c>
      <c r="K15" s="60" t="s">
        <v>1760</v>
      </c>
      <c r="L15" s="60" t="s">
        <v>1761</v>
      </c>
      <c r="M15" s="60" t="s">
        <v>53</v>
      </c>
      <c r="N15" s="60"/>
      <c r="O15" s="60">
        <v>1</v>
      </c>
      <c r="P15" s="60" t="s">
        <v>1758</v>
      </c>
      <c r="Q15" s="65">
        <v>43620.8303240741</v>
      </c>
      <c r="R15" s="60" t="s">
        <v>1762</v>
      </c>
    </row>
    <row r="16" s="1" customFormat="1" spans="1:18">
      <c r="A16" s="60" t="str">
        <f>"464451234166128137"</f>
        <v>464451234166128137</v>
      </c>
      <c r="B16" s="60" t="s">
        <v>1763</v>
      </c>
      <c r="C16" s="60" t="s">
        <v>1764</v>
      </c>
      <c r="D16" s="60">
        <v>894.6</v>
      </c>
      <c r="E16" s="60" t="s">
        <v>47</v>
      </c>
      <c r="F16" s="60" t="s">
        <v>1765</v>
      </c>
      <c r="G16" s="60" t="s">
        <v>1766</v>
      </c>
      <c r="H16" s="60" t="s">
        <v>1767</v>
      </c>
      <c r="I16" s="65">
        <v>43615.898275463</v>
      </c>
      <c r="J16" s="65">
        <v>43615.9010300926</v>
      </c>
      <c r="K16" s="60" t="s">
        <v>1768</v>
      </c>
      <c r="L16" s="60" t="s">
        <v>1769</v>
      </c>
      <c r="M16" s="60" t="s">
        <v>53</v>
      </c>
      <c r="N16" s="60"/>
      <c r="O16" s="60">
        <v>3</v>
      </c>
      <c r="P16" s="60" t="s">
        <v>1766</v>
      </c>
      <c r="Q16" s="65">
        <v>43620.8066550926</v>
      </c>
      <c r="R16" s="60" t="s">
        <v>1770</v>
      </c>
    </row>
    <row r="17" s="1" customFormat="1" spans="1:18">
      <c r="A17" s="60" t="str">
        <f>"303858798740513717"</f>
        <v>303858798740513717</v>
      </c>
      <c r="B17" s="60" t="s">
        <v>1771</v>
      </c>
      <c r="C17" s="60" t="s">
        <v>1772</v>
      </c>
      <c r="D17" s="60">
        <v>1302</v>
      </c>
      <c r="E17" s="60" t="s">
        <v>47</v>
      </c>
      <c r="F17" s="60" t="s">
        <v>1773</v>
      </c>
      <c r="G17" s="60" t="s">
        <v>1774</v>
      </c>
      <c r="H17" s="60" t="s">
        <v>1775</v>
      </c>
      <c r="I17" s="65">
        <v>43615.8599884259</v>
      </c>
      <c r="J17" s="65">
        <v>43615.8733564815</v>
      </c>
      <c r="K17" s="60" t="s">
        <v>1776</v>
      </c>
      <c r="L17" s="60" t="s">
        <v>1777</v>
      </c>
      <c r="M17" s="60" t="s">
        <v>53</v>
      </c>
      <c r="N17" s="60"/>
      <c r="O17" s="60">
        <v>2</v>
      </c>
      <c r="P17" s="60" t="s">
        <v>1774</v>
      </c>
      <c r="Q17" s="65">
        <v>43623.6478240741</v>
      </c>
      <c r="R17" s="60" t="s">
        <v>1778</v>
      </c>
    </row>
    <row r="18" s="1" customFormat="1" spans="1:18">
      <c r="A18" s="60" t="str">
        <f>"303463468329731308"</f>
        <v>303463468329731308</v>
      </c>
      <c r="B18" s="60" t="s">
        <v>1779</v>
      </c>
      <c r="C18" s="60" t="s">
        <v>1780</v>
      </c>
      <c r="D18" s="60">
        <v>349.3</v>
      </c>
      <c r="E18" s="60" t="s">
        <v>47</v>
      </c>
      <c r="F18" s="60" t="s">
        <v>1781</v>
      </c>
      <c r="G18" s="60" t="s">
        <v>1782</v>
      </c>
      <c r="H18" s="60" t="s">
        <v>1783</v>
      </c>
      <c r="I18" s="65">
        <v>43614.8822106481</v>
      </c>
      <c r="J18" s="65">
        <v>43614.8825578704</v>
      </c>
      <c r="K18" s="60" t="s">
        <v>1702</v>
      </c>
      <c r="L18" s="60" t="s">
        <v>1784</v>
      </c>
      <c r="M18" s="60" t="s">
        <v>53</v>
      </c>
      <c r="N18" s="60"/>
      <c r="O18" s="60">
        <v>1</v>
      </c>
      <c r="P18" s="60" t="s">
        <v>544</v>
      </c>
      <c r="Q18" s="65">
        <v>43624.4036111111</v>
      </c>
      <c r="R18" s="60" t="s">
        <v>1735</v>
      </c>
    </row>
    <row r="19" s="1" customFormat="1" spans="1:18">
      <c r="A19" s="60" t="str">
        <f>"463381027354054971"</f>
        <v>463381027354054971</v>
      </c>
      <c r="B19" s="60" t="s">
        <v>1785</v>
      </c>
      <c r="C19" s="60" t="s">
        <v>1786</v>
      </c>
      <c r="D19" s="60">
        <v>298.2</v>
      </c>
      <c r="E19" s="60" t="s">
        <v>47</v>
      </c>
      <c r="F19" s="60" t="s">
        <v>1787</v>
      </c>
      <c r="G19" s="60" t="s">
        <v>1788</v>
      </c>
      <c r="H19" s="60" t="s">
        <v>1789</v>
      </c>
      <c r="I19" s="65">
        <v>43614.6822685185</v>
      </c>
      <c r="J19" s="65">
        <v>43614.682349537</v>
      </c>
      <c r="K19" s="60" t="s">
        <v>1768</v>
      </c>
      <c r="L19" s="60" t="s">
        <v>1790</v>
      </c>
      <c r="M19" s="60" t="s">
        <v>53</v>
      </c>
      <c r="N19" s="60"/>
      <c r="O19" s="60">
        <v>1</v>
      </c>
      <c r="P19" s="60" t="s">
        <v>1788</v>
      </c>
      <c r="Q19" s="65">
        <v>43620.3965393519</v>
      </c>
      <c r="R19" s="60" t="s">
        <v>1791</v>
      </c>
    </row>
    <row r="20" s="1" customFormat="1" spans="1:18">
      <c r="A20" s="60" t="str">
        <f>"303954383146130305"</f>
        <v>303954383146130305</v>
      </c>
      <c r="B20" s="60" t="s">
        <v>1792</v>
      </c>
      <c r="C20" s="60">
        <v>15271981656</v>
      </c>
      <c r="D20" s="60">
        <v>686</v>
      </c>
      <c r="E20" s="60" t="s">
        <v>47</v>
      </c>
      <c r="F20" s="60" t="s">
        <v>1793</v>
      </c>
      <c r="G20" s="60" t="s">
        <v>1794</v>
      </c>
      <c r="H20" s="60" t="s">
        <v>1795</v>
      </c>
      <c r="I20" s="65">
        <v>43613.934537037</v>
      </c>
      <c r="J20" s="65">
        <v>43613.9395023148</v>
      </c>
      <c r="K20" s="60" t="s">
        <v>1694</v>
      </c>
      <c r="L20" s="60" t="s">
        <v>1796</v>
      </c>
      <c r="M20" s="60" t="s">
        <v>53</v>
      </c>
      <c r="N20" s="60"/>
      <c r="O20" s="60">
        <v>1</v>
      </c>
      <c r="P20" s="60" t="s">
        <v>1794</v>
      </c>
      <c r="Q20" s="65">
        <v>43617.706712963</v>
      </c>
      <c r="R20" s="60" t="s">
        <v>1797</v>
      </c>
    </row>
    <row r="21" s="1" customFormat="1" spans="1:18">
      <c r="A21" s="60" t="str">
        <f>"461148128873174413"</f>
        <v>461148128873174413</v>
      </c>
      <c r="B21" s="60" t="s">
        <v>1798</v>
      </c>
      <c r="C21" s="60" t="s">
        <v>1799</v>
      </c>
      <c r="D21" s="60">
        <v>1491</v>
      </c>
      <c r="E21" s="60" t="s">
        <v>47</v>
      </c>
      <c r="F21" s="60" t="s">
        <v>1800</v>
      </c>
      <c r="G21" s="60" t="s">
        <v>1801</v>
      </c>
      <c r="H21" s="60" t="s">
        <v>1802</v>
      </c>
      <c r="I21" s="65">
        <v>43613.7322800926</v>
      </c>
      <c r="J21" s="65">
        <v>43613.7393865741</v>
      </c>
      <c r="K21" s="60" t="s">
        <v>1768</v>
      </c>
      <c r="L21" s="60" t="s">
        <v>1803</v>
      </c>
      <c r="M21" s="60" t="s">
        <v>53</v>
      </c>
      <c r="N21" s="60"/>
      <c r="O21" s="60">
        <v>5</v>
      </c>
      <c r="P21" s="60" t="s">
        <v>1801</v>
      </c>
      <c r="Q21" s="65">
        <v>43624.4226273148</v>
      </c>
      <c r="R21" s="60" t="s">
        <v>1804</v>
      </c>
    </row>
    <row r="22" s="1" customFormat="1" spans="1:18">
      <c r="A22" s="60" t="str">
        <f>"456827234716107968"</f>
        <v>456827234716107968</v>
      </c>
      <c r="B22" s="60" t="s">
        <v>1805</v>
      </c>
      <c r="C22" s="60">
        <v>18538312646</v>
      </c>
      <c r="D22" s="60">
        <v>532.6</v>
      </c>
      <c r="E22" s="60" t="s">
        <v>47</v>
      </c>
      <c r="F22" s="60" t="s">
        <v>1806</v>
      </c>
      <c r="G22" s="60" t="s">
        <v>1807</v>
      </c>
      <c r="H22" s="60" t="s">
        <v>1808</v>
      </c>
      <c r="I22" s="65">
        <v>43609.8137847222</v>
      </c>
      <c r="J22" s="65">
        <v>43609.8214236111</v>
      </c>
      <c r="K22" s="60" t="s">
        <v>1702</v>
      </c>
      <c r="L22" s="60" t="s">
        <v>1809</v>
      </c>
      <c r="M22" s="60" t="s">
        <v>53</v>
      </c>
      <c r="N22" s="60"/>
      <c r="O22" s="60">
        <v>1</v>
      </c>
      <c r="P22" s="60" t="s">
        <v>1807</v>
      </c>
      <c r="Q22" s="65">
        <v>43613.4114351852</v>
      </c>
      <c r="R22" s="60" t="s">
        <v>1810</v>
      </c>
    </row>
    <row r="23" s="1" customFormat="1" spans="1:18">
      <c r="A23" s="60" t="str">
        <f>"454803776084477842"</f>
        <v>454803776084477842</v>
      </c>
      <c r="B23" s="60" t="s">
        <v>1811</v>
      </c>
      <c r="C23" s="60" t="s">
        <v>1812</v>
      </c>
      <c r="D23" s="60">
        <v>656</v>
      </c>
      <c r="E23" s="60" t="s">
        <v>47</v>
      </c>
      <c r="F23" s="60" t="s">
        <v>1813</v>
      </c>
      <c r="G23" s="60" t="s">
        <v>1814</v>
      </c>
      <c r="H23" s="60" t="s">
        <v>1815</v>
      </c>
      <c r="I23" s="65">
        <v>43608.8138078704</v>
      </c>
      <c r="J23" s="65">
        <v>43608.8181365741</v>
      </c>
      <c r="K23" s="60" t="s">
        <v>1694</v>
      </c>
      <c r="L23" s="60" t="s">
        <v>1816</v>
      </c>
      <c r="M23" s="60" t="s">
        <v>53</v>
      </c>
      <c r="N23" s="60"/>
      <c r="O23" s="60">
        <v>1</v>
      </c>
      <c r="P23" s="60" t="s">
        <v>1814</v>
      </c>
      <c r="Q23" s="65">
        <v>43614.5783796296</v>
      </c>
      <c r="R23" s="60" t="s">
        <v>1817</v>
      </c>
    </row>
    <row r="24" s="1" customFormat="1" spans="1:18">
      <c r="A24" s="60" t="str">
        <f>"451304129534062729"</f>
        <v>451304129534062729</v>
      </c>
      <c r="B24" s="60" t="s">
        <v>1818</v>
      </c>
      <c r="C24" s="60">
        <v>18701842919</v>
      </c>
      <c r="D24" s="60">
        <v>298.8</v>
      </c>
      <c r="E24" s="60" t="s">
        <v>47</v>
      </c>
      <c r="F24" s="60" t="s">
        <v>1819</v>
      </c>
      <c r="G24" s="60" t="s">
        <v>1820</v>
      </c>
      <c r="H24" s="60" t="s">
        <v>1821</v>
      </c>
      <c r="I24" s="65">
        <v>43605.7382175926</v>
      </c>
      <c r="J24" s="65">
        <v>43605.7384259259</v>
      </c>
      <c r="K24" s="60" t="s">
        <v>1718</v>
      </c>
      <c r="L24" s="60" t="s">
        <v>1822</v>
      </c>
      <c r="M24" s="60" t="s">
        <v>53</v>
      </c>
      <c r="N24" s="60"/>
      <c r="O24" s="60">
        <v>1</v>
      </c>
      <c r="P24" s="60" t="s">
        <v>1820</v>
      </c>
      <c r="Q24" s="65">
        <v>43613.5882986111</v>
      </c>
      <c r="R24" s="60" t="s">
        <v>1823</v>
      </c>
    </row>
    <row r="25" s="1" customFormat="1" spans="1:18">
      <c r="A25" s="60" t="str">
        <f>"449777121783478065"</f>
        <v>449777121783478065</v>
      </c>
      <c r="B25" s="60" t="s">
        <v>1824</v>
      </c>
      <c r="C25" s="60" t="s">
        <v>1825</v>
      </c>
      <c r="D25" s="60">
        <v>298.8</v>
      </c>
      <c r="E25" s="60" t="s">
        <v>47</v>
      </c>
      <c r="F25" s="60" t="s">
        <v>1826</v>
      </c>
      <c r="G25" s="60" t="s">
        <v>1827</v>
      </c>
      <c r="H25" s="60" t="s">
        <v>1828</v>
      </c>
      <c r="I25" s="65">
        <v>43604.7063310185</v>
      </c>
      <c r="J25" s="65">
        <v>43604.7064236111</v>
      </c>
      <c r="K25" s="60" t="s">
        <v>1718</v>
      </c>
      <c r="L25" s="60" t="s">
        <v>1829</v>
      </c>
      <c r="M25" s="60" t="s">
        <v>53</v>
      </c>
      <c r="N25" s="60"/>
      <c r="O25" s="60">
        <v>1</v>
      </c>
      <c r="P25" s="60" t="s">
        <v>1827</v>
      </c>
      <c r="Q25" s="65">
        <v>43611.4423958333</v>
      </c>
      <c r="R25" s="60" t="s">
        <v>1823</v>
      </c>
    </row>
    <row r="26" s="1" customFormat="1" spans="1:18">
      <c r="A26" s="60" t="str">
        <f>"448360385452418421"</f>
        <v>448360385452418421</v>
      </c>
      <c r="B26" s="60" t="s">
        <v>1830</v>
      </c>
      <c r="C26" s="60">
        <v>15279976490</v>
      </c>
      <c r="D26" s="60">
        <v>349.3</v>
      </c>
      <c r="E26" s="60" t="s">
        <v>47</v>
      </c>
      <c r="F26" s="60" t="s">
        <v>1831</v>
      </c>
      <c r="G26" s="60" t="s">
        <v>1832</v>
      </c>
      <c r="H26" s="60" t="s">
        <v>1833</v>
      </c>
      <c r="I26" s="65">
        <v>43603.7271759259</v>
      </c>
      <c r="J26" s="65">
        <v>43603.727349537</v>
      </c>
      <c r="K26" s="60" t="s">
        <v>1702</v>
      </c>
      <c r="L26" s="60" t="s">
        <v>1834</v>
      </c>
      <c r="M26" s="60" t="s">
        <v>53</v>
      </c>
      <c r="N26" s="60"/>
      <c r="O26" s="60">
        <v>1</v>
      </c>
      <c r="P26" s="60" t="s">
        <v>1832</v>
      </c>
      <c r="Q26" s="65">
        <v>43610.4731365741</v>
      </c>
      <c r="R26" s="60" t="s">
        <v>1735</v>
      </c>
    </row>
    <row r="27" s="1" customFormat="1" spans="1:18">
      <c r="A27" s="60" t="str">
        <f>"448038208313630324"</f>
        <v>448038208313630324</v>
      </c>
      <c r="B27" s="60" t="s">
        <v>1835</v>
      </c>
      <c r="C27" s="60">
        <v>15024128276</v>
      </c>
      <c r="D27" s="60">
        <v>298.8</v>
      </c>
      <c r="E27" s="60" t="s">
        <v>47</v>
      </c>
      <c r="F27" s="60" t="s">
        <v>1836</v>
      </c>
      <c r="G27" s="60" t="s">
        <v>1837</v>
      </c>
      <c r="H27" s="60" t="s">
        <v>1838</v>
      </c>
      <c r="I27" s="65">
        <v>43603.7209259259</v>
      </c>
      <c r="J27" s="65">
        <v>43603.7209953704</v>
      </c>
      <c r="K27" s="60" t="s">
        <v>1718</v>
      </c>
      <c r="L27" s="60" t="s">
        <v>1839</v>
      </c>
      <c r="M27" s="60" t="s">
        <v>53</v>
      </c>
      <c r="N27" s="60"/>
      <c r="O27" s="60">
        <v>1</v>
      </c>
      <c r="P27" s="60" t="s">
        <v>1837</v>
      </c>
      <c r="Q27" s="65">
        <v>43608.4311111111</v>
      </c>
      <c r="R27" s="60" t="s">
        <v>1823</v>
      </c>
    </row>
    <row r="28" s="1" customFormat="1" spans="1:18">
      <c r="A28" s="60" t="str">
        <f>"279168708107243094"</f>
        <v>279168708107243094</v>
      </c>
      <c r="B28" s="60" t="s">
        <v>1840</v>
      </c>
      <c r="C28" s="60">
        <v>15183438670</v>
      </c>
      <c r="D28" s="60">
        <v>298.8</v>
      </c>
      <c r="E28" s="60" t="s">
        <v>47</v>
      </c>
      <c r="F28" s="60" t="s">
        <v>1841</v>
      </c>
      <c r="G28" s="60" t="s">
        <v>1842</v>
      </c>
      <c r="H28" s="60" t="s">
        <v>1843</v>
      </c>
      <c r="I28" s="65">
        <v>43600.7376041667</v>
      </c>
      <c r="J28" s="65">
        <v>43600.7378009259</v>
      </c>
      <c r="K28" s="60" t="s">
        <v>1718</v>
      </c>
      <c r="L28" s="60" t="s">
        <v>1844</v>
      </c>
      <c r="M28" s="60" t="s">
        <v>53</v>
      </c>
      <c r="N28" s="60"/>
      <c r="O28" s="60">
        <v>1</v>
      </c>
      <c r="P28" s="60" t="s">
        <v>1842</v>
      </c>
      <c r="Q28" s="65">
        <v>43606.8208680556</v>
      </c>
      <c r="R28" s="60" t="s">
        <v>1823</v>
      </c>
    </row>
    <row r="29" s="1" customFormat="1" spans="1:18">
      <c r="A29" s="60" t="str">
        <f>"443837728122929241"</f>
        <v>443837728122929241</v>
      </c>
      <c r="B29" s="60" t="s">
        <v>1845</v>
      </c>
      <c r="C29" s="60" t="s">
        <v>1846</v>
      </c>
      <c r="D29" s="60">
        <v>298.8</v>
      </c>
      <c r="E29" s="60" t="s">
        <v>47</v>
      </c>
      <c r="F29" s="60" t="s">
        <v>1847</v>
      </c>
      <c r="G29" s="60" t="s">
        <v>1848</v>
      </c>
      <c r="H29" s="60" t="s">
        <v>1849</v>
      </c>
      <c r="I29" s="65">
        <v>43600.6662615741</v>
      </c>
      <c r="J29" s="65">
        <v>43600.6663541667</v>
      </c>
      <c r="K29" s="60" t="s">
        <v>1718</v>
      </c>
      <c r="L29" s="60" t="s">
        <v>1850</v>
      </c>
      <c r="M29" s="60" t="s">
        <v>53</v>
      </c>
      <c r="N29" s="60"/>
      <c r="O29" s="60">
        <v>1</v>
      </c>
      <c r="P29" s="60" t="s">
        <v>1848</v>
      </c>
      <c r="Q29" s="65">
        <v>43606.8746412037</v>
      </c>
      <c r="R29" s="60" t="s">
        <v>1823</v>
      </c>
    </row>
    <row r="30" s="1" customFormat="1" spans="1:18">
      <c r="A30" s="60" t="str">
        <f>"443279713895602240"</f>
        <v>443279713895602240</v>
      </c>
      <c r="B30" s="60" t="s">
        <v>1851</v>
      </c>
      <c r="C30" s="60" t="s">
        <v>1852</v>
      </c>
      <c r="D30" s="60">
        <v>1195.2</v>
      </c>
      <c r="E30" s="60" t="s">
        <v>47</v>
      </c>
      <c r="F30" s="60" t="s">
        <v>1853</v>
      </c>
      <c r="G30" s="60" t="s">
        <v>1854</v>
      </c>
      <c r="H30" s="60" t="s">
        <v>1855</v>
      </c>
      <c r="I30" s="65">
        <v>43599.6767361111</v>
      </c>
      <c r="J30" s="65">
        <v>43599.7076388889</v>
      </c>
      <c r="K30" s="60" t="s">
        <v>1718</v>
      </c>
      <c r="L30" s="60" t="s">
        <v>1856</v>
      </c>
      <c r="M30" s="60" t="s">
        <v>53</v>
      </c>
      <c r="N30" s="60"/>
      <c r="O30" s="60">
        <v>4</v>
      </c>
      <c r="P30" s="60" t="s">
        <v>1854</v>
      </c>
      <c r="Q30" s="65">
        <v>43605.6720601852</v>
      </c>
      <c r="R30" s="60" t="s">
        <v>1857</v>
      </c>
    </row>
    <row r="31" s="1" customFormat="1" spans="1:18">
      <c r="A31" s="60" t="str">
        <f>"442897152194383449"</f>
        <v>442897152194383449</v>
      </c>
      <c r="B31" s="60" t="s">
        <v>1858</v>
      </c>
      <c r="C31" s="60" t="s">
        <v>1859</v>
      </c>
      <c r="D31" s="60">
        <v>298.8</v>
      </c>
      <c r="E31" s="60" t="s">
        <v>47</v>
      </c>
      <c r="F31" s="60" t="s">
        <v>1860</v>
      </c>
      <c r="G31" s="60" t="s">
        <v>1861</v>
      </c>
      <c r="H31" s="60" t="s">
        <v>1862</v>
      </c>
      <c r="I31" s="65">
        <v>43599.6181134259</v>
      </c>
      <c r="J31" s="65">
        <v>43599.6214930556</v>
      </c>
      <c r="K31" s="60" t="s">
        <v>1718</v>
      </c>
      <c r="L31" s="60" t="s">
        <v>1863</v>
      </c>
      <c r="M31" s="60" t="s">
        <v>53</v>
      </c>
      <c r="N31" s="60"/>
      <c r="O31" s="60">
        <v>1</v>
      </c>
      <c r="P31" s="60" t="s">
        <v>1861</v>
      </c>
      <c r="Q31" s="65">
        <v>43605.4163657407</v>
      </c>
      <c r="R31" s="60" t="s">
        <v>1823</v>
      </c>
    </row>
    <row r="32" s="1" customFormat="1" spans="1:18">
      <c r="A32" s="60" t="str">
        <f>"443327075635832079"</f>
        <v>443327075635832079</v>
      </c>
      <c r="B32" s="60" t="s">
        <v>1864</v>
      </c>
      <c r="C32" s="60">
        <v>15810807451</v>
      </c>
      <c r="D32" s="60">
        <v>298.8</v>
      </c>
      <c r="E32" s="60" t="s">
        <v>47</v>
      </c>
      <c r="F32" s="60" t="s">
        <v>1865</v>
      </c>
      <c r="G32" s="60" t="s">
        <v>1866</v>
      </c>
      <c r="H32" s="60" t="s">
        <v>1867</v>
      </c>
      <c r="I32" s="65">
        <v>43598.899212963</v>
      </c>
      <c r="J32" s="65">
        <v>43598.8993518519</v>
      </c>
      <c r="K32" s="60" t="s">
        <v>1718</v>
      </c>
      <c r="L32" s="60" t="s">
        <v>1868</v>
      </c>
      <c r="M32" s="60" t="s">
        <v>53</v>
      </c>
      <c r="N32" s="60"/>
      <c r="O32" s="60">
        <v>1</v>
      </c>
      <c r="P32" s="60" t="s">
        <v>1866</v>
      </c>
      <c r="Q32" s="65">
        <v>43607.5093634259</v>
      </c>
      <c r="R32" s="60" t="s">
        <v>1823</v>
      </c>
    </row>
    <row r="33" s="1" customFormat="1" spans="1:18">
      <c r="A33" s="60" t="str">
        <f>"299598284440086536"</f>
        <v>299598284440086536</v>
      </c>
      <c r="B33" s="60" t="s">
        <v>1869</v>
      </c>
      <c r="C33" s="60">
        <v>13581665027</v>
      </c>
      <c r="D33" s="60">
        <v>369</v>
      </c>
      <c r="E33" s="60" t="s">
        <v>47</v>
      </c>
      <c r="F33" s="60" t="s">
        <v>1870</v>
      </c>
      <c r="G33" s="60" t="s">
        <v>1871</v>
      </c>
      <c r="H33" s="60" t="s">
        <v>1872</v>
      </c>
      <c r="I33" s="65">
        <v>43598.7939351852</v>
      </c>
      <c r="J33" s="65">
        <v>43598.7940393519</v>
      </c>
      <c r="K33" s="60" t="s">
        <v>1718</v>
      </c>
      <c r="L33" s="60" t="s">
        <v>1873</v>
      </c>
      <c r="M33" s="60" t="s">
        <v>53</v>
      </c>
      <c r="N33" s="60"/>
      <c r="O33" s="60">
        <v>1</v>
      </c>
      <c r="P33" s="60" t="s">
        <v>1871</v>
      </c>
      <c r="Q33" s="65">
        <v>43604.9252083333</v>
      </c>
      <c r="R33" s="60" t="s">
        <v>1874</v>
      </c>
    </row>
    <row r="34" s="1" customFormat="1" spans="1:18">
      <c r="A34" s="60" t="str">
        <f>"442166914390980243"</f>
        <v>442166914390980243</v>
      </c>
      <c r="B34" s="60" t="s">
        <v>1875</v>
      </c>
      <c r="C34" s="60" t="s">
        <v>1876</v>
      </c>
      <c r="D34" s="60">
        <v>298.8</v>
      </c>
      <c r="E34" s="60" t="s">
        <v>47</v>
      </c>
      <c r="F34" s="60" t="s">
        <v>1877</v>
      </c>
      <c r="G34" s="60" t="s">
        <v>1878</v>
      </c>
      <c r="H34" s="60" t="s">
        <v>1879</v>
      </c>
      <c r="I34" s="65">
        <v>43597.9057986111</v>
      </c>
      <c r="J34" s="65">
        <v>43597.9059490741</v>
      </c>
      <c r="K34" s="60" t="s">
        <v>1718</v>
      </c>
      <c r="L34" s="60" t="s">
        <v>1880</v>
      </c>
      <c r="M34" s="60" t="s">
        <v>53</v>
      </c>
      <c r="N34" s="60"/>
      <c r="O34" s="60">
        <v>1</v>
      </c>
      <c r="P34" s="60" t="s">
        <v>1878</v>
      </c>
      <c r="Q34" s="65">
        <v>43609.6376967593</v>
      </c>
      <c r="R34" s="60" t="s">
        <v>1823</v>
      </c>
    </row>
    <row r="35" s="1" customFormat="1" spans="1:18">
      <c r="A35" s="60" t="str">
        <f>"440956961674956643"</f>
        <v>440956961674956643</v>
      </c>
      <c r="B35" s="60" t="s">
        <v>1881</v>
      </c>
      <c r="C35" s="60" t="s">
        <v>1882</v>
      </c>
      <c r="D35" s="60">
        <v>298.8</v>
      </c>
      <c r="E35" s="60" t="s">
        <v>47</v>
      </c>
      <c r="F35" s="60" t="s">
        <v>1883</v>
      </c>
      <c r="G35" s="60" t="s">
        <v>1884</v>
      </c>
      <c r="H35" s="60" t="s">
        <v>1885</v>
      </c>
      <c r="I35" s="65">
        <v>43596.8758101852</v>
      </c>
      <c r="J35" s="65">
        <v>43596.8763310185</v>
      </c>
      <c r="K35" s="60" t="s">
        <v>1718</v>
      </c>
      <c r="L35" s="60" t="s">
        <v>1886</v>
      </c>
      <c r="M35" s="60" t="s">
        <v>53</v>
      </c>
      <c r="N35" s="60"/>
      <c r="O35" s="60">
        <v>1</v>
      </c>
      <c r="P35" s="60" t="s">
        <v>1884</v>
      </c>
      <c r="Q35" s="65">
        <v>43607.5758796296</v>
      </c>
      <c r="R35" s="60" t="s">
        <v>1823</v>
      </c>
    </row>
    <row r="36" s="1" customFormat="1" spans="1:18">
      <c r="A36" s="60" t="str">
        <f>"298611150657001325"</f>
        <v>298611150657001325</v>
      </c>
      <c r="B36" s="60" t="s">
        <v>1887</v>
      </c>
      <c r="C36" s="60">
        <v>18067011862</v>
      </c>
      <c r="D36" s="60">
        <v>298.8</v>
      </c>
      <c r="E36" s="60" t="s">
        <v>47</v>
      </c>
      <c r="F36" s="60" t="s">
        <v>1888</v>
      </c>
      <c r="G36" s="60" t="s">
        <v>1889</v>
      </c>
      <c r="H36" s="60" t="s">
        <v>1890</v>
      </c>
      <c r="I36" s="65">
        <v>43596.7084143519</v>
      </c>
      <c r="J36" s="65">
        <v>43596.7084837963</v>
      </c>
      <c r="K36" s="60" t="s">
        <v>1718</v>
      </c>
      <c r="L36" s="60" t="s">
        <v>1891</v>
      </c>
      <c r="M36" s="60" t="s">
        <v>53</v>
      </c>
      <c r="N36" s="60"/>
      <c r="O36" s="60">
        <v>1</v>
      </c>
      <c r="P36" s="60" t="s">
        <v>1889</v>
      </c>
      <c r="Q36" s="65">
        <v>43601.5289583333</v>
      </c>
      <c r="R36" s="60" t="s">
        <v>1823</v>
      </c>
    </row>
    <row r="37" s="1" customFormat="1" spans="1:18">
      <c r="A37" s="60" t="str">
        <f>"298497871810415606"</f>
        <v>298497871810415606</v>
      </c>
      <c r="B37" s="60" t="s">
        <v>1892</v>
      </c>
      <c r="C37" s="60" t="s">
        <v>1893</v>
      </c>
      <c r="D37" s="60">
        <v>936.6</v>
      </c>
      <c r="E37" s="60" t="s">
        <v>47</v>
      </c>
      <c r="F37" s="60" t="s">
        <v>1894</v>
      </c>
      <c r="G37" s="60" t="s">
        <v>1895</v>
      </c>
      <c r="H37" s="60" t="s">
        <v>1896</v>
      </c>
      <c r="I37" s="65">
        <v>43595.8551851852</v>
      </c>
      <c r="J37" s="65">
        <v>43595.8620486111</v>
      </c>
      <c r="K37" s="60" t="s">
        <v>1760</v>
      </c>
      <c r="L37" s="60" t="s">
        <v>1897</v>
      </c>
      <c r="M37" s="60" t="s">
        <v>53</v>
      </c>
      <c r="N37" s="60"/>
      <c r="O37" s="60">
        <v>2</v>
      </c>
      <c r="P37" s="60" t="s">
        <v>1895</v>
      </c>
      <c r="Q37" s="65">
        <v>43601.5554861111</v>
      </c>
      <c r="R37" s="60" t="s">
        <v>1898</v>
      </c>
    </row>
    <row r="38" s="1" customFormat="1" spans="1:18">
      <c r="A38" s="60" t="str">
        <f>"278209092515674196"</f>
        <v>278209092515674196</v>
      </c>
      <c r="B38" s="60" t="s">
        <v>1899</v>
      </c>
      <c r="C38" s="60">
        <v>18881930457</v>
      </c>
      <c r="D38" s="60">
        <v>298.8</v>
      </c>
      <c r="E38" s="60" t="s">
        <v>47</v>
      </c>
      <c r="F38" s="60" t="s">
        <v>1900</v>
      </c>
      <c r="G38" s="60" t="s">
        <v>1901</v>
      </c>
      <c r="H38" s="60" t="s">
        <v>1902</v>
      </c>
      <c r="I38" s="65">
        <v>43595.6925347222</v>
      </c>
      <c r="J38" s="65">
        <v>43595.6932175926</v>
      </c>
      <c r="K38" s="60" t="s">
        <v>1718</v>
      </c>
      <c r="L38" s="60" t="s">
        <v>1903</v>
      </c>
      <c r="M38" s="60" t="s">
        <v>53</v>
      </c>
      <c r="N38" s="60"/>
      <c r="O38" s="60">
        <v>1</v>
      </c>
      <c r="P38" s="60" t="s">
        <v>1901</v>
      </c>
      <c r="Q38" s="65">
        <v>43602.5696527778</v>
      </c>
      <c r="R38" s="60" t="s">
        <v>1823</v>
      </c>
    </row>
    <row r="39" s="1" customFormat="1" spans="1:18">
      <c r="A39" s="60" t="str">
        <f>"278202117753768995"</f>
        <v>278202117753768995</v>
      </c>
      <c r="B39" s="60" t="s">
        <v>1904</v>
      </c>
      <c r="C39" s="60">
        <v>13613470179</v>
      </c>
      <c r="D39" s="60">
        <v>1144.28</v>
      </c>
      <c r="E39" s="60" t="s">
        <v>47</v>
      </c>
      <c r="F39" s="60" t="s">
        <v>1905</v>
      </c>
      <c r="G39" s="60" t="s">
        <v>1906</v>
      </c>
      <c r="H39" s="60" t="s">
        <v>1907</v>
      </c>
      <c r="I39" s="65">
        <v>43594.8508449074</v>
      </c>
      <c r="J39" s="65">
        <v>43594.8588310185</v>
      </c>
      <c r="K39" s="60" t="s">
        <v>1718</v>
      </c>
      <c r="L39" s="60" t="s">
        <v>1908</v>
      </c>
      <c r="M39" s="60" t="s">
        <v>53</v>
      </c>
      <c r="N39" s="60"/>
      <c r="O39" s="60">
        <v>3</v>
      </c>
      <c r="P39" s="60" t="s">
        <v>1906</v>
      </c>
      <c r="Q39" s="65">
        <v>43600.8398148148</v>
      </c>
      <c r="R39" s="60" t="s">
        <v>1909</v>
      </c>
    </row>
    <row r="40" s="1" customFormat="1" spans="1:18">
      <c r="A40" s="60" t="str">
        <f>"438113440721765843"</f>
        <v>438113440721765843</v>
      </c>
      <c r="B40" s="60" t="s">
        <v>1910</v>
      </c>
      <c r="C40" s="60" t="s">
        <v>1911</v>
      </c>
      <c r="D40" s="60">
        <v>298.8</v>
      </c>
      <c r="E40" s="60" t="s">
        <v>47</v>
      </c>
      <c r="F40" s="60" t="s">
        <v>1912</v>
      </c>
      <c r="G40" s="60" t="s">
        <v>1913</v>
      </c>
      <c r="H40" s="60" t="s">
        <v>1914</v>
      </c>
      <c r="I40" s="65">
        <v>43593.8082060185</v>
      </c>
      <c r="J40" s="65">
        <v>43593.808275463</v>
      </c>
      <c r="K40" s="60" t="s">
        <v>1718</v>
      </c>
      <c r="L40" s="60" t="s">
        <v>1915</v>
      </c>
      <c r="M40" s="60" t="s">
        <v>53</v>
      </c>
      <c r="N40" s="60"/>
      <c r="O40" s="60">
        <v>1</v>
      </c>
      <c r="P40" s="60" t="s">
        <v>1913</v>
      </c>
      <c r="Q40" s="65">
        <v>43602.4905555556</v>
      </c>
      <c r="R40" s="60" t="s">
        <v>1823</v>
      </c>
    </row>
    <row r="41" s="1" customFormat="1" spans="1:18">
      <c r="A41" s="60" t="str">
        <f>"278326183191381994"</f>
        <v>278326183191381994</v>
      </c>
      <c r="B41" s="60" t="s">
        <v>1916</v>
      </c>
      <c r="C41" s="60" t="s">
        <v>1917</v>
      </c>
      <c r="D41" s="60">
        <v>298.8</v>
      </c>
      <c r="E41" s="60" t="s">
        <v>47</v>
      </c>
      <c r="F41" s="60" t="s">
        <v>1918</v>
      </c>
      <c r="G41" s="60" t="s">
        <v>1919</v>
      </c>
      <c r="H41" s="60" t="s">
        <v>1920</v>
      </c>
      <c r="I41" s="65">
        <v>43593.8028356481</v>
      </c>
      <c r="J41" s="65">
        <v>43593.8028819444</v>
      </c>
      <c r="K41" s="60" t="s">
        <v>1718</v>
      </c>
      <c r="L41" s="60" t="s">
        <v>1921</v>
      </c>
      <c r="M41" s="60" t="s">
        <v>53</v>
      </c>
      <c r="N41" s="60"/>
      <c r="O41" s="60">
        <v>1</v>
      </c>
      <c r="P41" s="60" t="s">
        <v>1919</v>
      </c>
      <c r="Q41" s="65">
        <v>43602.5513078704</v>
      </c>
      <c r="R41" s="60" t="s">
        <v>1823</v>
      </c>
    </row>
    <row r="42" s="1" customFormat="1" spans="1:18">
      <c r="A42" s="60" t="str">
        <f>"438501026252352527"</f>
        <v>438501026252352527</v>
      </c>
      <c r="B42" s="60" t="s">
        <v>1922</v>
      </c>
      <c r="C42" s="60">
        <v>18705161567</v>
      </c>
      <c r="D42" s="60">
        <v>896.4</v>
      </c>
      <c r="E42" s="60" t="s">
        <v>47</v>
      </c>
      <c r="F42" s="60" t="s">
        <v>1923</v>
      </c>
      <c r="G42" s="60" t="s">
        <v>1924</v>
      </c>
      <c r="H42" s="60" t="s">
        <v>1925</v>
      </c>
      <c r="I42" s="65">
        <v>43593.6030208333</v>
      </c>
      <c r="J42" s="65">
        <v>43593.605150463</v>
      </c>
      <c r="K42" s="60" t="s">
        <v>1718</v>
      </c>
      <c r="L42" s="60" t="s">
        <v>1926</v>
      </c>
      <c r="M42" s="60" t="s">
        <v>53</v>
      </c>
      <c r="N42" s="60"/>
      <c r="O42" s="60">
        <v>3</v>
      </c>
      <c r="P42" s="60" t="s">
        <v>1924</v>
      </c>
      <c r="Q42" s="65">
        <v>43603.6579398148</v>
      </c>
      <c r="R42" s="60" t="s">
        <v>1927</v>
      </c>
    </row>
    <row r="43" s="1" customFormat="1" spans="1:18">
      <c r="A43" s="60" t="str">
        <f>"296670638815880610"</f>
        <v>296670638815880610</v>
      </c>
      <c r="B43" s="60" t="s">
        <v>1928</v>
      </c>
      <c r="C43" s="60">
        <v>18982370860</v>
      </c>
      <c r="D43" s="60">
        <v>298.8</v>
      </c>
      <c r="E43" s="60" t="s">
        <v>47</v>
      </c>
      <c r="F43" s="60" t="s">
        <v>1929</v>
      </c>
      <c r="G43" s="60" t="s">
        <v>1930</v>
      </c>
      <c r="H43" s="60" t="s">
        <v>1931</v>
      </c>
      <c r="I43" s="65">
        <v>43592.7325115741</v>
      </c>
      <c r="J43" s="65">
        <v>43592.7327314815</v>
      </c>
      <c r="K43" s="60" t="s">
        <v>1718</v>
      </c>
      <c r="L43" s="60" t="s">
        <v>1932</v>
      </c>
      <c r="M43" s="60" t="s">
        <v>53</v>
      </c>
      <c r="N43" s="60"/>
      <c r="O43" s="60">
        <v>1</v>
      </c>
      <c r="P43" s="60" t="s">
        <v>1930</v>
      </c>
      <c r="Q43" s="65">
        <v>43598.8384143518</v>
      </c>
      <c r="R43" s="60" t="s">
        <v>1823</v>
      </c>
    </row>
    <row r="44" s="1" customFormat="1" spans="1:18">
      <c r="A44" s="60" t="str">
        <f>"277700420753755491"</f>
        <v>277700420753755491</v>
      </c>
      <c r="B44" s="60" t="s">
        <v>1933</v>
      </c>
      <c r="C44" s="60">
        <v>18261668246</v>
      </c>
      <c r="D44" s="60">
        <v>298.8</v>
      </c>
      <c r="E44" s="60" t="s">
        <v>47</v>
      </c>
      <c r="F44" s="60" t="s">
        <v>1934</v>
      </c>
      <c r="G44" s="60" t="s">
        <v>1935</v>
      </c>
      <c r="H44" s="60" t="s">
        <v>1936</v>
      </c>
      <c r="I44" s="65">
        <v>43592.7136805556</v>
      </c>
      <c r="J44" s="65">
        <v>43592.7137268518</v>
      </c>
      <c r="K44" s="60" t="s">
        <v>1718</v>
      </c>
      <c r="L44" s="60" t="s">
        <v>1937</v>
      </c>
      <c r="M44" s="60" t="s">
        <v>53</v>
      </c>
      <c r="N44" s="60"/>
      <c r="O44" s="60">
        <v>1</v>
      </c>
      <c r="P44" s="60" t="s">
        <v>1935</v>
      </c>
      <c r="Q44" s="65">
        <v>43596.8400115741</v>
      </c>
      <c r="R44" s="60" t="s">
        <v>1823</v>
      </c>
    </row>
    <row r="45" s="1" customFormat="1" spans="1:18">
      <c r="A45" s="60" t="str">
        <f>"296531341097495402"</f>
        <v>296531341097495402</v>
      </c>
      <c r="B45" s="60" t="s">
        <v>1938</v>
      </c>
      <c r="C45" s="60" t="s">
        <v>1939</v>
      </c>
      <c r="D45" s="60">
        <v>329.76</v>
      </c>
      <c r="E45" s="60" t="s">
        <v>47</v>
      </c>
      <c r="F45" s="60" t="s">
        <v>1940</v>
      </c>
      <c r="G45" s="60" t="s">
        <v>1941</v>
      </c>
      <c r="H45" s="60" t="s">
        <v>1942</v>
      </c>
      <c r="I45" s="65">
        <v>43592.7059143518</v>
      </c>
      <c r="J45" s="65">
        <v>43592.7060300926</v>
      </c>
      <c r="K45" s="60" t="s">
        <v>1718</v>
      </c>
      <c r="L45" s="60" t="s">
        <v>1943</v>
      </c>
      <c r="M45" s="60" t="s">
        <v>53</v>
      </c>
      <c r="N45" s="60"/>
      <c r="O45" s="60">
        <v>1</v>
      </c>
      <c r="P45" s="60" t="s">
        <v>1941</v>
      </c>
      <c r="Q45" s="65">
        <v>43603.6584837963</v>
      </c>
      <c r="R45" s="60" t="s">
        <v>1944</v>
      </c>
    </row>
    <row r="46" s="1" customFormat="1" spans="1:18">
      <c r="A46" s="60" t="str">
        <f>"436384577663649865"</f>
        <v>436384577663649865</v>
      </c>
      <c r="B46" s="60" t="s">
        <v>1945</v>
      </c>
      <c r="C46" s="60">
        <v>15139891534</v>
      </c>
      <c r="D46" s="60">
        <v>896.4</v>
      </c>
      <c r="E46" s="60" t="s">
        <v>47</v>
      </c>
      <c r="F46" s="60" t="s">
        <v>1946</v>
      </c>
      <c r="G46" s="60" t="s">
        <v>1947</v>
      </c>
      <c r="H46" s="60" t="s">
        <v>1948</v>
      </c>
      <c r="I46" s="65">
        <v>43591.9063657407</v>
      </c>
      <c r="J46" s="65">
        <v>43591.9100347222</v>
      </c>
      <c r="K46" s="60" t="s">
        <v>1718</v>
      </c>
      <c r="L46" s="60" t="s">
        <v>1949</v>
      </c>
      <c r="M46" s="60" t="s">
        <v>53</v>
      </c>
      <c r="N46" s="60"/>
      <c r="O46" s="60">
        <v>3</v>
      </c>
      <c r="P46" s="60" t="s">
        <v>1947</v>
      </c>
      <c r="Q46" s="65">
        <v>43596.4702662037</v>
      </c>
      <c r="R46" s="60" t="s">
        <v>1927</v>
      </c>
    </row>
    <row r="47" s="1" customFormat="1" spans="1:18">
      <c r="A47" s="60" t="str">
        <f>"436043584863288926"</f>
        <v>436043584863288926</v>
      </c>
      <c r="B47" s="60" t="s">
        <v>1950</v>
      </c>
      <c r="C47" s="60" t="s">
        <v>1951</v>
      </c>
      <c r="D47" s="60">
        <v>354.8</v>
      </c>
      <c r="E47" s="60" t="s">
        <v>47</v>
      </c>
      <c r="F47" s="60" t="s">
        <v>1952</v>
      </c>
      <c r="G47" s="60" t="s">
        <v>1953</v>
      </c>
      <c r="H47" s="60" t="s">
        <v>1954</v>
      </c>
      <c r="I47" s="65">
        <v>43591.8875</v>
      </c>
      <c r="J47" s="65">
        <v>43591.8880092593</v>
      </c>
      <c r="K47" s="60" t="s">
        <v>1718</v>
      </c>
      <c r="L47" s="60" t="s">
        <v>1955</v>
      </c>
      <c r="M47" s="60" t="s">
        <v>53</v>
      </c>
      <c r="N47" s="60"/>
      <c r="O47" s="60">
        <v>1</v>
      </c>
      <c r="P47" s="60" t="s">
        <v>1953</v>
      </c>
      <c r="Q47" s="65">
        <v>43601.329375</v>
      </c>
      <c r="R47" s="60" t="s">
        <v>1956</v>
      </c>
    </row>
    <row r="48" s="1" customFormat="1" spans="1:18">
      <c r="A48" s="60" t="str">
        <f>"434656288933226578"</f>
        <v>434656288933226578</v>
      </c>
      <c r="B48" s="60" t="s">
        <v>1957</v>
      </c>
      <c r="C48" s="60">
        <v>15247057910</v>
      </c>
      <c r="D48" s="60">
        <v>298.8</v>
      </c>
      <c r="E48" s="60" t="s">
        <v>47</v>
      </c>
      <c r="F48" s="60" t="s">
        <v>1958</v>
      </c>
      <c r="G48" s="60" t="s">
        <v>1959</v>
      </c>
      <c r="H48" s="60" t="s">
        <v>1960</v>
      </c>
      <c r="I48" s="65">
        <v>43590.8427777778</v>
      </c>
      <c r="J48" s="65">
        <v>43590.8478356482</v>
      </c>
      <c r="K48" s="60" t="s">
        <v>1718</v>
      </c>
      <c r="L48" s="60" t="s">
        <v>1961</v>
      </c>
      <c r="M48" s="60" t="s">
        <v>53</v>
      </c>
      <c r="N48" s="60"/>
      <c r="O48" s="60">
        <v>1</v>
      </c>
      <c r="P48" s="60" t="s">
        <v>1959</v>
      </c>
      <c r="Q48" s="65">
        <v>43602.6281018518</v>
      </c>
      <c r="R48" s="60" t="s">
        <v>1823</v>
      </c>
    </row>
    <row r="49" s="1" customFormat="1" spans="1:18">
      <c r="A49" s="60" t="str">
        <f>"434838561032874419"</f>
        <v>434838561032874419</v>
      </c>
      <c r="B49" s="60" t="s">
        <v>1962</v>
      </c>
      <c r="C49" s="60">
        <v>13814982723</v>
      </c>
      <c r="D49" s="60">
        <v>298.8</v>
      </c>
      <c r="E49" s="60" t="s">
        <v>47</v>
      </c>
      <c r="F49" s="60" t="s">
        <v>1963</v>
      </c>
      <c r="G49" s="60" t="s">
        <v>1964</v>
      </c>
      <c r="H49" s="60" t="s">
        <v>1965</v>
      </c>
      <c r="I49" s="65">
        <v>43590.7594560185</v>
      </c>
      <c r="J49" s="65">
        <v>43590.759537037</v>
      </c>
      <c r="K49" s="60" t="s">
        <v>1718</v>
      </c>
      <c r="L49" s="60" t="s">
        <v>1966</v>
      </c>
      <c r="M49" s="60" t="s">
        <v>53</v>
      </c>
      <c r="N49" s="60"/>
      <c r="O49" s="60">
        <v>1</v>
      </c>
      <c r="P49" s="60" t="s">
        <v>1964</v>
      </c>
      <c r="Q49" s="65">
        <v>43595.5414351852</v>
      </c>
      <c r="R49" s="60" t="s">
        <v>1823</v>
      </c>
    </row>
    <row r="50" s="1" customFormat="1" spans="1:18">
      <c r="A50" s="60" t="str">
        <f>"296387631758765206"</f>
        <v>296387631758765206</v>
      </c>
      <c r="B50" s="60" t="s">
        <v>1967</v>
      </c>
      <c r="C50" s="60" t="s">
        <v>1968</v>
      </c>
      <c r="D50" s="60">
        <v>1145.2</v>
      </c>
      <c r="E50" s="60" t="s">
        <v>47</v>
      </c>
      <c r="F50" s="60" t="s">
        <v>1969</v>
      </c>
      <c r="G50" s="60" t="s">
        <v>1970</v>
      </c>
      <c r="H50" s="60" t="s">
        <v>1971</v>
      </c>
      <c r="I50" s="65">
        <v>43589.7057060185</v>
      </c>
      <c r="J50" s="65">
        <v>43589.7115162037</v>
      </c>
      <c r="K50" s="60" t="s">
        <v>1718</v>
      </c>
      <c r="L50" s="60" t="s">
        <v>1972</v>
      </c>
      <c r="M50" s="60" t="s">
        <v>53</v>
      </c>
      <c r="N50" s="60"/>
      <c r="O50" s="60">
        <v>4</v>
      </c>
      <c r="P50" s="60" t="s">
        <v>1970</v>
      </c>
      <c r="Q50" s="65">
        <v>43599.4583912037</v>
      </c>
      <c r="R50" s="60" t="s">
        <v>1973</v>
      </c>
    </row>
    <row r="51" s="1" customFormat="1" spans="1:18">
      <c r="A51" s="60" t="str">
        <f>"432995328870913247"</f>
        <v>432995328870913247</v>
      </c>
      <c r="B51" s="60" t="s">
        <v>1974</v>
      </c>
      <c r="C51" s="60">
        <v>15830311208</v>
      </c>
      <c r="D51" s="60">
        <v>939.28</v>
      </c>
      <c r="E51" s="60" t="s">
        <v>47</v>
      </c>
      <c r="F51" s="60" t="s">
        <v>1975</v>
      </c>
      <c r="G51" s="60" t="s">
        <v>1976</v>
      </c>
      <c r="H51" s="60" t="s">
        <v>1977</v>
      </c>
      <c r="I51" s="65">
        <v>43589.680462963</v>
      </c>
      <c r="J51" s="65">
        <v>43589.6953009259</v>
      </c>
      <c r="K51" s="60" t="s">
        <v>1718</v>
      </c>
      <c r="L51" s="60" t="s">
        <v>1978</v>
      </c>
      <c r="M51" s="60" t="s">
        <v>53</v>
      </c>
      <c r="N51" s="60"/>
      <c r="O51" s="60">
        <v>3</v>
      </c>
      <c r="P51" s="60" t="s">
        <v>1976</v>
      </c>
      <c r="Q51" s="65">
        <v>43599.7082986111</v>
      </c>
      <c r="R51" s="60" t="s">
        <v>1979</v>
      </c>
    </row>
    <row r="52" s="1" customFormat="1" spans="1:18">
      <c r="A52" s="1" t="str">
        <f>"296227983106795010"</f>
        <v>296227983106795010</v>
      </c>
      <c r="B52" s="1" t="s">
        <v>1980</v>
      </c>
      <c r="C52" s="1">
        <v>15262786464</v>
      </c>
      <c r="D52" s="1">
        <v>1444</v>
      </c>
      <c r="E52" s="1" t="s">
        <v>47</v>
      </c>
      <c r="F52" s="1" t="s">
        <v>1981</v>
      </c>
      <c r="G52" s="1" t="s">
        <v>1982</v>
      </c>
      <c r="H52" s="1" t="s">
        <v>1983</v>
      </c>
      <c r="I52" s="67">
        <v>43588.8180555556</v>
      </c>
      <c r="J52" s="67">
        <v>43588.8272685185</v>
      </c>
      <c r="K52" s="1" t="s">
        <v>1718</v>
      </c>
      <c r="L52" s="1" t="s">
        <v>1984</v>
      </c>
      <c r="M52" s="1" t="s">
        <v>621</v>
      </c>
      <c r="O52" s="1">
        <v>5</v>
      </c>
      <c r="P52" s="1" t="s">
        <v>544</v>
      </c>
      <c r="Q52" s="67">
        <v>43596.8838078704</v>
      </c>
      <c r="R52" s="1" t="s">
        <v>1985</v>
      </c>
    </row>
  </sheetData>
  <autoFilter ref="A5:R52">
    <sortState ref="A5:R52">
      <sortCondition ref="N2"/>
    </sortState>
    <extLst/>
  </autoFilter>
  <mergeCells count="2">
    <mergeCell ref="A1:K1"/>
    <mergeCell ref="A2:A3"/>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85"/>
  <sheetViews>
    <sheetView workbookViewId="0">
      <selection activeCell="S84" sqref="S84"/>
    </sheetView>
  </sheetViews>
  <sheetFormatPr defaultColWidth="9" defaultRowHeight="14.25"/>
  <cols>
    <col min="1" max="1" width="12.625" style="1"/>
    <col min="2" max="2" width="12.625" style="1" customWidth="1"/>
    <col min="3" max="4" width="9" style="1"/>
    <col min="5" max="5" width="10" style="1" customWidth="1"/>
    <col min="6" max="6" width="9" style="1"/>
    <col min="7" max="7" width="9.375" style="1"/>
    <col min="8" max="8" width="11.5" style="1"/>
    <col min="9" max="15" width="9" style="1"/>
  </cols>
  <sheetData>
    <row r="1" s="1" customFormat="1" ht="34" customHeight="1" spans="1:13">
      <c r="A1" s="3" t="s">
        <v>18</v>
      </c>
      <c r="B1" s="4"/>
      <c r="C1" s="4"/>
      <c r="D1" s="4"/>
      <c r="E1" s="4"/>
      <c r="F1" s="4"/>
      <c r="G1" s="4"/>
      <c r="H1" s="4"/>
      <c r="I1" s="4"/>
      <c r="J1" s="4"/>
      <c r="K1" s="24"/>
      <c r="M1" s="1" t="s">
        <v>19</v>
      </c>
    </row>
    <row r="2" s="1" customFormat="1" ht="21" customHeight="1" spans="1:11">
      <c r="A2" s="5" t="s">
        <v>20</v>
      </c>
      <c r="B2" s="6" t="s">
        <v>21</v>
      </c>
      <c r="C2" s="7">
        <v>22583</v>
      </c>
      <c r="D2" s="8" t="s">
        <v>22</v>
      </c>
      <c r="E2" s="7">
        <v>623.1</v>
      </c>
      <c r="F2" s="9" t="s">
        <v>23</v>
      </c>
      <c r="G2" s="7">
        <v>12277.52</v>
      </c>
      <c r="H2" s="10" t="s">
        <v>24</v>
      </c>
      <c r="I2" s="7">
        <v>6925</v>
      </c>
      <c r="J2" s="25" t="s">
        <v>25</v>
      </c>
      <c r="K2" s="7"/>
    </row>
    <row r="3" s="1" customFormat="1" ht="21" customHeight="1" spans="1:11">
      <c r="A3" s="11"/>
      <c r="B3" s="12" t="s">
        <v>26</v>
      </c>
      <c r="C3" s="13"/>
      <c r="D3" s="14" t="s">
        <v>27</v>
      </c>
      <c r="E3" s="15"/>
      <c r="F3" s="16"/>
      <c r="G3" s="15"/>
      <c r="H3" s="17"/>
      <c r="I3" s="15"/>
      <c r="J3" s="26"/>
      <c r="K3" s="15"/>
    </row>
    <row r="4" s="2" customFormat="1" ht="21" customHeight="1" spans="1:11">
      <c r="A4" s="18" t="s">
        <v>17</v>
      </c>
      <c r="B4" s="19" t="s">
        <v>4</v>
      </c>
      <c r="C4" s="20">
        <f t="shared" ref="C4:G4" si="0">C3+C2</f>
        <v>22583</v>
      </c>
      <c r="D4" s="21" t="s">
        <v>5</v>
      </c>
      <c r="E4" s="20">
        <f t="shared" si="0"/>
        <v>623.1</v>
      </c>
      <c r="F4" s="22" t="s">
        <v>6</v>
      </c>
      <c r="G4" s="20">
        <f t="shared" si="0"/>
        <v>12277.52</v>
      </c>
      <c r="H4" s="23" t="s">
        <v>24</v>
      </c>
      <c r="I4" s="20">
        <f>I3+I2</f>
        <v>6925</v>
      </c>
      <c r="J4" s="27" t="s">
        <v>25</v>
      </c>
      <c r="K4" s="20">
        <f>K3+K2</f>
        <v>0</v>
      </c>
    </row>
    <row r="5" s="1" customFormat="1" spans="1:15">
      <c r="A5" s="1" t="s">
        <v>1986</v>
      </c>
      <c r="B5" s="1" t="s">
        <v>1987</v>
      </c>
      <c r="C5" s="1" t="s">
        <v>1988</v>
      </c>
      <c r="D5" s="1" t="s">
        <v>1989</v>
      </c>
      <c r="E5" s="1" t="s">
        <v>1990</v>
      </c>
      <c r="F5" s="1" t="s">
        <v>1991</v>
      </c>
      <c r="G5" s="1" t="s">
        <v>31</v>
      </c>
      <c r="H5" s="1" t="s">
        <v>1992</v>
      </c>
      <c r="I5" s="1" t="s">
        <v>1993</v>
      </c>
      <c r="J5" s="1" t="s">
        <v>1994</v>
      </c>
      <c r="K5" s="1" t="s">
        <v>1995</v>
      </c>
      <c r="L5" s="1" t="s">
        <v>1996</v>
      </c>
      <c r="M5" s="1" t="s">
        <v>1997</v>
      </c>
      <c r="N5" s="1" t="s">
        <v>1998</v>
      </c>
      <c r="O5" s="1" t="s">
        <v>1999</v>
      </c>
    </row>
    <row r="6" s="53" customFormat="1" spans="1:15">
      <c r="A6" s="57">
        <v>94591769454</v>
      </c>
      <c r="B6" s="57">
        <v>1367498546</v>
      </c>
      <c r="C6" s="57" t="s">
        <v>2000</v>
      </c>
      <c r="D6" s="57">
        <v>1</v>
      </c>
      <c r="E6" s="57" t="s">
        <v>2001</v>
      </c>
      <c r="F6" s="57">
        <v>2728</v>
      </c>
      <c r="G6" s="57" t="s">
        <v>2002</v>
      </c>
      <c r="H6" s="57">
        <v>7829249622</v>
      </c>
      <c r="I6" s="57" t="s">
        <v>2003</v>
      </c>
      <c r="J6" s="57" t="s">
        <v>2004</v>
      </c>
      <c r="K6" s="57" t="s">
        <v>2005</v>
      </c>
      <c r="L6" s="57">
        <v>1</v>
      </c>
      <c r="M6" s="57">
        <v>0</v>
      </c>
      <c r="N6" s="57" t="s">
        <v>2006</v>
      </c>
      <c r="O6" s="57" t="s">
        <v>2007</v>
      </c>
    </row>
    <row r="7" s="1" customFormat="1" spans="1:15">
      <c r="A7" s="58">
        <v>94738179148</v>
      </c>
      <c r="B7" s="58">
        <v>1721606902</v>
      </c>
      <c r="C7" s="58" t="s">
        <v>2008</v>
      </c>
      <c r="D7" s="58">
        <v>1</v>
      </c>
      <c r="E7" s="58" t="s">
        <v>2009</v>
      </c>
      <c r="F7" s="58">
        <v>623.1</v>
      </c>
      <c r="G7" s="58" t="s">
        <v>2002</v>
      </c>
      <c r="H7" s="58" t="s">
        <v>2010</v>
      </c>
      <c r="I7" s="58" t="s">
        <v>2011</v>
      </c>
      <c r="J7" s="58" t="s">
        <v>2012</v>
      </c>
      <c r="K7" s="58" t="s">
        <v>2013</v>
      </c>
      <c r="L7" s="58">
        <v>3</v>
      </c>
      <c r="M7" s="58">
        <v>0</v>
      </c>
      <c r="N7" s="58" t="s">
        <v>2014</v>
      </c>
      <c r="O7" s="58" t="s">
        <v>2015</v>
      </c>
    </row>
    <row r="8" s="1" customFormat="1" spans="1:15">
      <c r="A8" s="59">
        <v>94796900913</v>
      </c>
      <c r="B8" s="59">
        <v>16925563317</v>
      </c>
      <c r="C8" s="59" t="s">
        <v>2016</v>
      </c>
      <c r="D8" s="59">
        <v>1</v>
      </c>
      <c r="E8" s="59" t="s">
        <v>2017</v>
      </c>
      <c r="F8" s="59">
        <v>643.1</v>
      </c>
      <c r="G8" s="59" t="s">
        <v>2002</v>
      </c>
      <c r="H8" s="59" t="s">
        <v>2018</v>
      </c>
      <c r="I8" s="59" t="s">
        <v>2019</v>
      </c>
      <c r="J8" s="59" t="s">
        <v>2020</v>
      </c>
      <c r="K8" s="59" t="s">
        <v>2021</v>
      </c>
      <c r="L8" s="59">
        <v>4</v>
      </c>
      <c r="M8" s="59">
        <v>0</v>
      </c>
      <c r="N8" s="59" t="s">
        <v>2022</v>
      </c>
      <c r="O8" s="59" t="s">
        <v>2023</v>
      </c>
    </row>
    <row r="9" s="1" customFormat="1" spans="1:15">
      <c r="A9" s="59">
        <v>94920183718</v>
      </c>
      <c r="B9" s="59">
        <v>1367976587</v>
      </c>
      <c r="C9" s="59" t="s">
        <v>2024</v>
      </c>
      <c r="D9" s="59">
        <v>1</v>
      </c>
      <c r="E9" s="59" t="s">
        <v>2025</v>
      </c>
      <c r="F9" s="59">
        <v>4068</v>
      </c>
      <c r="G9" s="59" t="s">
        <v>2002</v>
      </c>
      <c r="H9" s="59" t="s">
        <v>2026</v>
      </c>
      <c r="I9" s="59" t="s">
        <v>2027</v>
      </c>
      <c r="J9" s="59" t="s">
        <v>2028</v>
      </c>
      <c r="K9" s="59" t="s">
        <v>2029</v>
      </c>
      <c r="L9" s="59">
        <v>4</v>
      </c>
      <c r="M9" s="59">
        <v>0</v>
      </c>
      <c r="N9" s="59" t="s">
        <v>2030</v>
      </c>
      <c r="O9" s="59" t="s">
        <v>2031</v>
      </c>
    </row>
    <row r="10" s="53" customFormat="1" spans="1:15">
      <c r="A10" s="57">
        <v>94933102693</v>
      </c>
      <c r="B10" s="57">
        <v>1721606903</v>
      </c>
      <c r="C10" s="57" t="s">
        <v>2032</v>
      </c>
      <c r="D10" s="57">
        <v>1</v>
      </c>
      <c r="E10" s="57" t="s">
        <v>2033</v>
      </c>
      <c r="F10" s="57">
        <v>689</v>
      </c>
      <c r="G10" s="57" t="s">
        <v>2002</v>
      </c>
      <c r="H10" s="57" t="s">
        <v>2034</v>
      </c>
      <c r="I10" s="57" t="s">
        <v>2035</v>
      </c>
      <c r="J10" s="57" t="s">
        <v>2036</v>
      </c>
      <c r="K10" s="57" t="s">
        <v>2037</v>
      </c>
      <c r="L10" s="57">
        <v>1</v>
      </c>
      <c r="M10" s="57">
        <v>0</v>
      </c>
      <c r="N10" s="57" t="s">
        <v>2038</v>
      </c>
      <c r="O10" s="57" t="s">
        <v>2039</v>
      </c>
    </row>
    <row r="11" s="53" customFormat="1" spans="1:15">
      <c r="A11" s="57">
        <v>94980200898</v>
      </c>
      <c r="B11" s="57">
        <v>10005541420</v>
      </c>
      <c r="C11" s="57" t="s">
        <v>2040</v>
      </c>
      <c r="D11" s="57">
        <v>1</v>
      </c>
      <c r="E11" s="57" t="s">
        <v>2041</v>
      </c>
      <c r="F11" s="57">
        <v>6062</v>
      </c>
      <c r="G11" s="57" t="s">
        <v>2002</v>
      </c>
      <c r="H11" s="57" t="s">
        <v>2042</v>
      </c>
      <c r="I11" s="57" t="s">
        <v>2043</v>
      </c>
      <c r="J11" s="57" t="s">
        <v>2044</v>
      </c>
      <c r="K11" s="57" t="s">
        <v>2045</v>
      </c>
      <c r="L11" s="57">
        <v>1</v>
      </c>
      <c r="M11" s="57">
        <v>123</v>
      </c>
      <c r="N11" s="57" t="s">
        <v>2046</v>
      </c>
      <c r="O11" s="57" t="s">
        <v>2047</v>
      </c>
    </row>
    <row r="12" s="53" customFormat="1" spans="1:15">
      <c r="A12" s="57">
        <v>95031585559</v>
      </c>
      <c r="B12" s="57">
        <v>1367498546</v>
      </c>
      <c r="C12" s="57" t="s">
        <v>2000</v>
      </c>
      <c r="D12" s="57">
        <v>1</v>
      </c>
      <c r="E12" s="57" t="s">
        <v>2048</v>
      </c>
      <c r="F12" s="57">
        <v>2958</v>
      </c>
      <c r="G12" s="57" t="s">
        <v>2002</v>
      </c>
      <c r="H12" s="57" t="s">
        <v>2049</v>
      </c>
      <c r="I12" s="57" t="s">
        <v>2050</v>
      </c>
      <c r="J12" s="57" t="s">
        <v>2051</v>
      </c>
      <c r="K12" s="57" t="s">
        <v>2005</v>
      </c>
      <c r="L12" s="57">
        <v>1</v>
      </c>
      <c r="M12" s="57">
        <v>0</v>
      </c>
      <c r="N12" s="57" t="s">
        <v>2052</v>
      </c>
      <c r="O12" s="57" t="s">
        <v>2053</v>
      </c>
    </row>
    <row r="13" s="1" customFormat="1" spans="1:15">
      <c r="A13" s="60">
        <v>95068189600</v>
      </c>
      <c r="B13" s="60">
        <v>46562951474</v>
      </c>
      <c r="C13" s="60" t="s">
        <v>2054</v>
      </c>
      <c r="D13" s="60">
        <v>1</v>
      </c>
      <c r="E13" s="60" t="s">
        <v>2055</v>
      </c>
      <c r="F13" s="60">
        <v>419</v>
      </c>
      <c r="G13" s="60" t="s">
        <v>2002</v>
      </c>
      <c r="H13" s="60" t="s">
        <v>2056</v>
      </c>
      <c r="I13" s="60" t="s">
        <v>2057</v>
      </c>
      <c r="J13" s="60" t="s">
        <v>2058</v>
      </c>
      <c r="K13" s="60">
        <v>5</v>
      </c>
      <c r="L13" s="60">
        <v>5</v>
      </c>
      <c r="M13" s="60">
        <v>0</v>
      </c>
      <c r="N13" s="60" t="s">
        <v>2059</v>
      </c>
      <c r="O13" s="60" t="s">
        <v>2060</v>
      </c>
    </row>
    <row r="14" s="1" customFormat="1" spans="1:15">
      <c r="A14" s="59">
        <v>95118361595</v>
      </c>
      <c r="B14" s="59">
        <v>1721606902</v>
      </c>
      <c r="C14" s="59" t="s">
        <v>2008</v>
      </c>
      <c r="D14" s="59">
        <v>1</v>
      </c>
      <c r="E14" s="59" t="s">
        <v>2061</v>
      </c>
      <c r="F14" s="59">
        <v>538.42</v>
      </c>
      <c r="G14" s="59" t="s">
        <v>2002</v>
      </c>
      <c r="H14" s="59" t="s">
        <v>2062</v>
      </c>
      <c r="I14" s="59" t="s">
        <v>2063</v>
      </c>
      <c r="J14" s="59" t="s">
        <v>2064</v>
      </c>
      <c r="K14" s="59" t="s">
        <v>2065</v>
      </c>
      <c r="L14" s="59">
        <v>4</v>
      </c>
      <c r="M14" s="59">
        <v>0</v>
      </c>
      <c r="N14" s="59" t="s">
        <v>2066</v>
      </c>
      <c r="O14" s="59" t="s">
        <v>2067</v>
      </c>
    </row>
    <row r="15" s="1" customFormat="1" spans="1:15">
      <c r="A15" s="60">
        <v>95136583843</v>
      </c>
      <c r="B15" s="60">
        <v>46562951474</v>
      </c>
      <c r="C15" s="60" t="s">
        <v>2054</v>
      </c>
      <c r="D15" s="60">
        <v>1</v>
      </c>
      <c r="E15" s="60" t="s">
        <v>2068</v>
      </c>
      <c r="F15" s="60">
        <v>2</v>
      </c>
      <c r="G15" s="60" t="s">
        <v>2002</v>
      </c>
      <c r="H15" s="60" t="s">
        <v>2069</v>
      </c>
      <c r="I15" s="60" t="s">
        <v>2070</v>
      </c>
      <c r="J15" s="60" t="s">
        <v>2071</v>
      </c>
      <c r="K15" s="60">
        <v>5</v>
      </c>
      <c r="L15" s="60">
        <v>5</v>
      </c>
      <c r="M15" s="60">
        <v>0</v>
      </c>
      <c r="N15" s="60" t="s">
        <v>2072</v>
      </c>
      <c r="O15" s="60" t="s">
        <v>2073</v>
      </c>
    </row>
    <row r="16" s="1" customFormat="1" spans="1:15">
      <c r="A16" s="60">
        <v>95132612307</v>
      </c>
      <c r="B16" s="60">
        <v>46562951474</v>
      </c>
      <c r="C16" s="60" t="s">
        <v>2054</v>
      </c>
      <c r="D16" s="60">
        <v>1</v>
      </c>
      <c r="E16" s="60" t="s">
        <v>2074</v>
      </c>
      <c r="F16" s="60">
        <v>2</v>
      </c>
      <c r="G16" s="60" t="s">
        <v>2002</v>
      </c>
      <c r="H16" s="60" t="s">
        <v>2075</v>
      </c>
      <c r="I16" s="60" t="s">
        <v>2076</v>
      </c>
      <c r="J16" s="60" t="s">
        <v>2077</v>
      </c>
      <c r="K16" s="60">
        <v>5</v>
      </c>
      <c r="L16" s="60">
        <v>5</v>
      </c>
      <c r="M16" s="60">
        <v>0</v>
      </c>
      <c r="N16" s="60" t="s">
        <v>2078</v>
      </c>
      <c r="O16" s="60" t="s">
        <v>2079</v>
      </c>
    </row>
    <row r="17" s="1" customFormat="1" spans="1:15">
      <c r="A17" s="60">
        <v>95119760635</v>
      </c>
      <c r="B17" s="60">
        <v>46562951474</v>
      </c>
      <c r="C17" s="60" t="s">
        <v>2054</v>
      </c>
      <c r="D17" s="60">
        <v>1</v>
      </c>
      <c r="E17" s="60" t="s">
        <v>2080</v>
      </c>
      <c r="F17" s="60">
        <v>2</v>
      </c>
      <c r="G17" s="60" t="s">
        <v>2002</v>
      </c>
      <c r="H17" s="60" t="s">
        <v>2081</v>
      </c>
      <c r="I17" s="60" t="s">
        <v>2082</v>
      </c>
      <c r="J17" s="60" t="s">
        <v>2083</v>
      </c>
      <c r="K17" s="60">
        <v>5</v>
      </c>
      <c r="L17" s="60">
        <v>5</v>
      </c>
      <c r="M17" s="60">
        <v>0</v>
      </c>
      <c r="N17" s="60" t="s">
        <v>2084</v>
      </c>
      <c r="O17" s="60" t="s">
        <v>2085</v>
      </c>
    </row>
    <row r="18" s="1" customFormat="1" spans="1:15">
      <c r="A18" s="60">
        <v>95137206178</v>
      </c>
      <c r="B18" s="60">
        <v>46562951474</v>
      </c>
      <c r="C18" s="60" t="s">
        <v>2054</v>
      </c>
      <c r="D18" s="60">
        <v>1</v>
      </c>
      <c r="E18" s="60" t="s">
        <v>2086</v>
      </c>
      <c r="F18" s="60">
        <v>2</v>
      </c>
      <c r="G18" s="60" t="s">
        <v>2002</v>
      </c>
      <c r="H18" s="60" t="s">
        <v>2087</v>
      </c>
      <c r="I18" s="60" t="s">
        <v>2088</v>
      </c>
      <c r="J18" s="60" t="s">
        <v>2089</v>
      </c>
      <c r="K18" s="60">
        <v>5</v>
      </c>
      <c r="L18" s="60">
        <v>5</v>
      </c>
      <c r="M18" s="60">
        <v>0</v>
      </c>
      <c r="N18" s="60" t="s">
        <v>2090</v>
      </c>
      <c r="O18" s="60" t="s">
        <v>2091</v>
      </c>
    </row>
    <row r="19" s="1" customFormat="1" spans="1:15">
      <c r="A19" s="60">
        <v>95139162522</v>
      </c>
      <c r="B19" s="60">
        <v>46562951474</v>
      </c>
      <c r="C19" s="60" t="s">
        <v>2054</v>
      </c>
      <c r="D19" s="60">
        <v>1</v>
      </c>
      <c r="E19" s="60" t="s">
        <v>2092</v>
      </c>
      <c r="F19" s="60">
        <v>2</v>
      </c>
      <c r="G19" s="60" t="s">
        <v>2002</v>
      </c>
      <c r="H19" s="60" t="s">
        <v>2093</v>
      </c>
      <c r="I19" s="60" t="s">
        <v>2094</v>
      </c>
      <c r="J19" s="60" t="s">
        <v>2095</v>
      </c>
      <c r="K19" s="60">
        <v>5</v>
      </c>
      <c r="L19" s="60">
        <v>5</v>
      </c>
      <c r="M19" s="60">
        <v>0</v>
      </c>
      <c r="N19" s="60" t="s">
        <v>2096</v>
      </c>
      <c r="O19" s="60" t="s">
        <v>2097</v>
      </c>
    </row>
    <row r="20" s="1" customFormat="1" spans="1:15">
      <c r="A20" s="60">
        <v>95203166360</v>
      </c>
      <c r="B20" s="60">
        <v>46562951474</v>
      </c>
      <c r="C20" s="60" t="s">
        <v>2054</v>
      </c>
      <c r="D20" s="60">
        <v>1</v>
      </c>
      <c r="E20" s="60" t="s">
        <v>2098</v>
      </c>
      <c r="F20" s="60">
        <v>2</v>
      </c>
      <c r="G20" s="60" t="s">
        <v>2002</v>
      </c>
      <c r="H20" s="60" t="s">
        <v>2099</v>
      </c>
      <c r="I20" s="60" t="s">
        <v>2100</v>
      </c>
      <c r="J20" s="60" t="s">
        <v>2101</v>
      </c>
      <c r="K20" s="60">
        <v>5</v>
      </c>
      <c r="L20" s="60">
        <v>5</v>
      </c>
      <c r="M20" s="60">
        <v>0</v>
      </c>
      <c r="N20" s="60" t="s">
        <v>2102</v>
      </c>
      <c r="O20" s="60" t="s">
        <v>2103</v>
      </c>
    </row>
    <row r="21" s="1" customFormat="1" spans="1:15">
      <c r="A21" s="60">
        <v>95198267101</v>
      </c>
      <c r="B21" s="60">
        <v>46562951474</v>
      </c>
      <c r="C21" s="60" t="s">
        <v>2054</v>
      </c>
      <c r="D21" s="60">
        <v>1</v>
      </c>
      <c r="E21" s="60" t="s">
        <v>2104</v>
      </c>
      <c r="F21" s="60">
        <v>2</v>
      </c>
      <c r="G21" s="60" t="s">
        <v>2002</v>
      </c>
      <c r="H21" s="60" t="s">
        <v>2105</v>
      </c>
      <c r="I21" s="60" t="s">
        <v>2106</v>
      </c>
      <c r="J21" s="60" t="s">
        <v>2107</v>
      </c>
      <c r="K21" s="60">
        <v>5</v>
      </c>
      <c r="L21" s="60">
        <v>5</v>
      </c>
      <c r="M21" s="60">
        <v>0</v>
      </c>
      <c r="N21" s="60" t="s">
        <v>2108</v>
      </c>
      <c r="O21" s="60" t="s">
        <v>2109</v>
      </c>
    </row>
    <row r="22" s="1" customFormat="1" spans="1:15">
      <c r="A22" s="60">
        <v>95194349714</v>
      </c>
      <c r="B22" s="60">
        <v>46562951474</v>
      </c>
      <c r="C22" s="60" t="s">
        <v>2054</v>
      </c>
      <c r="D22" s="60">
        <v>1</v>
      </c>
      <c r="E22" s="60" t="s">
        <v>2110</v>
      </c>
      <c r="F22" s="60">
        <v>2</v>
      </c>
      <c r="G22" s="60" t="s">
        <v>2002</v>
      </c>
      <c r="H22" s="60" t="s">
        <v>2111</v>
      </c>
      <c r="I22" s="60" t="s">
        <v>2112</v>
      </c>
      <c r="J22" s="60" t="s">
        <v>2113</v>
      </c>
      <c r="K22" s="60">
        <v>5</v>
      </c>
      <c r="L22" s="60">
        <v>5</v>
      </c>
      <c r="M22" s="60">
        <v>0</v>
      </c>
      <c r="N22" s="60" t="s">
        <v>2114</v>
      </c>
      <c r="O22" s="60" t="s">
        <v>2115</v>
      </c>
    </row>
    <row r="23" s="1" customFormat="1" spans="1:15">
      <c r="A23" s="60">
        <v>95191453497</v>
      </c>
      <c r="B23" s="60">
        <v>46562951474</v>
      </c>
      <c r="C23" s="60" t="s">
        <v>2054</v>
      </c>
      <c r="D23" s="60">
        <v>1</v>
      </c>
      <c r="E23" s="60" t="s">
        <v>2116</v>
      </c>
      <c r="F23" s="60">
        <v>2</v>
      </c>
      <c r="G23" s="60" t="s">
        <v>2002</v>
      </c>
      <c r="H23" s="60" t="s">
        <v>2117</v>
      </c>
      <c r="I23" s="60" t="s">
        <v>2118</v>
      </c>
      <c r="J23" s="60" t="s">
        <v>2119</v>
      </c>
      <c r="K23" s="60">
        <v>5</v>
      </c>
      <c r="L23" s="60">
        <v>5</v>
      </c>
      <c r="M23" s="60">
        <v>0</v>
      </c>
      <c r="N23" s="60" t="s">
        <v>2120</v>
      </c>
      <c r="O23" s="60" t="s">
        <v>2121</v>
      </c>
    </row>
    <row r="24" s="1" customFormat="1" spans="1:15">
      <c r="A24" s="60">
        <v>95191527609</v>
      </c>
      <c r="B24" s="60">
        <v>46562951474</v>
      </c>
      <c r="C24" s="60" t="s">
        <v>2054</v>
      </c>
      <c r="D24" s="60">
        <v>1</v>
      </c>
      <c r="E24" s="60" t="s">
        <v>2122</v>
      </c>
      <c r="F24" s="60">
        <v>2</v>
      </c>
      <c r="G24" s="60" t="s">
        <v>2002</v>
      </c>
      <c r="H24" s="60" t="s">
        <v>2123</v>
      </c>
      <c r="I24" s="60" t="s">
        <v>2124</v>
      </c>
      <c r="J24" s="60" t="s">
        <v>2125</v>
      </c>
      <c r="K24" s="60">
        <v>5</v>
      </c>
      <c r="L24" s="60">
        <v>5</v>
      </c>
      <c r="M24" s="60">
        <v>0</v>
      </c>
      <c r="N24" s="60" t="s">
        <v>2126</v>
      </c>
      <c r="O24" s="60" t="s">
        <v>2127</v>
      </c>
    </row>
    <row r="25" s="1" customFormat="1" spans="1:15">
      <c r="A25" s="60">
        <v>95289796988</v>
      </c>
      <c r="B25" s="60">
        <v>46562951474</v>
      </c>
      <c r="C25" s="60" t="s">
        <v>2054</v>
      </c>
      <c r="D25" s="60">
        <v>1</v>
      </c>
      <c r="E25" s="60" t="s">
        <v>2128</v>
      </c>
      <c r="F25" s="60">
        <v>2</v>
      </c>
      <c r="G25" s="60" t="s">
        <v>2002</v>
      </c>
      <c r="H25" s="60" t="s">
        <v>2129</v>
      </c>
      <c r="I25" s="60" t="s">
        <v>2130</v>
      </c>
      <c r="J25" s="60" t="s">
        <v>2131</v>
      </c>
      <c r="K25" s="60">
        <v>5</v>
      </c>
      <c r="L25" s="60">
        <v>5</v>
      </c>
      <c r="M25" s="60">
        <v>0</v>
      </c>
      <c r="N25" s="60" t="s">
        <v>2132</v>
      </c>
      <c r="O25" s="60" t="s">
        <v>2133</v>
      </c>
    </row>
    <row r="26" s="1" customFormat="1" spans="1:15">
      <c r="A26" s="60">
        <v>95287044722</v>
      </c>
      <c r="B26" s="60">
        <v>46562951474</v>
      </c>
      <c r="C26" s="60" t="s">
        <v>2054</v>
      </c>
      <c r="D26" s="60">
        <v>1</v>
      </c>
      <c r="E26" s="60" t="s">
        <v>2134</v>
      </c>
      <c r="F26" s="60">
        <v>2</v>
      </c>
      <c r="G26" s="60" t="s">
        <v>2002</v>
      </c>
      <c r="H26" s="60" t="s">
        <v>2135</v>
      </c>
      <c r="I26" s="60" t="s">
        <v>2136</v>
      </c>
      <c r="J26" s="60" t="s">
        <v>2137</v>
      </c>
      <c r="K26" s="60">
        <v>5</v>
      </c>
      <c r="L26" s="60">
        <v>5</v>
      </c>
      <c r="M26" s="60">
        <v>0</v>
      </c>
      <c r="N26" s="60" t="s">
        <v>2138</v>
      </c>
      <c r="O26" s="60" t="s">
        <v>2139</v>
      </c>
    </row>
    <row r="27" s="1" customFormat="1" spans="1:15">
      <c r="A27" s="60">
        <v>95290594780</v>
      </c>
      <c r="B27" s="60">
        <v>46562951474</v>
      </c>
      <c r="C27" s="60" t="s">
        <v>2054</v>
      </c>
      <c r="D27" s="60">
        <v>1</v>
      </c>
      <c r="E27" s="60" t="s">
        <v>2140</v>
      </c>
      <c r="F27" s="60">
        <v>2</v>
      </c>
      <c r="G27" s="60" t="s">
        <v>2002</v>
      </c>
      <c r="H27" s="60" t="s">
        <v>2141</v>
      </c>
      <c r="I27" s="60" t="s">
        <v>2142</v>
      </c>
      <c r="J27" s="60" t="s">
        <v>2143</v>
      </c>
      <c r="K27" s="60">
        <v>5</v>
      </c>
      <c r="L27" s="60">
        <v>5</v>
      </c>
      <c r="M27" s="60">
        <v>0</v>
      </c>
      <c r="N27" s="60" t="s">
        <v>2144</v>
      </c>
      <c r="O27" s="60" t="s">
        <v>2145</v>
      </c>
    </row>
    <row r="28" s="1" customFormat="1" spans="1:15">
      <c r="A28" s="60">
        <v>95290777908</v>
      </c>
      <c r="B28" s="60">
        <v>46562951474</v>
      </c>
      <c r="C28" s="60" t="s">
        <v>2054</v>
      </c>
      <c r="D28" s="60">
        <v>1</v>
      </c>
      <c r="E28" s="60" t="s">
        <v>2146</v>
      </c>
      <c r="F28" s="60">
        <v>2</v>
      </c>
      <c r="G28" s="60" t="s">
        <v>2002</v>
      </c>
      <c r="H28" s="60" t="s">
        <v>2147</v>
      </c>
      <c r="I28" s="60" t="s">
        <v>2148</v>
      </c>
      <c r="J28" s="60" t="s">
        <v>2149</v>
      </c>
      <c r="K28" s="60">
        <v>5</v>
      </c>
      <c r="L28" s="60">
        <v>5</v>
      </c>
      <c r="M28" s="60">
        <v>0</v>
      </c>
      <c r="N28" s="60" t="s">
        <v>2150</v>
      </c>
      <c r="O28" s="60" t="s">
        <v>2151</v>
      </c>
    </row>
    <row r="29" s="1" customFormat="1" spans="1:15">
      <c r="A29" s="60">
        <v>95293031516</v>
      </c>
      <c r="B29" s="60">
        <v>46562951474</v>
      </c>
      <c r="C29" s="60" t="s">
        <v>2054</v>
      </c>
      <c r="D29" s="60">
        <v>1</v>
      </c>
      <c r="E29" s="60" t="s">
        <v>2152</v>
      </c>
      <c r="F29" s="60">
        <v>2</v>
      </c>
      <c r="G29" s="60" t="s">
        <v>2002</v>
      </c>
      <c r="H29" s="60" t="s">
        <v>2153</v>
      </c>
      <c r="I29" s="60" t="s">
        <v>2154</v>
      </c>
      <c r="J29" s="60" t="s">
        <v>2155</v>
      </c>
      <c r="K29" s="60">
        <v>5</v>
      </c>
      <c r="L29" s="60">
        <v>5</v>
      </c>
      <c r="M29" s="60">
        <v>0</v>
      </c>
      <c r="N29" s="60" t="s">
        <v>2156</v>
      </c>
      <c r="O29" s="60" t="s">
        <v>2157</v>
      </c>
    </row>
    <row r="30" s="1" customFormat="1" spans="1:15">
      <c r="A30" s="60">
        <v>95402654547</v>
      </c>
      <c r="B30" s="60">
        <v>46562951474</v>
      </c>
      <c r="C30" s="60" t="s">
        <v>2054</v>
      </c>
      <c r="D30" s="60">
        <v>6</v>
      </c>
      <c r="E30" s="60" t="s">
        <v>2158</v>
      </c>
      <c r="F30" s="60">
        <v>10</v>
      </c>
      <c r="G30" s="60" t="s">
        <v>2002</v>
      </c>
      <c r="H30" s="60" t="s">
        <v>2159</v>
      </c>
      <c r="I30" s="60" t="s">
        <v>2160</v>
      </c>
      <c r="J30" s="60" t="s">
        <v>2161</v>
      </c>
      <c r="K30" s="60">
        <v>5</v>
      </c>
      <c r="L30" s="60">
        <v>5</v>
      </c>
      <c r="M30" s="60">
        <v>0</v>
      </c>
      <c r="N30" s="60" t="s">
        <v>2162</v>
      </c>
      <c r="O30" s="60" t="s">
        <v>2163</v>
      </c>
    </row>
    <row r="31" s="1" customFormat="1" spans="1:15">
      <c r="A31" s="60">
        <v>95475044593</v>
      </c>
      <c r="B31" s="60">
        <v>46562951474</v>
      </c>
      <c r="C31" s="60" t="s">
        <v>2054</v>
      </c>
      <c r="D31" s="60">
        <v>6</v>
      </c>
      <c r="E31" s="60" t="s">
        <v>2164</v>
      </c>
      <c r="F31" s="60">
        <v>10</v>
      </c>
      <c r="G31" s="60" t="s">
        <v>2002</v>
      </c>
      <c r="H31" s="60" t="s">
        <v>2165</v>
      </c>
      <c r="I31" s="60" t="s">
        <v>2166</v>
      </c>
      <c r="J31" s="60" t="s">
        <v>2167</v>
      </c>
      <c r="K31" s="60">
        <v>5</v>
      </c>
      <c r="L31" s="60">
        <v>5</v>
      </c>
      <c r="M31" s="60">
        <v>0</v>
      </c>
      <c r="N31" s="60" t="s">
        <v>2168</v>
      </c>
      <c r="O31" s="60" t="s">
        <v>2169</v>
      </c>
    </row>
    <row r="32" s="1" customFormat="1" spans="1:15">
      <c r="A32" s="60">
        <v>95474994867</v>
      </c>
      <c r="B32" s="60">
        <v>46562951474</v>
      </c>
      <c r="C32" s="60" t="s">
        <v>2054</v>
      </c>
      <c r="D32" s="60">
        <v>6</v>
      </c>
      <c r="E32" s="60" t="s">
        <v>2170</v>
      </c>
      <c r="F32" s="60">
        <v>10</v>
      </c>
      <c r="G32" s="60" t="s">
        <v>2002</v>
      </c>
      <c r="H32" s="60" t="s">
        <v>2171</v>
      </c>
      <c r="I32" s="60" t="s">
        <v>2172</v>
      </c>
      <c r="J32" s="60" t="s">
        <v>2173</v>
      </c>
      <c r="K32" s="60">
        <v>5</v>
      </c>
      <c r="L32" s="60">
        <v>5</v>
      </c>
      <c r="M32" s="60">
        <v>0</v>
      </c>
      <c r="N32" s="60" t="s">
        <v>2174</v>
      </c>
      <c r="O32" s="60" t="s">
        <v>2175</v>
      </c>
    </row>
    <row r="33" s="1" customFormat="1" spans="1:15">
      <c r="A33" s="60">
        <v>95475460913</v>
      </c>
      <c r="B33" s="60">
        <v>46562951474</v>
      </c>
      <c r="C33" s="60" t="s">
        <v>2054</v>
      </c>
      <c r="D33" s="60">
        <v>6</v>
      </c>
      <c r="E33" s="60" t="s">
        <v>2176</v>
      </c>
      <c r="F33" s="60">
        <v>10</v>
      </c>
      <c r="G33" s="60" t="s">
        <v>2002</v>
      </c>
      <c r="H33" s="60" t="s">
        <v>2177</v>
      </c>
      <c r="I33" s="60" t="s">
        <v>2178</v>
      </c>
      <c r="J33" s="60" t="s">
        <v>2179</v>
      </c>
      <c r="K33" s="60">
        <v>5</v>
      </c>
      <c r="L33" s="60">
        <v>5</v>
      </c>
      <c r="M33" s="60">
        <v>0</v>
      </c>
      <c r="N33" s="60" t="s">
        <v>2180</v>
      </c>
      <c r="O33" s="60" t="s">
        <v>2181</v>
      </c>
    </row>
    <row r="34" s="1" customFormat="1" spans="1:15">
      <c r="A34" s="60">
        <v>95525808350</v>
      </c>
      <c r="B34" s="60">
        <v>46562951474</v>
      </c>
      <c r="C34" s="60" t="s">
        <v>2054</v>
      </c>
      <c r="D34" s="60">
        <v>6</v>
      </c>
      <c r="E34" s="60" t="s">
        <v>2182</v>
      </c>
      <c r="F34" s="60">
        <v>10</v>
      </c>
      <c r="G34" s="60" t="s">
        <v>2002</v>
      </c>
      <c r="H34" s="60" t="s">
        <v>2183</v>
      </c>
      <c r="I34" s="60" t="s">
        <v>2184</v>
      </c>
      <c r="J34" s="60" t="s">
        <v>2185</v>
      </c>
      <c r="K34" s="60">
        <v>5</v>
      </c>
      <c r="L34" s="60">
        <v>5</v>
      </c>
      <c r="M34" s="60">
        <v>0</v>
      </c>
      <c r="N34" s="60" t="s">
        <v>2186</v>
      </c>
      <c r="O34" s="60" t="s">
        <v>2187</v>
      </c>
    </row>
    <row r="35" s="1" customFormat="1" spans="1:15">
      <c r="A35" s="60">
        <v>95528151517</v>
      </c>
      <c r="B35" s="60">
        <v>46562951474</v>
      </c>
      <c r="C35" s="60" t="s">
        <v>2054</v>
      </c>
      <c r="D35" s="60">
        <v>6</v>
      </c>
      <c r="E35" s="60" t="s">
        <v>2188</v>
      </c>
      <c r="F35" s="60">
        <v>10</v>
      </c>
      <c r="G35" s="60" t="s">
        <v>2002</v>
      </c>
      <c r="H35" s="60" t="s">
        <v>2189</v>
      </c>
      <c r="I35" s="60" t="s">
        <v>2190</v>
      </c>
      <c r="J35" s="60" t="s">
        <v>2191</v>
      </c>
      <c r="K35" s="60">
        <v>5</v>
      </c>
      <c r="L35" s="60">
        <v>5</v>
      </c>
      <c r="M35" s="60">
        <v>0</v>
      </c>
      <c r="N35" s="60" t="s">
        <v>2192</v>
      </c>
      <c r="O35" s="60" t="s">
        <v>2193</v>
      </c>
    </row>
    <row r="36" s="1" customFormat="1" spans="1:15">
      <c r="A36" s="60">
        <v>95526885556</v>
      </c>
      <c r="B36" s="60">
        <v>46562951474</v>
      </c>
      <c r="C36" s="60" t="s">
        <v>2054</v>
      </c>
      <c r="D36" s="60">
        <v>6</v>
      </c>
      <c r="E36" s="60" t="s">
        <v>2194</v>
      </c>
      <c r="F36" s="60">
        <v>10</v>
      </c>
      <c r="G36" s="60" t="s">
        <v>2002</v>
      </c>
      <c r="H36" s="60" t="s">
        <v>2195</v>
      </c>
      <c r="I36" s="60" t="s">
        <v>2196</v>
      </c>
      <c r="J36" s="60" t="s">
        <v>2197</v>
      </c>
      <c r="K36" s="60">
        <v>5</v>
      </c>
      <c r="L36" s="60">
        <v>5</v>
      </c>
      <c r="M36" s="60">
        <v>0</v>
      </c>
      <c r="N36" s="60" t="s">
        <v>2198</v>
      </c>
      <c r="O36" s="60" t="s">
        <v>2199</v>
      </c>
    </row>
    <row r="37" s="1" customFormat="1" spans="1:15">
      <c r="A37" s="60">
        <v>95521427737</v>
      </c>
      <c r="B37" s="60">
        <v>46562951474</v>
      </c>
      <c r="C37" s="60" t="s">
        <v>2054</v>
      </c>
      <c r="D37" s="60">
        <v>6</v>
      </c>
      <c r="E37" s="60" t="s">
        <v>2200</v>
      </c>
      <c r="F37" s="60">
        <v>10</v>
      </c>
      <c r="G37" s="60" t="s">
        <v>2002</v>
      </c>
      <c r="H37" s="60" t="s">
        <v>2201</v>
      </c>
      <c r="I37" s="60" t="s">
        <v>2202</v>
      </c>
      <c r="J37" s="60" t="s">
        <v>2203</v>
      </c>
      <c r="K37" s="60">
        <v>5</v>
      </c>
      <c r="L37" s="60">
        <v>5</v>
      </c>
      <c r="M37" s="60">
        <v>0</v>
      </c>
      <c r="N37" s="60" t="s">
        <v>2204</v>
      </c>
      <c r="O37" s="60" t="s">
        <v>2205</v>
      </c>
    </row>
    <row r="38" s="1" customFormat="1" spans="1:15">
      <c r="A38" s="60">
        <v>95526624917</v>
      </c>
      <c r="B38" s="60">
        <v>46562951474</v>
      </c>
      <c r="C38" s="60" t="s">
        <v>2054</v>
      </c>
      <c r="D38" s="60">
        <v>6</v>
      </c>
      <c r="E38" s="60" t="s">
        <v>2206</v>
      </c>
      <c r="F38" s="60">
        <v>10</v>
      </c>
      <c r="G38" s="60" t="s">
        <v>2002</v>
      </c>
      <c r="H38" s="60" t="s">
        <v>2207</v>
      </c>
      <c r="I38" s="60" t="s">
        <v>2208</v>
      </c>
      <c r="J38" s="60" t="s">
        <v>2209</v>
      </c>
      <c r="K38" s="60">
        <v>5</v>
      </c>
      <c r="L38" s="60">
        <v>5</v>
      </c>
      <c r="M38" s="60">
        <v>0</v>
      </c>
      <c r="N38" s="60" t="s">
        <v>2210</v>
      </c>
      <c r="O38" s="60" t="s">
        <v>2211</v>
      </c>
    </row>
    <row r="39" s="1" customFormat="1" spans="1:15">
      <c r="A39" s="59">
        <v>96125059244</v>
      </c>
      <c r="B39" s="59">
        <v>10005541420</v>
      </c>
      <c r="C39" s="59" t="s">
        <v>2040</v>
      </c>
      <c r="D39" s="59">
        <v>1</v>
      </c>
      <c r="E39" s="59" t="s">
        <v>2212</v>
      </c>
      <c r="F39" s="59">
        <v>6599</v>
      </c>
      <c r="G39" s="59" t="s">
        <v>2002</v>
      </c>
      <c r="H39" s="59" t="s">
        <v>2213</v>
      </c>
      <c r="I39" s="59" t="s">
        <v>2214</v>
      </c>
      <c r="J39" s="59" t="s">
        <v>2215</v>
      </c>
      <c r="K39" s="59" t="s">
        <v>2216</v>
      </c>
      <c r="L39" s="59">
        <v>4</v>
      </c>
      <c r="M39" s="59">
        <v>0</v>
      </c>
      <c r="N39" s="59" t="s">
        <v>2217</v>
      </c>
      <c r="O39" s="59" t="s">
        <v>2218</v>
      </c>
    </row>
    <row r="40" s="1" customFormat="1" spans="1:15">
      <c r="A40" s="60">
        <v>96130639237</v>
      </c>
      <c r="B40" s="60">
        <v>46562951474</v>
      </c>
      <c r="C40" s="60" t="s">
        <v>2054</v>
      </c>
      <c r="D40" s="60">
        <v>6</v>
      </c>
      <c r="E40" s="60" t="s">
        <v>2219</v>
      </c>
      <c r="F40" s="60">
        <v>10</v>
      </c>
      <c r="G40" s="60" t="s">
        <v>2002</v>
      </c>
      <c r="H40" s="60" t="s">
        <v>2220</v>
      </c>
      <c r="I40" s="60" t="s">
        <v>2221</v>
      </c>
      <c r="J40" s="60" t="s">
        <v>2222</v>
      </c>
      <c r="K40" s="60">
        <v>5</v>
      </c>
      <c r="L40" s="60">
        <v>5</v>
      </c>
      <c r="M40" s="60">
        <v>0</v>
      </c>
      <c r="N40" s="60" t="s">
        <v>2223</v>
      </c>
      <c r="O40" s="60" t="s">
        <v>2224</v>
      </c>
    </row>
    <row r="41" s="1" customFormat="1" spans="1:15">
      <c r="A41" s="60">
        <v>95587278103</v>
      </c>
      <c r="B41" s="60">
        <v>46562951474</v>
      </c>
      <c r="C41" s="60" t="s">
        <v>2054</v>
      </c>
      <c r="D41" s="60">
        <v>6</v>
      </c>
      <c r="E41" s="60" t="s">
        <v>2225</v>
      </c>
      <c r="F41" s="60">
        <v>10</v>
      </c>
      <c r="G41" s="60" t="s">
        <v>2002</v>
      </c>
      <c r="H41" s="60" t="s">
        <v>2226</v>
      </c>
      <c r="I41" s="60" t="s">
        <v>2227</v>
      </c>
      <c r="J41" s="60" t="s">
        <v>2228</v>
      </c>
      <c r="K41" s="60">
        <v>5</v>
      </c>
      <c r="L41" s="60">
        <v>5</v>
      </c>
      <c r="M41" s="60">
        <v>0</v>
      </c>
      <c r="N41" s="60" t="s">
        <v>2229</v>
      </c>
      <c r="O41" s="60" t="s">
        <v>2230</v>
      </c>
    </row>
    <row r="42" s="1" customFormat="1" spans="1:15">
      <c r="A42" s="60">
        <v>95588525852</v>
      </c>
      <c r="B42" s="60">
        <v>46562951474</v>
      </c>
      <c r="C42" s="60" t="s">
        <v>2054</v>
      </c>
      <c r="D42" s="60">
        <v>6</v>
      </c>
      <c r="E42" s="60" t="s">
        <v>2231</v>
      </c>
      <c r="F42" s="60">
        <v>10</v>
      </c>
      <c r="G42" s="60" t="s">
        <v>2002</v>
      </c>
      <c r="H42" s="60" t="s">
        <v>2232</v>
      </c>
      <c r="I42" s="60" t="s">
        <v>2233</v>
      </c>
      <c r="J42" s="60" t="s">
        <v>2234</v>
      </c>
      <c r="K42" s="60">
        <v>5</v>
      </c>
      <c r="L42" s="60">
        <v>5</v>
      </c>
      <c r="M42" s="60">
        <v>0</v>
      </c>
      <c r="N42" s="60" t="s">
        <v>2235</v>
      </c>
      <c r="O42" s="60" t="s">
        <v>2236</v>
      </c>
    </row>
    <row r="43" s="1" customFormat="1" spans="1:15">
      <c r="A43" s="60">
        <v>96131798188</v>
      </c>
      <c r="B43" s="60">
        <v>46562951474</v>
      </c>
      <c r="C43" s="60" t="s">
        <v>2054</v>
      </c>
      <c r="D43" s="60">
        <v>6</v>
      </c>
      <c r="E43" s="60" t="s">
        <v>2237</v>
      </c>
      <c r="F43" s="60">
        <v>10</v>
      </c>
      <c r="G43" s="60" t="s">
        <v>2002</v>
      </c>
      <c r="H43" s="60" t="s">
        <v>2238</v>
      </c>
      <c r="I43" s="60" t="s">
        <v>2239</v>
      </c>
      <c r="J43" s="60" t="s">
        <v>2240</v>
      </c>
      <c r="K43" s="60">
        <v>5</v>
      </c>
      <c r="L43" s="60">
        <v>5</v>
      </c>
      <c r="M43" s="60">
        <v>0</v>
      </c>
      <c r="N43" s="60" t="s">
        <v>2241</v>
      </c>
      <c r="O43" s="60" t="s">
        <v>2242</v>
      </c>
    </row>
    <row r="44" s="1" customFormat="1" spans="1:15">
      <c r="A44" s="60">
        <v>95594995576</v>
      </c>
      <c r="B44" s="60">
        <v>46562951474</v>
      </c>
      <c r="C44" s="60" t="s">
        <v>2054</v>
      </c>
      <c r="D44" s="60">
        <v>6</v>
      </c>
      <c r="E44" s="60" t="s">
        <v>2243</v>
      </c>
      <c r="F44" s="60">
        <v>10</v>
      </c>
      <c r="G44" s="60" t="s">
        <v>2002</v>
      </c>
      <c r="H44" s="60" t="s">
        <v>2244</v>
      </c>
      <c r="I44" s="60" t="s">
        <v>2245</v>
      </c>
      <c r="J44" s="60" t="s">
        <v>2246</v>
      </c>
      <c r="K44" s="60">
        <v>5</v>
      </c>
      <c r="L44" s="60">
        <v>5</v>
      </c>
      <c r="M44" s="60">
        <v>0</v>
      </c>
      <c r="N44" s="60" t="s">
        <v>2247</v>
      </c>
      <c r="O44" s="60" t="s">
        <v>2248</v>
      </c>
    </row>
    <row r="45" s="1" customFormat="1" spans="1:15">
      <c r="A45" s="60">
        <v>95641135612</v>
      </c>
      <c r="B45" s="60">
        <v>46562951474</v>
      </c>
      <c r="C45" s="60" t="s">
        <v>2054</v>
      </c>
      <c r="D45" s="60">
        <v>6</v>
      </c>
      <c r="E45" s="60" t="s">
        <v>2249</v>
      </c>
      <c r="F45" s="60">
        <v>10</v>
      </c>
      <c r="G45" s="60" t="s">
        <v>2002</v>
      </c>
      <c r="H45" s="60" t="s">
        <v>2250</v>
      </c>
      <c r="I45" s="60" t="s">
        <v>2251</v>
      </c>
      <c r="J45" s="60" t="s">
        <v>2252</v>
      </c>
      <c r="K45" s="60">
        <v>5</v>
      </c>
      <c r="L45" s="60">
        <v>5</v>
      </c>
      <c r="M45" s="60">
        <v>0</v>
      </c>
      <c r="N45" s="60" t="s">
        <v>2253</v>
      </c>
      <c r="O45" s="60" t="s">
        <v>2254</v>
      </c>
    </row>
    <row r="46" s="1" customFormat="1" spans="1:15">
      <c r="A46" s="60">
        <v>95640978640</v>
      </c>
      <c r="B46" s="60">
        <v>46562951474</v>
      </c>
      <c r="C46" s="60" t="s">
        <v>2054</v>
      </c>
      <c r="D46" s="60">
        <v>6</v>
      </c>
      <c r="E46" s="60" t="s">
        <v>2255</v>
      </c>
      <c r="F46" s="60">
        <v>10</v>
      </c>
      <c r="G46" s="60" t="s">
        <v>2002</v>
      </c>
      <c r="H46" s="60" t="s">
        <v>2256</v>
      </c>
      <c r="I46" s="60" t="s">
        <v>2257</v>
      </c>
      <c r="J46" s="60" t="s">
        <v>2258</v>
      </c>
      <c r="K46" s="60">
        <v>5</v>
      </c>
      <c r="L46" s="60">
        <v>5</v>
      </c>
      <c r="M46" s="60">
        <v>0</v>
      </c>
      <c r="N46" s="60" t="s">
        <v>2259</v>
      </c>
      <c r="O46" s="60" t="s">
        <v>2260</v>
      </c>
    </row>
    <row r="47" s="1" customFormat="1" spans="1:15">
      <c r="A47" s="60">
        <v>95642232414</v>
      </c>
      <c r="B47" s="60">
        <v>46562951474</v>
      </c>
      <c r="C47" s="60" t="s">
        <v>2054</v>
      </c>
      <c r="D47" s="60">
        <v>6</v>
      </c>
      <c r="E47" s="60" t="s">
        <v>2261</v>
      </c>
      <c r="F47" s="60">
        <v>10</v>
      </c>
      <c r="G47" s="60" t="s">
        <v>2002</v>
      </c>
      <c r="H47" s="60" t="s">
        <v>2262</v>
      </c>
      <c r="I47" s="60" t="s">
        <v>2263</v>
      </c>
      <c r="J47" s="60" t="s">
        <v>2264</v>
      </c>
      <c r="K47" s="60">
        <v>5</v>
      </c>
      <c r="L47" s="60">
        <v>5</v>
      </c>
      <c r="M47" s="60">
        <v>0</v>
      </c>
      <c r="N47" s="60" t="s">
        <v>2265</v>
      </c>
      <c r="O47" s="60" t="s">
        <v>2266</v>
      </c>
    </row>
    <row r="48" s="1" customFormat="1" spans="1:15">
      <c r="A48" s="60">
        <v>96179163306</v>
      </c>
      <c r="B48" s="60">
        <v>46562951474</v>
      </c>
      <c r="C48" s="60" t="s">
        <v>2054</v>
      </c>
      <c r="D48" s="60">
        <v>6</v>
      </c>
      <c r="E48" s="60" t="s">
        <v>2267</v>
      </c>
      <c r="F48" s="60">
        <v>10</v>
      </c>
      <c r="G48" s="60" t="s">
        <v>2002</v>
      </c>
      <c r="H48" s="60" t="s">
        <v>2268</v>
      </c>
      <c r="I48" s="60" t="s">
        <v>2269</v>
      </c>
      <c r="J48" s="60" t="s">
        <v>2270</v>
      </c>
      <c r="K48" s="60">
        <v>5</v>
      </c>
      <c r="L48" s="60">
        <v>5</v>
      </c>
      <c r="M48" s="60">
        <v>0</v>
      </c>
      <c r="N48" s="60" t="s">
        <v>2271</v>
      </c>
      <c r="O48" s="60" t="s">
        <v>2272</v>
      </c>
    </row>
    <row r="49" s="1" customFormat="1" spans="1:15">
      <c r="A49" s="60">
        <v>96182766308</v>
      </c>
      <c r="B49" s="60">
        <v>46562951474</v>
      </c>
      <c r="C49" s="60" t="s">
        <v>2054</v>
      </c>
      <c r="D49" s="60">
        <v>6</v>
      </c>
      <c r="E49" s="60" t="s">
        <v>2273</v>
      </c>
      <c r="F49" s="60">
        <v>10</v>
      </c>
      <c r="G49" s="60" t="s">
        <v>2002</v>
      </c>
      <c r="H49" s="60" t="s">
        <v>2274</v>
      </c>
      <c r="I49" s="60" t="s">
        <v>2275</v>
      </c>
      <c r="J49" s="60" t="s">
        <v>2276</v>
      </c>
      <c r="K49" s="60">
        <v>5</v>
      </c>
      <c r="L49" s="60">
        <v>5</v>
      </c>
      <c r="M49" s="60">
        <v>0</v>
      </c>
      <c r="N49" s="60" t="s">
        <v>2277</v>
      </c>
      <c r="O49" s="60" t="s">
        <v>2278</v>
      </c>
    </row>
    <row r="50" s="1" customFormat="1" spans="1:15">
      <c r="A50" s="60">
        <v>96225654478</v>
      </c>
      <c r="B50" s="60">
        <v>46562951474</v>
      </c>
      <c r="C50" s="60" t="s">
        <v>2054</v>
      </c>
      <c r="D50" s="60">
        <v>6</v>
      </c>
      <c r="E50" s="60" t="s">
        <v>2279</v>
      </c>
      <c r="F50" s="60">
        <v>10</v>
      </c>
      <c r="G50" s="60" t="s">
        <v>2002</v>
      </c>
      <c r="H50" s="60" t="s">
        <v>2280</v>
      </c>
      <c r="I50" s="60" t="s">
        <v>2281</v>
      </c>
      <c r="J50" s="60" t="s">
        <v>2282</v>
      </c>
      <c r="K50" s="60">
        <v>5</v>
      </c>
      <c r="L50" s="60">
        <v>5</v>
      </c>
      <c r="M50" s="60">
        <v>0</v>
      </c>
      <c r="N50" s="60" t="s">
        <v>2283</v>
      </c>
      <c r="O50" s="60" t="s">
        <v>2284</v>
      </c>
    </row>
    <row r="51" s="1" customFormat="1" spans="1:15">
      <c r="A51" s="60">
        <v>96225895598</v>
      </c>
      <c r="B51" s="60">
        <v>46562951474</v>
      </c>
      <c r="C51" s="60" t="s">
        <v>2054</v>
      </c>
      <c r="D51" s="60">
        <v>6</v>
      </c>
      <c r="E51" s="60" t="s">
        <v>2285</v>
      </c>
      <c r="F51" s="60">
        <v>10</v>
      </c>
      <c r="G51" s="60" t="s">
        <v>2002</v>
      </c>
      <c r="H51" s="60" t="s">
        <v>2286</v>
      </c>
      <c r="I51" s="60" t="s">
        <v>2287</v>
      </c>
      <c r="J51" s="60" t="s">
        <v>2288</v>
      </c>
      <c r="K51" s="60">
        <v>5</v>
      </c>
      <c r="L51" s="60">
        <v>5</v>
      </c>
      <c r="M51" s="60">
        <v>0</v>
      </c>
      <c r="N51" s="60" t="s">
        <v>2289</v>
      </c>
      <c r="O51" s="60" t="s">
        <v>2290</v>
      </c>
    </row>
    <row r="52" s="1" customFormat="1" spans="1:15">
      <c r="A52" s="60">
        <v>96227172037</v>
      </c>
      <c r="B52" s="60">
        <v>46562951474</v>
      </c>
      <c r="C52" s="60" t="s">
        <v>2054</v>
      </c>
      <c r="D52" s="60">
        <v>6</v>
      </c>
      <c r="E52" s="60" t="s">
        <v>2291</v>
      </c>
      <c r="F52" s="60">
        <v>10</v>
      </c>
      <c r="G52" s="60" t="s">
        <v>2002</v>
      </c>
      <c r="H52" s="60" t="s">
        <v>2292</v>
      </c>
      <c r="I52" s="60" t="s">
        <v>2293</v>
      </c>
      <c r="J52" s="60" t="s">
        <v>2294</v>
      </c>
      <c r="K52" s="60">
        <v>5</v>
      </c>
      <c r="L52" s="60">
        <v>5</v>
      </c>
      <c r="M52" s="60">
        <v>0</v>
      </c>
      <c r="N52" s="60" t="s">
        <v>2295</v>
      </c>
      <c r="O52" s="60" t="s">
        <v>2296</v>
      </c>
    </row>
    <row r="53" s="1" customFormat="1" spans="1:15">
      <c r="A53" s="60">
        <v>96227923076</v>
      </c>
      <c r="B53" s="60">
        <v>46562951474</v>
      </c>
      <c r="C53" s="60" t="s">
        <v>2054</v>
      </c>
      <c r="D53" s="60">
        <v>6</v>
      </c>
      <c r="E53" s="60" t="s">
        <v>2297</v>
      </c>
      <c r="F53" s="60">
        <v>10</v>
      </c>
      <c r="G53" s="60" t="s">
        <v>2002</v>
      </c>
      <c r="H53" s="60" t="s">
        <v>2298</v>
      </c>
      <c r="I53" s="60" t="s">
        <v>2299</v>
      </c>
      <c r="J53" s="60" t="s">
        <v>2300</v>
      </c>
      <c r="K53" s="60">
        <v>5</v>
      </c>
      <c r="L53" s="60">
        <v>5</v>
      </c>
      <c r="M53" s="60">
        <v>0</v>
      </c>
      <c r="N53" s="60" t="s">
        <v>2301</v>
      </c>
      <c r="O53" s="60" t="s">
        <v>2302</v>
      </c>
    </row>
    <row r="54" s="1" customFormat="1" spans="1:15">
      <c r="A54" s="60">
        <v>96225238145</v>
      </c>
      <c r="B54" s="60">
        <v>46562951474</v>
      </c>
      <c r="C54" s="60" t="s">
        <v>2054</v>
      </c>
      <c r="D54" s="60">
        <v>6</v>
      </c>
      <c r="E54" s="60" t="s">
        <v>2303</v>
      </c>
      <c r="F54" s="60">
        <v>10</v>
      </c>
      <c r="G54" s="60" t="s">
        <v>2002</v>
      </c>
      <c r="H54" s="60" t="s">
        <v>2304</v>
      </c>
      <c r="I54" s="60" t="s">
        <v>2305</v>
      </c>
      <c r="J54" s="60" t="s">
        <v>2306</v>
      </c>
      <c r="K54" s="60">
        <v>5</v>
      </c>
      <c r="L54" s="60">
        <v>5</v>
      </c>
      <c r="M54" s="60">
        <v>0</v>
      </c>
      <c r="N54" s="60" t="s">
        <v>2307</v>
      </c>
      <c r="O54" s="60" t="s">
        <v>2308</v>
      </c>
    </row>
    <row r="55" s="1" customFormat="1" spans="1:15">
      <c r="A55" s="60">
        <v>96289198031</v>
      </c>
      <c r="B55" s="60">
        <v>46562951474</v>
      </c>
      <c r="C55" s="60" t="s">
        <v>2054</v>
      </c>
      <c r="D55" s="60">
        <v>6</v>
      </c>
      <c r="E55" s="60" t="s">
        <v>2309</v>
      </c>
      <c r="F55" s="60">
        <v>10</v>
      </c>
      <c r="G55" s="60" t="s">
        <v>2002</v>
      </c>
      <c r="H55" s="60" t="s">
        <v>2310</v>
      </c>
      <c r="I55" s="60" t="s">
        <v>2311</v>
      </c>
      <c r="J55" s="60" t="s">
        <v>2312</v>
      </c>
      <c r="K55" s="60">
        <v>5</v>
      </c>
      <c r="L55" s="60">
        <v>5</v>
      </c>
      <c r="M55" s="60">
        <v>0</v>
      </c>
      <c r="N55" s="60" t="s">
        <v>2313</v>
      </c>
      <c r="O55" s="60" t="s">
        <v>2314</v>
      </c>
    </row>
    <row r="56" s="1" customFormat="1" spans="1:15">
      <c r="A56" s="60">
        <v>96287906569</v>
      </c>
      <c r="B56" s="60">
        <v>46562951474</v>
      </c>
      <c r="C56" s="60" t="s">
        <v>2054</v>
      </c>
      <c r="D56" s="60">
        <v>6</v>
      </c>
      <c r="E56" s="60" t="s">
        <v>2315</v>
      </c>
      <c r="F56" s="60">
        <v>10</v>
      </c>
      <c r="G56" s="60" t="s">
        <v>2002</v>
      </c>
      <c r="H56" s="60" t="s">
        <v>2316</v>
      </c>
      <c r="I56" s="60" t="s">
        <v>2317</v>
      </c>
      <c r="J56" s="60" t="s">
        <v>2318</v>
      </c>
      <c r="K56" s="60">
        <v>5</v>
      </c>
      <c r="L56" s="60">
        <v>5</v>
      </c>
      <c r="M56" s="60">
        <v>0</v>
      </c>
      <c r="N56" s="60" t="s">
        <v>2319</v>
      </c>
      <c r="O56" s="60" t="s">
        <v>2320</v>
      </c>
    </row>
    <row r="57" s="1" customFormat="1" spans="1:15">
      <c r="A57" s="60">
        <v>96289620455</v>
      </c>
      <c r="B57" s="60">
        <v>46562951474</v>
      </c>
      <c r="C57" s="60" t="s">
        <v>2054</v>
      </c>
      <c r="D57" s="60">
        <v>6</v>
      </c>
      <c r="E57" s="60" t="s">
        <v>2321</v>
      </c>
      <c r="F57" s="60">
        <v>10</v>
      </c>
      <c r="G57" s="60" t="s">
        <v>2002</v>
      </c>
      <c r="H57" s="60" t="s">
        <v>2322</v>
      </c>
      <c r="I57" s="60" t="s">
        <v>2323</v>
      </c>
      <c r="J57" s="60" t="s">
        <v>2324</v>
      </c>
      <c r="K57" s="60">
        <v>5</v>
      </c>
      <c r="L57" s="60">
        <v>5</v>
      </c>
      <c r="M57" s="60">
        <v>0</v>
      </c>
      <c r="N57" s="60" t="s">
        <v>2325</v>
      </c>
      <c r="O57" s="60" t="s">
        <v>2326</v>
      </c>
    </row>
    <row r="58" s="1" customFormat="1" spans="1:15">
      <c r="A58" s="60">
        <v>96295691564</v>
      </c>
      <c r="B58" s="60">
        <v>46562951474</v>
      </c>
      <c r="C58" s="60" t="s">
        <v>2054</v>
      </c>
      <c r="D58" s="60">
        <v>6</v>
      </c>
      <c r="E58" s="60" t="s">
        <v>2327</v>
      </c>
      <c r="F58" s="60">
        <v>10</v>
      </c>
      <c r="G58" s="60" t="s">
        <v>2002</v>
      </c>
      <c r="H58" s="60" t="s">
        <v>2328</v>
      </c>
      <c r="I58" s="60" t="s">
        <v>2329</v>
      </c>
      <c r="J58" s="60" t="s">
        <v>2330</v>
      </c>
      <c r="K58" s="60">
        <v>55</v>
      </c>
      <c r="L58" s="60">
        <v>5</v>
      </c>
      <c r="M58" s="60">
        <v>0</v>
      </c>
      <c r="N58" s="60" t="s">
        <v>2331</v>
      </c>
      <c r="O58" s="60" t="s">
        <v>2332</v>
      </c>
    </row>
    <row r="59" s="1" customFormat="1" spans="1:15">
      <c r="A59" s="60">
        <v>96295570021</v>
      </c>
      <c r="B59" s="60">
        <v>46562951474</v>
      </c>
      <c r="C59" s="60" t="s">
        <v>2054</v>
      </c>
      <c r="D59" s="60">
        <v>6</v>
      </c>
      <c r="E59" s="60" t="s">
        <v>2333</v>
      </c>
      <c r="F59" s="60">
        <v>10</v>
      </c>
      <c r="G59" s="60" t="s">
        <v>2002</v>
      </c>
      <c r="H59" s="60" t="s">
        <v>2334</v>
      </c>
      <c r="I59" s="60" t="s">
        <v>2335</v>
      </c>
      <c r="J59" s="60" t="s">
        <v>2336</v>
      </c>
      <c r="K59" s="60">
        <v>5</v>
      </c>
      <c r="L59" s="60">
        <v>5</v>
      </c>
      <c r="M59" s="60">
        <v>0</v>
      </c>
      <c r="N59" s="60" t="s">
        <v>2337</v>
      </c>
      <c r="O59" s="60" t="s">
        <v>2338</v>
      </c>
    </row>
    <row r="60" s="1" customFormat="1" spans="1:15">
      <c r="A60" s="60">
        <v>95820639358</v>
      </c>
      <c r="B60" s="60">
        <v>46562951474</v>
      </c>
      <c r="C60" s="60" t="s">
        <v>2054</v>
      </c>
      <c r="D60" s="60">
        <v>6</v>
      </c>
      <c r="E60" s="60" t="s">
        <v>2339</v>
      </c>
      <c r="F60" s="60">
        <v>10</v>
      </c>
      <c r="G60" s="60" t="s">
        <v>2002</v>
      </c>
      <c r="H60" s="60" t="s">
        <v>2340</v>
      </c>
      <c r="I60" s="60" t="s">
        <v>2341</v>
      </c>
      <c r="J60" s="60" t="s">
        <v>2342</v>
      </c>
      <c r="K60" s="60">
        <v>5</v>
      </c>
      <c r="L60" s="60">
        <v>5</v>
      </c>
      <c r="M60" s="60">
        <v>0</v>
      </c>
      <c r="N60" s="60" t="s">
        <v>2343</v>
      </c>
      <c r="O60" s="60" t="s">
        <v>2344</v>
      </c>
    </row>
    <row r="61" s="1" customFormat="1" spans="1:15">
      <c r="A61" s="60">
        <v>95816870203</v>
      </c>
      <c r="B61" s="60">
        <v>46562951474</v>
      </c>
      <c r="C61" s="60" t="s">
        <v>2054</v>
      </c>
      <c r="D61" s="60">
        <v>6</v>
      </c>
      <c r="E61" s="60" t="s">
        <v>2345</v>
      </c>
      <c r="F61" s="60">
        <v>10</v>
      </c>
      <c r="G61" s="60" t="s">
        <v>2002</v>
      </c>
      <c r="H61" s="60" t="s">
        <v>2346</v>
      </c>
      <c r="I61" s="60" t="s">
        <v>2347</v>
      </c>
      <c r="J61" s="60" t="s">
        <v>2348</v>
      </c>
      <c r="K61" s="60">
        <v>5</v>
      </c>
      <c r="L61" s="60">
        <v>5</v>
      </c>
      <c r="M61" s="60">
        <v>0</v>
      </c>
      <c r="N61" s="60" t="s">
        <v>2349</v>
      </c>
      <c r="O61" s="60" t="s">
        <v>2350</v>
      </c>
    </row>
    <row r="62" s="1" customFormat="1" spans="1:15">
      <c r="A62" s="60">
        <v>95840964696</v>
      </c>
      <c r="B62" s="60">
        <v>46562951474</v>
      </c>
      <c r="C62" s="60" t="s">
        <v>2054</v>
      </c>
      <c r="D62" s="60">
        <v>6</v>
      </c>
      <c r="E62" s="60" t="s">
        <v>2351</v>
      </c>
      <c r="F62" s="60">
        <v>10</v>
      </c>
      <c r="G62" s="60" t="s">
        <v>2002</v>
      </c>
      <c r="H62" s="60" t="s">
        <v>2352</v>
      </c>
      <c r="I62" s="60" t="s">
        <v>2353</v>
      </c>
      <c r="J62" s="60" t="s">
        <v>2354</v>
      </c>
      <c r="K62" s="60">
        <v>5</v>
      </c>
      <c r="L62" s="60">
        <v>5</v>
      </c>
      <c r="M62" s="60">
        <v>0</v>
      </c>
      <c r="N62" s="60" t="s">
        <v>2355</v>
      </c>
      <c r="O62" s="60" t="s">
        <v>2356</v>
      </c>
    </row>
    <row r="63" s="53" customFormat="1" spans="1:15">
      <c r="A63" s="57">
        <v>96373274917</v>
      </c>
      <c r="B63" s="57">
        <v>1367976587</v>
      </c>
      <c r="C63" s="57" t="s">
        <v>2024</v>
      </c>
      <c r="D63" s="57">
        <v>1</v>
      </c>
      <c r="E63" s="57" t="s">
        <v>2357</v>
      </c>
      <c r="F63" s="57">
        <v>3938</v>
      </c>
      <c r="G63" s="57" t="s">
        <v>2002</v>
      </c>
      <c r="H63" s="57" t="s">
        <v>2358</v>
      </c>
      <c r="I63" s="57" t="s">
        <v>2359</v>
      </c>
      <c r="J63" s="57" t="s">
        <v>2360</v>
      </c>
      <c r="K63" s="57" t="s">
        <v>2361</v>
      </c>
      <c r="L63" s="57">
        <v>1</v>
      </c>
      <c r="M63" s="57">
        <v>0</v>
      </c>
      <c r="N63" s="57" t="s">
        <v>2362</v>
      </c>
      <c r="O63" s="57" t="s">
        <v>2363</v>
      </c>
    </row>
    <row r="64" s="1" customFormat="1" spans="1:15">
      <c r="A64" s="60">
        <v>95916179313</v>
      </c>
      <c r="B64" s="60">
        <v>46562951474</v>
      </c>
      <c r="C64" s="60" t="s">
        <v>2054</v>
      </c>
      <c r="D64" s="60">
        <v>6</v>
      </c>
      <c r="E64" s="60" t="s">
        <v>2364</v>
      </c>
      <c r="F64" s="60">
        <v>10</v>
      </c>
      <c r="G64" s="60" t="s">
        <v>2002</v>
      </c>
      <c r="H64" s="60" t="s">
        <v>2365</v>
      </c>
      <c r="I64" s="60" t="s">
        <v>2366</v>
      </c>
      <c r="J64" s="60" t="s">
        <v>2367</v>
      </c>
      <c r="K64" s="60">
        <v>5</v>
      </c>
      <c r="L64" s="60">
        <v>5</v>
      </c>
      <c r="M64" s="60">
        <v>0</v>
      </c>
      <c r="N64" s="60" t="s">
        <v>2368</v>
      </c>
      <c r="O64" s="60" t="s">
        <v>2369</v>
      </c>
    </row>
    <row r="65" s="1" customFormat="1" spans="1:15">
      <c r="A65" s="60">
        <v>95920823987</v>
      </c>
      <c r="B65" s="60">
        <v>46562951474</v>
      </c>
      <c r="C65" s="60" t="s">
        <v>2054</v>
      </c>
      <c r="D65" s="60">
        <v>6</v>
      </c>
      <c r="E65" s="60" t="s">
        <v>2370</v>
      </c>
      <c r="F65" s="60">
        <v>10</v>
      </c>
      <c r="G65" s="60" t="s">
        <v>2002</v>
      </c>
      <c r="H65" s="60" t="s">
        <v>2371</v>
      </c>
      <c r="I65" s="60" t="s">
        <v>2372</v>
      </c>
      <c r="J65" s="60" t="s">
        <v>2373</v>
      </c>
      <c r="K65" s="60">
        <v>5</v>
      </c>
      <c r="L65" s="60">
        <v>5</v>
      </c>
      <c r="M65" s="60">
        <v>0</v>
      </c>
      <c r="N65" s="60" t="s">
        <v>2374</v>
      </c>
      <c r="O65" s="60" t="s">
        <v>2375</v>
      </c>
    </row>
    <row r="66" s="1" customFormat="1" spans="1:15">
      <c r="A66" s="60">
        <v>95925514460</v>
      </c>
      <c r="B66" s="60">
        <v>46562951474</v>
      </c>
      <c r="C66" s="60" t="s">
        <v>2054</v>
      </c>
      <c r="D66" s="60">
        <v>6</v>
      </c>
      <c r="E66" s="60" t="s">
        <v>2376</v>
      </c>
      <c r="F66" s="60">
        <v>10</v>
      </c>
      <c r="G66" s="60" t="s">
        <v>2002</v>
      </c>
      <c r="H66" s="60" t="s">
        <v>2377</v>
      </c>
      <c r="I66" s="60" t="s">
        <v>2372</v>
      </c>
      <c r="J66" s="60" t="s">
        <v>2378</v>
      </c>
      <c r="K66" s="60">
        <v>5</v>
      </c>
      <c r="L66" s="60">
        <v>5</v>
      </c>
      <c r="M66" s="60">
        <v>0</v>
      </c>
      <c r="N66" s="60" t="s">
        <v>2379</v>
      </c>
      <c r="O66" s="60" t="s">
        <v>2380</v>
      </c>
    </row>
    <row r="67" s="1" customFormat="1" spans="1:15">
      <c r="A67" s="60">
        <v>95925920016</v>
      </c>
      <c r="B67" s="60">
        <v>46562951474</v>
      </c>
      <c r="C67" s="60" t="s">
        <v>2054</v>
      </c>
      <c r="D67" s="60">
        <v>6</v>
      </c>
      <c r="E67" s="60" t="s">
        <v>2381</v>
      </c>
      <c r="F67" s="60">
        <v>10</v>
      </c>
      <c r="G67" s="60" t="s">
        <v>2002</v>
      </c>
      <c r="H67" s="60" t="s">
        <v>2382</v>
      </c>
      <c r="I67" s="60" t="s">
        <v>2383</v>
      </c>
      <c r="J67" s="60" t="s">
        <v>2384</v>
      </c>
      <c r="K67" s="60">
        <v>5</v>
      </c>
      <c r="L67" s="60">
        <v>5</v>
      </c>
      <c r="M67" s="60">
        <v>0</v>
      </c>
      <c r="N67" s="60" t="s">
        <v>2385</v>
      </c>
      <c r="O67" s="60" t="s">
        <v>2386</v>
      </c>
    </row>
    <row r="68" s="1" customFormat="1" spans="1:15">
      <c r="A68" s="60">
        <v>95930736601</v>
      </c>
      <c r="B68" s="60">
        <v>46562951474</v>
      </c>
      <c r="C68" s="60" t="s">
        <v>2054</v>
      </c>
      <c r="D68" s="60">
        <v>6</v>
      </c>
      <c r="E68" s="60" t="s">
        <v>2387</v>
      </c>
      <c r="F68" s="60">
        <v>10</v>
      </c>
      <c r="G68" s="60" t="s">
        <v>2002</v>
      </c>
      <c r="H68" s="60" t="s">
        <v>2388</v>
      </c>
      <c r="I68" s="60" t="s">
        <v>2389</v>
      </c>
      <c r="J68" s="60" t="s">
        <v>2390</v>
      </c>
      <c r="K68" s="60">
        <v>5</v>
      </c>
      <c r="L68" s="60">
        <v>5</v>
      </c>
      <c r="M68" s="60">
        <v>0</v>
      </c>
      <c r="N68" s="60" t="s">
        <v>2391</v>
      </c>
      <c r="O68" s="60" t="s">
        <v>2392</v>
      </c>
    </row>
    <row r="69" s="53" customFormat="1" spans="1:15">
      <c r="A69" s="57">
        <v>95989975824</v>
      </c>
      <c r="B69" s="57">
        <v>46562951476</v>
      </c>
      <c r="C69" s="57" t="s">
        <v>2393</v>
      </c>
      <c r="D69" s="57">
        <v>1</v>
      </c>
      <c r="E69" s="57" t="s">
        <v>2394</v>
      </c>
      <c r="F69" s="57">
        <v>429</v>
      </c>
      <c r="G69" s="57" t="s">
        <v>2002</v>
      </c>
      <c r="H69" s="57" t="s">
        <v>2395</v>
      </c>
      <c r="I69" s="57" t="s">
        <v>2396</v>
      </c>
      <c r="J69" s="57" t="s">
        <v>2397</v>
      </c>
      <c r="K69" s="57" t="s">
        <v>2398</v>
      </c>
      <c r="L69" s="57"/>
      <c r="M69" s="57">
        <v>0</v>
      </c>
      <c r="N69" s="57" t="s">
        <v>2399</v>
      </c>
      <c r="O69" s="57" t="s">
        <v>2400</v>
      </c>
    </row>
    <row r="70" s="1" customFormat="1" spans="1:15">
      <c r="A70" s="60">
        <v>96125724280</v>
      </c>
      <c r="B70" s="60">
        <v>46562951474</v>
      </c>
      <c r="C70" s="60" t="s">
        <v>2054</v>
      </c>
      <c r="D70" s="60">
        <v>1</v>
      </c>
      <c r="E70" s="60" t="s">
        <v>2401</v>
      </c>
      <c r="F70" s="60">
        <v>429</v>
      </c>
      <c r="G70" s="60" t="s">
        <v>2002</v>
      </c>
      <c r="H70" s="60" t="s">
        <v>2402</v>
      </c>
      <c r="I70" s="60" t="s">
        <v>2403</v>
      </c>
      <c r="J70" s="60" t="s">
        <v>2404</v>
      </c>
      <c r="K70" s="60">
        <v>5</v>
      </c>
      <c r="L70" s="60">
        <v>5</v>
      </c>
      <c r="M70" s="60">
        <v>0</v>
      </c>
      <c r="N70" s="60" t="s">
        <v>2405</v>
      </c>
      <c r="O70" s="60" t="s">
        <v>2406</v>
      </c>
    </row>
    <row r="71" s="1" customFormat="1" spans="1:15">
      <c r="A71" s="60">
        <v>96124663602</v>
      </c>
      <c r="B71" s="60">
        <v>46562951474</v>
      </c>
      <c r="C71" s="60" t="s">
        <v>2054</v>
      </c>
      <c r="D71" s="60">
        <v>1</v>
      </c>
      <c r="E71" s="60" t="s">
        <v>2407</v>
      </c>
      <c r="F71" s="60">
        <v>439</v>
      </c>
      <c r="G71" s="60" t="s">
        <v>2002</v>
      </c>
      <c r="H71" s="60" t="s">
        <v>2408</v>
      </c>
      <c r="I71" s="60" t="s">
        <v>2409</v>
      </c>
      <c r="J71" s="60" t="s">
        <v>2410</v>
      </c>
      <c r="K71" s="60">
        <v>5</v>
      </c>
      <c r="L71" s="60">
        <v>5</v>
      </c>
      <c r="M71" s="60">
        <v>0</v>
      </c>
      <c r="N71" s="60" t="s">
        <v>2411</v>
      </c>
      <c r="O71" s="60" t="s">
        <v>2412</v>
      </c>
    </row>
    <row r="72" s="1" customFormat="1" spans="1:15">
      <c r="A72" s="60">
        <v>96125192697</v>
      </c>
      <c r="B72" s="60">
        <v>46562951474</v>
      </c>
      <c r="C72" s="60" t="s">
        <v>2054</v>
      </c>
      <c r="D72" s="60">
        <v>1</v>
      </c>
      <c r="E72" s="60" t="s">
        <v>2413</v>
      </c>
      <c r="F72" s="60">
        <v>429</v>
      </c>
      <c r="G72" s="60" t="s">
        <v>2002</v>
      </c>
      <c r="H72" s="60" t="s">
        <v>2414</v>
      </c>
      <c r="I72" s="60" t="s">
        <v>2415</v>
      </c>
      <c r="J72" s="60" t="s">
        <v>2416</v>
      </c>
      <c r="K72" s="60">
        <v>5</v>
      </c>
      <c r="L72" s="60">
        <v>5</v>
      </c>
      <c r="M72" s="60">
        <v>0</v>
      </c>
      <c r="N72" s="60" t="s">
        <v>2417</v>
      </c>
      <c r="O72" s="60" t="s">
        <v>2418</v>
      </c>
    </row>
    <row r="73" s="53" customFormat="1" spans="1:15">
      <c r="A73" s="57">
        <v>96163259481</v>
      </c>
      <c r="B73" s="57">
        <v>10005541420</v>
      </c>
      <c r="C73" s="57" t="s">
        <v>2040</v>
      </c>
      <c r="D73" s="57">
        <v>1</v>
      </c>
      <c r="E73" s="57" t="s">
        <v>2419</v>
      </c>
      <c r="F73" s="57">
        <v>5779</v>
      </c>
      <c r="G73" s="57" t="s">
        <v>2002</v>
      </c>
      <c r="H73" s="57" t="s">
        <v>2420</v>
      </c>
      <c r="I73" s="57" t="s">
        <v>2421</v>
      </c>
      <c r="J73" s="57" t="s">
        <v>2422</v>
      </c>
      <c r="K73" s="57" t="s">
        <v>2423</v>
      </c>
      <c r="L73" s="57">
        <v>1</v>
      </c>
      <c r="M73" s="57">
        <v>0</v>
      </c>
      <c r="N73" s="57" t="s">
        <v>2424</v>
      </c>
      <c r="O73" s="57" t="s">
        <v>2425</v>
      </c>
    </row>
    <row r="74" s="54" customFormat="1" spans="1:15">
      <c r="A74" s="60">
        <v>96164783961</v>
      </c>
      <c r="B74" s="60">
        <v>46562951474</v>
      </c>
      <c r="C74" s="60" t="s">
        <v>2054</v>
      </c>
      <c r="D74" s="60">
        <v>1</v>
      </c>
      <c r="E74" s="60" t="s">
        <v>2426</v>
      </c>
      <c r="F74" s="60">
        <v>459</v>
      </c>
      <c r="G74" s="60" t="s">
        <v>2002</v>
      </c>
      <c r="H74" s="60" t="s">
        <v>2427</v>
      </c>
      <c r="I74" s="60" t="s">
        <v>2428</v>
      </c>
      <c r="J74" s="60" t="s">
        <v>2429</v>
      </c>
      <c r="K74" s="60">
        <v>5</v>
      </c>
      <c r="L74" s="60">
        <v>5</v>
      </c>
      <c r="M74" s="60">
        <v>30</v>
      </c>
      <c r="N74" s="60" t="s">
        <v>2430</v>
      </c>
      <c r="O74" s="60" t="s">
        <v>2431</v>
      </c>
    </row>
    <row r="75" s="54" customFormat="1" spans="1:15">
      <c r="A75" s="60">
        <v>96413935841</v>
      </c>
      <c r="B75" s="60">
        <v>46562951474</v>
      </c>
      <c r="C75" s="60" t="s">
        <v>2054</v>
      </c>
      <c r="D75" s="60">
        <v>1</v>
      </c>
      <c r="E75" s="60" t="s">
        <v>2432</v>
      </c>
      <c r="F75" s="60">
        <v>429</v>
      </c>
      <c r="G75" s="60" t="s">
        <v>2002</v>
      </c>
      <c r="H75" s="60" t="s">
        <v>2433</v>
      </c>
      <c r="I75" s="60" t="s">
        <v>2434</v>
      </c>
      <c r="J75" s="60" t="s">
        <v>2435</v>
      </c>
      <c r="K75" s="60">
        <v>5</v>
      </c>
      <c r="L75" s="60">
        <v>5</v>
      </c>
      <c r="M75" s="60">
        <v>0</v>
      </c>
      <c r="N75" s="60" t="s">
        <v>2436</v>
      </c>
      <c r="O75" s="60" t="s">
        <v>2437</v>
      </c>
    </row>
    <row r="76" s="54" customFormat="1" spans="1:15">
      <c r="A76" s="60">
        <v>96419982093</v>
      </c>
      <c r="B76" s="60">
        <v>46562951474</v>
      </c>
      <c r="C76" s="60" t="s">
        <v>2054</v>
      </c>
      <c r="D76" s="60">
        <v>1</v>
      </c>
      <c r="E76" s="60" t="s">
        <v>2438</v>
      </c>
      <c r="F76" s="60">
        <v>429</v>
      </c>
      <c r="G76" s="60" t="s">
        <v>2002</v>
      </c>
      <c r="H76" s="60" t="s">
        <v>2439</v>
      </c>
      <c r="I76" s="60" t="s">
        <v>2440</v>
      </c>
      <c r="J76" s="60" t="s">
        <v>2441</v>
      </c>
      <c r="K76" s="60">
        <v>5</v>
      </c>
      <c r="L76" s="60">
        <v>5</v>
      </c>
      <c r="M76" s="60">
        <v>0</v>
      </c>
      <c r="N76" s="60" t="s">
        <v>2442</v>
      </c>
      <c r="O76" s="60" t="s">
        <v>2443</v>
      </c>
    </row>
    <row r="77" s="54" customFormat="1" spans="1:15">
      <c r="A77" s="59">
        <v>96188774618</v>
      </c>
      <c r="B77" s="59">
        <v>46562951474</v>
      </c>
      <c r="C77" s="59" t="s">
        <v>2054</v>
      </c>
      <c r="D77" s="59">
        <v>1</v>
      </c>
      <c r="E77" s="59" t="s">
        <v>2444</v>
      </c>
      <c r="F77" s="59">
        <v>429</v>
      </c>
      <c r="G77" s="59" t="s">
        <v>2002</v>
      </c>
      <c r="H77" s="59" t="s">
        <v>2445</v>
      </c>
      <c r="I77" s="59" t="s">
        <v>2446</v>
      </c>
      <c r="J77" s="59" t="s">
        <v>2447</v>
      </c>
      <c r="K77" s="59" t="s">
        <v>2448</v>
      </c>
      <c r="L77" s="59">
        <v>4</v>
      </c>
      <c r="M77" s="59">
        <v>0</v>
      </c>
      <c r="N77" s="59" t="s">
        <v>2449</v>
      </c>
      <c r="O77" s="59" t="s">
        <v>2450</v>
      </c>
    </row>
    <row r="78" s="55" customFormat="1" spans="1:15">
      <c r="A78" s="60">
        <v>96469105288</v>
      </c>
      <c r="B78" s="60">
        <v>46562951474</v>
      </c>
      <c r="C78" s="60" t="s">
        <v>2054</v>
      </c>
      <c r="D78" s="60">
        <v>1</v>
      </c>
      <c r="E78" s="60" t="s">
        <v>2451</v>
      </c>
      <c r="F78" s="60">
        <v>429</v>
      </c>
      <c r="G78" s="60" t="s">
        <v>2002</v>
      </c>
      <c r="H78" s="60" t="s">
        <v>2452</v>
      </c>
      <c r="I78" s="60" t="s">
        <v>2453</v>
      </c>
      <c r="J78" s="60" t="s">
        <v>2454</v>
      </c>
      <c r="K78" s="60">
        <v>5</v>
      </c>
      <c r="L78" s="60">
        <v>5</v>
      </c>
      <c r="M78" s="60">
        <v>0</v>
      </c>
      <c r="N78" s="60" t="s">
        <v>2455</v>
      </c>
      <c r="O78" s="60" t="s">
        <v>2456</v>
      </c>
    </row>
    <row r="79" s="55" customFormat="1" spans="1:15">
      <c r="A79" s="60">
        <v>96475711175</v>
      </c>
      <c r="B79" s="60">
        <v>46562951474</v>
      </c>
      <c r="C79" s="60" t="s">
        <v>2054</v>
      </c>
      <c r="D79" s="60">
        <v>1</v>
      </c>
      <c r="E79" s="60" t="s">
        <v>2457</v>
      </c>
      <c r="F79" s="60">
        <v>459</v>
      </c>
      <c r="G79" s="60" t="s">
        <v>2002</v>
      </c>
      <c r="H79" s="60" t="s">
        <v>2458</v>
      </c>
      <c r="I79" s="60" t="s">
        <v>2459</v>
      </c>
      <c r="J79" s="60" t="s">
        <v>2460</v>
      </c>
      <c r="K79" s="60">
        <v>5</v>
      </c>
      <c r="L79" s="60">
        <v>5</v>
      </c>
      <c r="M79" s="60">
        <v>30</v>
      </c>
      <c r="N79" s="60" t="s">
        <v>2461</v>
      </c>
      <c r="O79" s="60" t="s">
        <v>2462</v>
      </c>
    </row>
    <row r="80" s="55" customFormat="1" spans="1:15">
      <c r="A80" s="60">
        <v>96477908713</v>
      </c>
      <c r="B80" s="60">
        <v>46562951474</v>
      </c>
      <c r="C80" s="60" t="s">
        <v>2054</v>
      </c>
      <c r="D80" s="60">
        <v>1</v>
      </c>
      <c r="E80" s="60" t="s">
        <v>2463</v>
      </c>
      <c r="F80" s="60">
        <v>429</v>
      </c>
      <c r="G80" s="60" t="s">
        <v>2002</v>
      </c>
      <c r="H80" s="60" t="s">
        <v>2464</v>
      </c>
      <c r="I80" s="60" t="s">
        <v>2465</v>
      </c>
      <c r="J80" s="60" t="s">
        <v>2466</v>
      </c>
      <c r="K80" s="60">
        <v>5</v>
      </c>
      <c r="L80" s="60">
        <v>5</v>
      </c>
      <c r="M80" s="60">
        <v>0</v>
      </c>
      <c r="N80" s="60" t="s">
        <v>2467</v>
      </c>
      <c r="O80" s="60" t="s">
        <v>2468</v>
      </c>
    </row>
    <row r="81" s="55" customFormat="1" spans="1:15">
      <c r="A81" s="60">
        <v>96561528898</v>
      </c>
      <c r="B81" s="60">
        <v>46562951474</v>
      </c>
      <c r="C81" s="60" t="s">
        <v>2054</v>
      </c>
      <c r="D81" s="60">
        <v>1</v>
      </c>
      <c r="E81" s="60" t="s">
        <v>2469</v>
      </c>
      <c r="F81" s="60">
        <v>429</v>
      </c>
      <c r="G81" s="60" t="s">
        <v>2002</v>
      </c>
      <c r="H81" s="60" t="s">
        <v>2470</v>
      </c>
      <c r="I81" s="60" t="s">
        <v>2471</v>
      </c>
      <c r="J81" s="60" t="s">
        <v>2472</v>
      </c>
      <c r="K81" s="60">
        <v>5</v>
      </c>
      <c r="L81" s="60">
        <v>5</v>
      </c>
      <c r="M81" s="60">
        <v>0</v>
      </c>
      <c r="N81" s="60" t="s">
        <v>2473</v>
      </c>
      <c r="O81" s="60" t="s">
        <v>2474</v>
      </c>
    </row>
    <row r="82" s="55" customFormat="1" spans="1:15">
      <c r="A82" s="60">
        <v>97068539551</v>
      </c>
      <c r="B82" s="60">
        <v>46562951474</v>
      </c>
      <c r="C82" s="60" t="s">
        <v>2054</v>
      </c>
      <c r="D82" s="60">
        <v>1</v>
      </c>
      <c r="E82" s="60" t="s">
        <v>2475</v>
      </c>
      <c r="F82" s="60">
        <v>429</v>
      </c>
      <c r="G82" s="60" t="s">
        <v>2002</v>
      </c>
      <c r="H82" s="60" t="s">
        <v>2476</v>
      </c>
      <c r="I82" s="60" t="s">
        <v>2477</v>
      </c>
      <c r="J82" s="60" t="s">
        <v>2478</v>
      </c>
      <c r="K82" s="60">
        <v>5</v>
      </c>
      <c r="L82" s="60">
        <v>5</v>
      </c>
      <c r="M82" s="60">
        <v>0</v>
      </c>
      <c r="N82" s="60" t="s">
        <v>2479</v>
      </c>
      <c r="O82" s="60" t="s">
        <v>2480</v>
      </c>
    </row>
    <row r="83" s="55" customFormat="1" spans="1:15">
      <c r="A83" s="60">
        <v>96596989737</v>
      </c>
      <c r="B83" s="60">
        <v>46562951474</v>
      </c>
      <c r="C83" s="60" t="s">
        <v>2054</v>
      </c>
      <c r="D83" s="60">
        <v>1</v>
      </c>
      <c r="E83" s="60" t="s">
        <v>2481</v>
      </c>
      <c r="F83" s="60">
        <v>459</v>
      </c>
      <c r="G83" s="60" t="s">
        <v>2002</v>
      </c>
      <c r="H83" s="60" t="s">
        <v>2482</v>
      </c>
      <c r="I83" s="60" t="s">
        <v>2483</v>
      </c>
      <c r="J83" s="60" t="s">
        <v>2484</v>
      </c>
      <c r="K83" s="60">
        <v>5</v>
      </c>
      <c r="L83" s="60">
        <v>5</v>
      </c>
      <c r="M83" s="60">
        <v>30</v>
      </c>
      <c r="N83" s="60" t="s">
        <v>2485</v>
      </c>
      <c r="O83" s="60" t="s">
        <v>2486</v>
      </c>
    </row>
    <row r="84" s="55" customFormat="1" spans="1:15">
      <c r="A84" s="60">
        <v>96599613318</v>
      </c>
      <c r="B84" s="60">
        <v>46562951474</v>
      </c>
      <c r="C84" s="60" t="s">
        <v>2054</v>
      </c>
      <c r="D84" s="60">
        <v>1</v>
      </c>
      <c r="E84" s="60" t="s">
        <v>2487</v>
      </c>
      <c r="F84" s="60">
        <v>429</v>
      </c>
      <c r="G84" s="60" t="s">
        <v>2002</v>
      </c>
      <c r="H84" s="60" t="s">
        <v>2488</v>
      </c>
      <c r="I84" s="60" t="s">
        <v>2489</v>
      </c>
      <c r="J84" s="60" t="s">
        <v>2490</v>
      </c>
      <c r="K84" s="60">
        <v>5</v>
      </c>
      <c r="L84" s="60">
        <v>5</v>
      </c>
      <c r="M84" s="60">
        <v>0</v>
      </c>
      <c r="N84" s="60" t="s">
        <v>2491</v>
      </c>
      <c r="O84" s="60" t="s">
        <v>2492</v>
      </c>
    </row>
    <row r="85" s="56" customFormat="1" spans="1:15">
      <c r="A85" s="60">
        <v>96602809860</v>
      </c>
      <c r="B85" s="60">
        <v>46562951474</v>
      </c>
      <c r="C85" s="60" t="s">
        <v>2054</v>
      </c>
      <c r="D85" s="60">
        <v>1</v>
      </c>
      <c r="E85" s="60" t="s">
        <v>2493</v>
      </c>
      <c r="F85" s="60">
        <v>429</v>
      </c>
      <c r="G85" s="60" t="s">
        <v>2002</v>
      </c>
      <c r="H85" s="60" t="s">
        <v>2494</v>
      </c>
      <c r="I85" s="60" t="s">
        <v>2495</v>
      </c>
      <c r="J85" s="60" t="s">
        <v>2496</v>
      </c>
      <c r="K85" s="60">
        <v>5</v>
      </c>
      <c r="L85" s="60">
        <v>5</v>
      </c>
      <c r="M85" s="60">
        <v>0</v>
      </c>
      <c r="N85" s="60" t="s">
        <v>2497</v>
      </c>
      <c r="O85" s="60" t="s">
        <v>2498</v>
      </c>
    </row>
  </sheetData>
  <autoFilter ref="A5:O85">
    <sortState ref="A5:O85">
      <sortCondition ref="E2"/>
    </sortState>
    <extLst/>
  </autoFilter>
  <mergeCells count="2">
    <mergeCell ref="A1:K1"/>
    <mergeCell ref="A2:A3"/>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N92"/>
  <sheetViews>
    <sheetView workbookViewId="0">
      <selection activeCell="A1" sqref="A1:K1"/>
    </sheetView>
  </sheetViews>
  <sheetFormatPr defaultColWidth="8" defaultRowHeight="12.75"/>
  <cols>
    <col min="1" max="1" width="20.75" style="28" customWidth="1"/>
    <col min="2" max="2" width="14" style="28" customWidth="1"/>
    <col min="3" max="3" width="12" style="28" customWidth="1"/>
    <col min="4" max="4" width="7.75" style="28" customWidth="1"/>
    <col min="5" max="6" width="19.75" style="31" customWidth="1"/>
    <col min="7" max="7" width="11.75" style="28" customWidth="1"/>
    <col min="8" max="8" width="10.125" style="28" customWidth="1"/>
    <col min="9" max="9" width="12.875" style="28" customWidth="1"/>
    <col min="10" max="10" width="11.5" style="28" customWidth="1"/>
    <col min="11" max="11" width="5.375" style="28" customWidth="1"/>
    <col min="12" max="13" width="10.625" style="28" customWidth="1"/>
    <col min="14" max="14" width="19.125" style="28" customWidth="1"/>
    <col min="15" max="16384" width="8" style="28"/>
  </cols>
  <sheetData>
    <row r="1" s="1" customFormat="1" ht="34" customHeight="1" spans="1:13">
      <c r="A1" s="3" t="s">
        <v>18</v>
      </c>
      <c r="B1" s="4"/>
      <c r="C1" s="4"/>
      <c r="D1" s="4"/>
      <c r="E1" s="4"/>
      <c r="F1" s="4"/>
      <c r="G1" s="4"/>
      <c r="H1" s="4"/>
      <c r="I1" s="4"/>
      <c r="J1" s="4"/>
      <c r="K1" s="24"/>
      <c r="M1" s="1" t="s">
        <v>19</v>
      </c>
    </row>
    <row r="2" s="1" customFormat="1" ht="21" customHeight="1" spans="1:11">
      <c r="A2" s="5" t="s">
        <v>20</v>
      </c>
      <c r="B2" s="6" t="s">
        <v>21</v>
      </c>
      <c r="C2" s="7">
        <v>5891</v>
      </c>
      <c r="D2" s="8" t="s">
        <v>22</v>
      </c>
      <c r="E2" s="7">
        <v>313.5</v>
      </c>
      <c r="F2" s="9" t="s">
        <v>23</v>
      </c>
      <c r="G2" s="7">
        <v>0</v>
      </c>
      <c r="H2" s="10" t="s">
        <v>24</v>
      </c>
      <c r="I2" s="7">
        <v>57739.96</v>
      </c>
      <c r="J2" s="25" t="s">
        <v>25</v>
      </c>
      <c r="K2" s="7"/>
    </row>
    <row r="3" s="1" customFormat="1" ht="21" customHeight="1" spans="1:11">
      <c r="A3" s="11"/>
      <c r="B3" s="12" t="s">
        <v>26</v>
      </c>
      <c r="C3" s="13"/>
      <c r="D3" s="14" t="s">
        <v>27</v>
      </c>
      <c r="E3" s="15"/>
      <c r="F3" s="16"/>
      <c r="G3" s="15"/>
      <c r="H3" s="17"/>
      <c r="I3" s="15"/>
      <c r="J3" s="26"/>
      <c r="K3" s="15"/>
    </row>
    <row r="4" s="2" customFormat="1" ht="21" customHeight="1" spans="1:11">
      <c r="A4" s="18" t="s">
        <v>17</v>
      </c>
      <c r="B4" s="19" t="s">
        <v>4</v>
      </c>
      <c r="C4" s="20">
        <f t="shared" ref="C4:G4" si="0">C3+C2</f>
        <v>5891</v>
      </c>
      <c r="D4" s="21" t="s">
        <v>5</v>
      </c>
      <c r="E4" s="20">
        <f t="shared" si="0"/>
        <v>313.5</v>
      </c>
      <c r="F4" s="22" t="s">
        <v>6</v>
      </c>
      <c r="G4" s="20">
        <f t="shared" si="0"/>
        <v>0</v>
      </c>
      <c r="H4" s="23" t="s">
        <v>24</v>
      </c>
      <c r="I4" s="20">
        <f>I3+I2</f>
        <v>57739.96</v>
      </c>
      <c r="J4" s="27" t="s">
        <v>25</v>
      </c>
      <c r="K4" s="20">
        <f>K3+K2</f>
        <v>0</v>
      </c>
    </row>
    <row r="5" s="28" customFormat="1" ht="13.5" customHeight="1" spans="1:14">
      <c r="A5" s="32" t="s">
        <v>28</v>
      </c>
      <c r="B5" s="32" t="s">
        <v>29</v>
      </c>
      <c r="C5" s="32" t="s">
        <v>2499</v>
      </c>
      <c r="D5" s="32" t="s">
        <v>31</v>
      </c>
      <c r="E5" s="33" t="s">
        <v>35</v>
      </c>
      <c r="F5" s="33" t="s">
        <v>2500</v>
      </c>
      <c r="G5" s="32" t="s">
        <v>32</v>
      </c>
      <c r="H5" s="32" t="s">
        <v>2501</v>
      </c>
      <c r="I5" s="32" t="s">
        <v>34</v>
      </c>
      <c r="J5" s="32" t="s">
        <v>2502</v>
      </c>
      <c r="K5" s="32" t="s">
        <v>2503</v>
      </c>
      <c r="L5" s="32" t="s">
        <v>2504</v>
      </c>
      <c r="M5" s="32" t="s">
        <v>2505</v>
      </c>
      <c r="N5" s="32" t="s">
        <v>2506</v>
      </c>
    </row>
    <row r="6" s="28" customFormat="1" ht="13.5" customHeight="1" spans="1:14">
      <c r="A6" s="34" t="s">
        <v>2507</v>
      </c>
      <c r="B6" s="35" t="s">
        <v>2508</v>
      </c>
      <c r="C6" s="36">
        <v>568</v>
      </c>
      <c r="D6" s="35" t="s">
        <v>47</v>
      </c>
      <c r="E6" s="37">
        <v>43616.8291435185</v>
      </c>
      <c r="F6" s="38">
        <v>43616.8591203704</v>
      </c>
      <c r="G6" s="35" t="s">
        <v>2509</v>
      </c>
      <c r="H6" s="39" t="s">
        <v>2510</v>
      </c>
      <c r="I6" s="35" t="s">
        <v>2511</v>
      </c>
      <c r="J6" s="39" t="s">
        <v>2512</v>
      </c>
      <c r="K6" s="45">
        <v>1</v>
      </c>
      <c r="L6" s="35" t="s">
        <v>2513</v>
      </c>
      <c r="M6" s="35" t="s">
        <v>2514</v>
      </c>
      <c r="N6" s="39" t="s">
        <v>2515</v>
      </c>
    </row>
    <row r="7" s="28" customFormat="1" ht="13.5" customHeight="1" spans="1:14">
      <c r="A7" s="34" t="s">
        <v>2516</v>
      </c>
      <c r="B7" s="35" t="s">
        <v>2517</v>
      </c>
      <c r="C7" s="36">
        <v>1392</v>
      </c>
      <c r="D7" s="35" t="s">
        <v>47</v>
      </c>
      <c r="E7" s="38">
        <v>43616.8185300926</v>
      </c>
      <c r="F7" s="38">
        <v>43616.8210185185</v>
      </c>
      <c r="G7" s="35" t="s">
        <v>2518</v>
      </c>
      <c r="H7" s="39" t="s">
        <v>2519</v>
      </c>
      <c r="I7" s="35" t="s">
        <v>2520</v>
      </c>
      <c r="J7" s="39" t="s">
        <v>2521</v>
      </c>
      <c r="K7" s="45">
        <v>4</v>
      </c>
      <c r="L7" s="35" t="s">
        <v>2522</v>
      </c>
      <c r="M7" s="35" t="s">
        <v>2523</v>
      </c>
      <c r="N7" s="39" t="s">
        <v>2524</v>
      </c>
    </row>
    <row r="8" s="28" customFormat="1" ht="13.5" customHeight="1" spans="1:14">
      <c r="A8" s="34" t="s">
        <v>2525</v>
      </c>
      <c r="B8" s="35" t="s">
        <v>2526</v>
      </c>
      <c r="C8" s="36">
        <v>688</v>
      </c>
      <c r="D8" s="35" t="s">
        <v>47</v>
      </c>
      <c r="E8" s="38">
        <v>43616.8137731481</v>
      </c>
      <c r="F8" s="38">
        <v>43616.8158796296</v>
      </c>
      <c r="G8" s="35" t="s">
        <v>2527</v>
      </c>
      <c r="H8" s="39" t="s">
        <v>2528</v>
      </c>
      <c r="I8" s="35" t="s">
        <v>2529</v>
      </c>
      <c r="J8" s="39" t="s">
        <v>2530</v>
      </c>
      <c r="K8" s="45">
        <v>1</v>
      </c>
      <c r="L8" s="35" t="s">
        <v>2513</v>
      </c>
      <c r="M8" s="35" t="s">
        <v>2514</v>
      </c>
      <c r="N8" s="39" t="s">
        <v>2531</v>
      </c>
    </row>
    <row r="9" s="28" customFormat="1" ht="13.5" customHeight="1" spans="1:14">
      <c r="A9" s="34" t="s">
        <v>2532</v>
      </c>
      <c r="B9" s="35" t="s">
        <v>2533</v>
      </c>
      <c r="C9" s="36">
        <v>1044</v>
      </c>
      <c r="D9" s="35" t="s">
        <v>47</v>
      </c>
      <c r="E9" s="38">
        <v>43616.8046759259</v>
      </c>
      <c r="F9" s="38">
        <v>43616.807025463</v>
      </c>
      <c r="G9" s="35" t="s">
        <v>2534</v>
      </c>
      <c r="H9" s="39" t="s">
        <v>2535</v>
      </c>
      <c r="I9" s="35" t="s">
        <v>2536</v>
      </c>
      <c r="J9" s="39" t="s">
        <v>2521</v>
      </c>
      <c r="K9" s="45">
        <v>3</v>
      </c>
      <c r="L9" s="35" t="s">
        <v>2522</v>
      </c>
      <c r="M9" s="35" t="s">
        <v>2523</v>
      </c>
      <c r="N9" s="39" t="s">
        <v>2537</v>
      </c>
    </row>
    <row r="10" s="28" customFormat="1" ht="13.5" customHeight="1" spans="1:14">
      <c r="A10" s="34" t="s">
        <v>2538</v>
      </c>
      <c r="B10" s="35" t="s">
        <v>2539</v>
      </c>
      <c r="C10" s="36">
        <v>838</v>
      </c>
      <c r="D10" s="35" t="s">
        <v>2540</v>
      </c>
      <c r="E10" s="38">
        <v>43614.9522800926</v>
      </c>
      <c r="F10" s="38">
        <v>43614.9581018519</v>
      </c>
      <c r="G10" s="35" t="s">
        <v>2541</v>
      </c>
      <c r="H10" s="39" t="s">
        <v>2542</v>
      </c>
      <c r="I10" s="35" t="s">
        <v>2543</v>
      </c>
      <c r="J10" s="39" t="s">
        <v>2544</v>
      </c>
      <c r="K10" s="45">
        <v>2</v>
      </c>
      <c r="L10" s="35" t="s">
        <v>2545</v>
      </c>
      <c r="M10" s="35" t="s">
        <v>2514</v>
      </c>
      <c r="N10" s="39" t="s">
        <v>2546</v>
      </c>
    </row>
    <row r="11" s="28" customFormat="1" ht="13.5" customHeight="1" spans="1:14">
      <c r="A11" s="34" t="s">
        <v>2547</v>
      </c>
      <c r="B11" s="35" t="s">
        <v>2548</v>
      </c>
      <c r="C11" s="36">
        <v>1192</v>
      </c>
      <c r="D11" s="35" t="s">
        <v>47</v>
      </c>
      <c r="E11" s="38">
        <v>43614.9069791667</v>
      </c>
      <c r="F11" s="38">
        <v>43614.922662037</v>
      </c>
      <c r="G11" s="35" t="s">
        <v>2549</v>
      </c>
      <c r="H11" s="39" t="s">
        <v>2550</v>
      </c>
      <c r="I11" s="35" t="s">
        <v>2551</v>
      </c>
      <c r="J11" s="39" t="s">
        <v>2552</v>
      </c>
      <c r="K11" s="45">
        <v>4</v>
      </c>
      <c r="L11" s="35" t="s">
        <v>2522</v>
      </c>
      <c r="M11" s="35" t="s">
        <v>2523</v>
      </c>
      <c r="N11" s="39" t="s">
        <v>2553</v>
      </c>
    </row>
    <row r="12" s="28" customFormat="1" ht="13.5" customHeight="1" spans="1:14">
      <c r="A12" s="34" t="s">
        <v>2554</v>
      </c>
      <c r="B12" s="35" t="s">
        <v>2555</v>
      </c>
      <c r="C12" s="36">
        <v>1490</v>
      </c>
      <c r="D12" s="35" t="s">
        <v>47</v>
      </c>
      <c r="E12" s="38">
        <v>43614.876099537</v>
      </c>
      <c r="F12" s="38">
        <v>43614.8793518519</v>
      </c>
      <c r="G12" s="35" t="s">
        <v>2556</v>
      </c>
      <c r="H12" s="39" t="s">
        <v>2557</v>
      </c>
      <c r="I12" s="35" t="s">
        <v>2558</v>
      </c>
      <c r="J12" s="39" t="s">
        <v>2552</v>
      </c>
      <c r="K12" s="45">
        <v>5</v>
      </c>
      <c r="L12" s="35" t="s">
        <v>2522</v>
      </c>
      <c r="M12" s="35" t="s">
        <v>2523</v>
      </c>
      <c r="N12" s="39" t="s">
        <v>2559</v>
      </c>
    </row>
    <row r="13" s="28" customFormat="1" ht="13.5" customHeight="1" spans="1:14">
      <c r="A13" s="34" t="s">
        <v>2560</v>
      </c>
      <c r="B13" s="35" t="s">
        <v>2561</v>
      </c>
      <c r="C13" s="36">
        <v>496</v>
      </c>
      <c r="D13" s="35" t="s">
        <v>47</v>
      </c>
      <c r="E13" s="38">
        <v>43613.7058796296</v>
      </c>
      <c r="F13" s="38">
        <v>43613.7060763889</v>
      </c>
      <c r="G13" s="35" t="s">
        <v>2562</v>
      </c>
      <c r="H13" s="39" t="s">
        <v>2563</v>
      </c>
      <c r="I13" s="35" t="s">
        <v>2564</v>
      </c>
      <c r="J13" s="39" t="s">
        <v>2565</v>
      </c>
      <c r="K13" s="45">
        <v>1</v>
      </c>
      <c r="L13" s="35" t="s">
        <v>2566</v>
      </c>
      <c r="M13" s="35" t="s">
        <v>2514</v>
      </c>
      <c r="N13" s="39" t="s">
        <v>2567</v>
      </c>
    </row>
    <row r="14" s="28" customFormat="1" ht="13.5" customHeight="1" spans="1:14">
      <c r="A14" s="34" t="s">
        <v>2568</v>
      </c>
      <c r="B14" s="35" t="s">
        <v>2569</v>
      </c>
      <c r="C14" s="36">
        <v>496</v>
      </c>
      <c r="D14" s="35" t="s">
        <v>47</v>
      </c>
      <c r="E14" s="38">
        <v>43613.6423263889</v>
      </c>
      <c r="F14" s="38">
        <v>43613.6425462963</v>
      </c>
      <c r="G14" s="35" t="s">
        <v>2570</v>
      </c>
      <c r="H14" s="39" t="s">
        <v>2571</v>
      </c>
      <c r="I14" s="35" t="s">
        <v>2572</v>
      </c>
      <c r="J14" s="39" t="s">
        <v>2573</v>
      </c>
      <c r="K14" s="45">
        <v>1</v>
      </c>
      <c r="L14" s="35" t="s">
        <v>2566</v>
      </c>
      <c r="M14" s="35" t="s">
        <v>2514</v>
      </c>
      <c r="N14" s="39" t="s">
        <v>2574</v>
      </c>
    </row>
    <row r="15" s="28" customFormat="1" ht="13.5" customHeight="1" spans="1:14">
      <c r="A15" s="34" t="s">
        <v>2575</v>
      </c>
      <c r="B15" s="35" t="s">
        <v>2576</v>
      </c>
      <c r="C15" s="36">
        <v>496</v>
      </c>
      <c r="D15" s="35" t="s">
        <v>47</v>
      </c>
      <c r="E15" s="38">
        <v>43613.6232291667</v>
      </c>
      <c r="F15" s="38">
        <v>43613.6235069445</v>
      </c>
      <c r="G15" s="35" t="s">
        <v>2577</v>
      </c>
      <c r="H15" s="39" t="s">
        <v>2578</v>
      </c>
      <c r="I15" s="35" t="s">
        <v>2579</v>
      </c>
      <c r="J15" s="39" t="s">
        <v>2580</v>
      </c>
      <c r="K15" s="45">
        <v>1</v>
      </c>
      <c r="L15" s="35" t="s">
        <v>2514</v>
      </c>
      <c r="M15" s="35" t="s">
        <v>2581</v>
      </c>
      <c r="N15" s="39" t="s">
        <v>2582</v>
      </c>
    </row>
    <row r="16" s="29" customFormat="1" ht="13.5" hidden="1" customHeight="1" spans="1:14">
      <c r="A16" s="40" t="s">
        <v>2583</v>
      </c>
      <c r="B16" s="41" t="s">
        <v>2584</v>
      </c>
      <c r="C16" s="42">
        <v>328</v>
      </c>
      <c r="D16" s="41" t="s">
        <v>47</v>
      </c>
      <c r="E16" s="43">
        <v>43613.5284027778</v>
      </c>
      <c r="F16" s="43">
        <v>43613.5290277778</v>
      </c>
      <c r="G16" s="41" t="s">
        <v>2585</v>
      </c>
      <c r="H16" s="44" t="s">
        <v>2586</v>
      </c>
      <c r="I16" s="41" t="s">
        <v>2587</v>
      </c>
      <c r="J16" s="44" t="s">
        <v>2588</v>
      </c>
      <c r="K16" s="46">
        <v>1</v>
      </c>
      <c r="L16" s="41" t="s">
        <v>2589</v>
      </c>
      <c r="M16" s="41" t="s">
        <v>2589</v>
      </c>
      <c r="N16" s="44" t="s">
        <v>2590</v>
      </c>
    </row>
    <row r="17" s="28" customFormat="1" ht="13.5" customHeight="1" spans="5:13">
      <c r="E17" s="31"/>
      <c r="F17" s="31"/>
      <c r="J17" s="39" t="s">
        <v>2591</v>
      </c>
      <c r="K17" s="45">
        <v>1</v>
      </c>
      <c r="L17" s="35" t="s">
        <v>2513</v>
      </c>
      <c r="M17" s="35" t="s">
        <v>2514</v>
      </c>
    </row>
    <row r="18" s="28" customFormat="1" ht="13.5" customHeight="1" spans="5:13">
      <c r="E18" s="31"/>
      <c r="F18" s="31"/>
      <c r="J18" s="39" t="s">
        <v>2552</v>
      </c>
      <c r="K18" s="45">
        <v>1</v>
      </c>
      <c r="L18" s="35" t="s">
        <v>2522</v>
      </c>
      <c r="M18" s="35" t="s">
        <v>2523</v>
      </c>
    </row>
    <row r="19" s="28" customFormat="1" ht="13.5" customHeight="1" spans="5:13">
      <c r="E19" s="31"/>
      <c r="F19" s="31"/>
      <c r="J19" s="39" t="s">
        <v>2592</v>
      </c>
      <c r="K19" s="45">
        <v>1</v>
      </c>
      <c r="L19" s="35" t="s">
        <v>2593</v>
      </c>
      <c r="M19" s="35" t="s">
        <v>2514</v>
      </c>
    </row>
    <row r="20" s="28" customFormat="1" ht="13.5" customHeight="1" spans="5:13">
      <c r="E20" s="31"/>
      <c r="F20" s="31"/>
      <c r="J20" s="39" t="s">
        <v>2565</v>
      </c>
      <c r="K20" s="45">
        <v>1</v>
      </c>
      <c r="L20" s="35" t="s">
        <v>2566</v>
      </c>
      <c r="M20" s="35" t="s">
        <v>2514</v>
      </c>
    </row>
    <row r="21" s="28" customFormat="1" ht="13.5" customHeight="1" spans="1:14">
      <c r="A21" s="34" t="s">
        <v>2594</v>
      </c>
      <c r="B21" s="35" t="s">
        <v>2595</v>
      </c>
      <c r="C21" s="36">
        <v>2918</v>
      </c>
      <c r="D21" s="35" t="s">
        <v>47</v>
      </c>
      <c r="E21" s="38">
        <v>43612.9696875</v>
      </c>
      <c r="F21" s="38">
        <v>43613.4153935185</v>
      </c>
      <c r="G21" s="35" t="s">
        <v>2596</v>
      </c>
      <c r="H21" s="39" t="s">
        <v>2597</v>
      </c>
      <c r="I21" s="35" t="s">
        <v>2598</v>
      </c>
      <c r="J21" s="39" t="s">
        <v>2599</v>
      </c>
      <c r="K21" s="45">
        <v>2</v>
      </c>
      <c r="L21" s="35" t="s">
        <v>2593</v>
      </c>
      <c r="M21" s="35" t="s">
        <v>2514</v>
      </c>
      <c r="N21" s="39" t="s">
        <v>2600</v>
      </c>
    </row>
    <row r="22" s="28" customFormat="1" ht="13.5" customHeight="1" spans="5:13">
      <c r="E22" s="31"/>
      <c r="F22" s="31"/>
      <c r="J22" s="39" t="s">
        <v>2573</v>
      </c>
      <c r="K22" s="45">
        <v>2</v>
      </c>
      <c r="L22" s="35" t="s">
        <v>2566</v>
      </c>
      <c r="M22" s="35" t="s">
        <v>2514</v>
      </c>
    </row>
    <row r="23" s="28" customFormat="1" ht="13.5" customHeight="1" spans="1:14">
      <c r="A23" s="34" t="s">
        <v>2601</v>
      </c>
      <c r="B23" s="35" t="s">
        <v>2602</v>
      </c>
      <c r="C23" s="36">
        <v>1870</v>
      </c>
      <c r="D23" s="35" t="s">
        <v>47</v>
      </c>
      <c r="E23" s="38">
        <v>43612.8506018519</v>
      </c>
      <c r="F23" s="38">
        <v>43613.3766435185</v>
      </c>
      <c r="G23" s="35" t="s">
        <v>2603</v>
      </c>
      <c r="H23" s="39" t="s">
        <v>2604</v>
      </c>
      <c r="I23" s="35" t="s">
        <v>2605</v>
      </c>
      <c r="J23" s="39" t="s">
        <v>2599</v>
      </c>
      <c r="K23" s="45">
        <v>2</v>
      </c>
      <c r="L23" s="35" t="s">
        <v>2593</v>
      </c>
      <c r="M23" s="35" t="s">
        <v>2514</v>
      </c>
      <c r="N23" s="39" t="s">
        <v>2606</v>
      </c>
    </row>
    <row r="24" s="28" customFormat="1" ht="13.5" customHeight="1" spans="1:14">
      <c r="A24" s="34" t="s">
        <v>2607</v>
      </c>
      <c r="B24" s="35" t="s">
        <v>2608</v>
      </c>
      <c r="C24" s="36">
        <v>1950</v>
      </c>
      <c r="D24" s="35" t="s">
        <v>47</v>
      </c>
      <c r="E24" s="38">
        <v>43612.8491319444</v>
      </c>
      <c r="F24" s="38">
        <v>43613.708125</v>
      </c>
      <c r="G24" s="35" t="s">
        <v>2609</v>
      </c>
      <c r="H24" s="39" t="s">
        <v>2610</v>
      </c>
      <c r="I24" s="35" t="s">
        <v>2611</v>
      </c>
      <c r="J24" s="39" t="s">
        <v>2612</v>
      </c>
      <c r="K24" s="45">
        <v>2</v>
      </c>
      <c r="L24" s="35" t="s">
        <v>2613</v>
      </c>
      <c r="M24" s="35" t="s">
        <v>2613</v>
      </c>
      <c r="N24" s="39" t="s">
        <v>2614</v>
      </c>
    </row>
    <row r="25" s="28" customFormat="1" ht="13.5" customHeight="1" spans="5:13">
      <c r="E25" s="31"/>
      <c r="F25" s="31"/>
      <c r="J25" s="39" t="s">
        <v>2615</v>
      </c>
      <c r="K25" s="45">
        <v>1</v>
      </c>
      <c r="L25" s="35" t="s">
        <v>2613</v>
      </c>
      <c r="M25" s="35" t="s">
        <v>2613</v>
      </c>
    </row>
    <row r="26" s="28" customFormat="1" ht="13.5" customHeight="1" spans="1:14">
      <c r="A26" s="34" t="s">
        <v>2616</v>
      </c>
      <c r="B26" s="35" t="s">
        <v>2617</v>
      </c>
      <c r="C26" s="36">
        <v>688</v>
      </c>
      <c r="D26" s="35" t="s">
        <v>47</v>
      </c>
      <c r="E26" s="38">
        <v>43612.8364583333</v>
      </c>
      <c r="F26" s="38">
        <v>43612.8397222222</v>
      </c>
      <c r="G26" s="35" t="s">
        <v>2618</v>
      </c>
      <c r="H26" s="39" t="s">
        <v>2619</v>
      </c>
      <c r="I26" s="35" t="s">
        <v>2620</v>
      </c>
      <c r="J26" s="39" t="s">
        <v>2530</v>
      </c>
      <c r="K26" s="45">
        <v>1</v>
      </c>
      <c r="L26" s="35" t="s">
        <v>2513</v>
      </c>
      <c r="M26" s="35" t="s">
        <v>2514</v>
      </c>
      <c r="N26" s="39" t="s">
        <v>2621</v>
      </c>
    </row>
    <row r="27" s="28" customFormat="1" ht="13.5" customHeight="1" spans="1:14">
      <c r="A27" s="34" t="s">
        <v>2622</v>
      </c>
      <c r="B27" s="35" t="s">
        <v>2623</v>
      </c>
      <c r="C27" s="36">
        <v>1392</v>
      </c>
      <c r="D27" s="35" t="s">
        <v>47</v>
      </c>
      <c r="E27" s="38">
        <v>43612.8361342593</v>
      </c>
      <c r="F27" s="38">
        <v>43612.844375</v>
      </c>
      <c r="G27" s="35" t="s">
        <v>2624</v>
      </c>
      <c r="H27" s="39" t="s">
        <v>2625</v>
      </c>
      <c r="I27" s="35" t="s">
        <v>2626</v>
      </c>
      <c r="J27" s="39" t="s">
        <v>2521</v>
      </c>
      <c r="K27" s="45">
        <v>4</v>
      </c>
      <c r="L27" s="35" t="s">
        <v>2522</v>
      </c>
      <c r="M27" s="35" t="s">
        <v>2523</v>
      </c>
      <c r="N27" s="39" t="s">
        <v>2627</v>
      </c>
    </row>
    <row r="28" s="28" customFormat="1" ht="13.5" customHeight="1" spans="1:14">
      <c r="A28" s="34" t="s">
        <v>2628</v>
      </c>
      <c r="B28" s="35" t="s">
        <v>2629</v>
      </c>
      <c r="C28" s="36">
        <v>618</v>
      </c>
      <c r="D28" s="35" t="s">
        <v>47</v>
      </c>
      <c r="E28" s="38">
        <v>43612.8297916667</v>
      </c>
      <c r="F28" s="38">
        <v>43612.8360185185</v>
      </c>
      <c r="G28" s="35" t="s">
        <v>2630</v>
      </c>
      <c r="H28" s="39" t="s">
        <v>2631</v>
      </c>
      <c r="I28" s="35" t="s">
        <v>2632</v>
      </c>
      <c r="J28" s="39" t="s">
        <v>2633</v>
      </c>
      <c r="K28" s="45">
        <v>1</v>
      </c>
      <c r="L28" s="35" t="s">
        <v>2513</v>
      </c>
      <c r="M28" s="35" t="s">
        <v>2514</v>
      </c>
      <c r="N28" s="39" t="s">
        <v>2634</v>
      </c>
    </row>
    <row r="29" s="28" customFormat="1" ht="13.5" customHeight="1" spans="1:14">
      <c r="A29" s="34" t="s">
        <v>2635</v>
      </c>
      <c r="B29" s="35" t="s">
        <v>2636</v>
      </c>
      <c r="C29" s="36">
        <v>2088</v>
      </c>
      <c r="D29" s="35" t="s">
        <v>47</v>
      </c>
      <c r="E29" s="38">
        <v>43612.8262152778</v>
      </c>
      <c r="F29" s="38">
        <v>43612.8289583333</v>
      </c>
      <c r="G29" s="35" t="s">
        <v>2637</v>
      </c>
      <c r="H29" s="39" t="s">
        <v>2638</v>
      </c>
      <c r="I29" s="35" t="s">
        <v>2639</v>
      </c>
      <c r="J29" s="39" t="s">
        <v>2521</v>
      </c>
      <c r="K29" s="45">
        <v>6</v>
      </c>
      <c r="L29" s="35" t="s">
        <v>2522</v>
      </c>
      <c r="M29" s="35" t="s">
        <v>2523</v>
      </c>
      <c r="N29" s="39" t="s">
        <v>2640</v>
      </c>
    </row>
    <row r="30" s="28" customFormat="1" ht="13.5" customHeight="1" spans="1:14">
      <c r="A30" s="34" t="s">
        <v>2641</v>
      </c>
      <c r="B30" s="35" t="s">
        <v>2642</v>
      </c>
      <c r="C30" s="36">
        <v>1950</v>
      </c>
      <c r="D30" s="35" t="s">
        <v>47</v>
      </c>
      <c r="E30" s="38">
        <v>43611.6939583333</v>
      </c>
      <c r="F30" s="38">
        <v>43613.4036226852</v>
      </c>
      <c r="G30" s="35" t="s">
        <v>2643</v>
      </c>
      <c r="H30" s="39" t="s">
        <v>2644</v>
      </c>
      <c r="I30" s="35" t="s">
        <v>2645</v>
      </c>
      <c r="J30" s="39" t="s">
        <v>2612</v>
      </c>
      <c r="K30" s="45">
        <v>3</v>
      </c>
      <c r="L30" s="35" t="s">
        <v>2613</v>
      </c>
      <c r="M30" s="35" t="s">
        <v>2613</v>
      </c>
      <c r="N30" s="39" t="s">
        <v>2646</v>
      </c>
    </row>
    <row r="31" s="28" customFormat="1" ht="13.5" customHeight="1" spans="1:14">
      <c r="A31" s="34" t="s">
        <v>2647</v>
      </c>
      <c r="B31" s="35" t="s">
        <v>2648</v>
      </c>
      <c r="C31" s="36">
        <v>1192</v>
      </c>
      <c r="D31" s="35" t="s">
        <v>47</v>
      </c>
      <c r="E31" s="38">
        <v>43611.6836574074</v>
      </c>
      <c r="F31" s="38">
        <v>43613.4441319444</v>
      </c>
      <c r="G31" s="35" t="s">
        <v>2649</v>
      </c>
      <c r="H31" s="39" t="s">
        <v>2650</v>
      </c>
      <c r="I31" s="35" t="s">
        <v>2651</v>
      </c>
      <c r="J31" s="39" t="s">
        <v>2552</v>
      </c>
      <c r="K31" s="45">
        <v>4</v>
      </c>
      <c r="L31" s="35" t="s">
        <v>2522</v>
      </c>
      <c r="M31" s="35" t="s">
        <v>2523</v>
      </c>
      <c r="N31" s="39" t="s">
        <v>2652</v>
      </c>
    </row>
    <row r="32" s="28" customFormat="1" ht="13.5" customHeight="1" spans="1:14">
      <c r="A32" s="34" t="s">
        <v>2653</v>
      </c>
      <c r="B32" s="35" t="s">
        <v>2654</v>
      </c>
      <c r="C32" s="36">
        <v>2096</v>
      </c>
      <c r="D32" s="35" t="s">
        <v>47</v>
      </c>
      <c r="E32" s="38">
        <v>43611.6804513889</v>
      </c>
      <c r="F32" s="38">
        <v>43613.3837962963</v>
      </c>
      <c r="G32" s="35" t="s">
        <v>2655</v>
      </c>
      <c r="H32" s="39" t="s">
        <v>2656</v>
      </c>
      <c r="I32" s="35" t="s">
        <v>2657</v>
      </c>
      <c r="J32" s="39" t="s">
        <v>2658</v>
      </c>
      <c r="K32" s="45">
        <v>4</v>
      </c>
      <c r="L32" s="35" t="s">
        <v>2566</v>
      </c>
      <c r="M32" s="35" t="s">
        <v>2514</v>
      </c>
      <c r="N32" s="39" t="s">
        <v>2659</v>
      </c>
    </row>
    <row r="33" s="28" customFormat="1" ht="13.5" customHeight="1" spans="1:14">
      <c r="A33" s="34" t="s">
        <v>2660</v>
      </c>
      <c r="B33" s="35" t="s">
        <v>2661</v>
      </c>
      <c r="C33" s="36">
        <v>688</v>
      </c>
      <c r="D33" s="35" t="s">
        <v>47</v>
      </c>
      <c r="E33" s="38">
        <v>43611.6163657407</v>
      </c>
      <c r="F33" s="38">
        <v>43611.6209953704</v>
      </c>
      <c r="G33" s="35" t="s">
        <v>2662</v>
      </c>
      <c r="H33" s="39" t="s">
        <v>2663</v>
      </c>
      <c r="I33" s="35" t="s">
        <v>2664</v>
      </c>
      <c r="J33" s="39" t="s">
        <v>2530</v>
      </c>
      <c r="K33" s="45">
        <v>1</v>
      </c>
      <c r="L33" s="35" t="s">
        <v>2513</v>
      </c>
      <c r="M33" s="35" t="s">
        <v>2514</v>
      </c>
      <c r="N33" s="39" t="s">
        <v>2665</v>
      </c>
    </row>
    <row r="34" s="28" customFormat="1" ht="13.5" customHeight="1" spans="1:14">
      <c r="A34" s="34" t="s">
        <v>2666</v>
      </c>
      <c r="B34" s="35" t="s">
        <v>2667</v>
      </c>
      <c r="C34" s="36">
        <v>618</v>
      </c>
      <c r="D34" s="35" t="s">
        <v>47</v>
      </c>
      <c r="E34" s="38">
        <v>43611.5920717593</v>
      </c>
      <c r="F34" s="38">
        <v>43611.596712963</v>
      </c>
      <c r="G34" s="35" t="s">
        <v>2668</v>
      </c>
      <c r="H34" s="39" t="s">
        <v>2669</v>
      </c>
      <c r="I34" s="35" t="s">
        <v>2670</v>
      </c>
      <c r="J34" s="39" t="s">
        <v>2633</v>
      </c>
      <c r="K34" s="45">
        <v>1</v>
      </c>
      <c r="L34" s="35" t="s">
        <v>2513</v>
      </c>
      <c r="M34" s="35" t="s">
        <v>2514</v>
      </c>
      <c r="N34" s="39" t="s">
        <v>2671</v>
      </c>
    </row>
    <row r="35" s="28" customFormat="1" ht="13.5" customHeight="1" spans="1:14">
      <c r="A35" s="34" t="s">
        <v>2672</v>
      </c>
      <c r="B35" s="35" t="s">
        <v>2673</v>
      </c>
      <c r="C35" s="36">
        <v>524</v>
      </c>
      <c r="D35" s="35" t="s">
        <v>47</v>
      </c>
      <c r="E35" s="38">
        <v>43611.5679513889</v>
      </c>
      <c r="F35" s="38">
        <v>43611.5717592593</v>
      </c>
      <c r="G35" s="35" t="s">
        <v>2674</v>
      </c>
      <c r="H35" s="39" t="s">
        <v>2675</v>
      </c>
      <c r="I35" s="35" t="s">
        <v>2676</v>
      </c>
      <c r="J35" s="39" t="s">
        <v>2573</v>
      </c>
      <c r="K35" s="45">
        <v>1</v>
      </c>
      <c r="L35" s="35" t="s">
        <v>2566</v>
      </c>
      <c r="M35" s="35" t="s">
        <v>2514</v>
      </c>
      <c r="N35" s="39" t="s">
        <v>2677</v>
      </c>
    </row>
    <row r="36" s="28" customFormat="1" ht="13.5" customHeight="1" spans="1:14">
      <c r="A36" s="34" t="s">
        <v>2678</v>
      </c>
      <c r="B36" s="35" t="s">
        <v>2679</v>
      </c>
      <c r="C36" s="36">
        <v>618</v>
      </c>
      <c r="D36" s="35" t="s">
        <v>47</v>
      </c>
      <c r="E36" s="38">
        <v>43611.5656597222</v>
      </c>
      <c r="F36" s="38">
        <v>43611.5711805556</v>
      </c>
      <c r="G36" s="35" t="s">
        <v>2680</v>
      </c>
      <c r="H36" s="39" t="s">
        <v>2681</v>
      </c>
      <c r="I36" s="35" t="s">
        <v>2682</v>
      </c>
      <c r="J36" s="39" t="s">
        <v>2683</v>
      </c>
      <c r="K36" s="45">
        <v>1</v>
      </c>
      <c r="L36" s="35" t="s">
        <v>2513</v>
      </c>
      <c r="M36" s="35" t="s">
        <v>2514</v>
      </c>
      <c r="N36" s="39" t="s">
        <v>2684</v>
      </c>
    </row>
    <row r="37" s="28" customFormat="1" ht="13.5" customHeight="1" spans="1:14">
      <c r="A37" s="34" t="s">
        <v>2685</v>
      </c>
      <c r="B37" s="35" t="s">
        <v>2686</v>
      </c>
      <c r="C37" s="36">
        <v>2088</v>
      </c>
      <c r="D37" s="35" t="s">
        <v>47</v>
      </c>
      <c r="E37" s="38">
        <v>43611.5525925926</v>
      </c>
      <c r="F37" s="38">
        <v>43611.5546412037</v>
      </c>
      <c r="G37" s="35" t="s">
        <v>2687</v>
      </c>
      <c r="H37" s="39" t="s">
        <v>2688</v>
      </c>
      <c r="I37" s="35" t="s">
        <v>2689</v>
      </c>
      <c r="J37" s="39" t="s">
        <v>2521</v>
      </c>
      <c r="K37" s="45">
        <v>6</v>
      </c>
      <c r="L37" s="35" t="s">
        <v>2522</v>
      </c>
      <c r="M37" s="35" t="s">
        <v>2523</v>
      </c>
      <c r="N37" s="39" t="s">
        <v>2690</v>
      </c>
    </row>
    <row r="38" s="28" customFormat="1" ht="13.5" customHeight="1" spans="1:14">
      <c r="A38" s="34" t="s">
        <v>2691</v>
      </c>
      <c r="B38" s="35" t="s">
        <v>2692</v>
      </c>
      <c r="C38" s="36">
        <v>1392</v>
      </c>
      <c r="D38" s="35" t="s">
        <v>47</v>
      </c>
      <c r="E38" s="38">
        <v>43611.5253703704</v>
      </c>
      <c r="F38" s="38">
        <v>43611.5286226852</v>
      </c>
      <c r="G38" s="35" t="s">
        <v>2693</v>
      </c>
      <c r="H38" s="39" t="s">
        <v>2694</v>
      </c>
      <c r="I38" s="35" t="s">
        <v>2695</v>
      </c>
      <c r="J38" s="39" t="s">
        <v>2521</v>
      </c>
      <c r="K38" s="45">
        <v>4</v>
      </c>
      <c r="L38" s="35" t="s">
        <v>2522</v>
      </c>
      <c r="M38" s="35" t="s">
        <v>2523</v>
      </c>
      <c r="N38" s="39" t="s">
        <v>2696</v>
      </c>
    </row>
    <row r="39" s="28" customFormat="1" ht="13.5" customHeight="1" spans="1:14">
      <c r="A39" s="34" t="s">
        <v>2697</v>
      </c>
      <c r="B39" s="35" t="s">
        <v>2698</v>
      </c>
      <c r="C39" s="36">
        <v>2088</v>
      </c>
      <c r="D39" s="35" t="s">
        <v>2699</v>
      </c>
      <c r="E39" s="38">
        <v>43611.5117013889</v>
      </c>
      <c r="F39" s="31"/>
      <c r="G39" s="35" t="s">
        <v>2700</v>
      </c>
      <c r="H39" s="39" t="s">
        <v>2701</v>
      </c>
      <c r="I39" s="35" t="s">
        <v>2702</v>
      </c>
      <c r="J39" s="39" t="s">
        <v>2521</v>
      </c>
      <c r="K39" s="45">
        <v>6</v>
      </c>
      <c r="L39" s="35" t="s">
        <v>2522</v>
      </c>
      <c r="M39" s="35" t="s">
        <v>2523</v>
      </c>
      <c r="N39" s="39" t="s">
        <v>2514</v>
      </c>
    </row>
    <row r="40" s="28" customFormat="1" ht="13.5" customHeight="1" spans="1:14">
      <c r="A40" s="34" t="s">
        <v>2703</v>
      </c>
      <c r="B40" s="35" t="s">
        <v>2704</v>
      </c>
      <c r="C40" s="36">
        <v>524</v>
      </c>
      <c r="D40" s="35" t="s">
        <v>47</v>
      </c>
      <c r="E40" s="38">
        <v>43611.5014236111</v>
      </c>
      <c r="F40" s="38">
        <v>43611.5086805556</v>
      </c>
      <c r="G40" s="35" t="s">
        <v>2705</v>
      </c>
      <c r="H40" s="39" t="s">
        <v>2706</v>
      </c>
      <c r="I40" s="35" t="s">
        <v>2707</v>
      </c>
      <c r="J40" s="39" t="s">
        <v>2658</v>
      </c>
      <c r="K40" s="45">
        <v>1</v>
      </c>
      <c r="L40" s="35" t="s">
        <v>2566</v>
      </c>
      <c r="M40" s="35" t="s">
        <v>2514</v>
      </c>
      <c r="N40" s="39" t="s">
        <v>2708</v>
      </c>
    </row>
    <row r="41" s="28" customFormat="1" ht="13.5" customHeight="1" spans="1:14">
      <c r="A41" s="34" t="s">
        <v>2709</v>
      </c>
      <c r="B41" s="35" t="s">
        <v>2710</v>
      </c>
      <c r="C41" s="36">
        <v>524</v>
      </c>
      <c r="D41" s="35" t="s">
        <v>47</v>
      </c>
      <c r="E41" s="38">
        <v>43611.4909490741</v>
      </c>
      <c r="F41" s="38">
        <v>43611.4942476852</v>
      </c>
      <c r="G41" s="35" t="s">
        <v>2711</v>
      </c>
      <c r="H41" s="39" t="s">
        <v>2712</v>
      </c>
      <c r="I41" s="35" t="s">
        <v>2713</v>
      </c>
      <c r="J41" s="39" t="s">
        <v>2714</v>
      </c>
      <c r="K41" s="45">
        <v>1</v>
      </c>
      <c r="L41" s="35" t="s">
        <v>2566</v>
      </c>
      <c r="M41" s="35" t="s">
        <v>2514</v>
      </c>
      <c r="N41" s="39" t="s">
        <v>2715</v>
      </c>
    </row>
    <row r="42" s="28" customFormat="1" ht="13.5" customHeight="1" spans="1:14">
      <c r="A42" s="34" t="s">
        <v>2716</v>
      </c>
      <c r="B42" s="35" t="s">
        <v>2717</v>
      </c>
      <c r="C42" s="36">
        <v>1392</v>
      </c>
      <c r="D42" s="35" t="s">
        <v>47</v>
      </c>
      <c r="E42" s="38">
        <v>43610.7849652778</v>
      </c>
      <c r="F42" s="38">
        <v>43610.7873263889</v>
      </c>
      <c r="G42" s="35" t="s">
        <v>2718</v>
      </c>
      <c r="H42" s="39" t="s">
        <v>2719</v>
      </c>
      <c r="I42" s="35" t="s">
        <v>2720</v>
      </c>
      <c r="J42" s="39" t="s">
        <v>2521</v>
      </c>
      <c r="K42" s="45">
        <v>4</v>
      </c>
      <c r="L42" s="35" t="s">
        <v>2522</v>
      </c>
      <c r="M42" s="35" t="s">
        <v>2523</v>
      </c>
      <c r="N42" s="39" t="s">
        <v>2721</v>
      </c>
    </row>
    <row r="43" s="28" customFormat="1" ht="13.5" customHeight="1" spans="1:14">
      <c r="A43" s="34" t="s">
        <v>2722</v>
      </c>
      <c r="B43" s="35" t="s">
        <v>2723</v>
      </c>
      <c r="C43" s="36">
        <v>2805</v>
      </c>
      <c r="D43" s="35" t="s">
        <v>47</v>
      </c>
      <c r="E43" s="38">
        <v>43610.6259143518</v>
      </c>
      <c r="F43" s="38">
        <v>43610.6292013889</v>
      </c>
      <c r="G43" s="35" t="s">
        <v>2724</v>
      </c>
      <c r="H43" s="39" t="s">
        <v>2725</v>
      </c>
      <c r="I43" s="35" t="s">
        <v>2726</v>
      </c>
      <c r="J43" s="39" t="s">
        <v>2599</v>
      </c>
      <c r="K43" s="45">
        <v>3</v>
      </c>
      <c r="L43" s="35" t="s">
        <v>2593</v>
      </c>
      <c r="M43" s="35" t="s">
        <v>2514</v>
      </c>
      <c r="N43" s="39" t="s">
        <v>2727</v>
      </c>
    </row>
    <row r="44" s="28" customFormat="1" ht="13.5" customHeight="1" spans="1:14">
      <c r="A44" s="34" t="s">
        <v>2728</v>
      </c>
      <c r="B44" s="35" t="s">
        <v>2729</v>
      </c>
      <c r="C44" s="36">
        <v>618</v>
      </c>
      <c r="D44" s="35" t="s">
        <v>47</v>
      </c>
      <c r="E44" s="38">
        <v>43610.5862847222</v>
      </c>
      <c r="F44" s="38">
        <v>43610.5919560185</v>
      </c>
      <c r="G44" s="35" t="s">
        <v>2630</v>
      </c>
      <c r="H44" s="39" t="s">
        <v>2730</v>
      </c>
      <c r="I44" s="35" t="s">
        <v>2731</v>
      </c>
      <c r="J44" s="39" t="s">
        <v>2732</v>
      </c>
      <c r="K44" s="45">
        <v>1</v>
      </c>
      <c r="L44" s="35" t="s">
        <v>2513</v>
      </c>
      <c r="M44" s="35" t="s">
        <v>2514</v>
      </c>
      <c r="N44" s="39" t="s">
        <v>2733</v>
      </c>
    </row>
    <row r="45" s="28" customFormat="1" ht="13.5" customHeight="1" spans="1:14">
      <c r="A45" s="34" t="s">
        <v>2734</v>
      </c>
      <c r="B45" s="35" t="s">
        <v>2735</v>
      </c>
      <c r="C45" s="36">
        <v>568</v>
      </c>
      <c r="D45" s="35" t="s">
        <v>47</v>
      </c>
      <c r="E45" s="38">
        <v>43610.5795023148</v>
      </c>
      <c r="F45" s="38">
        <v>43610.5866319444</v>
      </c>
      <c r="G45" s="35" t="s">
        <v>2736</v>
      </c>
      <c r="H45" s="39" t="s">
        <v>2737</v>
      </c>
      <c r="I45" s="35" t="s">
        <v>2738</v>
      </c>
      <c r="J45" s="39" t="s">
        <v>2739</v>
      </c>
      <c r="K45" s="45">
        <v>1</v>
      </c>
      <c r="L45" s="35" t="s">
        <v>2513</v>
      </c>
      <c r="M45" s="35" t="s">
        <v>2514</v>
      </c>
      <c r="N45" s="39" t="s">
        <v>2740</v>
      </c>
    </row>
    <row r="46" s="28" customFormat="1" ht="13.5" customHeight="1" spans="1:14">
      <c r="A46" s="34" t="s">
        <v>2741</v>
      </c>
      <c r="B46" s="35" t="s">
        <v>2742</v>
      </c>
      <c r="C46" s="36">
        <v>568</v>
      </c>
      <c r="D46" s="35" t="s">
        <v>47</v>
      </c>
      <c r="E46" s="38">
        <v>43610.5629282407</v>
      </c>
      <c r="F46" s="38">
        <v>43610.566712963</v>
      </c>
      <c r="G46" s="35" t="s">
        <v>2743</v>
      </c>
      <c r="H46" s="39" t="s">
        <v>2744</v>
      </c>
      <c r="I46" s="35" t="s">
        <v>2745</v>
      </c>
      <c r="J46" s="39" t="s">
        <v>2512</v>
      </c>
      <c r="K46" s="45">
        <v>1</v>
      </c>
      <c r="L46" s="35" t="s">
        <v>2513</v>
      </c>
      <c r="M46" s="35" t="s">
        <v>2514</v>
      </c>
      <c r="N46" s="39" t="s">
        <v>2746</v>
      </c>
    </row>
    <row r="47" s="29" customFormat="1" ht="13.5" hidden="1" customHeight="1" spans="1:14">
      <c r="A47" s="40" t="s">
        <v>2747</v>
      </c>
      <c r="B47" s="41" t="s">
        <v>2748</v>
      </c>
      <c r="C47" s="42">
        <v>368</v>
      </c>
      <c r="D47" s="41" t="s">
        <v>2749</v>
      </c>
      <c r="E47" s="43">
        <v>43606.0477546296</v>
      </c>
      <c r="F47" s="43">
        <v>43606.0478703704</v>
      </c>
      <c r="G47" s="41" t="s">
        <v>2750</v>
      </c>
      <c r="H47" s="44" t="s">
        <v>2751</v>
      </c>
      <c r="I47" s="41" t="s">
        <v>2752</v>
      </c>
      <c r="J47" s="44" t="s">
        <v>2588</v>
      </c>
      <c r="K47" s="46">
        <v>1</v>
      </c>
      <c r="L47" s="41" t="s">
        <v>2589</v>
      </c>
      <c r="M47" s="41" t="s">
        <v>2589</v>
      </c>
      <c r="N47" s="44" t="s">
        <v>2753</v>
      </c>
    </row>
    <row r="48" s="29" customFormat="1" ht="13.5" hidden="1" customHeight="1" spans="1:14">
      <c r="A48" s="40" t="s">
        <v>2754</v>
      </c>
      <c r="B48" s="41" t="s">
        <v>2755</v>
      </c>
      <c r="C48" s="42">
        <v>1800</v>
      </c>
      <c r="D48" s="41" t="s">
        <v>47</v>
      </c>
      <c r="E48" s="43">
        <v>43603.6975462963</v>
      </c>
      <c r="F48" s="43">
        <v>43603.6989930556</v>
      </c>
      <c r="G48" s="41" t="s">
        <v>2756</v>
      </c>
      <c r="H48" s="44" t="s">
        <v>2757</v>
      </c>
      <c r="I48" s="41" t="s">
        <v>2758</v>
      </c>
      <c r="J48" s="44" t="s">
        <v>2588</v>
      </c>
      <c r="K48" s="46">
        <v>5</v>
      </c>
      <c r="L48" s="41" t="s">
        <v>2589</v>
      </c>
      <c r="M48" s="41" t="s">
        <v>2589</v>
      </c>
      <c r="N48" s="44" t="s">
        <v>2759</v>
      </c>
    </row>
    <row r="49" s="29" customFormat="1" ht="13.5" hidden="1" customHeight="1" spans="1:14">
      <c r="A49" s="40" t="s">
        <v>2760</v>
      </c>
      <c r="B49" s="41" t="s">
        <v>2761</v>
      </c>
      <c r="C49" s="42">
        <v>798</v>
      </c>
      <c r="D49" s="41" t="s">
        <v>47</v>
      </c>
      <c r="E49" s="43">
        <v>43601.3622569444</v>
      </c>
      <c r="F49" s="43">
        <v>43601.3625231482</v>
      </c>
      <c r="G49" s="41" t="s">
        <v>2762</v>
      </c>
      <c r="H49" s="44" t="s">
        <v>2763</v>
      </c>
      <c r="I49" s="41" t="s">
        <v>2764</v>
      </c>
      <c r="J49" s="44" t="s">
        <v>2765</v>
      </c>
      <c r="K49" s="46">
        <v>2</v>
      </c>
      <c r="L49" s="41" t="s">
        <v>2589</v>
      </c>
      <c r="M49" s="41" t="s">
        <v>2589</v>
      </c>
      <c r="N49" s="44" t="s">
        <v>2766</v>
      </c>
    </row>
    <row r="50" s="28" customFormat="1" ht="13.5" customHeight="1" spans="1:14">
      <c r="A50" s="34" t="s">
        <v>2767</v>
      </c>
      <c r="B50" s="35" t="s">
        <v>2768</v>
      </c>
      <c r="C50" s="36">
        <v>364.32</v>
      </c>
      <c r="D50" s="35" t="s">
        <v>47</v>
      </c>
      <c r="E50" s="38">
        <v>43594.8789583333</v>
      </c>
      <c r="F50" s="38">
        <v>43594.8898263889</v>
      </c>
      <c r="G50" s="35" t="s">
        <v>2769</v>
      </c>
      <c r="H50" s="39" t="s">
        <v>2770</v>
      </c>
      <c r="I50" s="35" t="s">
        <v>2771</v>
      </c>
      <c r="J50" s="39" t="s">
        <v>2588</v>
      </c>
      <c r="K50" s="45">
        <v>1</v>
      </c>
      <c r="L50" s="35" t="s">
        <v>2589</v>
      </c>
      <c r="M50" s="35" t="s">
        <v>2589</v>
      </c>
      <c r="N50" s="39" t="s">
        <v>2772</v>
      </c>
    </row>
    <row r="51" s="28" customFormat="1" ht="13.5" customHeight="1" spans="1:14">
      <c r="A51" s="34" t="s">
        <v>2773</v>
      </c>
      <c r="B51" s="35" t="s">
        <v>2774</v>
      </c>
      <c r="C51" s="36">
        <v>395.01</v>
      </c>
      <c r="D51" s="35" t="s">
        <v>47</v>
      </c>
      <c r="E51" s="38">
        <v>43594.8740625</v>
      </c>
      <c r="F51" s="38">
        <v>43594.8812615741</v>
      </c>
      <c r="G51" s="35" t="s">
        <v>2775</v>
      </c>
      <c r="H51" s="39" t="s">
        <v>2776</v>
      </c>
      <c r="I51" s="35" t="s">
        <v>2777</v>
      </c>
      <c r="J51" s="39" t="s">
        <v>2765</v>
      </c>
      <c r="K51" s="45">
        <v>1</v>
      </c>
      <c r="L51" s="35" t="s">
        <v>2589</v>
      </c>
      <c r="M51" s="35" t="s">
        <v>2589</v>
      </c>
      <c r="N51" s="39" t="s">
        <v>2778</v>
      </c>
    </row>
    <row r="52" s="28" customFormat="1" ht="13.5" customHeight="1" spans="1:14">
      <c r="A52" s="34" t="s">
        <v>2779</v>
      </c>
      <c r="B52" s="35" t="s">
        <v>2780</v>
      </c>
      <c r="C52" s="36">
        <v>368</v>
      </c>
      <c r="D52" s="35" t="s">
        <v>47</v>
      </c>
      <c r="E52" s="38">
        <v>43594.8735185185</v>
      </c>
      <c r="F52" s="38">
        <v>43594.8768518518</v>
      </c>
      <c r="G52" s="35" t="s">
        <v>2781</v>
      </c>
      <c r="H52" s="39" t="s">
        <v>2782</v>
      </c>
      <c r="I52" s="35" t="s">
        <v>2783</v>
      </c>
      <c r="J52" s="39" t="s">
        <v>2588</v>
      </c>
      <c r="K52" s="45">
        <v>1</v>
      </c>
      <c r="L52" s="35" t="s">
        <v>2589</v>
      </c>
      <c r="M52" s="35" t="s">
        <v>2589</v>
      </c>
      <c r="N52" s="39" t="s">
        <v>2784</v>
      </c>
    </row>
    <row r="53" s="28" customFormat="1" ht="13.5" customHeight="1" spans="1:14">
      <c r="A53" s="34" t="s">
        <v>2785</v>
      </c>
      <c r="B53" s="35" t="s">
        <v>2786</v>
      </c>
      <c r="C53" s="36">
        <v>330</v>
      </c>
      <c r="D53" s="35" t="s">
        <v>47</v>
      </c>
      <c r="E53" s="38">
        <v>43594.8604398148</v>
      </c>
      <c r="F53" s="38">
        <v>43594.8642592593</v>
      </c>
      <c r="G53" s="35" t="s">
        <v>2787</v>
      </c>
      <c r="H53" s="39" t="s">
        <v>2788</v>
      </c>
      <c r="I53" s="35" t="s">
        <v>2789</v>
      </c>
      <c r="J53" s="39" t="s">
        <v>2790</v>
      </c>
      <c r="K53" s="45">
        <v>1</v>
      </c>
      <c r="L53" s="35" t="s">
        <v>2589</v>
      </c>
      <c r="M53" s="35" t="s">
        <v>2589</v>
      </c>
      <c r="N53" s="39" t="s">
        <v>2791</v>
      </c>
    </row>
    <row r="54" s="28" customFormat="1" ht="13.5" customHeight="1" spans="1:14">
      <c r="A54" s="34" t="s">
        <v>2792</v>
      </c>
      <c r="B54" s="35" t="s">
        <v>2793</v>
      </c>
      <c r="C54" s="36">
        <v>326.7</v>
      </c>
      <c r="D54" s="35" t="s">
        <v>47</v>
      </c>
      <c r="E54" s="38">
        <v>43594.8425115741</v>
      </c>
      <c r="F54" s="38">
        <v>43594.8465856481</v>
      </c>
      <c r="G54" s="35" t="s">
        <v>2794</v>
      </c>
      <c r="H54" s="39" t="s">
        <v>2795</v>
      </c>
      <c r="I54" s="35" t="s">
        <v>2796</v>
      </c>
      <c r="J54" s="39" t="s">
        <v>2797</v>
      </c>
      <c r="K54" s="45">
        <v>1</v>
      </c>
      <c r="L54" s="35" t="s">
        <v>2589</v>
      </c>
      <c r="M54" s="35" t="s">
        <v>2589</v>
      </c>
      <c r="N54" s="39" t="s">
        <v>2798</v>
      </c>
    </row>
    <row r="55" s="28" customFormat="1" ht="13.5" customHeight="1" spans="1:14">
      <c r="A55" s="34" t="s">
        <v>2799</v>
      </c>
      <c r="B55" s="35" t="s">
        <v>2800</v>
      </c>
      <c r="C55" s="36">
        <v>463.32</v>
      </c>
      <c r="D55" s="35" t="s">
        <v>47</v>
      </c>
      <c r="E55" s="38">
        <v>43594.8327199074</v>
      </c>
      <c r="F55" s="38">
        <v>43594.834537037</v>
      </c>
      <c r="G55" s="35" t="s">
        <v>2801</v>
      </c>
      <c r="H55" s="39" t="s">
        <v>2802</v>
      </c>
      <c r="I55" s="35" t="s">
        <v>2803</v>
      </c>
      <c r="J55" s="39" t="s">
        <v>2804</v>
      </c>
      <c r="K55" s="45">
        <v>1</v>
      </c>
      <c r="L55" s="35" t="s">
        <v>2805</v>
      </c>
      <c r="M55" s="35" t="s">
        <v>2805</v>
      </c>
      <c r="N55" s="39" t="s">
        <v>2806</v>
      </c>
    </row>
    <row r="56" s="28" customFormat="1" ht="13.5" customHeight="1" spans="1:14">
      <c r="A56" s="34" t="s">
        <v>2807</v>
      </c>
      <c r="B56" s="35" t="s">
        <v>2808</v>
      </c>
      <c r="C56" s="36">
        <v>395.01</v>
      </c>
      <c r="D56" s="35" t="s">
        <v>47</v>
      </c>
      <c r="E56" s="38">
        <v>43594.8306828704</v>
      </c>
      <c r="F56" s="38">
        <v>43594.8377314815</v>
      </c>
      <c r="G56" s="35" t="s">
        <v>2809</v>
      </c>
      <c r="H56" s="39" t="s">
        <v>2810</v>
      </c>
      <c r="I56" s="35" t="s">
        <v>2811</v>
      </c>
      <c r="J56" s="39" t="s">
        <v>2812</v>
      </c>
      <c r="K56" s="45">
        <v>1</v>
      </c>
      <c r="L56" s="35" t="s">
        <v>2805</v>
      </c>
      <c r="M56" s="35" t="s">
        <v>2805</v>
      </c>
      <c r="N56" s="39" t="s">
        <v>2813</v>
      </c>
    </row>
    <row r="57" s="29" customFormat="1" ht="13.5" hidden="1" customHeight="1" spans="1:14">
      <c r="A57" s="40" t="s">
        <v>2814</v>
      </c>
      <c r="B57" s="41" t="s">
        <v>2815</v>
      </c>
      <c r="C57" s="42">
        <v>368</v>
      </c>
      <c r="D57" s="41" t="s">
        <v>47</v>
      </c>
      <c r="E57" s="43">
        <v>43594.4868634259</v>
      </c>
      <c r="F57" s="43">
        <v>43594.494837963</v>
      </c>
      <c r="G57" s="41" t="s">
        <v>2816</v>
      </c>
      <c r="H57" s="44" t="s">
        <v>2817</v>
      </c>
      <c r="I57" s="41" t="s">
        <v>2818</v>
      </c>
      <c r="J57" s="44" t="s">
        <v>2588</v>
      </c>
      <c r="K57" s="46">
        <v>1</v>
      </c>
      <c r="L57" s="41" t="s">
        <v>2589</v>
      </c>
      <c r="M57" s="41" t="s">
        <v>2589</v>
      </c>
      <c r="N57" s="44" t="s">
        <v>2819</v>
      </c>
    </row>
    <row r="58" s="28" customFormat="1" ht="13.5" customHeight="1" spans="1:14">
      <c r="A58" s="34" t="s">
        <v>2820</v>
      </c>
      <c r="B58" s="35" t="s">
        <v>2821</v>
      </c>
      <c r="C58" s="36">
        <v>330</v>
      </c>
      <c r="D58" s="35" t="s">
        <v>47</v>
      </c>
      <c r="E58" s="38">
        <v>43593.8625347222</v>
      </c>
      <c r="F58" s="38">
        <v>43593.8680902778</v>
      </c>
      <c r="G58" s="35" t="s">
        <v>2822</v>
      </c>
      <c r="H58" s="39" t="s">
        <v>2823</v>
      </c>
      <c r="I58" s="35" t="s">
        <v>2824</v>
      </c>
      <c r="J58" s="39" t="s">
        <v>2790</v>
      </c>
      <c r="K58" s="45">
        <v>1</v>
      </c>
      <c r="L58" s="35" t="s">
        <v>2589</v>
      </c>
      <c r="M58" s="35" t="s">
        <v>2589</v>
      </c>
      <c r="N58" s="39" t="s">
        <v>2825</v>
      </c>
    </row>
    <row r="59" s="28" customFormat="1" ht="13.5" customHeight="1" spans="1:14">
      <c r="A59" s="34" t="s">
        <v>2826</v>
      </c>
      <c r="B59" s="35" t="s">
        <v>2827</v>
      </c>
      <c r="C59" s="36">
        <v>399</v>
      </c>
      <c r="D59" s="35" t="s">
        <v>47</v>
      </c>
      <c r="E59" s="38">
        <v>43593.836412037</v>
      </c>
      <c r="F59" s="38">
        <v>43593.8440162037</v>
      </c>
      <c r="G59" s="35" t="s">
        <v>2828</v>
      </c>
      <c r="H59" s="39" t="s">
        <v>2829</v>
      </c>
      <c r="I59" s="35" t="s">
        <v>2830</v>
      </c>
      <c r="J59" s="39" t="s">
        <v>2765</v>
      </c>
      <c r="K59" s="45">
        <v>1</v>
      </c>
      <c r="L59" s="35" t="s">
        <v>2589</v>
      </c>
      <c r="M59" s="35" t="s">
        <v>2589</v>
      </c>
      <c r="N59" s="39" t="s">
        <v>2831</v>
      </c>
    </row>
    <row r="60" s="28" customFormat="1" ht="13.5" customHeight="1" spans="1:14">
      <c r="A60" s="34" t="s">
        <v>2832</v>
      </c>
      <c r="B60" s="35" t="s">
        <v>2833</v>
      </c>
      <c r="C60" s="36">
        <v>368</v>
      </c>
      <c r="D60" s="35" t="s">
        <v>47</v>
      </c>
      <c r="E60" s="38">
        <v>43593.8362152778</v>
      </c>
      <c r="F60" s="38">
        <v>43593.8518518519</v>
      </c>
      <c r="G60" s="35" t="s">
        <v>2834</v>
      </c>
      <c r="H60" s="39" t="s">
        <v>2835</v>
      </c>
      <c r="I60" s="35" t="s">
        <v>2836</v>
      </c>
      <c r="J60" s="39" t="s">
        <v>2588</v>
      </c>
      <c r="K60" s="45">
        <v>1</v>
      </c>
      <c r="L60" s="35" t="s">
        <v>2589</v>
      </c>
      <c r="M60" s="35" t="s">
        <v>2589</v>
      </c>
      <c r="N60" s="39" t="s">
        <v>2837</v>
      </c>
    </row>
    <row r="61" s="28" customFormat="1" ht="13.5" customHeight="1" spans="1:14">
      <c r="A61" s="34" t="s">
        <v>2838</v>
      </c>
      <c r="B61" s="35" t="s">
        <v>2839</v>
      </c>
      <c r="C61" s="36">
        <v>330</v>
      </c>
      <c r="D61" s="35" t="s">
        <v>47</v>
      </c>
      <c r="E61" s="38">
        <v>43593.8337268519</v>
      </c>
      <c r="F61" s="38">
        <v>43593.8391087963</v>
      </c>
      <c r="G61" s="35" t="s">
        <v>2840</v>
      </c>
      <c r="H61" s="39" t="s">
        <v>2841</v>
      </c>
      <c r="I61" s="35" t="s">
        <v>2842</v>
      </c>
      <c r="J61" s="39" t="s">
        <v>2797</v>
      </c>
      <c r="K61" s="45">
        <v>1</v>
      </c>
      <c r="L61" s="35" t="s">
        <v>2589</v>
      </c>
      <c r="M61" s="35" t="s">
        <v>2589</v>
      </c>
      <c r="N61" s="39" t="s">
        <v>2843</v>
      </c>
    </row>
    <row r="62" s="28" customFormat="1" ht="13.5" customHeight="1" spans="1:14">
      <c r="A62" s="34" t="s">
        <v>2844</v>
      </c>
      <c r="B62" s="35" t="s">
        <v>2845</v>
      </c>
      <c r="C62" s="36">
        <v>399</v>
      </c>
      <c r="D62" s="35" t="s">
        <v>47</v>
      </c>
      <c r="E62" s="38">
        <v>43593.8034375</v>
      </c>
      <c r="F62" s="38">
        <v>43593.8051041667</v>
      </c>
      <c r="G62" s="35" t="s">
        <v>2846</v>
      </c>
      <c r="H62" s="39" t="s">
        <v>2847</v>
      </c>
      <c r="I62" s="35" t="s">
        <v>2848</v>
      </c>
      <c r="J62" s="39" t="s">
        <v>2812</v>
      </c>
      <c r="K62" s="45">
        <v>1</v>
      </c>
      <c r="L62" s="35" t="s">
        <v>2805</v>
      </c>
      <c r="M62" s="35" t="s">
        <v>2805</v>
      </c>
      <c r="N62" s="39" t="s">
        <v>2849</v>
      </c>
    </row>
    <row r="63" s="28" customFormat="1" ht="13.5" customHeight="1" spans="1:14">
      <c r="A63" s="34" t="s">
        <v>2850</v>
      </c>
      <c r="B63" s="35" t="s">
        <v>2851</v>
      </c>
      <c r="C63" s="36">
        <v>468</v>
      </c>
      <c r="D63" s="35" t="s">
        <v>47</v>
      </c>
      <c r="E63" s="38">
        <v>43593.8016666667</v>
      </c>
      <c r="F63" s="38">
        <v>43593.8090162037</v>
      </c>
      <c r="G63" s="35" t="s">
        <v>2852</v>
      </c>
      <c r="H63" s="39" t="s">
        <v>2853</v>
      </c>
      <c r="I63" s="35" t="s">
        <v>2854</v>
      </c>
      <c r="J63" s="39" t="s">
        <v>2804</v>
      </c>
      <c r="K63" s="45">
        <v>1</v>
      </c>
      <c r="L63" s="35" t="s">
        <v>2805</v>
      </c>
      <c r="M63" s="35" t="s">
        <v>2805</v>
      </c>
      <c r="N63" s="39" t="s">
        <v>2855</v>
      </c>
    </row>
    <row r="64" s="28" customFormat="1" ht="13.5" customHeight="1" spans="1:14">
      <c r="A64" s="34" t="s">
        <v>2856</v>
      </c>
      <c r="B64" s="35" t="s">
        <v>2857</v>
      </c>
      <c r="C64" s="36">
        <v>368</v>
      </c>
      <c r="D64" s="35" t="s">
        <v>47</v>
      </c>
      <c r="E64" s="38">
        <v>43593.7983217593</v>
      </c>
      <c r="F64" s="38">
        <v>43593.8217592593</v>
      </c>
      <c r="G64" s="35" t="s">
        <v>2858</v>
      </c>
      <c r="H64" s="39" t="s">
        <v>2859</v>
      </c>
      <c r="I64" s="35" t="s">
        <v>2860</v>
      </c>
      <c r="J64" s="39" t="s">
        <v>2588</v>
      </c>
      <c r="K64" s="45">
        <v>1</v>
      </c>
      <c r="L64" s="35" t="s">
        <v>2589</v>
      </c>
      <c r="M64" s="35" t="s">
        <v>2589</v>
      </c>
      <c r="N64" s="39" t="s">
        <v>2861</v>
      </c>
    </row>
    <row r="65" s="29" customFormat="1" ht="13.5" hidden="1" customHeight="1" spans="1:14">
      <c r="A65" s="40" t="s">
        <v>2862</v>
      </c>
      <c r="B65" s="41" t="s">
        <v>2863</v>
      </c>
      <c r="C65" s="42">
        <v>2229</v>
      </c>
      <c r="D65" s="41" t="s">
        <v>47</v>
      </c>
      <c r="E65" s="43">
        <v>43593.6564351852</v>
      </c>
      <c r="F65" s="43">
        <v>43593.6635300926</v>
      </c>
      <c r="G65" s="41" t="s">
        <v>2864</v>
      </c>
      <c r="H65" s="44" t="s">
        <v>2865</v>
      </c>
      <c r="I65" s="41" t="s">
        <v>2866</v>
      </c>
      <c r="J65" s="44" t="s">
        <v>2867</v>
      </c>
      <c r="K65" s="46">
        <v>3</v>
      </c>
      <c r="L65" s="41" t="s">
        <v>2868</v>
      </c>
      <c r="M65" s="41" t="s">
        <v>2868</v>
      </c>
      <c r="N65" s="44" t="s">
        <v>2869</v>
      </c>
    </row>
    <row r="66" s="28" customFormat="1" ht="13.5" customHeight="1" spans="1:14">
      <c r="A66" s="34" t="s">
        <v>2870</v>
      </c>
      <c r="B66" s="35" t="s">
        <v>2871</v>
      </c>
      <c r="C66" s="36">
        <v>330</v>
      </c>
      <c r="D66" s="35" t="s">
        <v>47</v>
      </c>
      <c r="E66" s="38">
        <v>43592.8399305556</v>
      </c>
      <c r="F66" s="38">
        <v>43592.8572800926</v>
      </c>
      <c r="G66" s="35" t="s">
        <v>2872</v>
      </c>
      <c r="H66" s="39" t="s">
        <v>2873</v>
      </c>
      <c r="I66" s="35" t="s">
        <v>2874</v>
      </c>
      <c r="J66" s="39" t="s">
        <v>2790</v>
      </c>
      <c r="K66" s="45">
        <v>1</v>
      </c>
      <c r="L66" s="35" t="s">
        <v>2589</v>
      </c>
      <c r="M66" s="35" t="s">
        <v>2589</v>
      </c>
      <c r="N66" s="39" t="s">
        <v>2875</v>
      </c>
    </row>
    <row r="67" s="28" customFormat="1" ht="13.5" customHeight="1" spans="1:14">
      <c r="A67" s="34" t="s">
        <v>2876</v>
      </c>
      <c r="B67" s="35" t="s">
        <v>2877</v>
      </c>
      <c r="C67" s="36">
        <v>399</v>
      </c>
      <c r="D67" s="35" t="s">
        <v>47</v>
      </c>
      <c r="E67" s="38">
        <v>43592.8213888889</v>
      </c>
      <c r="F67" s="38">
        <v>43592.8249768518</v>
      </c>
      <c r="G67" s="35" t="s">
        <v>2878</v>
      </c>
      <c r="H67" s="39" t="s">
        <v>2879</v>
      </c>
      <c r="I67" s="35" t="s">
        <v>2880</v>
      </c>
      <c r="J67" s="39" t="s">
        <v>2765</v>
      </c>
      <c r="K67" s="45">
        <v>1</v>
      </c>
      <c r="L67" s="35" t="s">
        <v>2589</v>
      </c>
      <c r="M67" s="35" t="s">
        <v>2589</v>
      </c>
      <c r="N67" s="39" t="s">
        <v>2881</v>
      </c>
    </row>
    <row r="68" s="28" customFormat="1" ht="13.5" customHeight="1" spans="1:14">
      <c r="A68" s="34" t="s">
        <v>2882</v>
      </c>
      <c r="B68" s="35" t="s">
        <v>2883</v>
      </c>
      <c r="C68" s="36">
        <v>463.32</v>
      </c>
      <c r="D68" s="35" t="s">
        <v>47</v>
      </c>
      <c r="E68" s="38">
        <v>43592.7524189815</v>
      </c>
      <c r="F68" s="38">
        <v>43592.7643634259</v>
      </c>
      <c r="G68" s="35" t="s">
        <v>2884</v>
      </c>
      <c r="H68" s="39" t="s">
        <v>2885</v>
      </c>
      <c r="I68" s="35" t="s">
        <v>2886</v>
      </c>
      <c r="J68" s="39" t="s">
        <v>2804</v>
      </c>
      <c r="K68" s="45">
        <v>1</v>
      </c>
      <c r="L68" s="35" t="s">
        <v>2805</v>
      </c>
      <c r="M68" s="35" t="s">
        <v>2805</v>
      </c>
      <c r="N68" s="39" t="s">
        <v>2887</v>
      </c>
    </row>
    <row r="69" s="28" customFormat="1" ht="13.5" customHeight="1" spans="1:14">
      <c r="A69" s="34" t="s">
        <v>2888</v>
      </c>
      <c r="B69" s="35" t="s">
        <v>2889</v>
      </c>
      <c r="C69" s="36">
        <v>395.01</v>
      </c>
      <c r="D69" s="35" t="s">
        <v>47</v>
      </c>
      <c r="E69" s="38">
        <v>43592.7026041667</v>
      </c>
      <c r="F69" s="38">
        <v>43592.7955555556</v>
      </c>
      <c r="G69" s="35" t="s">
        <v>2890</v>
      </c>
      <c r="H69" s="39" t="s">
        <v>2891</v>
      </c>
      <c r="I69" s="35" t="s">
        <v>2892</v>
      </c>
      <c r="J69" s="39" t="s">
        <v>2812</v>
      </c>
      <c r="K69" s="45">
        <v>1</v>
      </c>
      <c r="L69" s="35" t="s">
        <v>2805</v>
      </c>
      <c r="M69" s="35" t="s">
        <v>2805</v>
      </c>
      <c r="N69" s="39" t="s">
        <v>2893</v>
      </c>
    </row>
    <row r="70" s="28" customFormat="1" ht="13.5" customHeight="1" spans="1:14">
      <c r="A70" s="34" t="s">
        <v>2894</v>
      </c>
      <c r="B70" s="35" t="s">
        <v>2895</v>
      </c>
      <c r="C70" s="36">
        <v>368</v>
      </c>
      <c r="D70" s="35" t="s">
        <v>47</v>
      </c>
      <c r="E70" s="38">
        <v>43592.6808333333</v>
      </c>
      <c r="F70" s="38">
        <v>43592.6957175926</v>
      </c>
      <c r="G70" s="35" t="s">
        <v>2896</v>
      </c>
      <c r="H70" s="39" t="s">
        <v>2897</v>
      </c>
      <c r="I70" s="35" t="s">
        <v>2898</v>
      </c>
      <c r="J70" s="39" t="s">
        <v>2588</v>
      </c>
      <c r="K70" s="45">
        <v>1</v>
      </c>
      <c r="L70" s="35" t="s">
        <v>2589</v>
      </c>
      <c r="M70" s="35" t="s">
        <v>2589</v>
      </c>
      <c r="N70" s="39" t="s">
        <v>2899</v>
      </c>
    </row>
    <row r="71" s="28" customFormat="1" ht="13.5" customHeight="1" spans="1:14">
      <c r="A71" s="34" t="s">
        <v>2900</v>
      </c>
      <c r="B71" s="35" t="s">
        <v>2901</v>
      </c>
      <c r="C71" s="36">
        <v>326.7</v>
      </c>
      <c r="D71" s="35" t="s">
        <v>47</v>
      </c>
      <c r="E71" s="38">
        <v>43592.6782060185</v>
      </c>
      <c r="F71" s="38">
        <v>43592.681875</v>
      </c>
      <c r="G71" s="35" t="s">
        <v>2902</v>
      </c>
      <c r="H71" s="39" t="s">
        <v>2903</v>
      </c>
      <c r="I71" s="35" t="s">
        <v>2904</v>
      </c>
      <c r="J71" s="39" t="s">
        <v>2797</v>
      </c>
      <c r="K71" s="45">
        <v>1</v>
      </c>
      <c r="L71" s="35" t="s">
        <v>2589</v>
      </c>
      <c r="M71" s="35" t="s">
        <v>2589</v>
      </c>
      <c r="N71" s="39" t="s">
        <v>2905</v>
      </c>
    </row>
    <row r="72" s="28" customFormat="1" ht="13.5" customHeight="1" spans="1:14">
      <c r="A72" s="34" t="s">
        <v>2906</v>
      </c>
      <c r="B72" s="35" t="s">
        <v>2907</v>
      </c>
      <c r="C72" s="36">
        <v>364.32</v>
      </c>
      <c r="D72" s="35" t="s">
        <v>47</v>
      </c>
      <c r="E72" s="38">
        <v>43592.656087963</v>
      </c>
      <c r="F72" s="38">
        <v>43592.6562384259</v>
      </c>
      <c r="G72" s="35" t="s">
        <v>2908</v>
      </c>
      <c r="H72" s="39" t="s">
        <v>2909</v>
      </c>
      <c r="I72" s="35" t="s">
        <v>2910</v>
      </c>
      <c r="J72" s="39" t="s">
        <v>2588</v>
      </c>
      <c r="K72" s="45">
        <v>1</v>
      </c>
      <c r="L72" s="35" t="s">
        <v>2589</v>
      </c>
      <c r="M72" s="35" t="s">
        <v>2589</v>
      </c>
      <c r="N72" s="39" t="s">
        <v>2911</v>
      </c>
    </row>
    <row r="73" s="28" customFormat="1" ht="13.5" customHeight="1" spans="1:14">
      <c r="A73" s="34" t="s">
        <v>2912</v>
      </c>
      <c r="B73" s="35" t="s">
        <v>2913</v>
      </c>
      <c r="C73" s="36">
        <v>468</v>
      </c>
      <c r="D73" s="35" t="s">
        <v>47</v>
      </c>
      <c r="E73" s="38">
        <v>43591.8449768519</v>
      </c>
      <c r="F73" s="38">
        <v>43591.8488310185</v>
      </c>
      <c r="G73" s="35" t="s">
        <v>2914</v>
      </c>
      <c r="H73" s="39" t="s">
        <v>2915</v>
      </c>
      <c r="I73" s="35" t="s">
        <v>2916</v>
      </c>
      <c r="J73" s="39" t="s">
        <v>2917</v>
      </c>
      <c r="K73" s="45">
        <v>1</v>
      </c>
      <c r="L73" s="35" t="s">
        <v>2805</v>
      </c>
      <c r="M73" s="35" t="s">
        <v>2805</v>
      </c>
      <c r="N73" s="39" t="s">
        <v>2918</v>
      </c>
    </row>
    <row r="74" s="28" customFormat="1" ht="13.5" customHeight="1" spans="1:14">
      <c r="A74" s="34" t="s">
        <v>2919</v>
      </c>
      <c r="B74" s="35" t="s">
        <v>2920</v>
      </c>
      <c r="C74" s="36">
        <v>399</v>
      </c>
      <c r="D74" s="35" t="s">
        <v>47</v>
      </c>
      <c r="E74" s="38">
        <v>43591.8121759259</v>
      </c>
      <c r="F74" s="38">
        <v>43591.8248032407</v>
      </c>
      <c r="G74" s="35" t="s">
        <v>2921</v>
      </c>
      <c r="H74" s="39" t="s">
        <v>2922</v>
      </c>
      <c r="I74" s="35" t="s">
        <v>2923</v>
      </c>
      <c r="J74" s="39" t="s">
        <v>2924</v>
      </c>
      <c r="K74" s="45">
        <v>1</v>
      </c>
      <c r="L74" s="35" t="s">
        <v>2805</v>
      </c>
      <c r="M74" s="35" t="s">
        <v>2805</v>
      </c>
      <c r="N74" s="39" t="s">
        <v>2925</v>
      </c>
    </row>
    <row r="75" s="28" customFormat="1" ht="13.5" customHeight="1" spans="1:14">
      <c r="A75" s="34" t="s">
        <v>2926</v>
      </c>
      <c r="B75" s="35" t="s">
        <v>2927</v>
      </c>
      <c r="C75" s="36">
        <v>330</v>
      </c>
      <c r="D75" s="35" t="s">
        <v>47</v>
      </c>
      <c r="E75" s="38">
        <v>43591.7858449074</v>
      </c>
      <c r="F75" s="38">
        <v>43591.7969675926</v>
      </c>
      <c r="G75" s="35" t="s">
        <v>2928</v>
      </c>
      <c r="H75" s="39" t="s">
        <v>2929</v>
      </c>
      <c r="I75" s="35" t="s">
        <v>2930</v>
      </c>
      <c r="J75" s="39" t="s">
        <v>2797</v>
      </c>
      <c r="K75" s="45">
        <v>1</v>
      </c>
      <c r="L75" s="35" t="s">
        <v>2589</v>
      </c>
      <c r="M75" s="35" t="s">
        <v>2589</v>
      </c>
      <c r="N75" s="39" t="s">
        <v>2931</v>
      </c>
    </row>
    <row r="76" s="28" customFormat="1" ht="13.5" customHeight="1" spans="1:14">
      <c r="A76" s="34" t="s">
        <v>2932</v>
      </c>
      <c r="B76" s="35" t="s">
        <v>2933</v>
      </c>
      <c r="C76" s="36">
        <v>368</v>
      </c>
      <c r="D76" s="35" t="s">
        <v>47</v>
      </c>
      <c r="E76" s="38">
        <v>43591.7688888889</v>
      </c>
      <c r="F76" s="38">
        <v>43591.7727314815</v>
      </c>
      <c r="G76" s="35" t="s">
        <v>2934</v>
      </c>
      <c r="H76" s="39" t="s">
        <v>2935</v>
      </c>
      <c r="I76" s="35" t="s">
        <v>2936</v>
      </c>
      <c r="J76" s="39" t="s">
        <v>2588</v>
      </c>
      <c r="K76" s="45">
        <v>1</v>
      </c>
      <c r="L76" s="35" t="s">
        <v>2589</v>
      </c>
      <c r="M76" s="35" t="s">
        <v>2589</v>
      </c>
      <c r="N76" s="39" t="s">
        <v>2937</v>
      </c>
    </row>
    <row r="77" s="28" customFormat="1" ht="13.5" customHeight="1" spans="1:14">
      <c r="A77" s="34" t="s">
        <v>2938</v>
      </c>
      <c r="B77" s="35" t="s">
        <v>2939</v>
      </c>
      <c r="C77" s="36">
        <v>889.2</v>
      </c>
      <c r="D77" s="35" t="s">
        <v>47</v>
      </c>
      <c r="E77" s="38">
        <v>43590.7590162037</v>
      </c>
      <c r="F77" s="38">
        <v>43590.766875</v>
      </c>
      <c r="G77" s="35" t="s">
        <v>2940</v>
      </c>
      <c r="H77" s="39" t="s">
        <v>2941</v>
      </c>
      <c r="I77" s="35" t="s">
        <v>2942</v>
      </c>
      <c r="J77" s="39" t="s">
        <v>2917</v>
      </c>
      <c r="K77" s="45">
        <v>2</v>
      </c>
      <c r="L77" s="35" t="s">
        <v>2805</v>
      </c>
      <c r="M77" s="35" t="s">
        <v>2805</v>
      </c>
      <c r="N77" s="39" t="s">
        <v>2943</v>
      </c>
    </row>
    <row r="78" s="28" customFormat="1" ht="13.5" customHeight="1" spans="1:14">
      <c r="A78" s="34" t="s">
        <v>2944</v>
      </c>
      <c r="B78" s="35" t="s">
        <v>2945</v>
      </c>
      <c r="C78" s="36">
        <v>758.1</v>
      </c>
      <c r="D78" s="35" t="s">
        <v>47</v>
      </c>
      <c r="E78" s="38">
        <v>43590.7196759259</v>
      </c>
      <c r="F78" s="38">
        <v>43590.7286689815</v>
      </c>
      <c r="G78" s="35" t="s">
        <v>2946</v>
      </c>
      <c r="H78" s="39" t="s">
        <v>2947</v>
      </c>
      <c r="I78" s="35" t="s">
        <v>2948</v>
      </c>
      <c r="J78" s="39" t="s">
        <v>2924</v>
      </c>
      <c r="K78" s="45">
        <v>2</v>
      </c>
      <c r="L78" s="35" t="s">
        <v>2805</v>
      </c>
      <c r="M78" s="35" t="s">
        <v>2805</v>
      </c>
      <c r="N78" s="39" t="s">
        <v>2949</v>
      </c>
    </row>
    <row r="79" s="28" customFormat="1" ht="13.5" customHeight="1" spans="1:14">
      <c r="A79" s="34" t="s">
        <v>2950</v>
      </c>
      <c r="B79" s="35" t="s">
        <v>2793</v>
      </c>
      <c r="C79" s="36">
        <v>699.2</v>
      </c>
      <c r="D79" s="35" t="s">
        <v>47</v>
      </c>
      <c r="E79" s="38">
        <v>43590.6846064815</v>
      </c>
      <c r="F79" s="38">
        <v>43590.6879166667</v>
      </c>
      <c r="G79" s="35" t="s">
        <v>2794</v>
      </c>
      <c r="H79" s="39" t="s">
        <v>2795</v>
      </c>
      <c r="I79" s="35" t="s">
        <v>2796</v>
      </c>
      <c r="J79" s="39" t="s">
        <v>2588</v>
      </c>
      <c r="K79" s="45">
        <v>2</v>
      </c>
      <c r="L79" s="35" t="s">
        <v>2589</v>
      </c>
      <c r="M79" s="35" t="s">
        <v>2589</v>
      </c>
      <c r="N79" s="39" t="s">
        <v>2951</v>
      </c>
    </row>
    <row r="80" s="28" customFormat="1" ht="13.5" customHeight="1" spans="1:14">
      <c r="A80" s="34" t="s">
        <v>2952</v>
      </c>
      <c r="B80" s="35" t="s">
        <v>2953</v>
      </c>
      <c r="C80" s="36">
        <v>627</v>
      </c>
      <c r="D80" s="35" t="s">
        <v>47</v>
      </c>
      <c r="E80" s="38">
        <v>43590.6809953704</v>
      </c>
      <c r="F80" s="38">
        <v>43590.7072569444</v>
      </c>
      <c r="G80" s="35" t="s">
        <v>2954</v>
      </c>
      <c r="H80" s="39" t="s">
        <v>2955</v>
      </c>
      <c r="I80" s="35" t="s">
        <v>2956</v>
      </c>
      <c r="J80" s="39" t="s">
        <v>2797</v>
      </c>
      <c r="K80" s="45">
        <v>2</v>
      </c>
      <c r="L80" s="35" t="s">
        <v>2589</v>
      </c>
      <c r="M80" s="35" t="s">
        <v>2589</v>
      </c>
      <c r="N80" s="39" t="s">
        <v>2957</v>
      </c>
    </row>
    <row r="81" s="28" customFormat="1" ht="13.5" customHeight="1" spans="1:14">
      <c r="A81" s="34" t="s">
        <v>2958</v>
      </c>
      <c r="B81" s="35" t="s">
        <v>2959</v>
      </c>
      <c r="C81" s="36">
        <v>444.6</v>
      </c>
      <c r="D81" s="35" t="s">
        <v>47</v>
      </c>
      <c r="E81" s="38">
        <v>43588.8705787037</v>
      </c>
      <c r="F81" s="38">
        <v>43588.8775231481</v>
      </c>
      <c r="G81" s="35" t="s">
        <v>2960</v>
      </c>
      <c r="H81" s="39" t="s">
        <v>2961</v>
      </c>
      <c r="I81" s="35" t="s">
        <v>2962</v>
      </c>
      <c r="J81" s="39" t="s">
        <v>2963</v>
      </c>
      <c r="K81" s="45">
        <v>1</v>
      </c>
      <c r="L81" s="35" t="s">
        <v>2805</v>
      </c>
      <c r="M81" s="35" t="s">
        <v>2805</v>
      </c>
      <c r="N81" s="39" t="s">
        <v>2964</v>
      </c>
    </row>
    <row r="82" s="28" customFormat="1" ht="13.5" customHeight="1" spans="1:14">
      <c r="A82" s="34" t="s">
        <v>2965</v>
      </c>
      <c r="B82" s="35" t="s">
        <v>2966</v>
      </c>
      <c r="C82" s="36">
        <v>379.05</v>
      </c>
      <c r="D82" s="35" t="s">
        <v>47</v>
      </c>
      <c r="E82" s="38">
        <v>43588.8629861111</v>
      </c>
      <c r="F82" s="38">
        <v>43588.8715162037</v>
      </c>
      <c r="G82" s="35" t="s">
        <v>2967</v>
      </c>
      <c r="H82" s="39" t="s">
        <v>2968</v>
      </c>
      <c r="I82" s="35" t="s">
        <v>2969</v>
      </c>
      <c r="J82" s="39" t="s">
        <v>2970</v>
      </c>
      <c r="K82" s="45">
        <v>1</v>
      </c>
      <c r="L82" s="35" t="s">
        <v>2805</v>
      </c>
      <c r="M82" s="35" t="s">
        <v>2805</v>
      </c>
      <c r="N82" s="39" t="s">
        <v>2971</v>
      </c>
    </row>
    <row r="83" s="28" customFormat="1" ht="13.5" customHeight="1" spans="1:14">
      <c r="A83" s="34" t="s">
        <v>2972</v>
      </c>
      <c r="B83" s="35" t="s">
        <v>2774</v>
      </c>
      <c r="C83" s="36">
        <v>627</v>
      </c>
      <c r="D83" s="35" t="s">
        <v>47</v>
      </c>
      <c r="E83" s="38">
        <v>43588.8046412037</v>
      </c>
      <c r="F83" s="38">
        <v>43588.8146064815</v>
      </c>
      <c r="G83" s="35" t="s">
        <v>2775</v>
      </c>
      <c r="H83" s="39" t="s">
        <v>2776</v>
      </c>
      <c r="I83" s="35" t="s">
        <v>2777</v>
      </c>
      <c r="J83" s="39" t="s">
        <v>2797</v>
      </c>
      <c r="K83" s="45">
        <v>2</v>
      </c>
      <c r="L83" s="35" t="s">
        <v>2589</v>
      </c>
      <c r="M83" s="35" t="s">
        <v>2589</v>
      </c>
      <c r="N83" s="39" t="s">
        <v>2973</v>
      </c>
    </row>
    <row r="84" s="28" customFormat="1" ht="13.5" customHeight="1" spans="1:14">
      <c r="A84" s="34" t="s">
        <v>2974</v>
      </c>
      <c r="B84" s="35" t="s">
        <v>2975</v>
      </c>
      <c r="C84" s="36">
        <v>349.6</v>
      </c>
      <c r="D84" s="35" t="s">
        <v>47</v>
      </c>
      <c r="E84" s="38">
        <v>43588.7818171296</v>
      </c>
      <c r="F84" s="38">
        <v>43588.7912962963</v>
      </c>
      <c r="G84" s="35" t="s">
        <v>2976</v>
      </c>
      <c r="H84" s="39" t="s">
        <v>2977</v>
      </c>
      <c r="I84" s="35" t="s">
        <v>2978</v>
      </c>
      <c r="J84" s="39" t="s">
        <v>2588</v>
      </c>
      <c r="K84" s="45">
        <v>1</v>
      </c>
      <c r="L84" s="35" t="s">
        <v>2589</v>
      </c>
      <c r="M84" s="35" t="s">
        <v>2589</v>
      </c>
      <c r="N84" s="39" t="s">
        <v>2979</v>
      </c>
    </row>
    <row r="85" s="28" customFormat="1" ht="13.5" customHeight="1" spans="1:14">
      <c r="A85" s="34" t="s">
        <v>2980</v>
      </c>
      <c r="B85" s="35" t="s">
        <v>2981</v>
      </c>
      <c r="C85" s="36">
        <v>627</v>
      </c>
      <c r="D85" s="35" t="s">
        <v>47</v>
      </c>
      <c r="E85" s="38">
        <v>43587.9030439815</v>
      </c>
      <c r="F85" s="38">
        <v>43587.9093287037</v>
      </c>
      <c r="G85" s="35" t="s">
        <v>2982</v>
      </c>
      <c r="H85" s="39" t="s">
        <v>2983</v>
      </c>
      <c r="I85" s="35" t="s">
        <v>2984</v>
      </c>
      <c r="J85" s="39" t="s">
        <v>2797</v>
      </c>
      <c r="K85" s="45">
        <v>2</v>
      </c>
      <c r="L85" s="35" t="s">
        <v>2589</v>
      </c>
      <c r="M85" s="35" t="s">
        <v>2589</v>
      </c>
      <c r="N85" s="39" t="s">
        <v>2985</v>
      </c>
    </row>
    <row r="86" s="30" customFormat="1" ht="13.5" hidden="1" customHeight="1" spans="1:14">
      <c r="A86" s="47" t="s">
        <v>2986</v>
      </c>
      <c r="B86" s="48" t="s">
        <v>2987</v>
      </c>
      <c r="C86" s="49">
        <v>313.5</v>
      </c>
      <c r="D86" s="48" t="s">
        <v>47</v>
      </c>
      <c r="E86" s="50">
        <v>43587.8778125</v>
      </c>
      <c r="F86" s="50">
        <v>43587.878275463</v>
      </c>
      <c r="G86" s="48" t="s">
        <v>2988</v>
      </c>
      <c r="H86" s="51" t="s">
        <v>2989</v>
      </c>
      <c r="I86" s="48" t="s">
        <v>2990</v>
      </c>
      <c r="J86" s="51" t="s">
        <v>2797</v>
      </c>
      <c r="K86" s="52">
        <v>1</v>
      </c>
      <c r="L86" s="48" t="s">
        <v>2589</v>
      </c>
      <c r="M86" s="48" t="s">
        <v>2589</v>
      </c>
      <c r="N86" s="51" t="s">
        <v>2991</v>
      </c>
    </row>
    <row r="87" s="28" customFormat="1" ht="13.5" customHeight="1" spans="1:14">
      <c r="A87" s="34" t="s">
        <v>2992</v>
      </c>
      <c r="B87" s="35" t="s">
        <v>2993</v>
      </c>
      <c r="C87" s="36">
        <v>699.2</v>
      </c>
      <c r="D87" s="35" t="s">
        <v>47</v>
      </c>
      <c r="E87" s="38">
        <v>43587.8715277778</v>
      </c>
      <c r="F87" s="38">
        <v>43587.8774652778</v>
      </c>
      <c r="G87" s="35" t="s">
        <v>2994</v>
      </c>
      <c r="H87" s="39" t="s">
        <v>2995</v>
      </c>
      <c r="I87" s="35" t="s">
        <v>2996</v>
      </c>
      <c r="J87" s="39" t="s">
        <v>2588</v>
      </c>
      <c r="K87" s="45">
        <v>2</v>
      </c>
      <c r="L87" s="35" t="s">
        <v>2589</v>
      </c>
      <c r="M87" s="35" t="s">
        <v>2589</v>
      </c>
      <c r="N87" s="39" t="s">
        <v>2997</v>
      </c>
    </row>
    <row r="88" s="28" customFormat="1" ht="13.5" customHeight="1" spans="1:14">
      <c r="A88" s="34" t="s">
        <v>2998</v>
      </c>
      <c r="B88" s="35" t="s">
        <v>2808</v>
      </c>
      <c r="C88" s="36">
        <v>889.2</v>
      </c>
      <c r="D88" s="35" t="s">
        <v>47</v>
      </c>
      <c r="E88" s="38">
        <v>43587.8327083333</v>
      </c>
      <c r="F88" s="38">
        <v>43587.838912037</v>
      </c>
      <c r="G88" s="35" t="s">
        <v>2809</v>
      </c>
      <c r="H88" s="39" t="s">
        <v>2810</v>
      </c>
      <c r="I88" s="35" t="s">
        <v>2811</v>
      </c>
      <c r="J88" s="39" t="s">
        <v>2999</v>
      </c>
      <c r="K88" s="45">
        <v>2</v>
      </c>
      <c r="L88" s="35" t="s">
        <v>2805</v>
      </c>
      <c r="M88" s="35" t="s">
        <v>2805</v>
      </c>
      <c r="N88" s="39" t="s">
        <v>3000</v>
      </c>
    </row>
    <row r="89" s="28" customFormat="1" ht="13.5" customHeight="1" spans="1:14">
      <c r="A89" s="34" t="s">
        <v>3001</v>
      </c>
      <c r="B89" s="35" t="s">
        <v>3002</v>
      </c>
      <c r="C89" s="36">
        <v>758.1</v>
      </c>
      <c r="D89" s="35" t="s">
        <v>47</v>
      </c>
      <c r="E89" s="38">
        <v>43587.8260300926</v>
      </c>
      <c r="F89" s="38">
        <v>43587.8291666667</v>
      </c>
      <c r="G89" s="35" t="s">
        <v>3003</v>
      </c>
      <c r="H89" s="39" t="s">
        <v>3004</v>
      </c>
      <c r="I89" s="35" t="s">
        <v>3005</v>
      </c>
      <c r="J89" s="39" t="s">
        <v>2970</v>
      </c>
      <c r="K89" s="45">
        <v>2</v>
      </c>
      <c r="L89" s="35" t="s">
        <v>2805</v>
      </c>
      <c r="M89" s="35" t="s">
        <v>2805</v>
      </c>
      <c r="N89" s="39" t="s">
        <v>3006</v>
      </c>
    </row>
    <row r="90" s="28" customFormat="1" ht="13.5" customHeight="1" spans="5:6">
      <c r="E90" s="31"/>
      <c r="F90" s="31"/>
    </row>
    <row r="91" s="28" customFormat="1" ht="13.5" customHeight="1" spans="5:6">
      <c r="E91" s="31"/>
      <c r="F91" s="31"/>
    </row>
    <row r="92" s="28" customFormat="1" ht="13.5" customHeight="1" spans="5:6">
      <c r="E92" s="31"/>
      <c r="F92" s="31"/>
    </row>
  </sheetData>
  <autoFilter ref="A5:N89">
    <filterColumn colId="12">
      <colorFilter dxfId="0"/>
    </filterColumn>
    <extLst/>
  </autoFilter>
  <mergeCells count="32">
    <mergeCell ref="A1:K1"/>
    <mergeCell ref="A2:A3"/>
    <mergeCell ref="A17:A20"/>
    <mergeCell ref="A21:A22"/>
    <mergeCell ref="A24:A25"/>
    <mergeCell ref="B17:B20"/>
    <mergeCell ref="B21:B22"/>
    <mergeCell ref="B24:B25"/>
    <mergeCell ref="C17:C20"/>
    <mergeCell ref="C21:C22"/>
    <mergeCell ref="C24:C25"/>
    <mergeCell ref="D17:D20"/>
    <mergeCell ref="D21:D22"/>
    <mergeCell ref="D24:D25"/>
    <mergeCell ref="E17:E20"/>
    <mergeCell ref="E21:E22"/>
    <mergeCell ref="E24:E25"/>
    <mergeCell ref="F17:F20"/>
    <mergeCell ref="F21:F22"/>
    <mergeCell ref="F24:F25"/>
    <mergeCell ref="G17:G20"/>
    <mergeCell ref="G21:G22"/>
    <mergeCell ref="G24:G25"/>
    <mergeCell ref="H17:H20"/>
    <mergeCell ref="H21:H22"/>
    <mergeCell ref="H24:H25"/>
    <mergeCell ref="I17:I20"/>
    <mergeCell ref="I21:I22"/>
    <mergeCell ref="I24:I25"/>
    <mergeCell ref="N17:N20"/>
    <mergeCell ref="N21:N22"/>
    <mergeCell ref="N24:N25"/>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
  <sheetViews>
    <sheetView workbookViewId="0">
      <selection activeCell="O11" sqref="O11"/>
    </sheetView>
  </sheetViews>
  <sheetFormatPr defaultColWidth="9" defaultRowHeight="14.25" outlineLevelRow="3"/>
  <sheetData>
    <row r="1" s="1" customFormat="1" ht="34" customHeight="1" spans="1:13">
      <c r="A1" s="3" t="s">
        <v>18</v>
      </c>
      <c r="B1" s="4"/>
      <c r="C1" s="4"/>
      <c r="D1" s="4"/>
      <c r="E1" s="4"/>
      <c r="F1" s="4"/>
      <c r="G1" s="4"/>
      <c r="H1" s="4"/>
      <c r="I1" s="4"/>
      <c r="J1" s="4"/>
      <c r="K1" s="24"/>
      <c r="M1" s="1" t="s">
        <v>19</v>
      </c>
    </row>
    <row r="2" s="1" customFormat="1" ht="21" customHeight="1" spans="1:11">
      <c r="A2" s="5" t="s">
        <v>20</v>
      </c>
      <c r="B2" s="6" t="s">
        <v>21</v>
      </c>
      <c r="C2" s="7">
        <v>30000</v>
      </c>
      <c r="D2" s="8" t="s">
        <v>22</v>
      </c>
      <c r="E2" s="7">
        <v>0</v>
      </c>
      <c r="F2" s="9" t="s">
        <v>23</v>
      </c>
      <c r="G2" s="7">
        <v>0</v>
      </c>
      <c r="H2" s="10" t="s">
        <v>24</v>
      </c>
      <c r="I2" s="7"/>
      <c r="J2" s="25" t="s">
        <v>25</v>
      </c>
      <c r="K2" s="7"/>
    </row>
    <row r="3" s="1" customFormat="1" ht="21" customHeight="1" spans="1:11">
      <c r="A3" s="11"/>
      <c r="B3" s="12" t="s">
        <v>26</v>
      </c>
      <c r="C3" s="13"/>
      <c r="D3" s="14" t="s">
        <v>27</v>
      </c>
      <c r="E3" s="15"/>
      <c r="F3" s="16"/>
      <c r="G3" s="15"/>
      <c r="H3" s="17"/>
      <c r="I3" s="15"/>
      <c r="J3" s="26"/>
      <c r="K3" s="15"/>
    </row>
    <row r="4" s="2" customFormat="1" ht="21" customHeight="1" spans="1:11">
      <c r="A4" s="18" t="s">
        <v>17</v>
      </c>
      <c r="B4" s="19" t="s">
        <v>4</v>
      </c>
      <c r="C4" s="20">
        <f t="shared" ref="C4:G4" si="0">C3+C2</f>
        <v>30000</v>
      </c>
      <c r="D4" s="21" t="s">
        <v>5</v>
      </c>
      <c r="E4" s="20">
        <f t="shared" si="0"/>
        <v>0</v>
      </c>
      <c r="F4" s="22" t="s">
        <v>6</v>
      </c>
      <c r="G4" s="20">
        <f t="shared" si="0"/>
        <v>0</v>
      </c>
      <c r="H4" s="23" t="s">
        <v>24</v>
      </c>
      <c r="I4" s="20">
        <f>I3+I2</f>
        <v>0</v>
      </c>
      <c r="J4" s="27" t="s">
        <v>25</v>
      </c>
      <c r="K4" s="20">
        <f>K3+K2</f>
        <v>0</v>
      </c>
    </row>
  </sheetData>
  <mergeCells count="2">
    <mergeCell ref="A1:K1"/>
    <mergeCell ref="A2:A3"/>
  </mergeCells>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
  <sheetViews>
    <sheetView workbookViewId="0">
      <selection activeCell="A1" sqref="$A1:$XFD4"/>
    </sheetView>
  </sheetViews>
  <sheetFormatPr defaultColWidth="9" defaultRowHeight="14.25" outlineLevelRow="3"/>
  <sheetData>
    <row r="1" s="1" customFormat="1" ht="34" customHeight="1" spans="1:13">
      <c r="A1" s="3" t="s">
        <v>18</v>
      </c>
      <c r="B1" s="4"/>
      <c r="C1" s="4"/>
      <c r="D1" s="4"/>
      <c r="E1" s="4"/>
      <c r="F1" s="4"/>
      <c r="G1" s="4"/>
      <c r="H1" s="4"/>
      <c r="I1" s="4"/>
      <c r="J1" s="4"/>
      <c r="K1" s="24"/>
      <c r="M1" s="1" t="s">
        <v>19</v>
      </c>
    </row>
    <row r="2" s="1" customFormat="1" ht="21" customHeight="1" spans="1:11">
      <c r="A2" s="5" t="s">
        <v>20</v>
      </c>
      <c r="B2" s="6" t="s">
        <v>21</v>
      </c>
      <c r="C2" s="7"/>
      <c r="D2" s="8" t="s">
        <v>22</v>
      </c>
      <c r="E2" s="7">
        <v>0</v>
      </c>
      <c r="F2" s="9" t="s">
        <v>23</v>
      </c>
      <c r="G2" s="7">
        <v>0</v>
      </c>
      <c r="H2" s="10" t="s">
        <v>24</v>
      </c>
      <c r="I2" s="7"/>
      <c r="J2" s="25" t="s">
        <v>25</v>
      </c>
      <c r="K2" s="7"/>
    </row>
    <row r="3" s="1" customFormat="1" ht="21" customHeight="1" spans="1:11">
      <c r="A3" s="11"/>
      <c r="B3" s="12" t="s">
        <v>26</v>
      </c>
      <c r="C3" s="13"/>
      <c r="D3" s="14" t="s">
        <v>27</v>
      </c>
      <c r="E3" s="15"/>
      <c r="F3" s="16"/>
      <c r="G3" s="15"/>
      <c r="H3" s="17"/>
      <c r="I3" s="15"/>
      <c r="J3" s="26"/>
      <c r="K3" s="15"/>
    </row>
    <row r="4" s="2" customFormat="1" ht="21" customHeight="1" spans="1:11">
      <c r="A4" s="18" t="s">
        <v>17</v>
      </c>
      <c r="B4" s="19" t="s">
        <v>4</v>
      </c>
      <c r="C4" s="20">
        <f t="shared" ref="C4:G4" si="0">C3+C2</f>
        <v>0</v>
      </c>
      <c r="D4" s="21" t="s">
        <v>5</v>
      </c>
      <c r="E4" s="20">
        <f t="shared" si="0"/>
        <v>0</v>
      </c>
      <c r="F4" s="22" t="s">
        <v>6</v>
      </c>
      <c r="G4" s="20">
        <f t="shared" si="0"/>
        <v>0</v>
      </c>
      <c r="H4" s="23" t="s">
        <v>24</v>
      </c>
      <c r="I4" s="20">
        <f>I3+I2</f>
        <v>0</v>
      </c>
      <c r="J4" s="27" t="s">
        <v>25</v>
      </c>
      <c r="K4" s="20">
        <f>K3+K2</f>
        <v>0</v>
      </c>
    </row>
  </sheetData>
  <mergeCells count="2">
    <mergeCell ref="A1:K1"/>
    <mergeCell ref="A2:A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总汇</vt:lpstr>
      <vt:lpstr>天猫</vt:lpstr>
      <vt:lpstr>企业</vt:lpstr>
      <vt:lpstr>京东</vt:lpstr>
      <vt:lpstr>阿里</vt:lpstr>
      <vt:lpstr>线下</vt:lpstr>
      <vt:lpstr>页头</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办公03</dc:creator>
  <cp:lastModifiedBy>办公03</cp:lastModifiedBy>
  <dcterms:created xsi:type="dcterms:W3CDTF">2015-06-05T18:19:00Z</dcterms:created>
  <dcterms:modified xsi:type="dcterms:W3CDTF">2019-06-10T03:58:39Z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ies>
</file>