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herine\Documents\BBZBL\BWL 4\2 Personalthemen\"/>
    </mc:Choice>
  </mc:AlternateContent>
  <xr:revisionPtr revIDLastSave="0" documentId="13_ncr:1_{BB23E7B0-C01E-481B-AB7B-923B0C566674}" xr6:coauthVersionLast="47" xr6:coauthVersionMax="47" xr10:uidLastSave="{00000000-0000-0000-0000-000000000000}"/>
  <bookViews>
    <workbookView xWindow="-109" yWindow="-109" windowWidth="21164" windowHeight="11389" xr2:uid="{00000000-000D-0000-FFFF-FFFF00000000}"/>
  </bookViews>
  <sheets>
    <sheet name="Basi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4" l="1"/>
  <c r="K68" i="4" l="1"/>
  <c r="G20" i="4" l="1"/>
  <c r="E21" i="4"/>
  <c r="G19" i="4" l="1"/>
  <c r="G89" i="4" l="1"/>
  <c r="E77" i="4"/>
  <c r="G61" i="4"/>
  <c r="G74" i="4" s="1"/>
  <c r="G52" i="4"/>
  <c r="I51" i="4"/>
  <c r="I50" i="4"/>
  <c r="I49" i="4"/>
  <c r="I48" i="4"/>
  <c r="I47" i="4"/>
  <c r="I46" i="4"/>
  <c r="I45" i="4"/>
  <c r="I44" i="4"/>
  <c r="I43" i="4"/>
  <c r="G35" i="4"/>
  <c r="I34" i="4"/>
  <c r="I33" i="4"/>
  <c r="I32" i="4"/>
  <c r="I31" i="4"/>
  <c r="I30" i="4"/>
  <c r="I29" i="4"/>
  <c r="I28" i="4"/>
  <c r="K28" i="4" s="1"/>
  <c r="I27" i="4"/>
  <c r="K27" i="4" s="1"/>
  <c r="G21" i="4"/>
  <c r="K30" i="4" l="1"/>
  <c r="K34" i="4"/>
  <c r="K45" i="4"/>
  <c r="K49" i="4"/>
  <c r="K31" i="4"/>
  <c r="K46" i="4"/>
  <c r="K50" i="4"/>
  <c r="K32" i="4"/>
  <c r="K47" i="4"/>
  <c r="K51" i="4"/>
  <c r="K29" i="4"/>
  <c r="K33" i="4"/>
  <c r="K44" i="4"/>
  <c r="K48" i="4"/>
  <c r="I35" i="4"/>
  <c r="K35" i="4" s="1"/>
  <c r="I52" i="4"/>
  <c r="K63" i="4"/>
  <c r="K43" i="4"/>
  <c r="G66" i="4"/>
  <c r="G68" i="4"/>
  <c r="G70" i="4"/>
  <c r="G72" i="4"/>
  <c r="G75" i="4"/>
  <c r="I62" i="4"/>
  <c r="G67" i="4"/>
  <c r="G69" i="4"/>
  <c r="G71" i="4"/>
  <c r="M37" i="4" l="1"/>
  <c r="G77" i="4"/>
  <c r="M54" i="4"/>
  <c r="K52" i="4"/>
  <c r="I75" i="4"/>
  <c r="I72" i="4"/>
  <c r="I70" i="4"/>
  <c r="I68" i="4"/>
  <c r="I66" i="4"/>
  <c r="I74" i="4"/>
  <c r="I71" i="4"/>
  <c r="I69" i="4"/>
  <c r="I67" i="4"/>
  <c r="G78" i="4"/>
  <c r="M80" i="4" l="1"/>
  <c r="M82" i="4" s="1"/>
  <c r="G88" i="4" s="1"/>
  <c r="I90" i="4" s="1"/>
  <c r="I77" i="4"/>
  <c r="I78" i="4"/>
  <c r="K93" i="4" l="1"/>
  <c r="K96" i="4" s="1"/>
</calcChain>
</file>

<file path=xl/sharedStrings.xml><?xml version="1.0" encoding="utf-8"?>
<sst xmlns="http://schemas.openxmlformats.org/spreadsheetml/2006/main" count="77" uniqueCount="66">
  <si>
    <t>Anzahl Arbeitnehmer</t>
  </si>
  <si>
    <t>Total</t>
  </si>
  <si>
    <t>pro Angestellter</t>
  </si>
  <si>
    <t>Zwischentotal</t>
  </si>
  <si>
    <t>pro Stunde</t>
  </si>
  <si>
    <t>Arbeitsstunden/Tag</t>
  </si>
  <si>
    <t>Arbeitszeiten</t>
  </si>
  <si>
    <t>Jahresarbeitstage</t>
  </si>
  <si>
    <t>pro Firma</t>
  </si>
  <si>
    <t>Mietzins</t>
  </si>
  <si>
    <t>Kantine</t>
  </si>
  <si>
    <t>Versicherungen</t>
  </si>
  <si>
    <t>Telefon, Fax, Natel</t>
  </si>
  <si>
    <t>Einträge, Domains</t>
  </si>
  <si>
    <t>Porti</t>
  </si>
  <si>
    <t>Treuhand, Anwalt, Handelsregister</t>
  </si>
  <si>
    <t>Unterhalt IT Infrastruktur</t>
  </si>
  <si>
    <t>Nebenkosten Immobilien</t>
  </si>
  <si>
    <t>Nebenkosten Fahrzeuge</t>
  </si>
  <si>
    <t>Fahrzeuge</t>
  </si>
  <si>
    <t>Unterhalt Mobiliar</t>
  </si>
  <si>
    <t>Arbeitsstunden pro Jahr</t>
  </si>
  <si>
    <r>
      <t>Lohnkosten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(pro Monat)</t>
    </r>
  </si>
  <si>
    <t>Bruttolohn pro Monat</t>
  </si>
  <si>
    <t>13. Monatslohn?</t>
  </si>
  <si>
    <t>ja</t>
  </si>
  <si>
    <t>nein</t>
  </si>
  <si>
    <t>Bruttolohn</t>
  </si>
  <si>
    <t>Arbeitgeberbeiträge</t>
  </si>
  <si>
    <t>AHV</t>
  </si>
  <si>
    <t>IV</t>
  </si>
  <si>
    <t>EO</t>
  </si>
  <si>
    <t>ALV</t>
  </si>
  <si>
    <t>UVG BU</t>
  </si>
  <si>
    <t>KTG</t>
  </si>
  <si>
    <t>pro Monat</t>
  </si>
  <si>
    <t>Bruttolohn pro Jahr</t>
  </si>
  <si>
    <t>pro Jahr</t>
  </si>
  <si>
    <t>Abzüge</t>
  </si>
  <si>
    <t>Subtotal</t>
  </si>
  <si>
    <t>Total pro Arbeitsstunde</t>
  </si>
  <si>
    <t>pro Arbeitnehmer</t>
  </si>
  <si>
    <t>Bruttolohn pro Stunde</t>
  </si>
  <si>
    <t>Ferien</t>
  </si>
  <si>
    <t>mögliche Bonus</t>
  </si>
  <si>
    <t>Nutzschwelle</t>
  </si>
  <si>
    <t>Allgemeine Informationen</t>
  </si>
  <si>
    <r>
      <t>Lohnangaben</t>
    </r>
    <r>
      <rPr>
        <b/>
        <i/>
        <sz val="10"/>
        <rFont val="Arial"/>
        <family val="2"/>
      </rPr>
      <t xml:space="preserve"> </t>
    </r>
    <r>
      <rPr>
        <sz val="8"/>
        <rFont val="Arial"/>
        <family val="2"/>
      </rPr>
      <t>(des zu berechnenden Angestellten)</t>
    </r>
  </si>
  <si>
    <t>Jahreskosten für Mitarbeiter</t>
  </si>
  <si>
    <r>
      <t>Verwaltungskosten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(pro Jahr)</t>
    </r>
  </si>
  <si>
    <t>Büromaterial, Drucksachen</t>
  </si>
  <si>
    <t>Beiträge, Spenden, Trinkgelder</t>
  </si>
  <si>
    <t>Fachliteratur, Zeitschriften</t>
  </si>
  <si>
    <r>
      <t>Betriebskosten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(pro Jahr)</t>
    </r>
  </si>
  <si>
    <r>
      <t xml:space="preserve">Zwischentotal </t>
    </r>
    <r>
      <rPr>
        <sz val="8"/>
        <rFont val="Arial"/>
        <family val="2"/>
      </rPr>
      <t>(Betriebskosten pro Arbeitsstunde)</t>
    </r>
  </si>
  <si>
    <r>
      <t xml:space="preserve">Zwischentotal </t>
    </r>
    <r>
      <rPr>
        <sz val="8"/>
        <rFont val="Arial"/>
        <family val="2"/>
      </rPr>
      <t>(Verwaltungskosten pro Arbeitsstunde)</t>
    </r>
  </si>
  <si>
    <t>Anzahl Arbeitstage pro Jahr</t>
  </si>
  <si>
    <t>Kosten pro Arbeitstag</t>
  </si>
  <si>
    <t>(Anzahl verrechneter Stunden bis Nutzschwelle erreicht)</t>
  </si>
  <si>
    <t>(Nutzschwelle in Prozent der zu verrechnenden Stunden)</t>
  </si>
  <si>
    <t>PK Beiträge</t>
  </si>
  <si>
    <t>AHV/IV/EO</t>
  </si>
  <si>
    <t>Stundenansatz (Verrechnung nach aussen)</t>
  </si>
  <si>
    <t>Stundenansatz</t>
  </si>
  <si>
    <t>Servergebühren, Internet</t>
  </si>
  <si>
    <t>Serafe-Gebühren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</si>
</sst>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&quot;CHF&quot;* 0.00"/>
    <numFmt numFmtId="165" formatCode="&quot;CHF&quot;* 0,000.00"/>
    <numFmt numFmtId="166" formatCode="&quot;CHF&quot;* #,###.00"/>
    <numFmt numFmtId="167" formatCode="&quot;CHF&quot;* #,##0.00"/>
    <numFmt numFmtId="168" formatCode="#0.00\ &quot;%&quot;"/>
    <numFmt numFmtId="169" formatCode="&quot;CHF&quot;* 0.0000"/>
    <numFmt numFmtId="170" formatCode="0.00\ %"/>
    <numFmt numFmtId="171" formatCode="#0.000\ &quot;%&quot;"/>
  </numFmts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169" fontId="0" fillId="0" borderId="0" xfId="0" applyNumberFormat="1"/>
    <xf numFmtId="43" fontId="0" fillId="0" borderId="0" xfId="0" applyNumberFormat="1"/>
    <xf numFmtId="43" fontId="1" fillId="0" borderId="0" xfId="0" applyNumberFormat="1" applyFont="1"/>
    <xf numFmtId="0" fontId="1" fillId="0" borderId="1" xfId="0" applyFont="1" applyBorder="1"/>
    <xf numFmtId="4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left"/>
    </xf>
    <xf numFmtId="167" fontId="0" fillId="0" borderId="0" xfId="0" applyNumberFormat="1"/>
    <xf numFmtId="164" fontId="1" fillId="0" borderId="1" xfId="0" applyNumberFormat="1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0" fontId="0" fillId="0" borderId="0" xfId="0" quotePrefix="1"/>
    <xf numFmtId="167" fontId="1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/>
    <xf numFmtId="0" fontId="0" fillId="0" borderId="9" xfId="0" applyBorder="1"/>
    <xf numFmtId="0" fontId="0" fillId="0" borderId="10" xfId="0" applyBorder="1"/>
    <xf numFmtId="167" fontId="0" fillId="0" borderId="10" xfId="0" applyNumberFormat="1" applyBorder="1"/>
    <xf numFmtId="164" fontId="0" fillId="0" borderId="10" xfId="0" applyNumberFormat="1" applyBorder="1"/>
    <xf numFmtId="164" fontId="2" fillId="0" borderId="11" xfId="0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right"/>
    </xf>
    <xf numFmtId="0" fontId="2" fillId="0" borderId="17" xfId="0" applyFont="1" applyBorder="1" applyAlignment="1">
      <alignment horizontal="right"/>
    </xf>
    <xf numFmtId="167" fontId="0" fillId="0" borderId="18" xfId="0" applyNumberFormat="1" applyBorder="1"/>
    <xf numFmtId="0" fontId="0" fillId="0" borderId="19" xfId="0" applyBorder="1"/>
    <xf numFmtId="0" fontId="0" fillId="0" borderId="17" xfId="0" applyBorder="1"/>
    <xf numFmtId="167" fontId="0" fillId="0" borderId="19" xfId="0" applyNumberFormat="1" applyBorder="1"/>
    <xf numFmtId="167" fontId="0" fillId="0" borderId="17" xfId="0" applyNumberFormat="1" applyBorder="1"/>
    <xf numFmtId="164" fontId="2" fillId="0" borderId="17" xfId="0" applyNumberFormat="1" applyFont="1" applyBorder="1" applyAlignment="1">
      <alignment horizontal="right"/>
    </xf>
    <xf numFmtId="164" fontId="0" fillId="0" borderId="19" xfId="0" applyNumberFormat="1" applyBorder="1"/>
    <xf numFmtId="0" fontId="1" fillId="0" borderId="9" xfId="0" applyFont="1" applyBorder="1"/>
    <xf numFmtId="164" fontId="0" fillId="0" borderId="16" xfId="0" applyNumberFormat="1" applyBorder="1"/>
    <xf numFmtId="0" fontId="9" fillId="2" borderId="3" xfId="0" applyFont="1" applyFill="1" applyBorder="1"/>
    <xf numFmtId="164" fontId="10" fillId="2" borderId="3" xfId="0" applyNumberFormat="1" applyFont="1" applyFill="1" applyBorder="1"/>
    <xf numFmtId="0" fontId="10" fillId="2" borderId="3" xfId="0" applyFont="1" applyFill="1" applyBorder="1"/>
    <xf numFmtId="164" fontId="9" fillId="2" borderId="3" xfId="0" applyNumberFormat="1" applyFont="1" applyFill="1" applyBorder="1"/>
    <xf numFmtId="43" fontId="9" fillId="2" borderId="3" xfId="0" applyNumberFormat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7" fontId="0" fillId="0" borderId="23" xfId="0" applyNumberFormat="1" applyBorder="1"/>
    <xf numFmtId="164" fontId="0" fillId="0" borderId="23" xfId="0" applyNumberFormat="1" applyBorder="1"/>
    <xf numFmtId="0" fontId="0" fillId="0" borderId="18" xfId="0" applyBorder="1"/>
    <xf numFmtId="164" fontId="0" fillId="0" borderId="17" xfId="0" applyNumberFormat="1" applyBorder="1"/>
    <xf numFmtId="0" fontId="2" fillId="0" borderId="9" xfId="0" applyFont="1" applyBorder="1"/>
    <xf numFmtId="164" fontId="2" fillId="0" borderId="19" xfId="0" applyNumberFormat="1" applyFont="1" applyBorder="1"/>
    <xf numFmtId="0" fontId="9" fillId="3" borderId="3" xfId="0" applyFont="1" applyFill="1" applyBorder="1"/>
    <xf numFmtId="43" fontId="9" fillId="3" borderId="3" xfId="0" applyNumberFormat="1" applyFont="1" applyFill="1" applyBorder="1"/>
    <xf numFmtId="43" fontId="9" fillId="3" borderId="24" xfId="0" applyNumberFormat="1" applyFont="1" applyFill="1" applyBorder="1"/>
    <xf numFmtId="166" fontId="0" fillId="4" borderId="9" xfId="0" applyNumberFormat="1" applyFill="1" applyBorder="1"/>
    <xf numFmtId="0" fontId="0" fillId="0" borderId="10" xfId="0" applyBorder="1" applyAlignment="1">
      <alignment horizontal="left"/>
    </xf>
    <xf numFmtId="165" fontId="0" fillId="4" borderId="10" xfId="0" applyNumberFormat="1" applyFill="1" applyBorder="1" applyAlignment="1">
      <alignment horizontal="right"/>
    </xf>
    <xf numFmtId="0" fontId="0" fillId="4" borderId="9" xfId="0" applyFill="1" applyBorder="1"/>
    <xf numFmtId="167" fontId="0" fillId="4" borderId="10" xfId="0" applyNumberFormat="1" applyFill="1" applyBorder="1"/>
    <xf numFmtId="0" fontId="6" fillId="0" borderId="10" xfId="0" applyFont="1" applyBorder="1"/>
    <xf numFmtId="0" fontId="1" fillId="0" borderId="10" xfId="0" applyFont="1" applyBorder="1"/>
    <xf numFmtId="164" fontId="2" fillId="0" borderId="11" xfId="0" applyNumberFormat="1" applyFont="1" applyBorder="1" applyAlignment="1">
      <alignment horizontal="center"/>
    </xf>
    <xf numFmtId="167" fontId="1" fillId="0" borderId="18" xfId="0" applyNumberFormat="1" applyFont="1" applyBorder="1"/>
    <xf numFmtId="0" fontId="1" fillId="0" borderId="15" xfId="0" applyFont="1" applyBorder="1"/>
    <xf numFmtId="164" fontId="1" fillId="0" borderId="17" xfId="0" applyNumberFormat="1" applyFont="1" applyBorder="1"/>
    <xf numFmtId="1" fontId="0" fillId="0" borderId="1" xfId="0" applyNumberFormat="1" applyBorder="1"/>
    <xf numFmtId="2" fontId="9" fillId="2" borderId="3" xfId="0" applyNumberFormat="1" applyFont="1" applyFill="1" applyBorder="1"/>
    <xf numFmtId="9" fontId="0" fillId="0" borderId="0" xfId="0" applyNumberFormat="1"/>
    <xf numFmtId="0" fontId="3" fillId="0" borderId="0" xfId="0" applyFont="1"/>
    <xf numFmtId="0" fontId="0" fillId="0" borderId="25" xfId="0" applyBorder="1"/>
    <xf numFmtId="0" fontId="0" fillId="0" borderId="26" xfId="0" applyBorder="1"/>
    <xf numFmtId="167" fontId="0" fillId="0" borderId="26" xfId="0" applyNumberFormat="1" applyBorder="1"/>
    <xf numFmtId="0" fontId="0" fillId="0" borderId="27" xfId="0" applyBorder="1"/>
    <xf numFmtId="170" fontId="9" fillId="2" borderId="3" xfId="0" applyNumberFormat="1" applyFont="1" applyFill="1" applyBorder="1"/>
    <xf numFmtId="0" fontId="5" fillId="0" borderId="0" xfId="0" applyFont="1"/>
    <xf numFmtId="164" fontId="0" fillId="0" borderId="20" xfId="0" applyNumberFormat="1" applyBorder="1"/>
    <xf numFmtId="167" fontId="0" fillId="0" borderId="20" xfId="0" applyNumberFormat="1" applyBorder="1"/>
    <xf numFmtId="0" fontId="1" fillId="0" borderId="28" xfId="0" applyFont="1" applyBorder="1"/>
    <xf numFmtId="164" fontId="1" fillId="0" borderId="28" xfId="0" applyNumberFormat="1" applyFont="1" applyBorder="1"/>
    <xf numFmtId="0" fontId="6" fillId="0" borderId="14" xfId="0" applyFont="1" applyBorder="1"/>
    <xf numFmtId="167" fontId="6" fillId="0" borderId="17" xfId="0" applyNumberFormat="1" applyFont="1" applyBorder="1"/>
    <xf numFmtId="0" fontId="0" fillId="0" borderId="28" xfId="0" applyBorder="1"/>
    <xf numFmtId="0" fontId="0" fillId="0" borderId="29" xfId="0" applyBorder="1"/>
    <xf numFmtId="167" fontId="1" fillId="0" borderId="30" xfId="0" applyNumberFormat="1" applyFont="1" applyBorder="1"/>
    <xf numFmtId="0" fontId="1" fillId="0" borderId="29" xfId="0" applyFont="1" applyBorder="1"/>
    <xf numFmtId="0" fontId="2" fillId="0" borderId="17" xfId="0" applyFont="1" applyBorder="1" applyAlignment="1">
      <alignment horizontal="center"/>
    </xf>
    <xf numFmtId="171" fontId="0" fillId="0" borderId="12" xfId="0" applyNumberFormat="1" applyBorder="1"/>
    <xf numFmtId="171" fontId="6" fillId="0" borderId="11" xfId="0" applyNumberFormat="1" applyFont="1" applyBorder="1"/>
    <xf numFmtId="0" fontId="6" fillId="5" borderId="31" xfId="0" applyFont="1" applyFill="1" applyBorder="1"/>
    <xf numFmtId="0" fontId="0" fillId="5" borderId="31" xfId="0" applyFill="1" applyBorder="1"/>
    <xf numFmtId="171" fontId="0" fillId="5" borderId="31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38100</xdr:rowOff>
    </xdr:from>
    <xdr:to>
      <xdr:col>14</xdr:col>
      <xdr:colOff>0</xdr:colOff>
      <xdr:row>13</xdr:row>
      <xdr:rowOff>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562600" y="361950"/>
          <a:ext cx="2962275" cy="1857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4</xdr:col>
      <xdr:colOff>1000125</xdr:colOff>
      <xdr:row>7</xdr:row>
      <xdr:rowOff>57150</xdr:rowOff>
    </xdr:from>
    <xdr:to>
      <xdr:col>8</xdr:col>
      <xdr:colOff>428625</xdr:colOff>
      <xdr:row>17</xdr:row>
      <xdr:rowOff>171450</xdr:rowOff>
    </xdr:to>
    <xdr:sp macro="" textlink="">
      <xdr:nvSpPr>
        <xdr:cNvPr id="3" name="Line 1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3733800" y="1247775"/>
          <a:ext cx="1828800" cy="182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514350</xdr:colOff>
      <xdr:row>2</xdr:row>
      <xdr:rowOff>152400</xdr:rowOff>
    </xdr:from>
    <xdr:to>
      <xdr:col>13</xdr:col>
      <xdr:colOff>114300</xdr:colOff>
      <xdr:row>12</xdr:row>
      <xdr:rowOff>85725</xdr:rowOff>
    </xdr:to>
    <xdr:sp macro="" textlink="">
      <xdr:nvSpPr>
        <xdr:cNvPr id="4" name="Rectangle 1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648325" y="476250"/>
          <a:ext cx="2800350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 Firmenbetriebsdauer während eines Jahres beläuft sich auf rund 253 Arbeitstage.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365 Tage - 112 Tage = 253 Tage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(104 Tage Wochenende + 8 Tage Feiertage)</a:t>
          </a:r>
        </a:p>
        <a:p>
          <a:pPr algn="l" rtl="0">
            <a:defRPr sz="1000"/>
          </a:pPr>
          <a:endParaRPr lang="de-CH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 Berechungen von reconX belaufen sich jedoch pro Mitarbeiter (wie lange braucht ein Mitarbeiter um seinen Teil der Betriebs-, Verwaltungs- und Lohnkosten abzuarbeiten).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98"/>
  <sheetViews>
    <sheetView showGridLines="0" tabSelected="1" topLeftCell="A15" workbookViewId="0">
      <selection activeCell="D28" sqref="D28"/>
    </sheetView>
  </sheetViews>
  <sheetFormatPr baseColWidth="10" defaultRowHeight="12.55" x14ac:dyDescent="0.25"/>
  <cols>
    <col min="1" max="1" width="3.09765625" customWidth="1"/>
    <col min="2" max="2" width="4.296875" customWidth="1"/>
    <col min="3" max="3" width="2.69921875" customWidth="1"/>
    <col min="4" max="4" width="36.8984375" customWidth="1"/>
    <col min="5" max="5" width="15.09765625" customWidth="1"/>
    <col min="6" max="6" width="2.8984375" customWidth="1"/>
    <col min="7" max="7" width="15.09765625" customWidth="1"/>
    <col min="8" max="8" width="2.8984375" customWidth="1"/>
    <col min="9" max="9" width="15.09765625" customWidth="1"/>
    <col min="10" max="10" width="2.8984375" customWidth="1"/>
    <col min="11" max="11" width="15.09765625" customWidth="1"/>
    <col min="12" max="12" width="2.8984375" customWidth="1"/>
    <col min="13" max="13" width="12" customWidth="1"/>
    <col min="14" max="14" width="2.8984375" customWidth="1"/>
  </cols>
  <sheetData>
    <row r="2" spans="2:15" x14ac:dyDescent="0.25">
      <c r="B2" s="13"/>
      <c r="C2" s="14"/>
      <c r="D2" s="14"/>
      <c r="E2" s="14"/>
      <c r="F2" s="14"/>
      <c r="G2" s="14"/>
      <c r="H2" s="15"/>
    </row>
    <row r="3" spans="2:15" ht="15.3" x14ac:dyDescent="0.3">
      <c r="B3" s="16"/>
      <c r="C3" s="31" t="s">
        <v>47</v>
      </c>
      <c r="H3" s="17"/>
      <c r="O3" s="28" t="s">
        <v>25</v>
      </c>
    </row>
    <row r="4" spans="2:15" ht="15.3" x14ac:dyDescent="0.3">
      <c r="B4" s="16"/>
      <c r="C4" s="31"/>
      <c r="H4" s="17"/>
      <c r="O4" s="28" t="s">
        <v>26</v>
      </c>
    </row>
    <row r="5" spans="2:15" x14ac:dyDescent="0.25">
      <c r="B5" s="16"/>
      <c r="D5" s="33" t="s">
        <v>27</v>
      </c>
      <c r="E5" s="74">
        <v>8000</v>
      </c>
      <c r="H5" s="17"/>
    </row>
    <row r="6" spans="2:15" x14ac:dyDescent="0.25">
      <c r="B6" s="16"/>
      <c r="D6" s="75" t="s">
        <v>24</v>
      </c>
      <c r="E6" s="76" t="s">
        <v>25</v>
      </c>
      <c r="H6" s="17"/>
    </row>
    <row r="7" spans="2:15" x14ac:dyDescent="0.25">
      <c r="B7" s="18"/>
      <c r="C7" s="2"/>
      <c r="D7" s="21"/>
      <c r="E7" s="2"/>
      <c r="F7" s="2"/>
      <c r="G7" s="2"/>
      <c r="H7" s="19"/>
    </row>
    <row r="8" spans="2:15" x14ac:dyDescent="0.25">
      <c r="D8" s="7"/>
    </row>
    <row r="9" spans="2:15" x14ac:dyDescent="0.25">
      <c r="B9" s="13"/>
      <c r="C9" s="14"/>
      <c r="D9" s="14"/>
      <c r="E9" s="14"/>
      <c r="F9" s="14"/>
      <c r="G9" s="14"/>
      <c r="H9" s="15"/>
    </row>
    <row r="10" spans="2:15" ht="15.3" x14ac:dyDescent="0.3">
      <c r="B10" s="16"/>
      <c r="C10" s="31" t="s">
        <v>46</v>
      </c>
      <c r="H10" s="17"/>
    </row>
    <row r="11" spans="2:15" ht="15.3" x14ac:dyDescent="0.3">
      <c r="B11" s="16"/>
      <c r="C11" s="31"/>
      <c r="H11" s="17"/>
    </row>
    <row r="12" spans="2:15" x14ac:dyDescent="0.25">
      <c r="B12" s="16"/>
      <c r="D12" s="33" t="s">
        <v>0</v>
      </c>
      <c r="E12" s="77">
        <v>10</v>
      </c>
      <c r="H12" s="17"/>
    </row>
    <row r="13" spans="2:15" x14ac:dyDescent="0.25">
      <c r="B13" s="16"/>
      <c r="D13" s="79" t="s">
        <v>62</v>
      </c>
      <c r="E13" s="78">
        <v>250</v>
      </c>
      <c r="G13" s="94"/>
      <c r="H13" s="17"/>
    </row>
    <row r="14" spans="2:15" x14ac:dyDescent="0.25">
      <c r="B14" s="18"/>
      <c r="C14" s="2"/>
      <c r="D14" s="2"/>
      <c r="E14" s="2"/>
      <c r="F14" s="2"/>
      <c r="G14" s="2"/>
      <c r="H14" s="19"/>
    </row>
    <row r="16" spans="2:15" x14ac:dyDescent="0.25">
      <c r="B16" s="13"/>
      <c r="C16" s="14"/>
      <c r="D16" s="14"/>
      <c r="E16" s="14"/>
      <c r="F16" s="14"/>
      <c r="G16" s="14"/>
      <c r="H16" s="15"/>
    </row>
    <row r="17" spans="2:14" ht="15.3" x14ac:dyDescent="0.3">
      <c r="B17" s="16"/>
      <c r="C17" s="32" t="s">
        <v>6</v>
      </c>
      <c r="E17" s="29" t="s">
        <v>41</v>
      </c>
      <c r="F17" s="29"/>
      <c r="G17" s="29" t="s">
        <v>8</v>
      </c>
      <c r="H17" s="17"/>
    </row>
    <row r="18" spans="2:14" ht="15.3" x14ac:dyDescent="0.3">
      <c r="B18" s="16"/>
      <c r="C18" s="32"/>
      <c r="E18" s="29"/>
      <c r="F18" s="29"/>
      <c r="G18" s="29"/>
      <c r="H18" s="17"/>
    </row>
    <row r="19" spans="2:14" x14ac:dyDescent="0.25">
      <c r="B19" s="16"/>
      <c r="D19" s="33" t="s">
        <v>7</v>
      </c>
      <c r="E19" s="33">
        <v>220</v>
      </c>
      <c r="F19" s="33"/>
      <c r="G19" s="33">
        <f>E19*E12</f>
        <v>2200</v>
      </c>
      <c r="H19" s="17"/>
    </row>
    <row r="20" spans="2:14" x14ac:dyDescent="0.25">
      <c r="B20" s="16"/>
      <c r="D20" s="34" t="s">
        <v>5</v>
      </c>
      <c r="E20" s="34">
        <v>8</v>
      </c>
      <c r="F20" s="34"/>
      <c r="G20" s="34">
        <f>E20*E12</f>
        <v>80</v>
      </c>
      <c r="H20" s="17"/>
    </row>
    <row r="21" spans="2:14" x14ac:dyDescent="0.25">
      <c r="B21" s="16"/>
      <c r="D21" s="79" t="s">
        <v>21</v>
      </c>
      <c r="E21" s="80">
        <f>E19*E20</f>
        <v>1760</v>
      </c>
      <c r="F21" s="34"/>
      <c r="G21" s="80">
        <f>E21*E12</f>
        <v>17600</v>
      </c>
      <c r="H21" s="17"/>
    </row>
    <row r="22" spans="2:14" x14ac:dyDescent="0.25">
      <c r="B22" s="18"/>
      <c r="C22" s="2"/>
      <c r="D22" s="11"/>
      <c r="E22" s="11"/>
      <c r="F22" s="2"/>
      <c r="G22" s="2"/>
      <c r="H22" s="19"/>
    </row>
    <row r="24" spans="2:14" x14ac:dyDescent="0.25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</row>
    <row r="25" spans="2:14" ht="15.3" x14ac:dyDescent="0.3">
      <c r="B25" s="16"/>
      <c r="C25" s="31" t="s">
        <v>53</v>
      </c>
      <c r="E25" s="105"/>
      <c r="F25" s="111" t="s">
        <v>37</v>
      </c>
      <c r="G25" s="112"/>
      <c r="H25" s="111" t="s">
        <v>2</v>
      </c>
      <c r="I25" s="112"/>
      <c r="J25" s="111" t="s">
        <v>4</v>
      </c>
      <c r="K25" s="112"/>
      <c r="L25" s="111"/>
      <c r="M25" s="115"/>
      <c r="N25" s="17"/>
    </row>
    <row r="26" spans="2:14" x14ac:dyDescent="0.25">
      <c r="B26" s="16"/>
      <c r="E26" s="49"/>
      <c r="H26" s="42"/>
      <c r="I26" s="49"/>
      <c r="J26" s="42"/>
      <c r="K26" s="49"/>
      <c r="N26" s="17"/>
    </row>
    <row r="27" spans="2:14" x14ac:dyDescent="0.25">
      <c r="B27" s="16"/>
      <c r="D27" s="34" t="s">
        <v>16</v>
      </c>
      <c r="E27" s="48"/>
      <c r="F27" s="34"/>
      <c r="G27" s="50">
        <v>5500</v>
      </c>
      <c r="H27" s="44"/>
      <c r="I27" s="50">
        <f t="shared" ref="I27:I34" si="0">G27/$E$12</f>
        <v>550</v>
      </c>
      <c r="J27" s="55"/>
      <c r="K27" s="50">
        <f>I27/$E$21</f>
        <v>0.3125</v>
      </c>
      <c r="N27" s="17"/>
    </row>
    <row r="28" spans="2:14" x14ac:dyDescent="0.25">
      <c r="B28" s="16"/>
      <c r="D28" s="34" t="s">
        <v>10</v>
      </c>
      <c r="E28" s="48"/>
      <c r="F28" s="34"/>
      <c r="G28" s="50">
        <v>1200</v>
      </c>
      <c r="H28" s="44"/>
      <c r="I28" s="50">
        <f t="shared" si="0"/>
        <v>120</v>
      </c>
      <c r="J28" s="55"/>
      <c r="K28" s="50">
        <f>I28/$E$21</f>
        <v>6.8181818181818177E-2</v>
      </c>
      <c r="N28" s="17"/>
    </row>
    <row r="29" spans="2:14" x14ac:dyDescent="0.25">
      <c r="B29" s="16"/>
      <c r="D29" s="34" t="s">
        <v>19</v>
      </c>
      <c r="E29" s="48"/>
      <c r="F29" s="34"/>
      <c r="G29" s="50">
        <v>22500</v>
      </c>
      <c r="H29" s="44"/>
      <c r="I29" s="50">
        <f t="shared" si="0"/>
        <v>2250</v>
      </c>
      <c r="J29" s="55"/>
      <c r="K29" s="50">
        <f t="shared" ref="K29:K35" si="1">I29/$E$21</f>
        <v>1.2784090909090908</v>
      </c>
      <c r="N29" s="17"/>
    </row>
    <row r="30" spans="2:14" x14ac:dyDescent="0.25">
      <c r="B30" s="16"/>
      <c r="D30" s="34" t="s">
        <v>9</v>
      </c>
      <c r="E30" s="48"/>
      <c r="F30" s="34"/>
      <c r="G30" s="50">
        <v>25500</v>
      </c>
      <c r="H30" s="44"/>
      <c r="I30" s="50">
        <f t="shared" si="0"/>
        <v>2550</v>
      </c>
      <c r="J30" s="44"/>
      <c r="K30" s="50">
        <f t="shared" si="1"/>
        <v>1.4488636363636365</v>
      </c>
      <c r="N30" s="17"/>
    </row>
    <row r="31" spans="2:14" x14ac:dyDescent="0.25">
      <c r="B31" s="16"/>
      <c r="D31" s="34" t="s">
        <v>17</v>
      </c>
      <c r="E31" s="48"/>
      <c r="F31" s="34"/>
      <c r="G31" s="50">
        <v>3000</v>
      </c>
      <c r="H31" s="44"/>
      <c r="I31" s="50">
        <f t="shared" si="0"/>
        <v>300</v>
      </c>
      <c r="J31" s="44"/>
      <c r="K31" s="50">
        <f t="shared" si="1"/>
        <v>0.17045454545454544</v>
      </c>
      <c r="N31" s="17"/>
    </row>
    <row r="32" spans="2:14" x14ac:dyDescent="0.25">
      <c r="B32" s="16"/>
      <c r="D32" s="34" t="s">
        <v>18</v>
      </c>
      <c r="E32" s="48"/>
      <c r="F32" s="34"/>
      <c r="G32" s="50">
        <v>2500</v>
      </c>
      <c r="H32" s="44"/>
      <c r="I32" s="50">
        <f t="shared" si="0"/>
        <v>250</v>
      </c>
      <c r="J32" s="44"/>
      <c r="K32" s="50">
        <f t="shared" si="1"/>
        <v>0.14204545454545456</v>
      </c>
      <c r="N32" s="17"/>
    </row>
    <row r="33" spans="2:14" x14ac:dyDescent="0.25">
      <c r="B33" s="16"/>
      <c r="D33" s="34" t="s">
        <v>20</v>
      </c>
      <c r="E33" s="48"/>
      <c r="F33" s="34"/>
      <c r="G33" s="50">
        <v>2000</v>
      </c>
      <c r="H33" s="44"/>
      <c r="I33" s="50">
        <f t="shared" si="0"/>
        <v>200</v>
      </c>
      <c r="J33" s="44"/>
      <c r="K33" s="50">
        <f t="shared" si="1"/>
        <v>0.11363636363636363</v>
      </c>
      <c r="N33" s="17"/>
    </row>
    <row r="34" spans="2:14" x14ac:dyDescent="0.25">
      <c r="B34" s="16"/>
      <c r="D34" s="89" t="s">
        <v>11</v>
      </c>
      <c r="E34" s="90"/>
      <c r="F34" s="89"/>
      <c r="G34" s="91">
        <v>4400</v>
      </c>
      <c r="H34" s="92"/>
      <c r="I34" s="91">
        <f t="shared" si="0"/>
        <v>440</v>
      </c>
      <c r="J34" s="92"/>
      <c r="K34" s="91">
        <f t="shared" si="1"/>
        <v>0.25</v>
      </c>
      <c r="N34" s="17"/>
    </row>
    <row r="35" spans="2:14" x14ac:dyDescent="0.25">
      <c r="B35" s="16"/>
      <c r="D35" s="54" t="s">
        <v>1</v>
      </c>
      <c r="E35" s="54"/>
      <c r="F35" s="83"/>
      <c r="G35" s="82">
        <f>SUM(G27:G34)</f>
        <v>66600</v>
      </c>
      <c r="H35" s="83"/>
      <c r="I35" s="82">
        <f>SUM(I27:I34)</f>
        <v>6660</v>
      </c>
      <c r="J35" s="83"/>
      <c r="K35" s="82">
        <f t="shared" si="1"/>
        <v>3.7840909090909092</v>
      </c>
      <c r="N35" s="17"/>
    </row>
    <row r="36" spans="2:14" x14ac:dyDescent="0.25">
      <c r="B36" s="16"/>
      <c r="E36" s="3"/>
      <c r="G36" s="3"/>
      <c r="I36" s="3"/>
      <c r="N36" s="17"/>
    </row>
    <row r="37" spans="2:14" ht="15.3" x14ac:dyDescent="0.3">
      <c r="B37" s="16"/>
      <c r="D37" s="56" t="s">
        <v>54</v>
      </c>
      <c r="E37" s="57"/>
      <c r="F37" s="58"/>
      <c r="G37" s="57"/>
      <c r="H37" s="58"/>
      <c r="I37" s="57"/>
      <c r="J37" s="58"/>
      <c r="K37" s="58"/>
      <c r="L37" s="58"/>
      <c r="M37" s="59">
        <f>SUM(K27:K34)</f>
        <v>3.7840909090909092</v>
      </c>
      <c r="N37" s="17"/>
    </row>
    <row r="38" spans="2:14" x14ac:dyDescent="0.25">
      <c r="B38" s="18"/>
      <c r="C38" s="2"/>
      <c r="D38" s="2"/>
      <c r="E38" s="1"/>
      <c r="F38" s="2"/>
      <c r="G38" s="1"/>
      <c r="H38" s="2"/>
      <c r="I38" s="1"/>
      <c r="J38" s="2"/>
      <c r="K38" s="23"/>
      <c r="L38" s="2"/>
      <c r="M38" s="2"/>
      <c r="N38" s="19"/>
    </row>
    <row r="39" spans="2:14" x14ac:dyDescent="0.25">
      <c r="E39" s="3"/>
      <c r="G39" s="3"/>
      <c r="I39" s="3"/>
      <c r="K39" s="5"/>
    </row>
    <row r="40" spans="2:14" x14ac:dyDescent="0.25">
      <c r="B40" s="13"/>
      <c r="C40" s="14"/>
      <c r="D40" s="14"/>
      <c r="E40" s="24"/>
      <c r="F40" s="14"/>
      <c r="G40" s="24"/>
      <c r="H40" s="14"/>
      <c r="I40" s="24"/>
      <c r="J40" s="14"/>
      <c r="K40" s="25"/>
      <c r="L40" s="14"/>
      <c r="M40" s="14"/>
      <c r="N40" s="15"/>
    </row>
    <row r="41" spans="2:14" ht="15.3" x14ac:dyDescent="0.3">
      <c r="B41" s="16"/>
      <c r="C41" s="31" t="s">
        <v>49</v>
      </c>
      <c r="E41" s="3"/>
      <c r="F41" s="111" t="s">
        <v>37</v>
      </c>
      <c r="G41" s="112"/>
      <c r="H41" s="115" t="s">
        <v>2</v>
      </c>
      <c r="I41" s="115"/>
      <c r="J41" s="111" t="s">
        <v>4</v>
      </c>
      <c r="K41" s="112"/>
      <c r="L41" s="115"/>
      <c r="M41" s="115"/>
      <c r="N41" s="17"/>
    </row>
    <row r="42" spans="2:14" ht="15.3" x14ac:dyDescent="0.3">
      <c r="B42" s="16"/>
      <c r="C42" s="31"/>
      <c r="E42" s="3"/>
      <c r="F42" s="42"/>
      <c r="G42" s="68"/>
      <c r="I42" s="3"/>
      <c r="J42" s="42"/>
      <c r="K42" s="84"/>
      <c r="N42" s="17"/>
    </row>
    <row r="43" spans="2:14" ht="12.85" customHeight="1" x14ac:dyDescent="0.3">
      <c r="B43" s="16"/>
      <c r="C43" s="31"/>
      <c r="D43" s="34" t="s">
        <v>50</v>
      </c>
      <c r="E43" s="36"/>
      <c r="F43" s="44"/>
      <c r="G43" s="53">
        <v>4000</v>
      </c>
      <c r="H43" s="34"/>
      <c r="I43" s="35">
        <f>G43/$E$12</f>
        <v>400</v>
      </c>
      <c r="J43" s="44"/>
      <c r="K43" s="50">
        <f>I43/$E$21</f>
        <v>0.22727272727272727</v>
      </c>
      <c r="N43" s="17"/>
    </row>
    <row r="44" spans="2:14" ht="12.85" customHeight="1" x14ac:dyDescent="0.3">
      <c r="B44" s="16"/>
      <c r="C44" s="31"/>
      <c r="D44" s="34" t="s">
        <v>12</v>
      </c>
      <c r="E44" s="36"/>
      <c r="F44" s="44"/>
      <c r="G44" s="53">
        <v>5000</v>
      </c>
      <c r="H44" s="34"/>
      <c r="I44" s="35">
        <f t="shared" ref="I44:I51" si="2">G44/$E$12</f>
        <v>500</v>
      </c>
      <c r="J44" s="44"/>
      <c r="K44" s="50">
        <f t="shared" ref="K44:K51" si="3">I44/$E$21</f>
        <v>0.28409090909090912</v>
      </c>
      <c r="N44" s="17"/>
    </row>
    <row r="45" spans="2:14" ht="12.85" customHeight="1" x14ac:dyDescent="0.3">
      <c r="B45" s="16"/>
      <c r="C45" s="31"/>
      <c r="D45" s="34" t="s">
        <v>64</v>
      </c>
      <c r="E45" s="36"/>
      <c r="F45" s="44"/>
      <c r="G45" s="53">
        <v>3000</v>
      </c>
      <c r="H45" s="34"/>
      <c r="I45" s="35">
        <f t="shared" si="2"/>
        <v>300</v>
      </c>
      <c r="J45" s="44"/>
      <c r="K45" s="50">
        <f t="shared" si="3"/>
        <v>0.17045454545454544</v>
      </c>
      <c r="N45" s="17"/>
    </row>
    <row r="46" spans="2:14" ht="12.85" customHeight="1" x14ac:dyDescent="0.3">
      <c r="B46" s="16"/>
      <c r="C46" s="31"/>
      <c r="D46" s="34" t="s">
        <v>13</v>
      </c>
      <c r="E46" s="36"/>
      <c r="F46" s="44"/>
      <c r="G46" s="53">
        <v>300</v>
      </c>
      <c r="H46" s="34"/>
      <c r="I46" s="35">
        <f t="shared" si="2"/>
        <v>30</v>
      </c>
      <c r="J46" s="44"/>
      <c r="K46" s="50">
        <f t="shared" si="3"/>
        <v>1.7045454545454544E-2</v>
      </c>
      <c r="N46" s="17"/>
    </row>
    <row r="47" spans="2:14" ht="12.85" customHeight="1" x14ac:dyDescent="0.3">
      <c r="B47" s="16"/>
      <c r="C47" s="31"/>
      <c r="D47" s="34" t="s">
        <v>14</v>
      </c>
      <c r="E47" s="36"/>
      <c r="F47" s="44"/>
      <c r="G47" s="53">
        <v>1000</v>
      </c>
      <c r="H47" s="34"/>
      <c r="I47" s="35">
        <f t="shared" si="2"/>
        <v>100</v>
      </c>
      <c r="J47" s="44"/>
      <c r="K47" s="50">
        <f t="shared" si="3"/>
        <v>5.6818181818181816E-2</v>
      </c>
      <c r="N47" s="17"/>
    </row>
    <row r="48" spans="2:14" ht="12.85" customHeight="1" x14ac:dyDescent="0.3">
      <c r="B48" s="16"/>
      <c r="C48" s="31"/>
      <c r="D48" s="34" t="s">
        <v>65</v>
      </c>
      <c r="E48" s="36"/>
      <c r="F48" s="44"/>
      <c r="G48" s="53">
        <v>335</v>
      </c>
      <c r="H48" s="34"/>
      <c r="I48" s="35">
        <f t="shared" si="2"/>
        <v>33.5</v>
      </c>
      <c r="J48" s="44"/>
      <c r="K48" s="50">
        <f t="shared" si="3"/>
        <v>1.903409090909091E-2</v>
      </c>
      <c r="N48" s="17"/>
    </row>
    <row r="49" spans="2:17" ht="12.85" customHeight="1" x14ac:dyDescent="0.3">
      <c r="B49" s="16"/>
      <c r="C49" s="31"/>
      <c r="D49" s="34" t="s">
        <v>51</v>
      </c>
      <c r="E49" s="36"/>
      <c r="F49" s="44"/>
      <c r="G49" s="53">
        <v>1000</v>
      </c>
      <c r="H49" s="34"/>
      <c r="I49" s="35">
        <f t="shared" si="2"/>
        <v>100</v>
      </c>
      <c r="J49" s="44"/>
      <c r="K49" s="50">
        <f t="shared" si="3"/>
        <v>5.6818181818181816E-2</v>
      </c>
      <c r="N49" s="17"/>
    </row>
    <row r="50" spans="2:17" ht="12.85" customHeight="1" x14ac:dyDescent="0.3">
      <c r="B50" s="16"/>
      <c r="C50" s="31"/>
      <c r="D50" s="34" t="s">
        <v>15</v>
      </c>
      <c r="E50" s="36"/>
      <c r="F50" s="44"/>
      <c r="G50" s="53">
        <v>1500</v>
      </c>
      <c r="H50" s="34"/>
      <c r="I50" s="35">
        <f t="shared" si="2"/>
        <v>150</v>
      </c>
      <c r="J50" s="44"/>
      <c r="K50" s="50">
        <f t="shared" si="3"/>
        <v>8.5227272727272721E-2</v>
      </c>
      <c r="N50" s="17"/>
    </row>
    <row r="51" spans="2:17" ht="12.85" customHeight="1" x14ac:dyDescent="0.25">
      <c r="B51" s="16"/>
      <c r="D51" s="61" t="s">
        <v>52</v>
      </c>
      <c r="E51" s="95"/>
      <c r="F51" s="63"/>
      <c r="G51" s="66">
        <v>700</v>
      </c>
      <c r="H51" s="61"/>
      <c r="I51" s="96">
        <f t="shared" si="2"/>
        <v>70</v>
      </c>
      <c r="J51" s="63"/>
      <c r="K51" s="65">
        <f t="shared" si="3"/>
        <v>3.9772727272727272E-2</v>
      </c>
      <c r="N51" s="17"/>
    </row>
    <row r="52" spans="2:17" ht="12.85" customHeight="1" x14ac:dyDescent="0.25">
      <c r="B52" s="16"/>
      <c r="D52" s="97" t="s">
        <v>1</v>
      </c>
      <c r="E52" s="98"/>
      <c r="F52" s="97"/>
      <c r="G52" s="98">
        <f>SUM(G43:G51)</f>
        <v>16835</v>
      </c>
      <c r="H52" s="98"/>
      <c r="I52" s="98">
        <f>SUM(I43:I51)</f>
        <v>1683.5</v>
      </c>
      <c r="J52" s="97"/>
      <c r="K52" s="98">
        <f>SUM(K43:K51)</f>
        <v>0.95653409090909081</v>
      </c>
      <c r="N52" s="17"/>
    </row>
    <row r="53" spans="2:17" x14ac:dyDescent="0.25">
      <c r="B53" s="16"/>
      <c r="E53" s="3"/>
      <c r="G53" s="3"/>
      <c r="I53" s="3"/>
      <c r="K53" s="5"/>
      <c r="N53" s="17"/>
    </row>
    <row r="54" spans="2:17" ht="15.3" x14ac:dyDescent="0.3">
      <c r="B54" s="16"/>
      <c r="D54" s="56" t="s">
        <v>55</v>
      </c>
      <c r="E54" s="57"/>
      <c r="F54" s="58"/>
      <c r="G54" s="57"/>
      <c r="H54" s="58"/>
      <c r="I54" s="57"/>
      <c r="J54" s="58"/>
      <c r="K54" s="58"/>
      <c r="L54" s="58"/>
      <c r="M54" s="59">
        <f>SUM(K43:K51)</f>
        <v>0.95653409090909081</v>
      </c>
      <c r="N54" s="17"/>
    </row>
    <row r="55" spans="2:17" x14ac:dyDescent="0.25">
      <c r="B55" s="18"/>
      <c r="C55" s="2"/>
      <c r="D55" s="2"/>
      <c r="E55" s="1"/>
      <c r="F55" s="2"/>
      <c r="G55" s="1"/>
      <c r="H55" s="2"/>
      <c r="I55" s="1"/>
      <c r="J55" s="2"/>
      <c r="K55" s="23"/>
      <c r="L55" s="2"/>
      <c r="M55" s="2"/>
      <c r="N55" s="19"/>
    </row>
    <row r="56" spans="2:17" x14ac:dyDescent="0.25">
      <c r="E56" s="3"/>
      <c r="G56" s="3"/>
      <c r="I56" s="3"/>
      <c r="K56" s="5"/>
    </row>
    <row r="57" spans="2:17" x14ac:dyDescent="0.25">
      <c r="B57" s="13"/>
      <c r="C57" s="14"/>
      <c r="D57" s="14"/>
      <c r="E57" s="24"/>
      <c r="F57" s="14"/>
      <c r="G57" s="24"/>
      <c r="H57" s="14"/>
      <c r="I57" s="24"/>
      <c r="J57" s="14"/>
      <c r="K57" s="25"/>
      <c r="L57" s="14"/>
      <c r="M57" s="14"/>
      <c r="N57" s="15"/>
    </row>
    <row r="58" spans="2:17" ht="15.3" x14ac:dyDescent="0.3">
      <c r="B58" s="16"/>
      <c r="C58" s="31" t="s">
        <v>22</v>
      </c>
      <c r="E58" s="81" t="s">
        <v>38</v>
      </c>
      <c r="F58" s="111" t="s">
        <v>37</v>
      </c>
      <c r="G58" s="112"/>
      <c r="H58" s="113" t="s">
        <v>35</v>
      </c>
      <c r="I58" s="114"/>
      <c r="J58" s="113" t="s">
        <v>4</v>
      </c>
      <c r="K58" s="114"/>
      <c r="L58" s="111"/>
      <c r="M58" s="115"/>
      <c r="N58" s="17"/>
    </row>
    <row r="59" spans="2:17" ht="12.85" customHeight="1" x14ac:dyDescent="0.3">
      <c r="B59" s="16"/>
      <c r="C59" s="31"/>
      <c r="E59" s="37"/>
      <c r="F59" s="42"/>
      <c r="G59" s="46"/>
      <c r="H59" s="45"/>
      <c r="I59" s="52"/>
      <c r="J59" s="30"/>
      <c r="K59" s="52"/>
      <c r="N59" s="17"/>
    </row>
    <row r="60" spans="2:17" ht="15.3" x14ac:dyDescent="0.3">
      <c r="B60" s="16"/>
      <c r="C60" s="31"/>
      <c r="D60" s="20" t="s">
        <v>27</v>
      </c>
      <c r="E60" s="37"/>
      <c r="F60" s="42"/>
      <c r="G60" s="46"/>
      <c r="H60" s="45"/>
      <c r="I60" s="52"/>
      <c r="J60" s="30"/>
      <c r="K60" s="52"/>
      <c r="N60" s="17"/>
    </row>
    <row r="61" spans="2:17" x14ac:dyDescent="0.25">
      <c r="B61" s="16"/>
      <c r="C61" s="20"/>
      <c r="D61" s="34" t="s">
        <v>36</v>
      </c>
      <c r="E61" s="40"/>
      <c r="F61" s="44"/>
      <c r="G61" s="50">
        <f>IF(E6="ja",E5*13,E5*12)</f>
        <v>104000</v>
      </c>
      <c r="H61" s="44"/>
      <c r="I61" s="53"/>
      <c r="J61" s="34"/>
      <c r="K61" s="70"/>
      <c r="N61" s="17"/>
    </row>
    <row r="62" spans="2:17" x14ac:dyDescent="0.25">
      <c r="B62" s="16"/>
      <c r="D62" s="34" t="s">
        <v>23</v>
      </c>
      <c r="E62" s="40"/>
      <c r="F62" s="44"/>
      <c r="G62" s="48"/>
      <c r="H62" s="44"/>
      <c r="I62" s="50">
        <f>G61/12</f>
        <v>8666.6666666666661</v>
      </c>
      <c r="J62" s="34"/>
      <c r="K62" s="48"/>
      <c r="N62" s="17"/>
    </row>
    <row r="63" spans="2:17" x14ac:dyDescent="0.25">
      <c r="B63" s="16"/>
      <c r="D63" s="34" t="s">
        <v>42</v>
      </c>
      <c r="E63" s="40"/>
      <c r="F63" s="44"/>
      <c r="G63" s="48"/>
      <c r="H63" s="44"/>
      <c r="I63" s="50"/>
      <c r="J63" s="34"/>
      <c r="K63" s="53">
        <f>G61/$E$21</f>
        <v>59.090909090909093</v>
      </c>
      <c r="N63" s="17"/>
      <c r="Q63" s="9"/>
    </row>
    <row r="64" spans="2:17" x14ac:dyDescent="0.25">
      <c r="B64" s="16"/>
      <c r="D64" s="26"/>
      <c r="E64" s="62"/>
      <c r="F64" s="63"/>
      <c r="G64" s="64"/>
      <c r="H64" s="63"/>
      <c r="I64" s="64"/>
      <c r="K64" s="3"/>
      <c r="N64" s="17"/>
    </row>
    <row r="65" spans="2:17" x14ac:dyDescent="0.25">
      <c r="B65" s="16"/>
      <c r="D65" s="69" t="s">
        <v>28</v>
      </c>
      <c r="E65" s="39"/>
      <c r="F65" s="43"/>
      <c r="G65" s="67"/>
      <c r="H65" s="43"/>
      <c r="I65" s="67"/>
      <c r="K65" s="3"/>
      <c r="N65" s="17"/>
    </row>
    <row r="66" spans="2:17" x14ac:dyDescent="0.25">
      <c r="B66" s="16"/>
      <c r="D66" s="33" t="s">
        <v>29</v>
      </c>
      <c r="E66" s="106">
        <v>5.3</v>
      </c>
      <c r="F66" s="43"/>
      <c r="G66" s="47">
        <f>$G$61/100*E66</f>
        <v>5512</v>
      </c>
      <c r="H66" s="43"/>
      <c r="I66" s="47">
        <f t="shared" ref="I66:I72" si="4">($I$62/100)*E66</f>
        <v>459.33333333333326</v>
      </c>
      <c r="K66" s="8"/>
      <c r="N66" s="17"/>
    </row>
    <row r="67" spans="2:17" x14ac:dyDescent="0.25">
      <c r="B67" s="16"/>
      <c r="D67" s="34" t="s">
        <v>30</v>
      </c>
      <c r="E67" s="106">
        <v>0.7</v>
      </c>
      <c r="F67" s="44"/>
      <c r="G67" s="50">
        <f t="shared" ref="G67:G75" si="5">$G$61/100*E67</f>
        <v>728</v>
      </c>
      <c r="H67" s="44"/>
      <c r="I67" s="50">
        <f t="shared" si="4"/>
        <v>60.666666666666657</v>
      </c>
      <c r="K67" s="8"/>
      <c r="N67" s="17"/>
    </row>
    <row r="68" spans="2:17" x14ac:dyDescent="0.25">
      <c r="B68" s="16"/>
      <c r="D68" s="79" t="s">
        <v>31</v>
      </c>
      <c r="E68" s="106">
        <v>0.22500000000000001</v>
      </c>
      <c r="F68" s="44"/>
      <c r="G68" s="50">
        <f t="shared" si="5"/>
        <v>234</v>
      </c>
      <c r="H68" s="44"/>
      <c r="I68" s="50">
        <f t="shared" si="4"/>
        <v>19.5</v>
      </c>
      <c r="K68" s="110">
        <f>E66+E67+E68</f>
        <v>6.2249999999999996</v>
      </c>
      <c r="L68" s="108" t="s">
        <v>61</v>
      </c>
      <c r="M68" s="109"/>
      <c r="N68" s="17"/>
    </row>
    <row r="69" spans="2:17" x14ac:dyDescent="0.25">
      <c r="B69" s="16"/>
      <c r="D69" s="34" t="s">
        <v>32</v>
      </c>
      <c r="E69" s="106">
        <v>1.1000000000000001</v>
      </c>
      <c r="F69" s="44"/>
      <c r="G69" s="50">
        <f t="shared" si="5"/>
        <v>1144</v>
      </c>
      <c r="H69" s="44"/>
      <c r="I69" s="50">
        <f t="shared" si="4"/>
        <v>95.333333333333329</v>
      </c>
      <c r="K69" s="8"/>
      <c r="N69" s="17"/>
    </row>
    <row r="70" spans="2:17" x14ac:dyDescent="0.25">
      <c r="B70" s="16"/>
      <c r="D70" s="34" t="s">
        <v>33</v>
      </c>
      <c r="E70" s="106">
        <v>1.1399999999999999</v>
      </c>
      <c r="F70" s="44"/>
      <c r="G70" s="50">
        <f t="shared" si="5"/>
        <v>1185.5999999999999</v>
      </c>
      <c r="H70" s="44"/>
      <c r="I70" s="50">
        <f t="shared" si="4"/>
        <v>98.799999999999983</v>
      </c>
      <c r="K70" s="8"/>
      <c r="N70" s="17"/>
    </row>
    <row r="71" spans="2:17" x14ac:dyDescent="0.25">
      <c r="B71" s="16"/>
      <c r="D71" s="34" t="s">
        <v>34</v>
      </c>
      <c r="E71" s="106">
        <v>0.55000000000000004</v>
      </c>
      <c r="F71" s="44"/>
      <c r="G71" s="50">
        <f t="shared" si="5"/>
        <v>572</v>
      </c>
      <c r="H71" s="44"/>
      <c r="I71" s="50">
        <f t="shared" si="4"/>
        <v>47.666666666666664</v>
      </c>
      <c r="K71" s="8"/>
      <c r="N71" s="17"/>
    </row>
    <row r="72" spans="2:17" x14ac:dyDescent="0.25">
      <c r="B72" s="16"/>
      <c r="D72" s="34" t="s">
        <v>60</v>
      </c>
      <c r="E72" s="106">
        <v>3</v>
      </c>
      <c r="F72" s="44"/>
      <c r="G72" s="50">
        <f t="shared" si="5"/>
        <v>3120</v>
      </c>
      <c r="H72" s="44"/>
      <c r="I72" s="50">
        <f t="shared" si="4"/>
        <v>260</v>
      </c>
      <c r="K72" s="8"/>
      <c r="N72" s="17"/>
    </row>
    <row r="73" spans="2:17" x14ac:dyDescent="0.25">
      <c r="B73" s="16"/>
      <c r="E73" s="41"/>
      <c r="F73" s="42"/>
      <c r="G73" s="51"/>
      <c r="H73" s="42"/>
      <c r="I73" s="51"/>
      <c r="K73" s="8"/>
      <c r="N73" s="17"/>
    </row>
    <row r="74" spans="2:17" x14ac:dyDescent="0.25">
      <c r="B74" s="16"/>
      <c r="D74" s="33" t="s">
        <v>43</v>
      </c>
      <c r="E74" s="106">
        <v>11</v>
      </c>
      <c r="F74" s="43"/>
      <c r="G74" s="47">
        <f t="shared" si="5"/>
        <v>11440</v>
      </c>
      <c r="H74" s="43"/>
      <c r="I74" s="47">
        <f>($I$62/100)*E74</f>
        <v>953.33333333333326</v>
      </c>
      <c r="K74" s="8"/>
      <c r="N74" s="17"/>
      <c r="Q74" s="10"/>
    </row>
    <row r="75" spans="2:17" x14ac:dyDescent="0.25">
      <c r="B75" s="16"/>
      <c r="D75" s="34" t="s">
        <v>44</v>
      </c>
      <c r="E75" s="106">
        <v>5</v>
      </c>
      <c r="F75" s="44"/>
      <c r="G75" s="50">
        <f t="shared" si="5"/>
        <v>5200</v>
      </c>
      <c r="H75" s="44"/>
      <c r="I75" s="50">
        <f>($I$62/100)*E75</f>
        <v>433.33333333333326</v>
      </c>
      <c r="K75" s="8"/>
      <c r="N75" s="17"/>
      <c r="Q75" s="9"/>
    </row>
    <row r="76" spans="2:17" x14ac:dyDescent="0.25">
      <c r="B76" s="16"/>
      <c r="E76" s="38"/>
      <c r="F76" s="42"/>
      <c r="G76" s="49"/>
      <c r="H76" s="42"/>
      <c r="I76" s="49"/>
      <c r="N76" s="17"/>
    </row>
    <row r="77" spans="2:17" x14ac:dyDescent="0.25">
      <c r="B77" s="16"/>
      <c r="D77" s="6" t="s">
        <v>39</v>
      </c>
      <c r="E77" s="107">
        <f>SUM(E66:E75)</f>
        <v>28.015000000000001</v>
      </c>
      <c r="F77" s="99"/>
      <c r="G77" s="100">
        <f>SUM(G66:G75)</f>
        <v>29135.599999999999</v>
      </c>
      <c r="H77" s="99"/>
      <c r="I77" s="100">
        <f>SUM(I66:I75)</f>
        <v>2427.9666666666662</v>
      </c>
      <c r="K77" s="9"/>
      <c r="N77" s="17"/>
    </row>
    <row r="78" spans="2:17" x14ac:dyDescent="0.25">
      <c r="B78" s="16"/>
      <c r="D78" s="97" t="s">
        <v>1</v>
      </c>
      <c r="E78" s="101"/>
      <c r="F78" s="102"/>
      <c r="G78" s="103">
        <f>SUM(G61:G75)</f>
        <v>133135.6</v>
      </c>
      <c r="H78" s="104"/>
      <c r="I78" s="103">
        <f>SUM(I62:I75)</f>
        <v>11094.633333333333</v>
      </c>
      <c r="J78" s="4"/>
      <c r="N78" s="17"/>
    </row>
    <row r="79" spans="2:17" x14ac:dyDescent="0.25">
      <c r="B79" s="16"/>
      <c r="G79" s="9"/>
      <c r="N79" s="17"/>
    </row>
    <row r="80" spans="2:17" ht="15.3" x14ac:dyDescent="0.3">
      <c r="B80" s="16"/>
      <c r="D80" s="56" t="s">
        <v>3</v>
      </c>
      <c r="E80" s="56"/>
      <c r="F80" s="56"/>
      <c r="G80" s="56"/>
      <c r="H80" s="56"/>
      <c r="I80" s="56"/>
      <c r="J80" s="56"/>
      <c r="K80" s="56"/>
      <c r="L80" s="56"/>
      <c r="M80" s="60">
        <f>G78/E21</f>
        <v>75.645227272727283</v>
      </c>
      <c r="N80" s="17"/>
    </row>
    <row r="81" spans="2:14" x14ac:dyDescent="0.25">
      <c r="B81" s="16"/>
      <c r="E81" s="4"/>
      <c r="F81" s="4"/>
      <c r="G81" s="10"/>
      <c r="H81" s="4"/>
      <c r="I81" s="4"/>
      <c r="J81" s="4"/>
      <c r="N81" s="17"/>
    </row>
    <row r="82" spans="2:14" ht="15.85" thickBot="1" x14ac:dyDescent="0.35">
      <c r="B82" s="16"/>
      <c r="D82" s="71" t="s">
        <v>40</v>
      </c>
      <c r="E82" s="71"/>
      <c r="F82" s="71"/>
      <c r="G82" s="72"/>
      <c r="H82" s="71"/>
      <c r="I82" s="71"/>
      <c r="J82" s="71"/>
      <c r="K82" s="71"/>
      <c r="L82" s="71"/>
      <c r="M82" s="73">
        <f>M37+M54+M80</f>
        <v>80.385852272727277</v>
      </c>
      <c r="N82" s="17"/>
    </row>
    <row r="83" spans="2:14" ht="13.1" thickTop="1" x14ac:dyDescent="0.25">
      <c r="B83" s="1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9"/>
    </row>
    <row r="85" spans="2:14" x14ac:dyDescent="0.25"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</row>
    <row r="86" spans="2:14" ht="15.3" x14ac:dyDescent="0.3">
      <c r="B86" s="16"/>
      <c r="C86" s="31" t="s">
        <v>45</v>
      </c>
      <c r="N86" s="17"/>
    </row>
    <row r="87" spans="2:14" ht="15.3" x14ac:dyDescent="0.3">
      <c r="B87" s="16"/>
      <c r="C87" s="31"/>
      <c r="N87" s="17"/>
    </row>
    <row r="88" spans="2:14" x14ac:dyDescent="0.25">
      <c r="B88" s="16"/>
      <c r="D88" t="s">
        <v>48</v>
      </c>
      <c r="G88" s="22">
        <f>M82*8*220</f>
        <v>141479.1</v>
      </c>
      <c r="N88" s="17"/>
    </row>
    <row r="89" spans="2:14" x14ac:dyDescent="0.25">
      <c r="B89" s="16"/>
      <c r="D89" t="s">
        <v>56</v>
      </c>
      <c r="E89" s="87"/>
      <c r="F89" s="2"/>
      <c r="G89" s="85">
        <f>E19</f>
        <v>220</v>
      </c>
      <c r="H89" s="2"/>
      <c r="I89" s="2"/>
      <c r="N89" s="17"/>
    </row>
    <row r="90" spans="2:14" x14ac:dyDescent="0.25">
      <c r="B90" s="16"/>
      <c r="D90" s="4" t="s">
        <v>57</v>
      </c>
      <c r="E90" s="4"/>
      <c r="F90" s="4"/>
      <c r="G90" s="10"/>
      <c r="H90" s="4"/>
      <c r="I90" s="27">
        <f>G88/G89</f>
        <v>643.08681818181822</v>
      </c>
      <c r="N90" s="17"/>
    </row>
    <row r="91" spans="2:14" x14ac:dyDescent="0.25">
      <c r="B91" s="16"/>
      <c r="D91" s="6" t="s">
        <v>63</v>
      </c>
      <c r="G91" s="9"/>
      <c r="I91" s="22">
        <f>E13</f>
        <v>250</v>
      </c>
      <c r="N91" s="17"/>
    </row>
    <row r="92" spans="2:14" x14ac:dyDescent="0.25">
      <c r="B92" s="16"/>
      <c r="G92" s="9"/>
      <c r="I92" s="22"/>
      <c r="N92" s="17"/>
    </row>
    <row r="93" spans="2:14" ht="15.3" x14ac:dyDescent="0.3">
      <c r="B93" s="16"/>
      <c r="D93" s="56" t="s">
        <v>45</v>
      </c>
      <c r="E93" s="56"/>
      <c r="F93" s="56"/>
      <c r="G93" s="56"/>
      <c r="H93" s="56"/>
      <c r="I93" s="56"/>
      <c r="J93" s="56"/>
      <c r="K93" s="86">
        <f>I90/I91</f>
        <v>2.5723472727272729</v>
      </c>
      <c r="N93" s="17"/>
    </row>
    <row r="94" spans="2:14" x14ac:dyDescent="0.25">
      <c r="B94" s="16"/>
      <c r="D94" s="88" t="s">
        <v>58</v>
      </c>
      <c r="N94" s="17"/>
    </row>
    <row r="95" spans="2:14" x14ac:dyDescent="0.25">
      <c r="B95" s="16"/>
      <c r="D95" s="88"/>
      <c r="N95" s="17"/>
    </row>
    <row r="96" spans="2:14" ht="15.3" x14ac:dyDescent="0.3">
      <c r="B96" s="16"/>
      <c r="D96" s="56" t="s">
        <v>45</v>
      </c>
      <c r="E96" s="56"/>
      <c r="F96" s="56"/>
      <c r="G96" s="56"/>
      <c r="H96" s="56"/>
      <c r="I96" s="56"/>
      <c r="J96" s="56"/>
      <c r="K96" s="93">
        <f>K93/E20</f>
        <v>0.32154340909090912</v>
      </c>
      <c r="N96" s="17"/>
    </row>
    <row r="97" spans="2:14" x14ac:dyDescent="0.25">
      <c r="B97" s="16"/>
      <c r="D97" s="88" t="s">
        <v>59</v>
      </c>
      <c r="N97" s="17"/>
    </row>
    <row r="98" spans="2:14" x14ac:dyDescent="0.25">
      <c r="B98" s="18"/>
      <c r="C98" s="2"/>
      <c r="D98" s="2"/>
      <c r="E98" s="2"/>
      <c r="F98" s="2"/>
      <c r="G98" s="12"/>
      <c r="H98" s="2"/>
      <c r="I98" s="2"/>
      <c r="J98" s="2"/>
      <c r="K98" s="2"/>
      <c r="L98" s="2"/>
      <c r="M98" s="2"/>
      <c r="N98" s="19"/>
    </row>
  </sheetData>
  <mergeCells count="12">
    <mergeCell ref="F58:G58"/>
    <mergeCell ref="H58:I58"/>
    <mergeCell ref="J58:K58"/>
    <mergeCell ref="L58:M58"/>
    <mergeCell ref="F25:G25"/>
    <mergeCell ref="H25:I25"/>
    <mergeCell ref="J25:K25"/>
    <mergeCell ref="L25:M25"/>
    <mergeCell ref="F41:G41"/>
    <mergeCell ref="H41:I41"/>
    <mergeCell ref="J41:K41"/>
    <mergeCell ref="L41:M41"/>
  </mergeCells>
  <dataValidations count="1">
    <dataValidation type="list" allowBlank="1" showInputMessage="1" showErrorMessage="1" sqref="E8 E6" xr:uid="{00000000-0002-0000-0000-000000000000}">
      <formula1>$O$3:$O$4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Basis</vt:lpstr>
    </vt:vector>
  </TitlesOfParts>
  <Company>ITLC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Catherine Kammermann</cp:lastModifiedBy>
  <cp:lastPrinted>2019-02-25T08:01:10Z</cp:lastPrinted>
  <dcterms:created xsi:type="dcterms:W3CDTF">2007-04-27T07:27:43Z</dcterms:created>
  <dcterms:modified xsi:type="dcterms:W3CDTF">2024-03-04T10:23:32Z</dcterms:modified>
</cp:coreProperties>
</file>