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showInkAnnotation="0"/>
  <mc:AlternateContent xmlns:mc="http://schemas.openxmlformats.org/markup-compatibility/2006">
    <mc:Choice Requires="x15">
      <x15ac:absPath xmlns:x15ac="http://schemas.microsoft.com/office/spreadsheetml/2010/11/ac" url="Z:\05_Website\03_abrechnungen.ch\02_Inhalt\11_Downloadbereich\"/>
    </mc:Choice>
  </mc:AlternateContent>
  <workbookProtection workbookAlgorithmName="SHA-512" workbookHashValue="P0O9f7XQxxwqeb7F0AFGO+4QOW49nSxxDiN5hYcUvaxy0s/jTYNejy6z70U9uzTF6bDfOIsnILFRa1UMjqA78Q==" workbookSaltValue="VdwNTBBU8tSBWvV6TgXUOw==" workbookSpinCount="100000" lockStructure="1"/>
  <bookViews>
    <workbookView xWindow="0" yWindow="0" windowWidth="28800" windowHeight="12330" tabRatio="448"/>
  </bookViews>
  <sheets>
    <sheet name="Vollkosten" sheetId="1" r:id="rId1"/>
    <sheet name="verstecken" sheetId="4" state="hidden" r:id="rId2"/>
    <sheet name="Bemerkungen" sheetId="5" r:id="rId3"/>
    <sheet name="Kontakt" sheetId="7" r:id="rId4"/>
    <sheet name="Sheet1" sheetId="6" state="hidden" r:id="rId5"/>
  </sheets>
  <calcPr calcId="162913" iterate="1"/>
</workbook>
</file>

<file path=xl/calcChain.xml><?xml version="1.0" encoding="utf-8"?>
<calcChain xmlns="http://schemas.openxmlformats.org/spreadsheetml/2006/main">
  <c r="I10" i="1" l="1"/>
  <c r="H4" i="4" l="1"/>
  <c r="I4" i="4" s="1"/>
  <c r="Q28" i="1"/>
  <c r="I11" i="1"/>
  <c r="I12" i="1" s="1"/>
  <c r="H11" i="4"/>
  <c r="I11" i="4" s="1"/>
  <c r="O42" i="1"/>
  <c r="T42" i="1"/>
  <c r="S42" i="1"/>
  <c r="R42" i="1"/>
  <c r="Q42" i="1"/>
  <c r="P42" i="1"/>
  <c r="T41" i="1"/>
  <c r="S41" i="1"/>
  <c r="R41" i="1"/>
  <c r="Q41" i="1"/>
  <c r="P41" i="1"/>
  <c r="O41" i="1"/>
  <c r="T40" i="1"/>
  <c r="S40" i="1"/>
  <c r="R40" i="1"/>
  <c r="Q40" i="1"/>
  <c r="P40" i="1"/>
  <c r="O40" i="1"/>
  <c r="T39" i="1"/>
  <c r="S39" i="1"/>
  <c r="R39" i="1"/>
  <c r="Q39" i="1"/>
  <c r="P39" i="1"/>
  <c r="O39" i="1"/>
  <c r="T38" i="1"/>
  <c r="S38" i="1"/>
  <c r="R38" i="1"/>
  <c r="Q38" i="1"/>
  <c r="P38" i="1"/>
  <c r="O38" i="1"/>
  <c r="T37" i="1"/>
  <c r="S37" i="1"/>
  <c r="R37" i="1"/>
  <c r="Q37" i="1"/>
  <c r="P37" i="1"/>
  <c r="O37" i="1"/>
  <c r="T36" i="1"/>
  <c r="S36" i="1"/>
  <c r="R36" i="1"/>
  <c r="Q36" i="1"/>
  <c r="P36" i="1"/>
  <c r="O36" i="1"/>
  <c r="T35" i="1"/>
  <c r="S35" i="1"/>
  <c r="R35" i="1"/>
  <c r="Q35" i="1"/>
  <c r="P35" i="1"/>
  <c r="O35" i="1"/>
  <c r="T34" i="1"/>
  <c r="S34" i="1"/>
  <c r="R34" i="1"/>
  <c r="Q34" i="1"/>
  <c r="P34" i="1"/>
  <c r="O34" i="1"/>
  <c r="T33" i="1"/>
  <c r="S33" i="1"/>
  <c r="R33" i="1"/>
  <c r="Q33" i="1"/>
  <c r="P33" i="1"/>
  <c r="O33" i="1"/>
  <c r="T32" i="1"/>
  <c r="S32" i="1"/>
  <c r="R32" i="1"/>
  <c r="Q32" i="1"/>
  <c r="P32" i="1"/>
  <c r="O32" i="1"/>
  <c r="T31" i="1"/>
  <c r="S31" i="1"/>
  <c r="R31" i="1"/>
  <c r="Q31" i="1"/>
  <c r="P31" i="1"/>
  <c r="O31" i="1"/>
  <c r="T30" i="1"/>
  <c r="S30" i="1"/>
  <c r="R30" i="1"/>
  <c r="Q30" i="1"/>
  <c r="P30" i="1"/>
  <c r="O30" i="1"/>
  <c r="T29" i="1"/>
  <c r="S29" i="1"/>
  <c r="R29" i="1"/>
  <c r="Q29" i="1"/>
  <c r="P29" i="1"/>
  <c r="O29" i="1"/>
  <c r="T28" i="1"/>
  <c r="S28" i="1"/>
  <c r="R28" i="1"/>
  <c r="P28" i="1"/>
  <c r="O28" i="1"/>
  <c r="I23" i="1"/>
  <c r="I20" i="1" s="1"/>
  <c r="T10" i="1"/>
  <c r="T11" i="1"/>
  <c r="J22" i="1"/>
  <c r="J21" i="1"/>
  <c r="J19" i="1"/>
  <c r="J18" i="1"/>
  <c r="J17" i="1"/>
  <c r="J9" i="1"/>
  <c r="M24" i="1"/>
  <c r="F29" i="4"/>
  <c r="H3" i="4"/>
  <c r="I3" i="4" s="1"/>
  <c r="F5" i="4"/>
  <c r="F10" i="4"/>
  <c r="H13" i="4"/>
  <c r="I13" i="4" s="1"/>
  <c r="H12" i="4"/>
  <c r="I12" i="4" s="1"/>
  <c r="F14" i="4"/>
  <c r="H15" i="4"/>
  <c r="I15" i="4" s="1"/>
  <c r="H16" i="4"/>
  <c r="I16" i="4" s="1"/>
  <c r="F18" i="4"/>
  <c r="F19" i="4"/>
  <c r="F25" i="4"/>
  <c r="F24" i="4"/>
  <c r="O4" i="4"/>
  <c r="P4" i="4"/>
  <c r="Q4" i="4"/>
  <c r="R4" i="4"/>
  <c r="S4" i="4"/>
  <c r="A2" i="4"/>
  <c r="P27" i="1"/>
  <c r="Q27" i="1"/>
  <c r="R27" i="1" s="1"/>
  <c r="S27" i="1" s="1"/>
  <c r="T27" i="1" s="1"/>
  <c r="B8" i="1"/>
  <c r="B14" i="1" s="1"/>
  <c r="A9" i="4"/>
  <c r="A23" i="4"/>
  <c r="A30" i="4"/>
  <c r="K10" i="1"/>
  <c r="S18" i="1" s="1"/>
  <c r="J23" i="1"/>
  <c r="K22" i="1"/>
  <c r="K17" i="1"/>
  <c r="K9" i="1"/>
  <c r="S17" i="1" s="1"/>
  <c r="K21" i="1"/>
  <c r="K18" i="1"/>
  <c r="K19" i="1"/>
  <c r="T13" i="1" l="1"/>
  <c r="H17" i="4"/>
  <c r="I17" i="4" s="1"/>
  <c r="K20" i="1"/>
  <c r="J20" i="1"/>
  <c r="T14" i="1"/>
  <c r="S13" i="1"/>
  <c r="G34" i="1" s="1"/>
  <c r="K23" i="1"/>
  <c r="B28" i="1"/>
  <c r="B33" i="1" s="1"/>
  <c r="B36" i="1" s="1"/>
  <c r="K11" i="1"/>
  <c r="S19" i="1" s="1"/>
  <c r="H5" i="4"/>
  <c r="I5" i="4" s="1"/>
  <c r="J11" i="1"/>
  <c r="I16" i="1"/>
  <c r="K12" i="1"/>
  <c r="J12" i="1"/>
  <c r="H14" i="4" l="1"/>
  <c r="I14" i="4" s="1"/>
  <c r="H6" i="4"/>
  <c r="I6" i="4" s="1"/>
  <c r="J16" i="1"/>
  <c r="I14" i="1"/>
  <c r="K16" i="1"/>
  <c r="H10" i="4" l="1"/>
  <c r="I26" i="1"/>
  <c r="J14" i="1"/>
  <c r="K14" i="1"/>
  <c r="S20" i="1" s="1"/>
  <c r="I28" i="1"/>
  <c r="I10" i="4" l="1"/>
  <c r="I20" i="4" s="1"/>
  <c r="I21" i="4" s="1"/>
  <c r="H20" i="4"/>
  <c r="I31" i="1"/>
  <c r="K28" i="1"/>
  <c r="S21" i="1" s="1"/>
  <c r="J28" i="1"/>
  <c r="K26" i="1"/>
  <c r="J26" i="1"/>
  <c r="H23" i="4" l="1"/>
  <c r="H21" i="4"/>
  <c r="J31" i="1"/>
  <c r="K31" i="1"/>
  <c r="I23" i="4" l="1"/>
  <c r="H26" i="4"/>
  <c r="K34" i="1"/>
  <c r="K35" i="1" s="1"/>
  <c r="S23" i="1" s="1"/>
  <c r="I26" i="4" l="1"/>
  <c r="I28" i="4" s="1"/>
  <c r="I29" i="4" s="1"/>
  <c r="H30" i="4"/>
  <c r="S22" i="1"/>
  <c r="K33" i="1"/>
  <c r="K36" i="1"/>
  <c r="N27" i="1" s="1"/>
  <c r="I30" i="4" l="1"/>
  <c r="M5" i="4" s="1"/>
  <c r="S24" i="1"/>
  <c r="T17" i="1" l="1"/>
  <c r="T19" i="1"/>
  <c r="T18" i="1"/>
  <c r="T20" i="1"/>
  <c r="T21" i="1"/>
  <c r="T23" i="1"/>
  <c r="T22" i="1"/>
  <c r="T24" i="1" l="1"/>
</calcChain>
</file>

<file path=xl/sharedStrings.xml><?xml version="1.0" encoding="utf-8"?>
<sst xmlns="http://schemas.openxmlformats.org/spreadsheetml/2006/main" count="159" uniqueCount="98">
  <si>
    <t>Bruttolohn Monatslohn Mitarbeiter</t>
  </si>
  <si>
    <t>Anteil 13. Monatslohn</t>
  </si>
  <si>
    <t>Sozialversicherungen</t>
  </si>
  <si>
    <t>Brutto/Brutto p. Mt.</t>
  </si>
  <si>
    <t>Büromaterial</t>
  </si>
  <si>
    <t>Total Nebenkosten p. Mt.</t>
  </si>
  <si>
    <t>Arbeitsauslastung</t>
  </si>
  <si>
    <t>Kalkulation Vollkosten für einen Mitarbeiter</t>
  </si>
  <si>
    <t>Bemerkungen / Quellen:</t>
  </si>
  <si>
    <t>Management Führungsspanne</t>
  </si>
  <si>
    <t>Arbeitsstunden</t>
  </si>
  <si>
    <t>führt X Mitarbeiter</t>
  </si>
  <si>
    <t>Lohn Manager</t>
  </si>
  <si>
    <t>Fläche in m2</t>
  </si>
  <si>
    <t>Kosten pro m2 pro Jahr</t>
  </si>
  <si>
    <t>Büromiete</t>
  </si>
  <si>
    <t>Bewirtschaftungskosten</t>
  </si>
  <si>
    <t>%</t>
  </si>
  <si>
    <t>Total inkl. Management / Mt.</t>
  </si>
  <si>
    <t>Total Lohn &amp; Nebenkosten / Mt.</t>
  </si>
  <si>
    <t>http://www.inside-it.ch/articles/30006</t>
  </si>
  <si>
    <r>
      <t xml:space="preserve">Weiterbildung in % Bruttolohn </t>
    </r>
    <r>
      <rPr>
        <b/>
        <vertAlign val="superscript"/>
        <sz val="10"/>
        <color theme="4" tint="-0.499984740745262"/>
        <rFont val="Arial"/>
        <family val="2"/>
        <charset val="204"/>
      </rPr>
      <t>1</t>
    </r>
  </si>
  <si>
    <r>
      <t xml:space="preserve">Administrationskosten </t>
    </r>
    <r>
      <rPr>
        <b/>
        <vertAlign val="superscript"/>
        <sz val="10"/>
        <color theme="4" tint="-0.499984740745262"/>
        <rFont val="Arial"/>
        <family val="2"/>
        <charset val="204"/>
      </rPr>
      <t>2</t>
    </r>
  </si>
  <si>
    <r>
      <t xml:space="preserve">Arbeitsplatzkosten IT </t>
    </r>
    <r>
      <rPr>
        <b/>
        <vertAlign val="superscript"/>
        <sz val="10"/>
        <color theme="4" tint="-0.499984740745262"/>
        <rFont val="Arial"/>
        <family val="2"/>
        <charset val="204"/>
      </rPr>
      <t>3</t>
    </r>
  </si>
  <si>
    <r>
      <t xml:space="preserve">Arbeitsplatzkosten Möbel </t>
    </r>
    <r>
      <rPr>
        <b/>
        <vertAlign val="superscript"/>
        <sz val="10"/>
        <color theme="4" tint="-0.499984740745262"/>
        <rFont val="Arial"/>
        <family val="2"/>
        <charset val="204"/>
      </rPr>
      <t>4</t>
    </r>
  </si>
  <si>
    <r>
      <t xml:space="preserve">Kaffee &amp; Getränke </t>
    </r>
    <r>
      <rPr>
        <b/>
        <vertAlign val="superscript"/>
        <sz val="10"/>
        <color theme="4" tint="-0.499984740745262"/>
        <rFont val="Arial"/>
        <family val="2"/>
        <charset val="204"/>
      </rPr>
      <t>5</t>
    </r>
  </si>
  <si>
    <t>pro Monat</t>
  </si>
  <si>
    <t>pro Stunde</t>
  </si>
  <si>
    <t>CHF</t>
  </si>
  <si>
    <t>m2</t>
  </si>
  <si>
    <t>#</t>
  </si>
  <si>
    <t>Einheit</t>
  </si>
  <si>
    <t>Inputs</t>
  </si>
  <si>
    <t>Total pro effektiv gearbeiteter Stunde</t>
  </si>
  <si>
    <t>Lohn</t>
  </si>
  <si>
    <t>Nebenkosten</t>
  </si>
  <si>
    <t>Auslastung</t>
  </si>
  <si>
    <t>Vollkosten pro Stunde</t>
  </si>
  <si>
    <t>Bruttolohn</t>
  </si>
  <si>
    <t>Sozialversicherung</t>
  </si>
  <si>
    <t>Arbeitsausfall</t>
  </si>
  <si>
    <t>in % des Bruttolohns</t>
  </si>
  <si>
    <t>Anteil 13. Monatslohn oder Bonus</t>
  </si>
  <si>
    <t>Lohn Team-Manager</t>
  </si>
  <si>
    <t>führt # Mitarbeiter</t>
  </si>
  <si>
    <t>Teamführung</t>
  </si>
  <si>
    <t>Effektive Stunden pro Jahr</t>
  </si>
  <si>
    <t>Effektive Stunden pro Monat</t>
  </si>
  <si>
    <t xml:space="preserve"> Tee, Kaffee, Mineral, Früchte</t>
  </si>
  <si>
    <t>Arbeitsausfall (Feiertage, Ferien, Krankeit, etc.)</t>
  </si>
  <si>
    <t>(siehe Arbeitsstunden)</t>
  </si>
  <si>
    <t>Aufschlag aufgrund nicht produktiver Zeit</t>
  </si>
  <si>
    <t>Pro Stunde</t>
  </si>
  <si>
    <t>Unproduktive Zeit</t>
  </si>
  <si>
    <t>Zusammenfassung</t>
  </si>
  <si>
    <t>Total Lohn &amp; Nebenkosten</t>
  </si>
  <si>
    <t>Total inkl. Management</t>
  </si>
  <si>
    <t>Anzahl Feiertage pro Jahr</t>
  </si>
  <si>
    <t>Anzahl Stunden</t>
  </si>
  <si>
    <t>Anzahl Wochen Ferien</t>
  </si>
  <si>
    <t>http://www.bfs.admin.ch/bfs/portal/de/index/themen/03/02/blank/data/06.html</t>
  </si>
  <si>
    <t>Brutto (effektiver Arbeitgeberbeitrag)</t>
  </si>
  <si>
    <t>Wann immer möglich wurde versucht, eine geeignete Quelle zu finden. Die restlichen Zahlen sind Rasminka-Schätzungen, basierend auf Erfahrungswerten.</t>
  </si>
  <si>
    <t>Druckkosten, Papier, Schreibmaterialien, sonstiges Büromaterial</t>
  </si>
  <si>
    <t>Arbeitgeberbeitrag AHV/IV/EO/ALV, Pensionskasse (oblig/überoblig), Betriebsunfallvers.: abhängig vom Alter, Branche, Versicherungslösung, etc. 
Variiert je nach Branche zwischen 17.1% und 18% (Quelle: Struktur der Arbeitskosten, BfS), im Einzelfall zwischen 13% und 21%).</t>
  </si>
  <si>
    <t>Verwaltungs- und Instandhaltungskosten, Betriebskosten (Reinigung, Hausmeister, Strom, Reception, etc.)</t>
  </si>
  <si>
    <t>Arbeitstische, Stühle, Lichtquellen, Schränke, Eingangsbereich, Anteil an Sitzungszimmer, ev. Anteil an Küche/Kaffeeraum, etc.</t>
  </si>
  <si>
    <t>Total pro effektiv geleisteter Arbeitsstunde</t>
  </si>
  <si>
    <r>
      <t xml:space="preserve">Arbeitsplatzkosten IT </t>
    </r>
    <r>
      <rPr>
        <b/>
        <vertAlign val="superscript"/>
        <sz val="10"/>
        <color theme="4" tint="-0.499984740745262"/>
        <rFont val="Arial"/>
        <family val="2"/>
        <charset val="204"/>
      </rPr>
      <t>4</t>
    </r>
  </si>
  <si>
    <r>
      <t xml:space="preserve">Arbeitsplatzkosten Möbel </t>
    </r>
    <r>
      <rPr>
        <b/>
        <vertAlign val="superscript"/>
        <sz val="10"/>
        <color theme="4" tint="-0.499984740745262"/>
        <rFont val="Arial"/>
        <family val="2"/>
        <charset val="204"/>
      </rPr>
      <t>5</t>
    </r>
  </si>
  <si>
    <r>
      <t xml:space="preserve">Kaffee, Getränke, Früchte </t>
    </r>
    <r>
      <rPr>
        <b/>
        <vertAlign val="superscript"/>
        <sz val="10"/>
        <color theme="4" tint="-0.499984740745262"/>
        <rFont val="Arial"/>
        <family val="2"/>
        <charset val="204"/>
      </rPr>
      <t>8</t>
    </r>
  </si>
  <si>
    <r>
      <t>Anteil Kosten für Teamführung</t>
    </r>
    <r>
      <rPr>
        <b/>
        <sz val="10"/>
        <color theme="4" tint="-0.499984740745262"/>
        <rFont val="Arial"/>
        <family val="2"/>
        <charset val="204"/>
      </rPr>
      <t xml:space="preserve"> </t>
    </r>
    <r>
      <rPr>
        <b/>
        <vertAlign val="superscript"/>
        <sz val="10"/>
        <color theme="4" tint="-0.499984740745262"/>
        <rFont val="Arial"/>
        <family val="2"/>
        <charset val="204"/>
      </rPr>
      <t>10</t>
    </r>
  </si>
  <si>
    <r>
      <t xml:space="preserve">Sozialversicherungen </t>
    </r>
    <r>
      <rPr>
        <b/>
        <vertAlign val="superscript"/>
        <sz val="10"/>
        <color theme="4" tint="-0.499984740745262"/>
        <rFont val="Arial"/>
        <family val="2"/>
        <charset val="204"/>
      </rPr>
      <t>1</t>
    </r>
  </si>
  <si>
    <r>
      <t xml:space="preserve">Weiterbildung  </t>
    </r>
    <r>
      <rPr>
        <b/>
        <vertAlign val="superscript"/>
        <sz val="10"/>
        <color theme="4" tint="-0.499984740745262"/>
        <rFont val="Arial"/>
        <family val="2"/>
        <charset val="204"/>
      </rPr>
      <t>2</t>
    </r>
  </si>
  <si>
    <r>
      <t xml:space="preserve">Administrationskosten </t>
    </r>
    <r>
      <rPr>
        <b/>
        <vertAlign val="superscript"/>
        <sz val="10"/>
        <color theme="4" tint="-0.499984740745262"/>
        <rFont val="Arial"/>
        <family val="2"/>
        <charset val="204"/>
      </rPr>
      <t>3</t>
    </r>
  </si>
  <si>
    <r>
      <t xml:space="preserve">Bewirtschaftungskosten (hier prop. der Fläche) </t>
    </r>
    <r>
      <rPr>
        <b/>
        <vertAlign val="superscript"/>
        <sz val="10"/>
        <color theme="4" tint="-0.499984740745262"/>
        <rFont val="Arial"/>
        <family val="2"/>
        <charset val="204"/>
      </rPr>
      <t>6</t>
    </r>
  </si>
  <si>
    <r>
      <t xml:space="preserve">Büromaterial </t>
    </r>
    <r>
      <rPr>
        <b/>
        <vertAlign val="superscript"/>
        <sz val="10"/>
        <color theme="4" tint="-0.499984740745262"/>
        <rFont val="Arial"/>
        <family val="2"/>
        <charset val="204"/>
      </rPr>
      <t>7</t>
    </r>
  </si>
  <si>
    <r>
      <t>Fläche in m2</t>
    </r>
    <r>
      <rPr>
        <i/>
        <sz val="10"/>
        <color theme="4" tint="-0.499984740745262"/>
        <rFont val="Arial"/>
        <family val="2"/>
        <charset val="204"/>
      </rPr>
      <t xml:space="preserve"> </t>
    </r>
    <r>
      <rPr>
        <b/>
        <i/>
        <vertAlign val="superscript"/>
        <sz val="10"/>
        <color theme="4" tint="-0.499984740745262"/>
        <rFont val="Arial"/>
        <family val="2"/>
        <charset val="204"/>
      </rPr>
      <t>9</t>
    </r>
  </si>
  <si>
    <r>
      <t xml:space="preserve">Arbeitsauslastung </t>
    </r>
    <r>
      <rPr>
        <b/>
        <vertAlign val="superscript"/>
        <sz val="10"/>
        <color theme="4" tint="-0.499984740745262"/>
        <rFont val="Arial"/>
        <family val="2"/>
        <charset val="204"/>
      </rPr>
      <t>11</t>
    </r>
  </si>
  <si>
    <r>
      <t xml:space="preserve">Sollstunden Brutto </t>
    </r>
    <r>
      <rPr>
        <b/>
        <vertAlign val="superscript"/>
        <sz val="10"/>
        <color theme="4" tint="-0.499984740745262"/>
        <rFont val="Arial"/>
        <family val="2"/>
        <charset val="204"/>
      </rPr>
      <t>12</t>
    </r>
  </si>
  <si>
    <r>
      <t xml:space="preserve">Absenzen (Krankheit, Unfall, sonstiges) </t>
    </r>
    <r>
      <rPr>
        <b/>
        <vertAlign val="superscript"/>
        <sz val="10"/>
        <color theme="4" tint="-0.499984740745262"/>
        <rFont val="Arial"/>
        <family val="2"/>
        <charset val="204"/>
      </rPr>
      <t>13</t>
    </r>
  </si>
  <si>
    <t>Buchhaltung, Rekrutierungskosten, Spesenabrechungen, Lohnbuchhaltung, sonst. Administration, Versicherungen, Telefonkosten</t>
  </si>
  <si>
    <t>*</t>
  </si>
  <si>
    <t>Bemerkungen zu den einzelnen Punkten auf der nächsten Seite</t>
  </si>
  <si>
    <t>Stark branchen- und positionsabhängig (direkte Weiterbildungskosten, Ausfall Arbeitszeit durchr Weiterbildung, Einarbeitung von neuen Mitarbeitern on-the-Job durch bestehende Mitarbeiter, etc.)</t>
  </si>
  <si>
    <t xml:space="preserve">Effiziente Unternehmen erreichen durchschnittliche IT-Kosten von ca. CHF 200 je Person und Monat, bei kleineren Unternehmen sind diese Kosten tendenziell höher. </t>
  </si>
  <si>
    <t>15 m2 sind der durchschnittliche Platzbedarf eines Mitarbeiters: Gesamtfläche / # Mitarbeiter. Es werden also auch sonstige Flächen mit einberechnet wie Gänge, Eingangsbereich, Toiletten, etc.</t>
  </si>
  <si>
    <t>Ein Manager / Teamleader führt je nach Effizienz und nach Strukturierungsgrad der Arbeit zwischen 4 und 12 Mitarbeiter.</t>
  </si>
  <si>
    <t>Die Auslastung variiert je nach Art der Tätigkeit stark. Bei konstanten Tätigkeiten kann diese Rate hoch liegen (100% sind erfahrungsgemäss trotzdem selten erreichbar). Bei Tätigkeiten mit hohen Auslastungsschwankungen (z.B. Beratung) sind 70% eher die Regel als die Ausnahme. Neben dem Effekt der Auslastungsschwankungen ist der Effekt der anfänglichen Teilproduktivität der Mitarbeiter relevant. Je nach Tätigkeit kann es lange dauern, bis ein Mitarbeiter seine vollständige Produktivität erreicht hat (explizite Weiterbildung ist oben bereits berücksichtigt).</t>
  </si>
  <si>
    <t>Variiert von Jahr zu Jahr, abhängig von der Stunden-Arbeitszeit pro Woche.</t>
  </si>
  <si>
    <t>Rasminka GmbH</t>
  </si>
  <si>
    <t>Flurstrasse 30</t>
  </si>
  <si>
    <t>CH-8048 Zürich</t>
  </si>
  <si>
    <t>Tel:    +41 44 585 22 72</t>
  </si>
  <si>
    <t>Mail:  info@rasminka.ch</t>
  </si>
  <si>
    <t>Web: www.rasminka.ch</t>
  </si>
  <si>
    <t>Mitarbeiter</t>
  </si>
  <si>
    <t>Vollkosten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</si>
</sst>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64" formatCode="#,###.00"/>
    <numFmt numFmtId="165" formatCode="#,##0.0"/>
    <numFmt numFmtId="166" formatCode="&quot;[in CHF&quot;\]"/>
    <numFmt numFmtId="167" formatCode="0.0%"/>
    <numFmt numFmtId="168" formatCode="0.00000000000000%"/>
  </numFmts>
  <fonts count="45" x14ac:knownFonts="1">
    <font>
      <sz val="12"/>
      <color indexed="8"/>
      <name val="Calibri"/>
      <family val="2"/>
    </font>
    <font>
      <sz val="10"/>
      <name val="Arial"/>
      <family val="2"/>
      <charset val="204"/>
    </font>
    <font>
      <u/>
      <sz val="12"/>
      <color theme="10"/>
      <name val="Calibri"/>
      <family val="2"/>
    </font>
    <font>
      <b/>
      <sz val="12"/>
      <color indexed="8"/>
      <name val="Calibri"/>
      <family val="2"/>
      <scheme val="minor"/>
    </font>
    <font>
      <sz val="12"/>
      <color indexed="8"/>
      <name val="Calibri"/>
      <family val="2"/>
      <scheme val="minor"/>
    </font>
    <font>
      <sz val="9"/>
      <color theme="9" tint="-0.249977111117893"/>
      <name val="Calibri"/>
      <family val="2"/>
      <scheme val="minor"/>
    </font>
    <font>
      <sz val="11"/>
      <color indexed="8"/>
      <name val="Calibri"/>
      <family val="2"/>
      <scheme val="minor"/>
    </font>
    <font>
      <b/>
      <sz val="11"/>
      <color indexed="8"/>
      <name val="Calibri"/>
      <family val="2"/>
      <scheme val="minor"/>
    </font>
    <font>
      <sz val="11"/>
      <name val="Calibri"/>
      <family val="2"/>
      <scheme val="minor"/>
    </font>
    <font>
      <b/>
      <sz val="11"/>
      <name val="Calibri"/>
      <family val="2"/>
      <scheme val="minor"/>
    </font>
    <font>
      <b/>
      <sz val="11"/>
      <color theme="0"/>
      <name val="Arial"/>
      <family val="2"/>
      <charset val="204"/>
    </font>
    <font>
      <sz val="11"/>
      <color indexed="8"/>
      <name val="Arial"/>
      <family val="2"/>
      <charset val="204"/>
    </font>
    <font>
      <b/>
      <sz val="11"/>
      <color indexed="8"/>
      <name val="Arial"/>
      <family val="2"/>
      <charset val="204"/>
    </font>
    <font>
      <sz val="11"/>
      <color theme="0"/>
      <name val="Arial"/>
      <family val="2"/>
      <charset val="204"/>
    </font>
    <font>
      <sz val="10"/>
      <color indexed="8"/>
      <name val="Arial"/>
      <family val="2"/>
      <charset val="204"/>
    </font>
    <font>
      <sz val="9"/>
      <color indexed="8"/>
      <name val="Arial"/>
      <family val="2"/>
      <charset val="204"/>
    </font>
    <font>
      <b/>
      <sz val="10"/>
      <color indexed="8"/>
      <name val="Arial"/>
      <family val="2"/>
      <charset val="204"/>
    </font>
    <font>
      <b/>
      <vertAlign val="superscript"/>
      <sz val="10"/>
      <color theme="4" tint="-0.499984740745262"/>
      <name val="Arial"/>
      <family val="2"/>
      <charset val="204"/>
    </font>
    <font>
      <b/>
      <sz val="9"/>
      <color indexed="8"/>
      <name val="Arial"/>
      <family val="2"/>
      <charset val="204"/>
    </font>
    <font>
      <i/>
      <sz val="10"/>
      <color indexed="8"/>
      <name val="Arial"/>
      <family val="2"/>
      <charset val="204"/>
    </font>
    <font>
      <sz val="10"/>
      <name val="Arial"/>
      <family val="2"/>
      <charset val="204"/>
    </font>
    <font>
      <b/>
      <sz val="10"/>
      <name val="Arial"/>
      <family val="2"/>
      <charset val="204"/>
    </font>
    <font>
      <b/>
      <sz val="10"/>
      <color theme="0"/>
      <name val="Arial"/>
      <family val="2"/>
      <charset val="204"/>
    </font>
    <font>
      <sz val="10"/>
      <color theme="0"/>
      <name val="Arial"/>
      <family val="2"/>
      <charset val="204"/>
    </font>
    <font>
      <b/>
      <sz val="11"/>
      <name val="Arial"/>
      <family val="2"/>
      <charset val="204"/>
    </font>
    <font>
      <b/>
      <sz val="11"/>
      <color indexed="8"/>
      <name val="Calibri"/>
      <family val="2"/>
      <charset val="204"/>
      <scheme val="minor"/>
    </font>
    <font>
      <i/>
      <sz val="10"/>
      <name val="Arial"/>
      <family val="2"/>
      <charset val="204"/>
    </font>
    <font>
      <b/>
      <i/>
      <sz val="10"/>
      <name val="Arial"/>
      <family val="2"/>
      <charset val="204"/>
    </font>
    <font>
      <sz val="8"/>
      <color theme="9" tint="-0.249977111117893"/>
      <name val="Arial"/>
      <family val="2"/>
      <charset val="204"/>
    </font>
    <font>
      <i/>
      <sz val="10"/>
      <color theme="4" tint="-0.499984740745262"/>
      <name val="Arial"/>
      <family val="2"/>
      <charset val="204"/>
    </font>
    <font>
      <b/>
      <sz val="10"/>
      <color theme="4" tint="-0.499984740745262"/>
      <name val="Arial"/>
      <family val="2"/>
      <charset val="204"/>
    </font>
    <font>
      <b/>
      <sz val="12"/>
      <color indexed="8"/>
      <name val="Calibri"/>
      <family val="2"/>
    </font>
    <font>
      <b/>
      <i/>
      <vertAlign val="superscript"/>
      <sz val="10"/>
      <color theme="4" tint="-0.499984740745262"/>
      <name val="Arial"/>
      <family val="2"/>
      <charset val="204"/>
    </font>
    <font>
      <sz val="9"/>
      <name val="Arial"/>
      <family val="2"/>
      <charset val="204"/>
    </font>
    <font>
      <b/>
      <sz val="14"/>
      <color theme="0"/>
      <name val="Arial"/>
      <family val="2"/>
      <charset val="204"/>
    </font>
    <font>
      <b/>
      <sz val="14"/>
      <color indexed="8"/>
      <name val="Arial"/>
      <family val="2"/>
      <charset val="204"/>
    </font>
    <font>
      <b/>
      <i/>
      <sz val="10"/>
      <color theme="0"/>
      <name val="Arial"/>
      <family val="2"/>
      <charset val="204"/>
    </font>
    <font>
      <b/>
      <sz val="18"/>
      <color theme="0"/>
      <name val="Arial"/>
      <family val="2"/>
      <charset val="204"/>
    </font>
    <font>
      <sz val="10"/>
      <color theme="9"/>
      <name val="Arial"/>
      <family val="2"/>
      <charset val="204"/>
    </font>
    <font>
      <sz val="11"/>
      <color theme="0"/>
      <name val="Calibri"/>
      <family val="2"/>
      <charset val="204"/>
      <scheme val="minor"/>
    </font>
    <font>
      <sz val="11"/>
      <color theme="1"/>
      <name val="Arial"/>
      <family val="2"/>
      <charset val="204"/>
    </font>
    <font>
      <sz val="10"/>
      <color indexed="8"/>
      <name val="Calibri"/>
      <family val="2"/>
    </font>
    <font>
      <sz val="10"/>
      <color indexed="8"/>
      <name val="Arial"/>
      <family val="2"/>
    </font>
    <font>
      <u/>
      <sz val="10"/>
      <color theme="10"/>
      <name val="Arial"/>
      <family val="2"/>
    </font>
    <font>
      <b/>
      <vertAlign val="superscript"/>
      <sz val="10"/>
      <color indexed="8"/>
      <name val="Arial"/>
      <family val="2"/>
      <charset val="204"/>
    </font>
  </fonts>
  <fills count="11">
    <fill>
      <patternFill patternType="none"/>
    </fill>
    <fill>
      <patternFill patternType="gray125"/>
    </fill>
    <fill>
      <patternFill patternType="solid">
        <fgColor theme="9" tint="0.59999389629810485"/>
        <bgColor indexed="64"/>
      </patternFill>
    </fill>
    <fill>
      <patternFill patternType="solid">
        <fgColor theme="9"/>
        <bgColor indexed="64"/>
      </patternFill>
    </fill>
    <fill>
      <patternFill patternType="solid">
        <fgColor theme="9" tint="0.79998168889431442"/>
        <bgColor indexed="64"/>
      </patternFill>
    </fill>
    <fill>
      <patternFill patternType="solid">
        <fgColor theme="4" tint="0.59999389629810485"/>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rgb="FFF47032"/>
        <bgColor indexed="64"/>
      </patternFill>
    </fill>
    <fill>
      <patternFill patternType="solid">
        <fgColor theme="0"/>
        <bgColor indexed="64"/>
      </patternFill>
    </fill>
    <fill>
      <patternFill patternType="solid">
        <fgColor rgb="FFFFF2CC"/>
        <bgColor indexed="64"/>
      </patternFill>
    </fill>
  </fills>
  <borders count="25">
    <border>
      <left/>
      <right/>
      <top/>
      <bottom/>
      <diagonal/>
    </border>
    <border>
      <left/>
      <right/>
      <top style="thin">
        <color theme="9"/>
      </top>
      <bottom/>
      <diagonal/>
    </border>
    <border>
      <left/>
      <right/>
      <top/>
      <bottom style="medium">
        <color theme="9"/>
      </bottom>
      <diagonal/>
    </border>
    <border>
      <left/>
      <right/>
      <top style="thin">
        <color theme="1" tint="0.34998626667073579"/>
      </top>
      <bottom/>
      <diagonal/>
    </border>
    <border>
      <left/>
      <right/>
      <top style="thin">
        <color auto="1"/>
      </top>
      <bottom/>
      <diagonal/>
    </border>
    <border>
      <left style="dotted">
        <color theme="1" tint="0.34998626667073579"/>
      </left>
      <right/>
      <top style="dotted">
        <color theme="1" tint="0.34998626667073579"/>
      </top>
      <bottom/>
      <diagonal/>
    </border>
    <border>
      <left/>
      <right/>
      <top style="dotted">
        <color theme="1" tint="0.34998626667073579"/>
      </top>
      <bottom/>
      <diagonal/>
    </border>
    <border>
      <left/>
      <right style="dotted">
        <color theme="1" tint="0.34998626667073579"/>
      </right>
      <top style="dotted">
        <color theme="1" tint="0.34998626667073579"/>
      </top>
      <bottom/>
      <diagonal/>
    </border>
    <border>
      <left style="dotted">
        <color theme="1" tint="0.34998626667073579"/>
      </left>
      <right/>
      <top/>
      <bottom/>
      <diagonal/>
    </border>
    <border>
      <left/>
      <right style="dotted">
        <color theme="1" tint="0.34998626667073579"/>
      </right>
      <top/>
      <bottom/>
      <diagonal/>
    </border>
    <border>
      <left style="dotted">
        <color theme="1" tint="0.34998626667073579"/>
      </left>
      <right/>
      <top/>
      <bottom style="dotted">
        <color theme="1" tint="0.34998626667073579"/>
      </bottom>
      <diagonal/>
    </border>
    <border>
      <left/>
      <right/>
      <top/>
      <bottom style="dotted">
        <color theme="1" tint="0.34998626667073579"/>
      </bottom>
      <diagonal/>
    </border>
    <border>
      <left/>
      <right style="dotted">
        <color theme="1" tint="0.34998626667073579"/>
      </right>
      <top/>
      <bottom style="dotted">
        <color theme="1" tint="0.34998626667073579"/>
      </bottom>
      <diagonal/>
    </border>
    <border>
      <left/>
      <right/>
      <top/>
      <bottom style="thin">
        <color indexed="64"/>
      </bottom>
      <diagonal/>
    </border>
    <border>
      <left/>
      <right/>
      <top/>
      <bottom style="thin">
        <color theme="1" tint="0.34998626667073579"/>
      </bottom>
      <diagonal/>
    </border>
    <border>
      <left/>
      <right/>
      <top style="thin">
        <color indexed="64"/>
      </top>
      <bottom style="thin">
        <color indexed="64"/>
      </bottom>
      <diagonal/>
    </border>
    <border>
      <left/>
      <right/>
      <top style="thin">
        <color indexed="64"/>
      </top>
      <bottom style="thick">
        <color theme="9"/>
      </bottom>
      <diagonal/>
    </border>
    <border>
      <left style="thin">
        <color theme="9"/>
      </left>
      <right/>
      <top style="thin">
        <color theme="9"/>
      </top>
      <bottom/>
      <diagonal/>
    </border>
    <border>
      <left/>
      <right style="thin">
        <color theme="9"/>
      </right>
      <top style="thin">
        <color theme="9"/>
      </top>
      <bottom/>
      <diagonal/>
    </border>
    <border>
      <left style="thin">
        <color theme="9"/>
      </left>
      <right/>
      <top/>
      <bottom/>
      <diagonal/>
    </border>
    <border>
      <left/>
      <right/>
      <top style="medium">
        <color theme="9"/>
      </top>
      <bottom/>
      <diagonal/>
    </border>
    <border>
      <left/>
      <right/>
      <top/>
      <bottom style="thick">
        <color theme="9"/>
      </bottom>
      <diagonal/>
    </border>
    <border>
      <left style="hair">
        <color indexed="64"/>
      </left>
      <right style="hair">
        <color indexed="64"/>
      </right>
      <top style="thin">
        <color indexed="64"/>
      </top>
      <bottom style="hair">
        <color indexed="64"/>
      </bottom>
      <diagonal/>
    </border>
    <border>
      <left style="hair">
        <color indexed="64"/>
      </left>
      <right style="hair">
        <color indexed="64"/>
      </right>
      <top style="hair">
        <color indexed="64"/>
      </top>
      <bottom style="thin">
        <color indexed="64"/>
      </bottom>
      <diagonal/>
    </border>
    <border>
      <left style="hair">
        <color auto="1"/>
      </left>
      <right style="hair">
        <color auto="1"/>
      </right>
      <top style="hair">
        <color auto="1"/>
      </top>
      <bottom style="hair">
        <color auto="1"/>
      </bottom>
      <diagonal/>
    </border>
  </borders>
  <cellStyleXfs count="3">
    <xf numFmtId="0" fontId="0" fillId="0" borderId="0"/>
    <xf numFmtId="0" fontId="2" fillId="0" borderId="0" applyNumberFormat="0" applyFill="0" applyBorder="0" applyAlignment="0" applyProtection="0"/>
    <xf numFmtId="9" fontId="1" fillId="0" borderId="0" applyFill="0" applyBorder="0" applyAlignment="0" applyProtection="0"/>
  </cellStyleXfs>
  <cellXfs count="286">
    <xf numFmtId="0" fontId="0" fillId="0" borderId="0" xfId="0"/>
    <xf numFmtId="0" fontId="3" fillId="0" borderId="0" xfId="0" applyFont="1"/>
    <xf numFmtId="0" fontId="4" fillId="0" borderId="0" xfId="0" applyFont="1" applyFill="1"/>
    <xf numFmtId="0" fontId="4" fillId="0" borderId="0" xfId="0" applyFont="1"/>
    <xf numFmtId="4" fontId="4" fillId="0" borderId="0" xfId="0" applyNumberFormat="1" applyFont="1"/>
    <xf numFmtId="0" fontId="3" fillId="0" borderId="0" xfId="0" applyFont="1" applyFill="1"/>
    <xf numFmtId="0" fontId="7" fillId="0" borderId="0" xfId="0" applyFont="1"/>
    <xf numFmtId="0" fontId="6" fillId="0" borderId="0" xfId="0" applyFont="1"/>
    <xf numFmtId="0" fontId="6" fillId="3" borderId="0" xfId="0" applyFont="1" applyFill="1"/>
    <xf numFmtId="0" fontId="10" fillId="3" borderId="0" xfId="0" applyFont="1" applyFill="1" applyBorder="1"/>
    <xf numFmtId="0" fontId="11" fillId="0" borderId="0" xfId="0" applyFont="1" applyFill="1" applyBorder="1"/>
    <xf numFmtId="0" fontId="11" fillId="0" borderId="0" xfId="0" applyFont="1" applyFill="1"/>
    <xf numFmtId="9" fontId="11" fillId="0" borderId="0" xfId="0" applyNumberFormat="1" applyFont="1" applyFill="1"/>
    <xf numFmtId="0" fontId="12" fillId="0" borderId="0" xfId="0" applyFont="1" applyFill="1"/>
    <xf numFmtId="0" fontId="12" fillId="0" borderId="0" xfId="0" applyFont="1" applyFill="1" applyBorder="1"/>
    <xf numFmtId="164" fontId="11" fillId="0" borderId="0" xfId="0" applyNumberFormat="1" applyFont="1" applyFill="1"/>
    <xf numFmtId="0" fontId="14" fillId="0" borderId="0" xfId="0" applyFont="1" applyBorder="1"/>
    <xf numFmtId="0" fontId="14" fillId="0" borderId="0" xfId="0" applyFont="1"/>
    <xf numFmtId="0" fontId="16" fillId="0" borderId="0" xfId="0" applyFont="1"/>
    <xf numFmtId="0" fontId="16" fillId="0" borderId="0" xfId="0" applyFont="1" applyBorder="1"/>
    <xf numFmtId="0" fontId="19" fillId="0" borderId="0" xfId="0" applyFont="1"/>
    <xf numFmtId="0" fontId="14" fillId="0" borderId="0" xfId="0" applyFont="1" applyAlignment="1">
      <alignment horizontal="center"/>
    </xf>
    <xf numFmtId="0" fontId="14" fillId="0" borderId="0" xfId="0" applyFont="1" applyFill="1"/>
    <xf numFmtId="4" fontId="14" fillId="5" borderId="0" xfId="0" applyNumberFormat="1" applyFont="1" applyFill="1"/>
    <xf numFmtId="9" fontId="20" fillId="5" borderId="0" xfId="2" applyFont="1" applyFill="1" applyAlignment="1">
      <alignment horizontal="center"/>
    </xf>
    <xf numFmtId="9" fontId="14" fillId="0" borderId="0" xfId="0" applyNumberFormat="1" applyFont="1" applyFill="1"/>
    <xf numFmtId="0" fontId="16" fillId="0" borderId="0" xfId="0" applyFont="1" applyFill="1" applyAlignment="1">
      <alignment horizontal="center"/>
    </xf>
    <xf numFmtId="0" fontId="16" fillId="0" borderId="0" xfId="0" applyFont="1" applyFill="1"/>
    <xf numFmtId="9" fontId="14" fillId="0" borderId="0" xfId="0" applyNumberFormat="1" applyFont="1" applyFill="1" applyAlignment="1">
      <alignment horizontal="center"/>
    </xf>
    <xf numFmtId="0" fontId="14" fillId="0" borderId="0" xfId="0" applyFont="1" applyFill="1" applyAlignment="1">
      <alignment horizontal="center"/>
    </xf>
    <xf numFmtId="3" fontId="14" fillId="5" borderId="0" xfId="0" applyNumberFormat="1" applyFont="1" applyFill="1" applyAlignment="1">
      <alignment horizontal="center"/>
    </xf>
    <xf numFmtId="3" fontId="14" fillId="0" borderId="0" xfId="0" applyNumberFormat="1" applyFont="1" applyFill="1" applyAlignment="1">
      <alignment horizontal="center"/>
    </xf>
    <xf numFmtId="164" fontId="14" fillId="0" borderId="0" xfId="0" applyNumberFormat="1" applyFont="1" applyFill="1"/>
    <xf numFmtId="3" fontId="14" fillId="0" borderId="0" xfId="0" applyNumberFormat="1" applyFont="1" applyFill="1"/>
    <xf numFmtId="0" fontId="22" fillId="3" borderId="0" xfId="0" applyFont="1" applyFill="1"/>
    <xf numFmtId="0" fontId="22" fillId="3" borderId="0" xfId="0" applyFont="1" applyFill="1" applyBorder="1"/>
    <xf numFmtId="4" fontId="22" fillId="3" borderId="0" xfId="0" applyNumberFormat="1" applyFont="1" applyFill="1" applyBorder="1" applyAlignment="1">
      <alignment horizontal="center"/>
    </xf>
    <xf numFmtId="0" fontId="23" fillId="3" borderId="0" xfId="0" applyFont="1" applyFill="1" applyBorder="1" applyAlignment="1">
      <alignment horizontal="right"/>
    </xf>
    <xf numFmtId="4" fontId="22" fillId="3" borderId="0" xfId="0" applyNumberFormat="1" applyFont="1" applyFill="1" applyBorder="1" applyAlignment="1">
      <alignment horizontal="right"/>
    </xf>
    <xf numFmtId="0" fontId="15" fillId="0" borderId="0" xfId="0" applyFont="1" applyAlignment="1">
      <alignment horizontal="center" vertical="center"/>
    </xf>
    <xf numFmtId="0" fontId="18" fillId="0" borderId="0" xfId="0" applyFont="1" applyAlignment="1">
      <alignment horizontal="center" vertical="center"/>
    </xf>
    <xf numFmtId="0" fontId="18" fillId="0" borderId="0" xfId="0" applyFont="1" applyBorder="1" applyAlignment="1">
      <alignment horizontal="center" vertical="center"/>
    </xf>
    <xf numFmtId="0" fontId="15" fillId="0" borderId="0" xfId="0" applyFont="1" applyFill="1" applyAlignment="1">
      <alignment horizontal="center" vertical="center"/>
    </xf>
    <xf numFmtId="0" fontId="21" fillId="0" borderId="2" xfId="0" applyFont="1" applyFill="1" applyBorder="1"/>
    <xf numFmtId="0" fontId="8" fillId="0" borderId="2" xfId="0" applyFont="1" applyFill="1" applyBorder="1"/>
    <xf numFmtId="4" fontId="8" fillId="0" borderId="2" xfId="0" applyNumberFormat="1" applyFont="1" applyFill="1" applyBorder="1"/>
    <xf numFmtId="0" fontId="13" fillId="0" borderId="0" xfId="0" applyFont="1" applyFill="1" applyBorder="1"/>
    <xf numFmtId="0" fontId="14" fillId="0" borderId="3" xfId="0" applyFont="1" applyBorder="1"/>
    <xf numFmtId="0" fontId="16" fillId="0" borderId="3" xfId="0" applyFont="1" applyFill="1" applyBorder="1"/>
    <xf numFmtId="4" fontId="16" fillId="0" borderId="0" xfId="0" applyNumberFormat="1" applyFont="1" applyBorder="1" applyAlignment="1">
      <alignment horizontal="center"/>
    </xf>
    <xf numFmtId="0" fontId="14" fillId="0" borderId="0" xfId="0" applyFont="1" applyFill="1" applyBorder="1" applyAlignment="1">
      <alignment horizontal="right"/>
    </xf>
    <xf numFmtId="4" fontId="16" fillId="0" borderId="0" xfId="0" applyNumberFormat="1" applyFont="1" applyBorder="1" applyAlignment="1">
      <alignment horizontal="right"/>
    </xf>
    <xf numFmtId="0" fontId="16" fillId="0" borderId="3" xfId="0" applyFont="1" applyBorder="1"/>
    <xf numFmtId="0" fontId="18" fillId="0" borderId="3" xfId="0" applyFont="1" applyBorder="1" applyAlignment="1">
      <alignment horizontal="center" vertical="center"/>
    </xf>
    <xf numFmtId="0" fontId="12" fillId="0" borderId="3" xfId="0" applyFont="1" applyFill="1" applyBorder="1"/>
    <xf numFmtId="0" fontId="16" fillId="0" borderId="3" xfId="0" applyFont="1" applyFill="1" applyBorder="1" applyAlignment="1">
      <alignment horizontal="center"/>
    </xf>
    <xf numFmtId="4" fontId="14" fillId="5" borderId="0" xfId="0" applyNumberFormat="1" applyFont="1" applyFill="1" applyAlignment="1">
      <alignment horizontal="center"/>
    </xf>
    <xf numFmtId="0" fontId="16" fillId="0" borderId="4" xfId="0" applyFont="1" applyBorder="1"/>
    <xf numFmtId="0" fontId="14" fillId="0" borderId="4" xfId="0" applyFont="1" applyBorder="1"/>
    <xf numFmtId="0" fontId="18" fillId="0" borderId="4" xfId="0" applyFont="1" applyBorder="1" applyAlignment="1">
      <alignment horizontal="center" vertical="center"/>
    </xf>
    <xf numFmtId="0" fontId="12" fillId="0" borderId="4" xfId="0" applyFont="1" applyFill="1" applyBorder="1"/>
    <xf numFmtId="0" fontId="16" fillId="0" borderId="4" xfId="0" applyFont="1" applyFill="1" applyBorder="1" applyAlignment="1">
      <alignment horizontal="center"/>
    </xf>
    <xf numFmtId="0" fontId="16" fillId="0" borderId="4" xfId="0" applyFont="1" applyFill="1" applyBorder="1"/>
    <xf numFmtId="0" fontId="18" fillId="0" borderId="2" xfId="0" applyFont="1" applyBorder="1" applyAlignment="1">
      <alignment horizontal="center" vertical="center"/>
    </xf>
    <xf numFmtId="0" fontId="14" fillId="0" borderId="0" xfId="0" applyFont="1" applyAlignment="1">
      <alignment horizontal="left" indent="1"/>
    </xf>
    <xf numFmtId="0" fontId="13" fillId="3" borderId="0" xfId="0" applyFont="1" applyFill="1" applyBorder="1"/>
    <xf numFmtId="0" fontId="13" fillId="3" borderId="0" xfId="0" applyFont="1" applyFill="1" applyBorder="1" applyAlignment="1">
      <alignment horizontal="center"/>
    </xf>
    <xf numFmtId="0" fontId="23" fillId="3" borderId="0" xfId="0" applyFont="1" applyFill="1" applyBorder="1" applyAlignment="1">
      <alignment horizontal="center"/>
    </xf>
    <xf numFmtId="4" fontId="22" fillId="0" borderId="0" xfId="0" applyNumberFormat="1" applyFont="1" applyFill="1" applyBorder="1" applyAlignment="1">
      <alignment horizontal="center"/>
    </xf>
    <xf numFmtId="0" fontId="13" fillId="0" borderId="0" xfId="0" applyFont="1" applyFill="1" applyBorder="1" applyAlignment="1">
      <alignment horizontal="center"/>
    </xf>
    <xf numFmtId="0" fontId="23" fillId="0" borderId="0" xfId="0" applyFont="1" applyFill="1" applyBorder="1" applyAlignment="1">
      <alignment horizontal="center"/>
    </xf>
    <xf numFmtId="0" fontId="24" fillId="0" borderId="0" xfId="0" applyFont="1" applyFill="1" applyBorder="1"/>
    <xf numFmtId="0" fontId="25" fillId="0" borderId="0" xfId="0" applyFont="1"/>
    <xf numFmtId="0" fontId="25" fillId="0" borderId="0" xfId="0" applyFont="1" applyFill="1" applyBorder="1"/>
    <xf numFmtId="0" fontId="25" fillId="0" borderId="2" xfId="0" applyFont="1" applyBorder="1"/>
    <xf numFmtId="0" fontId="16" fillId="0" borderId="0" xfId="0" applyFont="1" applyAlignment="1">
      <alignment horizontal="left"/>
    </xf>
    <xf numFmtId="0" fontId="22" fillId="0" borderId="0" xfId="0" applyFont="1" applyFill="1" applyBorder="1"/>
    <xf numFmtId="0" fontId="23" fillId="0" borderId="0" xfId="0" applyFont="1" applyFill="1" applyBorder="1" applyAlignment="1">
      <alignment horizontal="right"/>
    </xf>
    <xf numFmtId="4" fontId="22" fillId="0" borderId="0" xfId="0" applyNumberFormat="1" applyFont="1" applyFill="1" applyBorder="1" applyAlignment="1">
      <alignment horizontal="right"/>
    </xf>
    <xf numFmtId="0" fontId="22" fillId="3" borderId="0" xfId="0" applyFont="1" applyFill="1" applyBorder="1" applyAlignment="1">
      <alignment horizontal="center"/>
    </xf>
    <xf numFmtId="4" fontId="14" fillId="5" borderId="0" xfId="0" applyNumberFormat="1" applyFont="1" applyFill="1" applyAlignment="1">
      <alignment horizontal="right"/>
    </xf>
    <xf numFmtId="4" fontId="11" fillId="0" borderId="0" xfId="0" applyNumberFormat="1" applyFont="1" applyFill="1" applyAlignment="1">
      <alignment horizontal="right"/>
    </xf>
    <xf numFmtId="4" fontId="14" fillId="0" borderId="0" xfId="0" applyNumberFormat="1" applyFont="1" applyAlignment="1">
      <alignment horizontal="right"/>
    </xf>
    <xf numFmtId="4" fontId="16" fillId="0" borderId="0" xfId="0" applyNumberFormat="1" applyFont="1" applyAlignment="1">
      <alignment horizontal="right"/>
    </xf>
    <xf numFmtId="4" fontId="12" fillId="0" borderId="0" xfId="0" applyNumberFormat="1" applyFont="1" applyFill="1" applyAlignment="1">
      <alignment horizontal="right"/>
    </xf>
    <xf numFmtId="4" fontId="12" fillId="0" borderId="0" xfId="0" applyNumberFormat="1" applyFont="1" applyFill="1" applyBorder="1" applyAlignment="1">
      <alignment horizontal="right"/>
    </xf>
    <xf numFmtId="4" fontId="16" fillId="0" borderId="3" xfId="0" applyNumberFormat="1" applyFont="1" applyBorder="1" applyAlignment="1">
      <alignment horizontal="right"/>
    </xf>
    <xf numFmtId="4" fontId="12" fillId="0" borderId="3" xfId="0" applyNumberFormat="1" applyFont="1" applyFill="1" applyBorder="1" applyAlignment="1">
      <alignment horizontal="right"/>
    </xf>
    <xf numFmtId="4" fontId="14" fillId="0" borderId="0" xfId="0" applyNumberFormat="1" applyFont="1" applyFill="1" applyAlignment="1">
      <alignment horizontal="right"/>
    </xf>
    <xf numFmtId="4" fontId="16" fillId="0" borderId="4" xfId="0" applyNumberFormat="1" applyFont="1" applyFill="1" applyBorder="1" applyAlignment="1">
      <alignment horizontal="right"/>
    </xf>
    <xf numFmtId="4" fontId="12" fillId="0" borderId="4" xfId="0" applyNumberFormat="1" applyFont="1" applyFill="1" applyBorder="1" applyAlignment="1">
      <alignment horizontal="right"/>
    </xf>
    <xf numFmtId="4" fontId="16" fillId="0" borderId="0" xfId="0" applyNumberFormat="1" applyFont="1" applyFill="1" applyAlignment="1">
      <alignment horizontal="right"/>
    </xf>
    <xf numFmtId="4" fontId="7" fillId="0" borderId="0" xfId="0" applyNumberFormat="1" applyFont="1" applyAlignment="1">
      <alignment horizontal="right"/>
    </xf>
    <xf numFmtId="0" fontId="7" fillId="0" borderId="0" xfId="0" applyFont="1" applyAlignment="1">
      <alignment horizontal="right"/>
    </xf>
    <xf numFmtId="4" fontId="21" fillId="0" borderId="2" xfId="0" applyNumberFormat="1" applyFont="1" applyFill="1" applyBorder="1" applyAlignment="1">
      <alignment horizontal="right"/>
    </xf>
    <xf numFmtId="4" fontId="22" fillId="3" borderId="2" xfId="0" applyNumberFormat="1" applyFont="1" applyFill="1" applyBorder="1" applyAlignment="1">
      <alignment horizontal="right"/>
    </xf>
    <xf numFmtId="0" fontId="7" fillId="3" borderId="0" xfId="0" applyFont="1" applyFill="1"/>
    <xf numFmtId="0" fontId="14" fillId="3" borderId="0" xfId="0" applyFont="1" applyFill="1"/>
    <xf numFmtId="164" fontId="14" fillId="3" borderId="0" xfId="0" applyNumberFormat="1" applyFont="1" applyFill="1"/>
    <xf numFmtId="3" fontId="14" fillId="3" borderId="0" xfId="0" applyNumberFormat="1" applyFont="1" applyFill="1"/>
    <xf numFmtId="165" fontId="6" fillId="0" borderId="5" xfId="0" applyNumberFormat="1" applyFont="1" applyBorder="1"/>
    <xf numFmtId="165" fontId="6" fillId="0" borderId="6" xfId="0" applyNumberFormat="1" applyFont="1" applyBorder="1"/>
    <xf numFmtId="165" fontId="6" fillId="4" borderId="6" xfId="0" applyNumberFormat="1" applyFont="1" applyFill="1" applyBorder="1"/>
    <xf numFmtId="165" fontId="6" fillId="0" borderId="7" xfId="0" applyNumberFormat="1" applyFont="1" applyBorder="1"/>
    <xf numFmtId="165" fontId="6" fillId="0" borderId="8" xfId="0" applyNumberFormat="1" applyFont="1" applyBorder="1"/>
    <xf numFmtId="165" fontId="6" fillId="0" borderId="9" xfId="0" applyNumberFormat="1" applyFont="1" applyBorder="1"/>
    <xf numFmtId="165" fontId="6" fillId="4" borderId="8" xfId="0" applyNumberFormat="1" applyFont="1" applyFill="1" applyBorder="1"/>
    <xf numFmtId="165" fontId="6" fillId="4" borderId="9" xfId="0" applyNumberFormat="1" applyFont="1" applyFill="1" applyBorder="1"/>
    <xf numFmtId="165" fontId="6" fillId="0" borderId="10" xfId="0" applyNumberFormat="1" applyFont="1" applyBorder="1"/>
    <xf numFmtId="165" fontId="6" fillId="0" borderId="11" xfId="0" applyNumberFormat="1" applyFont="1" applyBorder="1"/>
    <xf numFmtId="165" fontId="6" fillId="4" borderId="11" xfId="0" applyNumberFormat="1" applyFont="1" applyFill="1" applyBorder="1"/>
    <xf numFmtId="165" fontId="6" fillId="0" borderId="12" xfId="0" applyNumberFormat="1" applyFont="1" applyBorder="1"/>
    <xf numFmtId="165" fontId="6" fillId="4" borderId="5" xfId="0" applyNumberFormat="1" applyFont="1" applyFill="1" applyBorder="1"/>
    <xf numFmtId="165" fontId="6" fillId="2" borderId="8" xfId="0" applyNumberFormat="1" applyFont="1" applyFill="1" applyBorder="1"/>
    <xf numFmtId="165" fontId="6" fillId="4" borderId="10" xfId="0" applyNumberFormat="1" applyFont="1" applyFill="1" applyBorder="1"/>
    <xf numFmtId="166" fontId="5" fillId="0" borderId="0" xfId="0" applyNumberFormat="1" applyFont="1" applyBorder="1" applyAlignment="1">
      <alignment horizontal="right"/>
    </xf>
    <xf numFmtId="3" fontId="9" fillId="6" borderId="0" xfId="0" applyNumberFormat="1" applyFont="1" applyFill="1" applyBorder="1"/>
    <xf numFmtId="9" fontId="9" fillId="6" borderId="0" xfId="2" applyFont="1" applyFill="1" applyBorder="1"/>
    <xf numFmtId="0" fontId="14" fillId="0" borderId="0" xfId="0" applyFont="1" applyFill="1" applyBorder="1"/>
    <xf numFmtId="4" fontId="14" fillId="0" borderId="0" xfId="0" applyNumberFormat="1" applyFont="1" applyFill="1" applyBorder="1"/>
    <xf numFmtId="9" fontId="21" fillId="6" borderId="0" xfId="2" applyFont="1" applyFill="1" applyBorder="1" applyAlignment="1">
      <alignment horizontal="center"/>
    </xf>
    <xf numFmtId="3" fontId="21" fillId="6" borderId="0" xfId="0" applyNumberFormat="1" applyFont="1" applyFill="1" applyBorder="1" applyAlignment="1">
      <alignment horizontal="center"/>
    </xf>
    <xf numFmtId="0" fontId="11" fillId="0" borderId="0" xfId="0" applyFont="1"/>
    <xf numFmtId="0" fontId="14" fillId="7" borderId="0" xfId="0" applyFont="1" applyFill="1"/>
    <xf numFmtId="0" fontId="14" fillId="7" borderId="0" xfId="0" applyFont="1" applyFill="1" applyAlignment="1">
      <alignment horizontal="left" indent="1"/>
    </xf>
    <xf numFmtId="0" fontId="14" fillId="7" borderId="0" xfId="0" applyFont="1" applyFill="1" applyAlignment="1">
      <alignment horizontal="center" vertical="center"/>
    </xf>
    <xf numFmtId="0" fontId="14" fillId="7" borderId="0" xfId="0" applyFont="1" applyFill="1" applyAlignment="1">
      <alignment horizontal="center"/>
    </xf>
    <xf numFmtId="4" fontId="14" fillId="7" borderId="0" xfId="0" applyNumberFormat="1" applyFont="1" applyFill="1" applyAlignment="1">
      <alignment horizontal="right"/>
    </xf>
    <xf numFmtId="9" fontId="14" fillId="7" borderId="0" xfId="0" applyNumberFormat="1" applyFont="1" applyFill="1"/>
    <xf numFmtId="0" fontId="16" fillId="7" borderId="0" xfId="0" applyFont="1" applyFill="1"/>
    <xf numFmtId="0" fontId="16" fillId="7" borderId="0" xfId="0" applyFont="1" applyFill="1" applyAlignment="1">
      <alignment horizontal="center" vertical="center"/>
    </xf>
    <xf numFmtId="0" fontId="16" fillId="7" borderId="0" xfId="0" applyFont="1" applyFill="1" applyAlignment="1">
      <alignment horizontal="center"/>
    </xf>
    <xf numFmtId="4" fontId="16" fillId="7" borderId="0" xfId="0" applyNumberFormat="1" applyFont="1" applyFill="1" applyAlignment="1">
      <alignment horizontal="right"/>
    </xf>
    <xf numFmtId="0" fontId="19" fillId="7" borderId="0" xfId="0" applyFont="1" applyFill="1"/>
    <xf numFmtId="4" fontId="16" fillId="7" borderId="0" xfId="0" applyNumberFormat="1" applyFont="1" applyFill="1" applyBorder="1" applyAlignment="1">
      <alignment horizontal="right"/>
    </xf>
    <xf numFmtId="164" fontId="14" fillId="7" borderId="0" xfId="0" applyNumberFormat="1" applyFont="1" applyFill="1"/>
    <xf numFmtId="3" fontId="14" fillId="7" borderId="0" xfId="0" applyNumberFormat="1" applyFont="1" applyFill="1"/>
    <xf numFmtId="0" fontId="14" fillId="7" borderId="3" xfId="0" applyFont="1" applyFill="1" applyBorder="1"/>
    <xf numFmtId="0" fontId="16" fillId="7" borderId="3" xfId="0" applyFont="1" applyFill="1" applyBorder="1"/>
    <xf numFmtId="4" fontId="16" fillId="7" borderId="3" xfId="0" applyNumberFormat="1" applyFont="1" applyFill="1" applyBorder="1"/>
    <xf numFmtId="0" fontId="14" fillId="7" borderId="0" xfId="0" applyFont="1" applyFill="1" applyAlignment="1">
      <alignment horizontal="left"/>
    </xf>
    <xf numFmtId="2" fontId="14" fillId="7" borderId="0" xfId="0" applyNumberFormat="1" applyFont="1" applyFill="1"/>
    <xf numFmtId="4" fontId="22" fillId="3" borderId="2" xfId="0" applyNumberFormat="1" applyFont="1" applyFill="1" applyBorder="1"/>
    <xf numFmtId="0" fontId="22" fillId="7" borderId="0" xfId="0" applyFont="1" applyFill="1" applyBorder="1"/>
    <xf numFmtId="4" fontId="22" fillId="7" borderId="0" xfId="0" applyNumberFormat="1" applyFont="1" applyFill="1" applyBorder="1" applyAlignment="1">
      <alignment horizontal="center"/>
    </xf>
    <xf numFmtId="0" fontId="23" fillId="7" borderId="0" xfId="0" applyFont="1" applyFill="1" applyBorder="1" applyAlignment="1">
      <alignment horizontal="right"/>
    </xf>
    <xf numFmtId="4" fontId="22" fillId="7" borderId="0" xfId="0" applyNumberFormat="1" applyFont="1" applyFill="1" applyBorder="1" applyAlignment="1">
      <alignment horizontal="right"/>
    </xf>
    <xf numFmtId="4" fontId="22" fillId="3" borderId="0" xfId="0" applyNumberFormat="1" applyFont="1" applyFill="1" applyBorder="1" applyAlignment="1">
      <alignment horizontal="center" wrapText="1"/>
    </xf>
    <xf numFmtId="3" fontId="14" fillId="7" borderId="0" xfId="0" applyNumberFormat="1" applyFont="1" applyFill="1" applyAlignment="1"/>
    <xf numFmtId="3" fontId="16" fillId="7" borderId="0" xfId="0" applyNumberFormat="1" applyFont="1" applyFill="1" applyAlignment="1"/>
    <xf numFmtId="0" fontId="22" fillId="0" borderId="0" xfId="0" applyFont="1" applyFill="1" applyBorder="1" applyAlignment="1">
      <alignment horizontal="center"/>
    </xf>
    <xf numFmtId="166" fontId="28" fillId="0" borderId="0" xfId="0" applyNumberFormat="1" applyFont="1" applyBorder="1" applyAlignment="1">
      <alignment horizontal="right"/>
    </xf>
    <xf numFmtId="0" fontId="16" fillId="7" borderId="15" xfId="0" applyFont="1" applyFill="1" applyBorder="1"/>
    <xf numFmtId="0" fontId="16" fillId="7" borderId="15" xfId="0" applyFont="1" applyFill="1" applyBorder="1" applyAlignment="1">
      <alignment horizontal="center" vertical="center"/>
    </xf>
    <xf numFmtId="3" fontId="16" fillId="7" borderId="15" xfId="0" applyNumberFormat="1" applyFont="1" applyFill="1" applyBorder="1" applyAlignment="1"/>
    <xf numFmtId="4" fontId="16" fillId="7" borderId="15" xfId="0" applyNumberFormat="1" applyFont="1" applyFill="1" applyBorder="1" applyAlignment="1">
      <alignment horizontal="right"/>
    </xf>
    <xf numFmtId="4" fontId="22" fillId="3" borderId="16" xfId="0" applyNumberFormat="1" applyFont="1" applyFill="1" applyBorder="1" applyAlignment="1">
      <alignment horizontal="right"/>
    </xf>
    <xf numFmtId="0" fontId="14" fillId="3" borderId="1" xfId="0" applyFont="1" applyFill="1" applyBorder="1"/>
    <xf numFmtId="3" fontId="14" fillId="3" borderId="1" xfId="0" applyNumberFormat="1" applyFont="1" applyFill="1" applyBorder="1"/>
    <xf numFmtId="0" fontId="14" fillId="3" borderId="18" xfId="0" applyFont="1" applyFill="1" applyBorder="1"/>
    <xf numFmtId="0" fontId="14" fillId="3" borderId="19" xfId="0" applyFont="1" applyFill="1" applyBorder="1"/>
    <xf numFmtId="0" fontId="16" fillId="3" borderId="19" xfId="0" applyFont="1" applyFill="1" applyBorder="1"/>
    <xf numFmtId="168" fontId="14" fillId="0" borderId="0" xfId="0" applyNumberFormat="1" applyFont="1"/>
    <xf numFmtId="9" fontId="14" fillId="7" borderId="4" xfId="0" applyNumberFormat="1" applyFont="1" applyFill="1" applyBorder="1" applyAlignment="1">
      <alignment horizontal="right"/>
    </xf>
    <xf numFmtId="0" fontId="16" fillId="7" borderId="0" xfId="0" applyFont="1" applyFill="1" applyBorder="1"/>
    <xf numFmtId="0" fontId="16" fillId="7" borderId="0" xfId="0" applyFont="1" applyFill="1" applyBorder="1" applyAlignment="1">
      <alignment horizontal="center" vertical="center"/>
    </xf>
    <xf numFmtId="3" fontId="14" fillId="7" borderId="0" xfId="0" applyNumberFormat="1" applyFont="1" applyFill="1" applyBorder="1" applyAlignment="1">
      <alignment horizontal="center"/>
    </xf>
    <xf numFmtId="3" fontId="16" fillId="7" borderId="0" xfId="0" applyNumberFormat="1" applyFont="1" applyFill="1" applyBorder="1" applyAlignment="1"/>
    <xf numFmtId="165" fontId="22" fillId="3" borderId="0" xfId="0" applyNumberFormat="1" applyFont="1" applyFill="1" applyBorder="1" applyAlignment="1">
      <alignment horizontal="right"/>
    </xf>
    <xf numFmtId="167" fontId="26" fillId="7" borderId="0" xfId="2" applyNumberFormat="1" applyFont="1" applyFill="1" applyAlignment="1">
      <alignment horizontal="right"/>
    </xf>
    <xf numFmtId="0" fontId="15" fillId="0" borderId="0" xfId="0" applyFont="1"/>
    <xf numFmtId="0" fontId="14" fillId="7" borderId="15" xfId="0" applyFont="1" applyFill="1" applyBorder="1"/>
    <xf numFmtId="0" fontId="16" fillId="7" borderId="15" xfId="0" applyFont="1" applyFill="1" applyBorder="1" applyAlignment="1">
      <alignment horizontal="center"/>
    </xf>
    <xf numFmtId="0" fontId="16" fillId="7" borderId="13" xfId="0" applyFont="1" applyFill="1" applyBorder="1"/>
    <xf numFmtId="0" fontId="14" fillId="7" borderId="13" xfId="0" applyFont="1" applyFill="1" applyBorder="1"/>
    <xf numFmtId="0" fontId="16" fillId="7" borderId="13" xfId="0" applyFont="1" applyFill="1" applyBorder="1" applyAlignment="1">
      <alignment horizontal="center" vertical="center"/>
    </xf>
    <xf numFmtId="4" fontId="16" fillId="7" borderId="13" xfId="0" applyNumberFormat="1" applyFont="1" applyFill="1" applyBorder="1" applyAlignment="1">
      <alignment horizontal="center"/>
    </xf>
    <xf numFmtId="0" fontId="14" fillId="7" borderId="13" xfId="0" applyFont="1" applyFill="1" applyBorder="1" applyAlignment="1">
      <alignment horizontal="right"/>
    </xf>
    <xf numFmtId="3" fontId="16" fillId="7" borderId="13" xfId="0" applyNumberFormat="1" applyFont="1" applyFill="1" applyBorder="1" applyAlignment="1"/>
    <xf numFmtId="4" fontId="16" fillId="7" borderId="13" xfId="0" applyNumberFormat="1" applyFont="1" applyFill="1" applyBorder="1" applyAlignment="1">
      <alignment horizontal="right"/>
    </xf>
    <xf numFmtId="0" fontId="21" fillId="7" borderId="16" xfId="0" applyFont="1" applyFill="1" applyBorder="1"/>
    <xf numFmtId="0" fontId="1" fillId="7" borderId="16" xfId="0" applyFont="1" applyFill="1" applyBorder="1"/>
    <xf numFmtId="0" fontId="16" fillId="7" borderId="16" xfId="0" applyFont="1" applyFill="1" applyBorder="1" applyAlignment="1">
      <alignment horizontal="center" vertical="center"/>
    </xf>
    <xf numFmtId="4" fontId="1" fillId="7" borderId="16" xfId="0" applyNumberFormat="1" applyFont="1" applyFill="1" applyBorder="1"/>
    <xf numFmtId="3" fontId="21" fillId="7" borderId="16" xfId="0" applyNumberFormat="1" applyFont="1" applyFill="1" applyBorder="1" applyAlignment="1"/>
    <xf numFmtId="0" fontId="16" fillId="7" borderId="2" xfId="0" applyFont="1" applyFill="1" applyBorder="1"/>
    <xf numFmtId="0" fontId="14" fillId="7" borderId="2" xfId="0" applyFont="1" applyFill="1" applyBorder="1"/>
    <xf numFmtId="167" fontId="27" fillId="7" borderId="2" xfId="2" applyNumberFormat="1" applyFont="1" applyFill="1" applyBorder="1" applyAlignment="1">
      <alignment horizontal="right"/>
    </xf>
    <xf numFmtId="0" fontId="23" fillId="3" borderId="0" xfId="0" applyFont="1" applyFill="1" applyBorder="1" applyAlignment="1"/>
    <xf numFmtId="0" fontId="15" fillId="0" borderId="0" xfId="0" applyFont="1" applyAlignment="1">
      <alignment vertical="top"/>
    </xf>
    <xf numFmtId="0" fontId="0" fillId="0" borderId="0" xfId="0" applyAlignment="1">
      <alignment vertical="top"/>
    </xf>
    <xf numFmtId="0" fontId="31" fillId="0" borderId="0" xfId="0" applyFont="1"/>
    <xf numFmtId="0" fontId="0" fillId="0" borderId="0" xfId="0" applyFill="1"/>
    <xf numFmtId="9" fontId="0" fillId="0" borderId="0" xfId="0" applyNumberFormat="1"/>
    <xf numFmtId="9" fontId="21" fillId="6" borderId="0" xfId="2" applyNumberFormat="1" applyFont="1" applyFill="1" applyBorder="1" applyAlignment="1">
      <alignment horizontal="center"/>
    </xf>
    <xf numFmtId="0" fontId="33" fillId="0" borderId="0" xfId="0" applyFont="1" applyAlignment="1">
      <alignment horizontal="left" vertical="center" readingOrder="1"/>
    </xf>
    <xf numFmtId="0" fontId="33" fillId="0" borderId="0" xfId="0" applyFont="1"/>
    <xf numFmtId="0" fontId="14" fillId="0" borderId="0" xfId="0" applyFont="1" applyFill="1" applyBorder="1" applyAlignment="1">
      <alignment horizontal="center"/>
    </xf>
    <xf numFmtId="0" fontId="14" fillId="8" borderId="0" xfId="0" applyFont="1" applyFill="1" applyBorder="1"/>
    <xf numFmtId="0" fontId="23" fillId="7" borderId="0" xfId="0" applyFont="1" applyFill="1" applyBorder="1"/>
    <xf numFmtId="0" fontId="23" fillId="7" borderId="0" xfId="0" applyFont="1" applyFill="1" applyBorder="1" applyAlignment="1">
      <alignment horizontal="center"/>
    </xf>
    <xf numFmtId="4" fontId="22" fillId="7" borderId="0" xfId="0" applyNumberFormat="1" applyFont="1" applyFill="1" applyBorder="1" applyAlignment="1">
      <alignment horizontal="center" wrapText="1"/>
    </xf>
    <xf numFmtId="0" fontId="21" fillId="7" borderId="13" xfId="0" applyFont="1" applyFill="1" applyBorder="1"/>
    <xf numFmtId="0" fontId="23" fillId="7" borderId="13" xfId="0" applyFont="1" applyFill="1" applyBorder="1"/>
    <xf numFmtId="4" fontId="22" fillId="7" borderId="13" xfId="0" applyNumberFormat="1" applyFont="1" applyFill="1" applyBorder="1" applyAlignment="1">
      <alignment horizontal="center"/>
    </xf>
    <xf numFmtId="0" fontId="23" fillId="7" borderId="13" xfId="0" applyFont="1" applyFill="1" applyBorder="1" applyAlignment="1">
      <alignment horizontal="center"/>
    </xf>
    <xf numFmtId="3" fontId="14" fillId="7" borderId="0" xfId="0" applyNumberFormat="1" applyFont="1" applyFill="1" applyAlignment="1" applyProtection="1"/>
    <xf numFmtId="9" fontId="1" fillId="7" borderId="0" xfId="2" applyFont="1" applyFill="1" applyAlignment="1" applyProtection="1">
      <alignment horizontal="center"/>
      <protection locked="0"/>
    </xf>
    <xf numFmtId="0" fontId="16" fillId="7" borderId="15" xfId="0" applyFont="1" applyFill="1" applyBorder="1" applyAlignment="1">
      <alignment horizontal="left"/>
    </xf>
    <xf numFmtId="0" fontId="14" fillId="7" borderId="0" xfId="0" applyFont="1" applyFill="1" applyBorder="1"/>
    <xf numFmtId="4" fontId="16" fillId="7" borderId="0" xfId="0" applyNumberFormat="1" applyFont="1" applyFill="1" applyBorder="1" applyAlignment="1">
      <alignment horizontal="center"/>
    </xf>
    <xf numFmtId="0" fontId="14" fillId="7" borderId="0" xfId="0" applyFont="1" applyFill="1" applyBorder="1" applyAlignment="1">
      <alignment horizontal="right"/>
    </xf>
    <xf numFmtId="3" fontId="16" fillId="7" borderId="14" xfId="0" applyNumberFormat="1" applyFont="1" applyFill="1" applyBorder="1" applyAlignment="1"/>
    <xf numFmtId="4" fontId="16" fillId="7" borderId="14" xfId="0" applyNumberFormat="1" applyFont="1" applyFill="1" applyBorder="1" applyAlignment="1">
      <alignment horizontal="right"/>
    </xf>
    <xf numFmtId="0" fontId="16" fillId="7" borderId="3" xfId="0" applyFont="1" applyFill="1" applyBorder="1" applyAlignment="1">
      <alignment horizontal="center" vertical="center"/>
    </xf>
    <xf numFmtId="0" fontId="16" fillId="7" borderId="3" xfId="0" applyFont="1" applyFill="1" applyBorder="1" applyAlignment="1">
      <alignment horizontal="center"/>
    </xf>
    <xf numFmtId="3" fontId="16" fillId="7" borderId="3" xfId="0" applyNumberFormat="1" applyFont="1" applyFill="1" applyBorder="1" applyAlignment="1"/>
    <xf numFmtId="4" fontId="16" fillId="7" borderId="3" xfId="0" applyNumberFormat="1" applyFont="1" applyFill="1" applyBorder="1" applyAlignment="1">
      <alignment horizontal="right"/>
    </xf>
    <xf numFmtId="9" fontId="14" fillId="7" borderId="0" xfId="0" applyNumberFormat="1" applyFont="1" applyFill="1" applyAlignment="1">
      <alignment horizontal="center"/>
    </xf>
    <xf numFmtId="3" fontId="14" fillId="7" borderId="0" xfId="0" applyNumberFormat="1" applyFont="1" applyFill="1" applyBorder="1" applyAlignment="1"/>
    <xf numFmtId="4" fontId="14" fillId="7" borderId="0" xfId="0" applyNumberFormat="1" applyFont="1" applyFill="1" applyBorder="1" applyAlignment="1">
      <alignment horizontal="right"/>
    </xf>
    <xf numFmtId="3" fontId="14" fillId="7" borderId="15" xfId="0" applyNumberFormat="1" applyFont="1" applyFill="1" applyBorder="1" applyAlignment="1">
      <alignment horizontal="center"/>
    </xf>
    <xf numFmtId="0" fontId="16" fillId="7" borderId="0" xfId="0" applyFont="1" applyFill="1" applyAlignment="1">
      <alignment horizontal="right"/>
    </xf>
    <xf numFmtId="164" fontId="16" fillId="7" borderId="2" xfId="0" applyNumberFormat="1" applyFont="1" applyFill="1" applyBorder="1"/>
    <xf numFmtId="3" fontId="16" fillId="7" borderId="2" xfId="0" applyNumberFormat="1" applyFont="1" applyFill="1" applyBorder="1"/>
    <xf numFmtId="0" fontId="21" fillId="7" borderId="0" xfId="0" applyFont="1" applyFill="1" applyBorder="1"/>
    <xf numFmtId="165" fontId="14" fillId="7" borderId="0" xfId="0" applyNumberFormat="1" applyFont="1" applyFill="1" applyBorder="1" applyAlignment="1" applyProtection="1">
      <alignment horizontal="center"/>
      <protection hidden="1"/>
    </xf>
    <xf numFmtId="0" fontId="34" fillId="0" borderId="0" xfId="0" applyFont="1" applyFill="1" applyBorder="1" applyAlignment="1">
      <alignment horizontal="center"/>
    </xf>
    <xf numFmtId="0" fontId="34" fillId="8" borderId="0" xfId="0" applyFont="1" applyFill="1" applyBorder="1" applyAlignment="1">
      <alignment horizontal="center"/>
    </xf>
    <xf numFmtId="0" fontId="35" fillId="0" borderId="0" xfId="0" applyFont="1" applyFill="1" applyBorder="1"/>
    <xf numFmtId="0" fontId="22" fillId="3" borderId="0" xfId="0" applyFont="1" applyFill="1" applyBorder="1" applyAlignment="1">
      <alignment horizontal="right" vertical="center" wrapText="1"/>
    </xf>
    <xf numFmtId="9" fontId="1" fillId="7" borderId="0" xfId="2" applyFont="1" applyFill="1" applyAlignment="1">
      <alignment horizontal="center"/>
    </xf>
    <xf numFmtId="0" fontId="12" fillId="0" borderId="0" xfId="0" applyFont="1"/>
    <xf numFmtId="9" fontId="21" fillId="7" borderId="15" xfId="2" applyFont="1" applyFill="1" applyBorder="1" applyAlignment="1">
      <alignment horizontal="center"/>
    </xf>
    <xf numFmtId="9" fontId="21" fillId="7" borderId="14" xfId="2" applyFont="1" applyFill="1" applyBorder="1" applyAlignment="1">
      <alignment horizontal="center"/>
    </xf>
    <xf numFmtId="9" fontId="1" fillId="7" borderId="3" xfId="2" applyFont="1" applyFill="1" applyBorder="1" applyAlignment="1">
      <alignment horizontal="center"/>
    </xf>
    <xf numFmtId="0" fontId="11" fillId="7" borderId="0" xfId="0" applyFont="1" applyFill="1"/>
    <xf numFmtId="4" fontId="11" fillId="7" borderId="0" xfId="0" applyNumberFormat="1" applyFont="1" applyFill="1"/>
    <xf numFmtId="9" fontId="1" fillId="7" borderId="0" xfId="2" applyFont="1" applyFill="1" applyBorder="1" applyAlignment="1">
      <alignment horizontal="center"/>
    </xf>
    <xf numFmtId="0" fontId="22" fillId="3" borderId="17" xfId="0" applyFont="1" applyFill="1" applyBorder="1"/>
    <xf numFmtId="0" fontId="36" fillId="3" borderId="1" xfId="0" applyFont="1" applyFill="1" applyBorder="1"/>
    <xf numFmtId="9" fontId="21" fillId="7" borderId="13" xfId="2" applyFont="1" applyFill="1" applyBorder="1" applyAlignment="1">
      <alignment horizontal="center"/>
    </xf>
    <xf numFmtId="9" fontId="21" fillId="7" borderId="0" xfId="2" applyFont="1" applyFill="1" applyBorder="1" applyAlignment="1">
      <alignment horizontal="center"/>
    </xf>
    <xf numFmtId="0" fontId="12" fillId="7" borderId="0" xfId="0" applyFont="1" applyFill="1"/>
    <xf numFmtId="0" fontId="15" fillId="7" borderId="0" xfId="0" applyFont="1" applyFill="1" applyAlignment="1">
      <alignment horizontal="left"/>
    </xf>
    <xf numFmtId="0" fontId="36" fillId="3" borderId="19" xfId="0" applyFont="1" applyFill="1" applyBorder="1" applyAlignment="1">
      <alignment horizontal="center"/>
    </xf>
    <xf numFmtId="9" fontId="21" fillId="7" borderId="16" xfId="2" applyFont="1" applyFill="1" applyBorder="1" applyAlignment="1">
      <alignment horizontal="center"/>
    </xf>
    <xf numFmtId="0" fontId="11" fillId="0" borderId="0" xfId="0" applyFont="1" applyAlignment="1">
      <alignment horizontal="center"/>
    </xf>
    <xf numFmtId="4" fontId="11" fillId="0" borderId="0" xfId="0" applyNumberFormat="1" applyFont="1"/>
    <xf numFmtId="2" fontId="11" fillId="0" borderId="0" xfId="0" applyNumberFormat="1" applyFont="1"/>
    <xf numFmtId="165" fontId="11" fillId="0" borderId="0" xfId="0" applyNumberFormat="1" applyFont="1" applyFill="1"/>
    <xf numFmtId="3" fontId="11" fillId="0" borderId="0" xfId="0" applyNumberFormat="1" applyFont="1" applyFill="1"/>
    <xf numFmtId="0" fontId="34" fillId="8" borderId="0" xfId="0" applyFont="1" applyFill="1" applyBorder="1" applyAlignment="1">
      <alignment horizontal="left"/>
    </xf>
    <xf numFmtId="0" fontId="37" fillId="8" borderId="0" xfId="0" applyFont="1" applyFill="1" applyBorder="1" applyAlignment="1">
      <alignment horizontal="left"/>
    </xf>
    <xf numFmtId="0" fontId="37" fillId="8" borderId="0" xfId="0" applyFont="1" applyFill="1" applyBorder="1" applyAlignment="1">
      <alignment horizontal="left" vertical="center"/>
    </xf>
    <xf numFmtId="0" fontId="23" fillId="8" borderId="0" xfId="0" applyFont="1" applyFill="1" applyBorder="1"/>
    <xf numFmtId="0" fontId="38" fillId="3" borderId="21" xfId="0" applyFont="1" applyFill="1" applyBorder="1"/>
    <xf numFmtId="0" fontId="16" fillId="3" borderId="0" xfId="0" applyFont="1" applyFill="1" applyBorder="1"/>
    <xf numFmtId="0" fontId="21" fillId="6" borderId="21" xfId="0" applyFont="1" applyFill="1" applyBorder="1" applyAlignment="1">
      <alignment horizontal="center"/>
    </xf>
    <xf numFmtId="0" fontId="0" fillId="0" borderId="0" xfId="0" applyFont="1"/>
    <xf numFmtId="0" fontId="39" fillId="8" borderId="0" xfId="0" applyFont="1" applyFill="1"/>
    <xf numFmtId="0" fontId="40" fillId="9" borderId="0" xfId="0" applyFont="1" applyFill="1"/>
    <xf numFmtId="0" fontId="23" fillId="7" borderId="0" xfId="0" applyFont="1" applyFill="1" applyBorder="1" applyAlignment="1">
      <alignment wrapText="1"/>
    </xf>
    <xf numFmtId="0" fontId="41" fillId="7" borderId="0" xfId="0" applyFont="1" applyFill="1"/>
    <xf numFmtId="0" fontId="17" fillId="7" borderId="0" xfId="0" applyFont="1" applyFill="1" applyBorder="1" applyAlignment="1">
      <alignment horizontal="right" vertical="top"/>
    </xf>
    <xf numFmtId="0" fontId="42" fillId="7" borderId="0" xfId="0" applyFont="1" applyFill="1" applyBorder="1" applyAlignment="1">
      <alignment horizontal="left" vertical="top" wrapText="1"/>
    </xf>
    <xf numFmtId="0" fontId="17" fillId="7" borderId="0" xfId="0" applyFont="1" applyFill="1" applyAlignment="1">
      <alignment horizontal="right" vertical="top"/>
    </xf>
    <xf numFmtId="0" fontId="14" fillId="7" borderId="0" xfId="0" applyFont="1" applyFill="1" applyBorder="1" applyAlignment="1">
      <alignment vertical="top" wrapText="1"/>
    </xf>
    <xf numFmtId="0" fontId="43" fillId="7" borderId="0" xfId="1" applyFont="1" applyFill="1" applyBorder="1" applyAlignment="1">
      <alignment vertical="top" wrapText="1"/>
    </xf>
    <xf numFmtId="0" fontId="42" fillId="7" borderId="0" xfId="0" applyFont="1" applyFill="1" applyBorder="1" applyAlignment="1">
      <alignment vertical="top" wrapText="1"/>
    </xf>
    <xf numFmtId="0" fontId="44" fillId="7" borderId="2" xfId="0" applyFont="1" applyFill="1" applyBorder="1" applyAlignment="1">
      <alignment horizontal="right" vertical="top"/>
    </xf>
    <xf numFmtId="0" fontId="43" fillId="7" borderId="2" xfId="1" applyFont="1" applyFill="1" applyBorder="1" applyAlignment="1">
      <alignment vertical="top" wrapText="1"/>
    </xf>
    <xf numFmtId="0" fontId="42" fillId="0" borderId="20" xfId="0" applyFont="1" applyBorder="1" applyAlignment="1">
      <alignment horizontal="left" vertical="top" wrapText="1"/>
    </xf>
    <xf numFmtId="0" fontId="42" fillId="0" borderId="0" xfId="0" applyFont="1" applyBorder="1" applyAlignment="1">
      <alignment horizontal="left" vertical="top" wrapText="1"/>
    </xf>
    <xf numFmtId="3" fontId="14" fillId="10" borderId="22" xfId="0" applyNumberFormat="1" applyFont="1" applyFill="1" applyBorder="1" applyAlignment="1" applyProtection="1">
      <protection locked="0"/>
    </xf>
    <xf numFmtId="3" fontId="14" fillId="10" borderId="22" xfId="0" applyNumberFormat="1" applyFont="1" applyFill="1" applyBorder="1" applyAlignment="1" applyProtection="1">
      <alignment horizontal="center"/>
      <protection locked="0"/>
    </xf>
    <xf numFmtId="9" fontId="1" fillId="10" borderId="23" xfId="2" applyFont="1" applyFill="1" applyBorder="1" applyAlignment="1" applyProtection="1">
      <alignment horizontal="center"/>
      <protection locked="0"/>
    </xf>
    <xf numFmtId="3" fontId="14" fillId="7" borderId="0" xfId="0" applyNumberFormat="1" applyFont="1" applyFill="1" applyBorder="1"/>
    <xf numFmtId="3" fontId="14" fillId="10" borderId="23" xfId="0" applyNumberFormat="1" applyFont="1" applyFill="1" applyBorder="1" applyProtection="1">
      <protection locked="0"/>
    </xf>
    <xf numFmtId="3" fontId="14" fillId="10" borderId="23" xfId="0" applyNumberFormat="1" applyFont="1" applyFill="1" applyBorder="1" applyAlignment="1" applyProtection="1">
      <alignment horizontal="center"/>
      <protection locked="0"/>
    </xf>
    <xf numFmtId="3" fontId="14" fillId="10" borderId="23" xfId="0" applyNumberFormat="1" applyFont="1" applyFill="1" applyBorder="1" applyAlignment="1" applyProtection="1">
      <alignment horizontal="center" vertical="center"/>
      <protection locked="0"/>
    </xf>
    <xf numFmtId="9" fontId="1" fillId="10" borderId="24" xfId="2" applyFont="1" applyFill="1" applyBorder="1" applyAlignment="1" applyProtection="1">
      <alignment horizontal="center"/>
      <protection locked="0"/>
    </xf>
    <xf numFmtId="3" fontId="14" fillId="10" borderId="24" xfId="0" applyNumberFormat="1" applyFont="1" applyFill="1" applyBorder="1" applyAlignment="1" applyProtection="1">
      <protection locked="0"/>
    </xf>
    <xf numFmtId="3" fontId="14" fillId="10" borderId="24" xfId="0" applyNumberFormat="1" applyFont="1" applyFill="1" applyBorder="1" applyAlignment="1" applyProtection="1">
      <alignment horizontal="center"/>
      <protection locked="0"/>
    </xf>
    <xf numFmtId="9" fontId="14" fillId="10" borderId="24" xfId="0" applyNumberFormat="1" applyFont="1" applyFill="1" applyBorder="1" applyAlignment="1">
      <alignment horizontal="right"/>
    </xf>
    <xf numFmtId="3" fontId="14" fillId="10" borderId="24" xfId="0" applyNumberFormat="1" applyFont="1" applyFill="1" applyBorder="1" applyAlignment="1" applyProtection="1">
      <alignment horizontal="right"/>
      <protection locked="0"/>
    </xf>
  </cellXfs>
  <cellStyles count="3">
    <cellStyle name="Hyperlink" xfId="1" builtinId="8"/>
    <cellStyle name="Normal" xfId="0" builtinId="0"/>
    <cellStyle name="Percent" xfId="2" builtinId="5"/>
  </cellStyles>
  <dxfs count="3">
    <dxf>
      <fill>
        <patternFill>
          <bgColor theme="0" tint="-4.9989318521683403E-2"/>
        </patternFill>
      </fill>
      <border>
        <left style="dashed">
          <color theme="9"/>
        </left>
        <right style="dashed">
          <color theme="9"/>
        </right>
        <top/>
        <bottom/>
      </border>
    </dxf>
    <dxf>
      <fill>
        <patternFill>
          <bgColor theme="0" tint="-4.9989318521683403E-2"/>
        </patternFill>
      </fill>
      <border>
        <left/>
        <right/>
        <top style="dashed">
          <color theme="9"/>
        </top>
        <bottom style="dashed">
          <color theme="9"/>
        </bottom>
        <vertical/>
        <horizontal/>
      </border>
    </dxf>
    <dxf>
      <fill>
        <patternFill>
          <bgColor theme="0" tint="-0.14996795556505021"/>
        </patternFill>
      </fill>
    </dxf>
  </dxfs>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FE7F5"/>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FFF2CC"/>
      <color rgb="FFFEF5C2"/>
      <color rgb="FFFEFCB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invertIfNegative val="0"/>
          <c:val>
            <c:numRef>
              <c:f>Vollkosten!$Q$28:$Q$42</c:f>
              <c:numCache>
                <c:formatCode>#,##0.0</c:formatCode>
                <c:ptCount val="15"/>
                <c:pt idx="0">
                  <c:v>88.9</c:v>
                </c:pt>
                <c:pt idx="1">
                  <c:v>94.9</c:v>
                </c:pt>
                <c:pt idx="2">
                  <c:v>100.9</c:v>
                </c:pt>
                <c:pt idx="3">
                  <c:v>106.9</c:v>
                </c:pt>
                <c:pt idx="4">
                  <c:v>113</c:v>
                </c:pt>
                <c:pt idx="5">
                  <c:v>119</c:v>
                </c:pt>
                <c:pt idx="6">
                  <c:v>125</c:v>
                </c:pt>
                <c:pt idx="7">
                  <c:v>131.1</c:v>
                </c:pt>
                <c:pt idx="8">
                  <c:v>137.1</c:v>
                </c:pt>
                <c:pt idx="9">
                  <c:v>143.1</c:v>
                </c:pt>
                <c:pt idx="10">
                  <c:v>149.19999999999999</c:v>
                </c:pt>
                <c:pt idx="11">
                  <c:v>155.19999999999999</c:v>
                </c:pt>
                <c:pt idx="12">
                  <c:v>161.19999999999999</c:v>
                </c:pt>
                <c:pt idx="13">
                  <c:v>167.3</c:v>
                </c:pt>
                <c:pt idx="14" formatCode="General">
                  <c:v>173.3</c:v>
                </c:pt>
              </c:numCache>
            </c:numRef>
          </c:val>
          <c:extLst>
            <c:ext xmlns:c16="http://schemas.microsoft.com/office/drawing/2014/chart" uri="{C3380CC4-5D6E-409C-BE32-E72D297353CC}">
              <c16:uniqueId val="{00000000-22F0-4057-8B1A-5B38056F9E72}"/>
            </c:ext>
          </c:extLst>
        </c:ser>
        <c:dLbls>
          <c:showLegendKey val="0"/>
          <c:showVal val="0"/>
          <c:showCatName val="0"/>
          <c:showSerName val="0"/>
          <c:showPercent val="0"/>
          <c:showBubbleSize val="0"/>
        </c:dLbls>
        <c:gapWidth val="150"/>
        <c:axId val="61592320"/>
        <c:axId val="61593856"/>
      </c:barChart>
      <c:catAx>
        <c:axId val="61592320"/>
        <c:scaling>
          <c:orientation val="minMax"/>
        </c:scaling>
        <c:delete val="0"/>
        <c:axPos val="b"/>
        <c:numFmt formatCode="General" sourceLinked="1"/>
        <c:majorTickMark val="out"/>
        <c:minorTickMark val="none"/>
        <c:tickLblPos val="nextTo"/>
        <c:crossAx val="61593856"/>
        <c:crosses val="autoZero"/>
        <c:auto val="1"/>
        <c:lblAlgn val="ctr"/>
        <c:lblOffset val="100"/>
        <c:noMultiLvlLbl val="0"/>
      </c:catAx>
      <c:valAx>
        <c:axId val="61593856"/>
        <c:scaling>
          <c:orientation val="minMax"/>
        </c:scaling>
        <c:delete val="0"/>
        <c:axPos val="l"/>
        <c:majorGridlines/>
        <c:numFmt formatCode="#,##0.0" sourceLinked="1"/>
        <c:majorTickMark val="out"/>
        <c:minorTickMark val="none"/>
        <c:tickLblPos val="nextTo"/>
        <c:crossAx val="61592320"/>
        <c:crosses val="autoZero"/>
        <c:crossBetween val="between"/>
      </c:valAx>
    </c:plotArea>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14</xdr:col>
      <xdr:colOff>568282</xdr:colOff>
      <xdr:row>0</xdr:row>
      <xdr:rowOff>99994</xdr:rowOff>
    </xdr:from>
    <xdr:to>
      <xdr:col>19</xdr:col>
      <xdr:colOff>101782</xdr:colOff>
      <xdr:row>3</xdr:row>
      <xdr:rowOff>26820</xdr:rowOff>
    </xdr:to>
    <xdr:pic>
      <xdr:nvPicPr>
        <xdr:cNvPr id="4" name="Picture 3"/>
        <xdr:cNvPicPr>
          <a:picLocks noChangeAspect="1"/>
        </xdr:cNvPicPr>
      </xdr:nvPicPr>
      <xdr:blipFill>
        <a:blip xmlns:r="http://schemas.openxmlformats.org/officeDocument/2006/relationships" r:embed="rId1"/>
        <a:stretch>
          <a:fillRect/>
        </a:stretch>
      </xdr:blipFill>
      <xdr:spPr>
        <a:xfrm>
          <a:off x="10877694" y="99994"/>
          <a:ext cx="2783206" cy="85691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1247775</xdr:colOff>
      <xdr:row>46</xdr:row>
      <xdr:rowOff>171450</xdr:rowOff>
    </xdr:from>
    <xdr:to>
      <xdr:col>8</xdr:col>
      <xdr:colOff>76200</xdr:colOff>
      <xdr:row>61</xdr:row>
      <xdr:rowOff>190500</xdr:rowOff>
    </xdr:to>
    <xdr:graphicFrame macro="">
      <xdr:nvGraphicFramePr>
        <xdr:cNvPr id="2054"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14</xdr:col>
      <xdr:colOff>557076</xdr:colOff>
      <xdr:row>0</xdr:row>
      <xdr:rowOff>99994</xdr:rowOff>
    </xdr:from>
    <xdr:to>
      <xdr:col>19</xdr:col>
      <xdr:colOff>90576</xdr:colOff>
      <xdr:row>3</xdr:row>
      <xdr:rowOff>26820</xdr:rowOff>
    </xdr:to>
    <xdr:pic>
      <xdr:nvPicPr>
        <xdr:cNvPr id="3" name="Picture 2"/>
        <xdr:cNvPicPr>
          <a:picLocks noChangeAspect="1"/>
        </xdr:cNvPicPr>
      </xdr:nvPicPr>
      <xdr:blipFill>
        <a:blip xmlns:r="http://schemas.openxmlformats.org/officeDocument/2006/relationships" r:embed="rId1"/>
        <a:stretch>
          <a:fillRect/>
        </a:stretch>
      </xdr:blipFill>
      <xdr:spPr>
        <a:xfrm>
          <a:off x="10866488" y="99994"/>
          <a:ext cx="2783206" cy="856914"/>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637951</xdr:colOff>
      <xdr:row>4</xdr:row>
      <xdr:rowOff>26864</xdr:rowOff>
    </xdr:to>
    <xdr:pic>
      <xdr:nvPicPr>
        <xdr:cNvPr id="4" name="Picture 3"/>
        <xdr:cNvPicPr>
          <a:picLocks noChangeAspect="1"/>
        </xdr:cNvPicPr>
      </xdr:nvPicPr>
      <xdr:blipFill>
        <a:blip xmlns:r="http://schemas.openxmlformats.org/officeDocument/2006/relationships" r:embed="rId1"/>
        <a:stretch>
          <a:fillRect/>
        </a:stretch>
      </xdr:blipFill>
      <xdr:spPr>
        <a:xfrm>
          <a:off x="0" y="0"/>
          <a:ext cx="2800126" cy="865064"/>
        </a:xfrm>
        <a:prstGeom prst="rect">
          <a:avLst/>
        </a:prstGeom>
      </xdr:spPr>
    </xdr:pic>
    <xdr:clientData/>
  </xdr:twoCellAnchor>
</xdr:wsDr>
</file>

<file path=xl/theme/theme1.xml><?xml version="1.0" encoding="utf-8"?>
<a:theme xmlns:a="http://schemas.openxmlformats.org/drawingml/2006/main" name="Office-Design">
  <a:themeElements>
    <a:clrScheme name="Custom 1">
      <a:dk1>
        <a:sysClr val="windowText" lastClr="000000"/>
      </a:dk1>
      <a:lt1>
        <a:sysClr val="window" lastClr="FFFFFF"/>
      </a:lt1>
      <a:dk2>
        <a:srgbClr val="1F497D"/>
      </a:dk2>
      <a:lt2>
        <a:srgbClr val="EEECE1"/>
      </a:lt2>
      <a:accent1>
        <a:srgbClr val="548DD4"/>
      </a:accent1>
      <a:accent2>
        <a:srgbClr val="C0504D"/>
      </a:accent2>
      <a:accent3>
        <a:srgbClr val="9BBB59"/>
      </a:accent3>
      <a:accent4>
        <a:srgbClr val="8064A2"/>
      </a:accent4>
      <a:accent5>
        <a:srgbClr val="4BACC6"/>
      </a:accent5>
      <a:accent6>
        <a:srgbClr val="F47032"/>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blurRad="63500" dist="38099" dir="2700000" algn="ctr" rotWithShape="0">
                  <a:srgbClr val="000000">
                    <a:alpha val="74998"/>
                  </a:srgbClr>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blurRad="63500" dist="38099" dir="2700000" algn="ctr" rotWithShape="0">
                  <a:srgbClr val="000000">
                    <a:alpha val="74998"/>
                  </a:srgbClr>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www.bfs.admin.ch/bfs/portal/de/index/themen/03/02/blank/data/06.html" TargetMode="External"/><Relationship Id="rId1" Type="http://schemas.openxmlformats.org/officeDocument/2006/relationships/hyperlink" Target="http://www.inside-it.ch/articles/30006" TargetMode="External"/><Relationship Id="rId4"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68"/>
  <sheetViews>
    <sheetView showGridLines="0" tabSelected="1" zoomScale="85" zoomScaleNormal="85" workbookViewId="0">
      <selection activeCell="I9" sqref="I9"/>
    </sheetView>
  </sheetViews>
  <sheetFormatPr defaultColWidth="11" defaultRowHeight="14.25" x14ac:dyDescent="0.2"/>
  <cols>
    <col min="1" max="1" width="1.375" style="122" customWidth="1"/>
    <col min="2" max="2" width="4.375" style="122" customWidth="1"/>
    <col min="3" max="3" width="2.875" style="122" customWidth="1"/>
    <col min="4" max="4" width="44.75" style="11" customWidth="1"/>
    <col min="5" max="5" width="9.375" style="247" customWidth="1"/>
    <col min="6" max="6" width="2.375" style="11" customWidth="1"/>
    <col min="7" max="7" width="8.5" style="248" customWidth="1"/>
    <col min="8" max="8" width="8.5" style="11" customWidth="1"/>
    <col min="9" max="9" width="8.5" style="122" customWidth="1"/>
    <col min="10" max="10" width="10.5" style="122" customWidth="1"/>
    <col min="11" max="11" width="8.5" style="122" customWidth="1"/>
    <col min="12" max="12" width="6.5" style="122" customWidth="1"/>
    <col min="13" max="13" width="10.5" style="122" customWidth="1"/>
    <col min="14" max="22" width="8.5" style="122" customWidth="1"/>
    <col min="23" max="23" width="8.625" style="122" customWidth="1"/>
    <col min="24" max="16384" width="11" style="122"/>
  </cols>
  <sheetData>
    <row r="1" spans="1:26" ht="14.25" customHeight="1" x14ac:dyDescent="0.25">
      <c r="A1" s="227"/>
      <c r="B1" s="227"/>
      <c r="C1" s="227"/>
      <c r="D1" s="227"/>
      <c r="E1" s="259"/>
      <c r="F1" s="259"/>
      <c r="G1" s="259"/>
      <c r="H1" s="259"/>
      <c r="I1" s="259"/>
      <c r="J1" s="259"/>
      <c r="K1" s="259"/>
      <c r="L1" s="259"/>
      <c r="M1" s="259"/>
      <c r="N1" s="259"/>
      <c r="O1" s="259"/>
      <c r="P1" s="259"/>
      <c r="Q1" s="259"/>
      <c r="R1" s="259"/>
      <c r="S1" s="259"/>
      <c r="T1" s="259"/>
      <c r="U1" s="259"/>
      <c r="V1" s="259"/>
      <c r="W1" s="259"/>
    </row>
    <row r="2" spans="1:26" ht="29.1" customHeight="1" x14ac:dyDescent="0.35">
      <c r="A2" s="252"/>
      <c r="B2" s="253" t="s">
        <v>96</v>
      </c>
      <c r="C2" s="228"/>
      <c r="D2" s="228"/>
      <c r="E2" s="252"/>
      <c r="F2" s="253"/>
      <c r="G2" s="228"/>
      <c r="H2" s="228"/>
      <c r="I2" s="252"/>
      <c r="J2" s="253"/>
      <c r="K2" s="228"/>
      <c r="L2" s="228"/>
      <c r="M2" s="252"/>
      <c r="N2" s="253"/>
      <c r="O2" s="228"/>
      <c r="P2" s="228"/>
      <c r="Q2" s="252"/>
      <c r="R2" s="253"/>
      <c r="S2" s="228"/>
      <c r="T2" s="228"/>
      <c r="U2" s="252"/>
      <c r="V2" s="253"/>
      <c r="W2" s="228"/>
    </row>
    <row r="3" spans="1:26" ht="30.95" customHeight="1" x14ac:dyDescent="0.25">
      <c r="A3" s="228"/>
      <c r="B3" s="254" t="s">
        <v>97</v>
      </c>
      <c r="C3" s="228"/>
      <c r="D3" s="228"/>
      <c r="E3" s="228"/>
      <c r="F3" s="254"/>
      <c r="G3" s="228"/>
      <c r="H3" s="228"/>
      <c r="I3" s="228"/>
      <c r="J3" s="254"/>
      <c r="K3" s="228"/>
      <c r="L3" s="228"/>
      <c r="M3" s="228"/>
      <c r="N3" s="254"/>
      <c r="O3" s="228"/>
      <c r="P3" s="228"/>
      <c r="Q3" s="228"/>
      <c r="R3" s="254"/>
      <c r="S3" s="228"/>
      <c r="T3" s="228"/>
      <c r="U3" s="228"/>
      <c r="V3" s="254"/>
      <c r="W3" s="228"/>
    </row>
    <row r="4" spans="1:26" ht="14.25" customHeight="1" x14ac:dyDescent="0.25">
      <c r="A4" s="227"/>
      <c r="B4" s="227"/>
      <c r="C4" s="227"/>
      <c r="D4" s="227"/>
      <c r="E4" s="227"/>
      <c r="F4" s="227"/>
      <c r="G4" s="227"/>
      <c r="H4" s="227"/>
      <c r="I4" s="227"/>
      <c r="J4" s="227"/>
      <c r="K4" s="227"/>
      <c r="L4" s="227"/>
      <c r="M4" s="227"/>
      <c r="N4" s="227"/>
      <c r="O4" s="227"/>
      <c r="P4" s="227"/>
      <c r="Q4" s="227"/>
      <c r="R4" s="227"/>
      <c r="S4" s="227"/>
      <c r="T4" s="227"/>
      <c r="U4" s="227"/>
      <c r="V4" s="227"/>
      <c r="W4" s="227"/>
      <c r="X4" s="227"/>
      <c r="Y4" s="227"/>
      <c r="Z4" s="227"/>
    </row>
    <row r="5" spans="1:26" ht="14.25" customHeight="1" x14ac:dyDescent="0.25">
      <c r="A5" s="227"/>
      <c r="B5" s="227"/>
      <c r="C5" s="227"/>
      <c r="D5" s="227"/>
      <c r="E5" s="197"/>
      <c r="F5" s="118"/>
      <c r="G5" s="119"/>
      <c r="H5" s="118"/>
      <c r="I5" s="118"/>
      <c r="J5" s="118"/>
      <c r="K5" s="118"/>
      <c r="L5" s="118"/>
      <c r="M5" s="118"/>
      <c r="N5" s="118"/>
      <c r="O5" s="118"/>
      <c r="P5" s="22"/>
      <c r="Q5" s="22"/>
      <c r="R5" s="22"/>
      <c r="S5" s="17"/>
      <c r="T5" s="17"/>
      <c r="U5" s="17"/>
    </row>
    <row r="6" spans="1:26" ht="27" customHeight="1" x14ac:dyDescent="0.25">
      <c r="A6" s="229"/>
      <c r="B6" s="35" t="s">
        <v>7</v>
      </c>
      <c r="C6" s="35"/>
      <c r="D6" s="188"/>
      <c r="E6" s="36" t="s">
        <v>31</v>
      </c>
      <c r="F6" s="67"/>
      <c r="G6" s="36" t="s">
        <v>32</v>
      </c>
      <c r="H6" s="67"/>
      <c r="I6" s="147" t="s">
        <v>26</v>
      </c>
      <c r="J6" s="147" t="s">
        <v>41</v>
      </c>
      <c r="K6" s="147" t="s">
        <v>27</v>
      </c>
      <c r="L6" s="118"/>
      <c r="M6" s="35" t="s">
        <v>10</v>
      </c>
      <c r="N6" s="35"/>
      <c r="O6" s="79"/>
      <c r="P6" s="38"/>
      <c r="Q6" s="37"/>
      <c r="R6" s="38"/>
      <c r="S6" s="38"/>
      <c r="T6" s="230" t="s">
        <v>58</v>
      </c>
      <c r="U6" s="17"/>
    </row>
    <row r="7" spans="1:26" ht="6" customHeight="1" x14ac:dyDescent="0.25">
      <c r="A7" s="229"/>
      <c r="B7" s="143"/>
      <c r="C7" s="143"/>
      <c r="D7" s="199"/>
      <c r="E7" s="144"/>
      <c r="F7" s="200"/>
      <c r="G7" s="144"/>
      <c r="H7" s="200"/>
      <c r="I7" s="201"/>
      <c r="J7" s="201"/>
      <c r="K7" s="144"/>
      <c r="L7" s="118"/>
      <c r="M7" s="76"/>
      <c r="N7" s="76"/>
      <c r="O7" s="150"/>
      <c r="P7" s="78"/>
      <c r="Q7" s="77"/>
      <c r="R7" s="78"/>
      <c r="S7" s="78"/>
      <c r="T7" s="77"/>
      <c r="U7" s="17"/>
    </row>
    <row r="8" spans="1:26" ht="15" customHeight="1" x14ac:dyDescent="0.25">
      <c r="A8" s="229"/>
      <c r="B8" s="164">
        <f>MAX($A$1:B6)+1</f>
        <v>1</v>
      </c>
      <c r="C8" s="202" t="s">
        <v>34</v>
      </c>
      <c r="D8" s="203"/>
      <c r="E8" s="204"/>
      <c r="F8" s="205"/>
      <c r="G8" s="204"/>
      <c r="H8" s="205"/>
      <c r="I8" s="204"/>
      <c r="J8" s="204"/>
      <c r="K8" s="204"/>
      <c r="L8" s="118"/>
      <c r="M8" s="225" t="s">
        <v>32</v>
      </c>
      <c r="N8" s="143"/>
      <c r="O8" s="143"/>
      <c r="P8" s="144"/>
      <c r="Q8" s="145"/>
      <c r="R8" s="146"/>
      <c r="S8" s="123"/>
      <c r="T8" s="123"/>
      <c r="U8" s="17"/>
    </row>
    <row r="9" spans="1:26" ht="15" customHeight="1" x14ac:dyDescent="0.2">
      <c r="B9" s="123"/>
      <c r="C9" s="124" t="s">
        <v>0</v>
      </c>
      <c r="D9" s="123"/>
      <c r="E9" s="125" t="s">
        <v>28</v>
      </c>
      <c r="F9" s="123"/>
      <c r="G9" s="126"/>
      <c r="H9" s="123"/>
      <c r="I9" s="274">
        <v>6000</v>
      </c>
      <c r="J9" s="231">
        <f>I9/$I$9</f>
        <v>1</v>
      </c>
      <c r="K9" s="127">
        <f>I9/$T$9*12</f>
        <v>34.285714285714285</v>
      </c>
      <c r="L9" s="17"/>
      <c r="M9" s="124" t="s">
        <v>79</v>
      </c>
      <c r="N9" s="123"/>
      <c r="O9" s="126"/>
      <c r="P9" s="126"/>
      <c r="Q9" s="135"/>
      <c r="R9" s="123"/>
      <c r="S9" s="284">
        <v>1</v>
      </c>
      <c r="T9" s="285">
        <v>2100</v>
      </c>
      <c r="U9" s="17"/>
    </row>
    <row r="10" spans="1:26" ht="15" customHeight="1" x14ac:dyDescent="0.2">
      <c r="B10" s="123"/>
      <c r="C10" s="124" t="s">
        <v>42</v>
      </c>
      <c r="D10" s="123"/>
      <c r="E10" s="125" t="s">
        <v>28</v>
      </c>
      <c r="F10" s="123"/>
      <c r="G10" s="126"/>
      <c r="H10" s="123"/>
      <c r="I10" s="206">
        <f>I9*J10</f>
        <v>480</v>
      </c>
      <c r="J10" s="207">
        <v>0.08</v>
      </c>
      <c r="K10" s="127">
        <f>I10/$T$9*12</f>
        <v>2.7428571428571429</v>
      </c>
      <c r="L10" s="17"/>
      <c r="M10" s="124" t="s">
        <v>57</v>
      </c>
      <c r="N10" s="123"/>
      <c r="O10" s="126"/>
      <c r="P10" s="123"/>
      <c r="Q10" s="135"/>
      <c r="R10" s="123"/>
      <c r="S10" s="285">
        <v>9</v>
      </c>
      <c r="T10" s="136">
        <f>S10*8.4</f>
        <v>75.600000000000009</v>
      </c>
      <c r="U10" s="17"/>
    </row>
    <row r="11" spans="1:26" ht="15" customHeight="1" x14ac:dyDescent="0.2">
      <c r="B11" s="123"/>
      <c r="C11" s="124" t="s">
        <v>72</v>
      </c>
      <c r="D11" s="123"/>
      <c r="E11" s="125" t="s">
        <v>17</v>
      </c>
      <c r="F11" s="128"/>
      <c r="G11" s="276">
        <v>0.17</v>
      </c>
      <c r="H11" s="128"/>
      <c r="I11" s="148">
        <f>G11*(I9+I10)</f>
        <v>1101.6000000000001</v>
      </c>
      <c r="J11" s="231">
        <f>I11/$I$9</f>
        <v>0.18360000000000001</v>
      </c>
      <c r="K11" s="127">
        <f>I11/$T$9*12</f>
        <v>6.2948571428571443</v>
      </c>
      <c r="L11" s="17"/>
      <c r="M11" s="124" t="s">
        <v>59</v>
      </c>
      <c r="N11" s="123"/>
      <c r="O11" s="126"/>
      <c r="P11" s="123"/>
      <c r="Q11" s="135"/>
      <c r="R11" s="123"/>
      <c r="S11" s="285">
        <v>5</v>
      </c>
      <c r="T11" s="136">
        <f>S11*42</f>
        <v>210</v>
      </c>
      <c r="U11" s="17"/>
    </row>
    <row r="12" spans="1:26" s="232" customFormat="1" ht="15" customHeight="1" x14ac:dyDescent="0.25">
      <c r="B12" s="129"/>
      <c r="C12" s="208" t="s">
        <v>61</v>
      </c>
      <c r="D12" s="152"/>
      <c r="E12" s="153" t="s">
        <v>28</v>
      </c>
      <c r="F12" s="152"/>
      <c r="G12" s="172"/>
      <c r="H12" s="152"/>
      <c r="I12" s="154">
        <f>I9+I10+I11</f>
        <v>7581.6</v>
      </c>
      <c r="J12" s="233">
        <f>I12/$I$9</f>
        <v>1.2636000000000001</v>
      </c>
      <c r="K12" s="155">
        <f>I12/$T$9*12</f>
        <v>43.323428571428572</v>
      </c>
      <c r="L12" s="18"/>
      <c r="M12" s="124" t="s">
        <v>80</v>
      </c>
      <c r="N12" s="123"/>
      <c r="O12" s="126"/>
      <c r="P12" s="126"/>
      <c r="Q12" s="135"/>
      <c r="R12" s="129"/>
      <c r="S12" s="222"/>
      <c r="T12" s="278">
        <v>60</v>
      </c>
      <c r="U12" s="18"/>
    </row>
    <row r="13" spans="1:26" s="232" customFormat="1" ht="15" customHeight="1" x14ac:dyDescent="0.25">
      <c r="B13" s="129"/>
      <c r="C13" s="129"/>
      <c r="D13" s="129"/>
      <c r="E13" s="130"/>
      <c r="F13" s="129"/>
      <c r="G13" s="131"/>
      <c r="H13" s="129"/>
      <c r="I13" s="149"/>
      <c r="J13" s="231"/>
      <c r="K13" s="132"/>
      <c r="L13" s="18"/>
      <c r="M13" s="137" t="s">
        <v>46</v>
      </c>
      <c r="N13" s="138"/>
      <c r="O13" s="138"/>
      <c r="P13" s="139"/>
      <c r="Q13" s="138"/>
      <c r="R13" s="138"/>
      <c r="S13" s="163">
        <f>T13/T9</f>
        <v>0.83542857142857152</v>
      </c>
      <c r="T13" s="277">
        <f>T9-T10-T11-T12</f>
        <v>1754.4</v>
      </c>
      <c r="U13" s="18"/>
    </row>
    <row r="14" spans="1:26" ht="15" customHeight="1" thickBot="1" x14ac:dyDescent="0.25">
      <c r="B14" s="129">
        <f>MAX($A$1:B13)+1</f>
        <v>2</v>
      </c>
      <c r="C14" s="164" t="s">
        <v>35</v>
      </c>
      <c r="D14" s="209"/>
      <c r="E14" s="165"/>
      <c r="F14" s="164"/>
      <c r="G14" s="210"/>
      <c r="H14" s="211"/>
      <c r="I14" s="212">
        <f>SUM(I16:I25)</f>
        <v>1314.08</v>
      </c>
      <c r="J14" s="234">
        <f>I14/$I$9</f>
        <v>0.21901333333333331</v>
      </c>
      <c r="K14" s="213">
        <f>I14/$T$9*12</f>
        <v>7.5090285714285709</v>
      </c>
      <c r="L14" s="17"/>
      <c r="M14" s="185" t="s">
        <v>47</v>
      </c>
      <c r="N14" s="185"/>
      <c r="O14" s="185"/>
      <c r="P14" s="185"/>
      <c r="Q14" s="223"/>
      <c r="R14" s="223"/>
      <c r="S14" s="223"/>
      <c r="T14" s="224">
        <f>T13/12</f>
        <v>146.20000000000002</v>
      </c>
      <c r="U14" s="17"/>
    </row>
    <row r="15" spans="1:26" ht="6" customHeight="1" x14ac:dyDescent="0.2">
      <c r="B15" s="123"/>
      <c r="C15" s="138"/>
      <c r="D15" s="137"/>
      <c r="E15" s="214"/>
      <c r="F15" s="138"/>
      <c r="G15" s="215"/>
      <c r="H15" s="138"/>
      <c r="I15" s="216"/>
      <c r="J15" s="235"/>
      <c r="K15" s="217"/>
      <c r="L15" s="17"/>
      <c r="M15" s="17"/>
      <c r="N15" s="17"/>
      <c r="O15" s="17"/>
      <c r="P15" s="17"/>
      <c r="Q15" s="32"/>
      <c r="R15" s="33"/>
      <c r="S15" s="17"/>
      <c r="T15" s="17"/>
      <c r="U15" s="17"/>
    </row>
    <row r="16" spans="1:26" ht="15" customHeight="1" x14ac:dyDescent="0.2">
      <c r="B16" s="123"/>
      <c r="C16" s="124" t="s">
        <v>73</v>
      </c>
      <c r="D16" s="123"/>
      <c r="E16" s="125" t="s">
        <v>17</v>
      </c>
      <c r="F16" s="128"/>
      <c r="G16" s="281">
        <v>0.05</v>
      </c>
      <c r="H16" s="128"/>
      <c r="I16" s="148">
        <f>G16*I12</f>
        <v>379.08000000000004</v>
      </c>
      <c r="J16" s="231">
        <f t="shared" ref="J16:J23" si="0">I16/$I$9</f>
        <v>6.318E-2</v>
      </c>
      <c r="K16" s="127">
        <f>I16/$T$9*12</f>
        <v>2.1661714285714289</v>
      </c>
      <c r="L16" s="17"/>
      <c r="M16" s="35" t="s">
        <v>54</v>
      </c>
      <c r="N16" s="35"/>
      <c r="O16" s="79"/>
      <c r="P16" s="38"/>
      <c r="Q16" s="37"/>
      <c r="R16" s="38"/>
      <c r="S16" s="38" t="s">
        <v>52</v>
      </c>
      <c r="T16" s="168" t="s">
        <v>17</v>
      </c>
      <c r="U16" s="162"/>
    </row>
    <row r="17" spans="2:21" ht="15" customHeight="1" x14ac:dyDescent="0.2">
      <c r="B17" s="123"/>
      <c r="C17" s="124" t="s">
        <v>74</v>
      </c>
      <c r="D17" s="123"/>
      <c r="E17" s="125" t="s">
        <v>28</v>
      </c>
      <c r="F17" s="128"/>
      <c r="G17" s="218"/>
      <c r="H17" s="128"/>
      <c r="I17" s="282">
        <v>150</v>
      </c>
      <c r="J17" s="231">
        <f t="shared" si="0"/>
        <v>2.5000000000000001E-2</v>
      </c>
      <c r="K17" s="127">
        <f t="shared" ref="K17:K23" si="1">I17/$T$9*12</f>
        <v>0.8571428571428571</v>
      </c>
      <c r="L17" s="17"/>
      <c r="M17" s="225" t="s">
        <v>38</v>
      </c>
      <c r="N17" s="143"/>
      <c r="O17" s="143"/>
      <c r="P17" s="144"/>
      <c r="Q17" s="145"/>
      <c r="R17" s="146"/>
      <c r="S17" s="141">
        <f>K9</f>
        <v>34.285714285714285</v>
      </c>
      <c r="T17" s="169">
        <f t="shared" ref="T17:T22" si="2">S17/$S$24</f>
        <v>0.3468281112249918</v>
      </c>
      <c r="U17" s="17"/>
    </row>
    <row r="18" spans="2:21" ht="15" customHeight="1" x14ac:dyDescent="0.2">
      <c r="B18" s="123"/>
      <c r="C18" s="124" t="s">
        <v>68</v>
      </c>
      <c r="D18" s="123"/>
      <c r="E18" s="125" t="s">
        <v>28</v>
      </c>
      <c r="F18" s="123"/>
      <c r="G18" s="126"/>
      <c r="H18" s="123"/>
      <c r="I18" s="282">
        <v>200</v>
      </c>
      <c r="J18" s="231">
        <f t="shared" si="0"/>
        <v>3.3333333333333333E-2</v>
      </c>
      <c r="K18" s="127">
        <f t="shared" si="1"/>
        <v>1.1428571428571428</v>
      </c>
      <c r="L18" s="17"/>
      <c r="M18" s="124" t="s">
        <v>1</v>
      </c>
      <c r="N18" s="143"/>
      <c r="O18" s="143"/>
      <c r="P18" s="144"/>
      <c r="Q18" s="145"/>
      <c r="R18" s="146"/>
      <c r="S18" s="141">
        <f>K10</f>
        <v>2.7428571428571429</v>
      </c>
      <c r="T18" s="169">
        <f t="shared" si="2"/>
        <v>2.7746248897999346E-2</v>
      </c>
      <c r="U18" s="17"/>
    </row>
    <row r="19" spans="2:21" ht="15" customHeight="1" x14ac:dyDescent="0.2">
      <c r="B19" s="123"/>
      <c r="C19" s="124" t="s">
        <v>69</v>
      </c>
      <c r="D19" s="123"/>
      <c r="E19" s="125" t="s">
        <v>28</v>
      </c>
      <c r="F19" s="123"/>
      <c r="G19" s="126"/>
      <c r="H19" s="123"/>
      <c r="I19" s="282">
        <v>140</v>
      </c>
      <c r="J19" s="231">
        <f t="shared" si="0"/>
        <v>2.3333333333333334E-2</v>
      </c>
      <c r="K19" s="127">
        <f t="shared" si="1"/>
        <v>0.8</v>
      </c>
      <c r="L19" s="17"/>
      <c r="M19" s="124" t="s">
        <v>39</v>
      </c>
      <c r="N19" s="123"/>
      <c r="O19" s="126"/>
      <c r="P19" s="126"/>
      <c r="Q19" s="135"/>
      <c r="R19" s="123"/>
      <c r="S19" s="141">
        <f>K11</f>
        <v>6.2948571428571443</v>
      </c>
      <c r="T19" s="169">
        <f t="shared" si="2"/>
        <v>6.3677641220908507E-2</v>
      </c>
      <c r="U19" s="17"/>
    </row>
    <row r="20" spans="2:21" ht="15" customHeight="1" x14ac:dyDescent="0.2">
      <c r="B20" s="123"/>
      <c r="C20" s="124" t="s">
        <v>75</v>
      </c>
      <c r="D20" s="123"/>
      <c r="E20" s="125" t="s">
        <v>28</v>
      </c>
      <c r="F20" s="123"/>
      <c r="G20" s="281">
        <v>0.3</v>
      </c>
      <c r="H20" s="123"/>
      <c r="I20" s="148">
        <f>I23*G20</f>
        <v>75</v>
      </c>
      <c r="J20" s="231">
        <f t="shared" si="0"/>
        <v>1.2500000000000001E-2</v>
      </c>
      <c r="K20" s="127">
        <f t="shared" si="1"/>
        <v>0.42857142857142855</v>
      </c>
      <c r="L20" s="17"/>
      <c r="M20" s="140" t="s">
        <v>35</v>
      </c>
      <c r="N20" s="123"/>
      <c r="O20" s="126"/>
      <c r="P20" s="123"/>
      <c r="Q20" s="135"/>
      <c r="R20" s="123"/>
      <c r="S20" s="141">
        <f>K14</f>
        <v>7.5090285714285709</v>
      </c>
      <c r="T20" s="169">
        <f t="shared" si="2"/>
        <v>7.595998073308953E-2</v>
      </c>
      <c r="U20" s="17"/>
    </row>
    <row r="21" spans="2:21" ht="15" customHeight="1" x14ac:dyDescent="0.2">
      <c r="B21" s="123"/>
      <c r="C21" s="124" t="s">
        <v>76</v>
      </c>
      <c r="D21" s="123"/>
      <c r="E21" s="125" t="s">
        <v>28</v>
      </c>
      <c r="F21" s="123"/>
      <c r="G21" s="126"/>
      <c r="H21" s="123"/>
      <c r="I21" s="282">
        <v>80</v>
      </c>
      <c r="J21" s="231">
        <f t="shared" si="0"/>
        <v>1.3333333333333334E-2</v>
      </c>
      <c r="K21" s="127">
        <f t="shared" si="1"/>
        <v>0.45714285714285718</v>
      </c>
      <c r="L21" s="17"/>
      <c r="M21" s="123" t="s">
        <v>45</v>
      </c>
      <c r="N21" s="123"/>
      <c r="O21" s="123"/>
      <c r="P21" s="123"/>
      <c r="Q21" s="123"/>
      <c r="R21" s="123"/>
      <c r="S21" s="141">
        <f>K28</f>
        <v>15.236617142857144</v>
      </c>
      <c r="T21" s="169">
        <f t="shared" si="2"/>
        <v>0.15413087506586801</v>
      </c>
      <c r="U21" s="17"/>
    </row>
    <row r="22" spans="2:21" ht="15" customHeight="1" x14ac:dyDescent="0.2">
      <c r="B22" s="123"/>
      <c r="C22" s="124" t="s">
        <v>70</v>
      </c>
      <c r="D22" s="123"/>
      <c r="E22" s="125" t="s">
        <v>28</v>
      </c>
      <c r="F22" s="123"/>
      <c r="G22" s="126"/>
      <c r="H22" s="123"/>
      <c r="I22" s="282">
        <v>40</v>
      </c>
      <c r="J22" s="231">
        <f t="shared" si="0"/>
        <v>6.6666666666666671E-3</v>
      </c>
      <c r="K22" s="127">
        <f t="shared" si="1"/>
        <v>0.22857142857142859</v>
      </c>
      <c r="L22" s="17"/>
      <c r="M22" s="123" t="s">
        <v>40</v>
      </c>
      <c r="N22" s="236"/>
      <c r="O22" s="236"/>
      <c r="P22" s="236"/>
      <c r="Q22" s="236"/>
      <c r="R22" s="236"/>
      <c r="S22" s="237">
        <f>K34</f>
        <v>13.014974961891724</v>
      </c>
      <c r="T22" s="169">
        <f t="shared" si="2"/>
        <v>0.13165714285714278</v>
      </c>
      <c r="U22" s="17"/>
    </row>
    <row r="23" spans="2:21" ht="15" customHeight="1" x14ac:dyDescent="0.2">
      <c r="B23" s="123"/>
      <c r="C23" s="124" t="s">
        <v>15</v>
      </c>
      <c r="D23" s="123"/>
      <c r="E23" s="125" t="s">
        <v>28</v>
      </c>
      <c r="F23" s="123"/>
      <c r="G23" s="126"/>
      <c r="H23" s="123"/>
      <c r="I23" s="148">
        <f>G25*G24/12</f>
        <v>250</v>
      </c>
      <c r="J23" s="231">
        <f t="shared" si="0"/>
        <v>4.1666666666666664E-2</v>
      </c>
      <c r="K23" s="127">
        <f t="shared" si="1"/>
        <v>1.4285714285714284</v>
      </c>
      <c r="L23" s="17"/>
      <c r="M23" s="123" t="s">
        <v>53</v>
      </c>
      <c r="N23" s="123"/>
      <c r="O23" s="123"/>
      <c r="P23" s="123"/>
      <c r="Q23" s="123"/>
      <c r="R23" s="123"/>
      <c r="S23" s="141">
        <f>K35</f>
        <v>19.771012311901501</v>
      </c>
      <c r="T23" s="169">
        <f>S23/$S$24</f>
        <v>0.19999999999999998</v>
      </c>
      <c r="U23" s="17"/>
    </row>
    <row r="24" spans="2:21" ht="16.5" customHeight="1" thickBot="1" x14ac:dyDescent="0.25">
      <c r="B24" s="123"/>
      <c r="C24" s="124"/>
      <c r="D24" s="133" t="s">
        <v>77</v>
      </c>
      <c r="E24" s="125" t="s">
        <v>29</v>
      </c>
      <c r="F24" s="123"/>
      <c r="G24" s="283">
        <v>15</v>
      </c>
      <c r="H24" s="123"/>
      <c r="I24" s="148"/>
      <c r="J24" s="231"/>
      <c r="K24" s="127"/>
      <c r="L24" s="17"/>
      <c r="M24" s="185" t="str">
        <f>C36</f>
        <v>Total pro effektiv geleisteter Arbeitsstunde</v>
      </c>
      <c r="N24" s="186"/>
      <c r="O24" s="186"/>
      <c r="P24" s="186"/>
      <c r="Q24" s="186"/>
      <c r="R24" s="186"/>
      <c r="S24" s="142">
        <f>SUM(S17:S23)</f>
        <v>98.855061559507519</v>
      </c>
      <c r="T24" s="187">
        <f>SUM(T17:T23)</f>
        <v>1</v>
      </c>
      <c r="U24" s="17"/>
    </row>
    <row r="25" spans="2:21" ht="15" customHeight="1" x14ac:dyDescent="0.2">
      <c r="B25" s="123"/>
      <c r="C25" s="124"/>
      <c r="D25" s="133" t="s">
        <v>14</v>
      </c>
      <c r="E25" s="125" t="s">
        <v>28</v>
      </c>
      <c r="F25" s="123"/>
      <c r="G25" s="279">
        <v>200</v>
      </c>
      <c r="H25" s="123"/>
      <c r="I25" s="219"/>
      <c r="J25" s="238"/>
      <c r="K25" s="220"/>
      <c r="L25" s="17"/>
      <c r="M25" s="17"/>
      <c r="N25" s="17"/>
      <c r="O25" s="17"/>
      <c r="P25" s="17"/>
      <c r="Q25" s="17"/>
      <c r="R25" s="17"/>
      <c r="S25" s="17"/>
      <c r="T25" s="17"/>
      <c r="U25" s="17"/>
    </row>
    <row r="26" spans="2:21" ht="15" customHeight="1" x14ac:dyDescent="0.2">
      <c r="B26" s="123"/>
      <c r="C26" s="152" t="s">
        <v>55</v>
      </c>
      <c r="D26" s="171"/>
      <c r="E26" s="153" t="s">
        <v>28</v>
      </c>
      <c r="F26" s="152"/>
      <c r="G26" s="172"/>
      <c r="H26" s="152"/>
      <c r="I26" s="154">
        <f>I14+I12</f>
        <v>8895.68</v>
      </c>
      <c r="J26" s="233">
        <f>I26/$I$9</f>
        <v>1.4826133333333333</v>
      </c>
      <c r="K26" s="155">
        <f>I26/$T$9*12</f>
        <v>50.832457142857145</v>
      </c>
      <c r="L26" s="18"/>
      <c r="M26" s="239" t="s">
        <v>37</v>
      </c>
      <c r="N26" s="157"/>
      <c r="O26" s="157"/>
      <c r="P26" s="157"/>
      <c r="Q26" s="240" t="s">
        <v>36</v>
      </c>
      <c r="R26" s="158"/>
      <c r="S26" s="157"/>
      <c r="T26" s="159"/>
      <c r="U26" s="17"/>
    </row>
    <row r="27" spans="2:21" ht="15" customHeight="1" x14ac:dyDescent="0.2">
      <c r="B27" s="236"/>
      <c r="C27" s="129"/>
      <c r="D27" s="123"/>
      <c r="E27" s="125"/>
      <c r="F27" s="123"/>
      <c r="G27" s="126"/>
      <c r="H27" s="123"/>
      <c r="I27" s="148"/>
      <c r="J27" s="231"/>
      <c r="K27" s="127"/>
      <c r="L27" s="18"/>
      <c r="M27" s="160"/>
      <c r="N27" s="151">
        <f>K36</f>
        <v>98.9</v>
      </c>
      <c r="O27" s="120">
        <v>0.5</v>
      </c>
      <c r="P27" s="194">
        <f>O27+0.1</f>
        <v>0.6</v>
      </c>
      <c r="Q27" s="194">
        <f>P27+0.1</f>
        <v>0.7</v>
      </c>
      <c r="R27" s="194">
        <f>Q27+0.1</f>
        <v>0.79999999999999993</v>
      </c>
      <c r="S27" s="120">
        <f>R27+0.1</f>
        <v>0.89999999999999991</v>
      </c>
      <c r="T27" s="120">
        <f>S27+0.1</f>
        <v>0.99999999999999989</v>
      </c>
      <c r="U27" s="17"/>
    </row>
    <row r="28" spans="2:21" ht="15" customHeight="1" x14ac:dyDescent="0.2">
      <c r="B28" s="129">
        <f>MAX($A$1:B27)+1</f>
        <v>3</v>
      </c>
      <c r="C28" s="173" t="s">
        <v>71</v>
      </c>
      <c r="D28" s="174"/>
      <c r="E28" s="175" t="s">
        <v>28</v>
      </c>
      <c r="F28" s="173"/>
      <c r="G28" s="176"/>
      <c r="H28" s="177"/>
      <c r="I28" s="178">
        <f>((Vollkosten!G30/12*13*(1+Vollkosten!G11))+Vollkosten!I14)/Vollkosten!G29</f>
        <v>2666.4080000000004</v>
      </c>
      <c r="J28" s="241">
        <f>I28/$I$9</f>
        <v>0.44440133333333337</v>
      </c>
      <c r="K28" s="179">
        <f>I28/$T$9*12</f>
        <v>15.236617142857144</v>
      </c>
      <c r="L28" s="17"/>
      <c r="M28" s="160"/>
      <c r="N28" s="121">
        <v>4000</v>
      </c>
      <c r="O28" s="226">
        <f>ROUND(verstecken!N6,1)</f>
        <v>124.4</v>
      </c>
      <c r="P28" s="226">
        <f>ROUND(verstecken!O6,1)</f>
        <v>103.7</v>
      </c>
      <c r="Q28" s="226">
        <f>ROUND(verstecken!P6,1)</f>
        <v>88.9</v>
      </c>
      <c r="R28" s="226">
        <f>ROUND(verstecken!Q6,1)</f>
        <v>77.7</v>
      </c>
      <c r="S28" s="226">
        <f>ROUND(verstecken!R6,1)</f>
        <v>69.099999999999994</v>
      </c>
      <c r="T28" s="226">
        <f>ROUND(verstecken!S6,1)</f>
        <v>62.2</v>
      </c>
      <c r="U28" s="17"/>
    </row>
    <row r="29" spans="2:21" ht="15" customHeight="1" x14ac:dyDescent="0.2">
      <c r="B29" s="129"/>
      <c r="C29" s="123"/>
      <c r="D29" s="133" t="s">
        <v>44</v>
      </c>
      <c r="E29" s="125" t="s">
        <v>30</v>
      </c>
      <c r="F29" s="123"/>
      <c r="G29" s="275">
        <v>10</v>
      </c>
      <c r="H29" s="123"/>
      <c r="I29" s="148"/>
      <c r="J29" s="231"/>
      <c r="K29" s="127"/>
      <c r="L29" s="18"/>
      <c r="M29" s="160"/>
      <c r="N29" s="121">
        <v>4500</v>
      </c>
      <c r="O29" s="226">
        <f>ROUND(verstecken!N7,1)</f>
        <v>132.80000000000001</v>
      </c>
      <c r="P29" s="226">
        <f>ROUND(verstecken!O7,1)</f>
        <v>110.7</v>
      </c>
      <c r="Q29" s="226">
        <f>ROUND(verstecken!P7,1)</f>
        <v>94.9</v>
      </c>
      <c r="R29" s="226">
        <f>ROUND(verstecken!Q7,1)</f>
        <v>83</v>
      </c>
      <c r="S29" s="226">
        <f>ROUND(verstecken!R7,1)</f>
        <v>73.8</v>
      </c>
      <c r="T29" s="226">
        <f>ROUND(verstecken!S7,1)</f>
        <v>66.400000000000006</v>
      </c>
      <c r="U29" s="17"/>
    </row>
    <row r="30" spans="2:21" s="232" customFormat="1" ht="15" customHeight="1" x14ac:dyDescent="0.25">
      <c r="B30" s="129"/>
      <c r="C30" s="129"/>
      <c r="D30" s="133" t="s">
        <v>43</v>
      </c>
      <c r="E30" s="125" t="s">
        <v>28</v>
      </c>
      <c r="F30" s="129"/>
      <c r="G30" s="280">
        <v>20000</v>
      </c>
      <c r="H30" s="129"/>
      <c r="I30" s="149"/>
      <c r="J30" s="231"/>
      <c r="K30" s="132"/>
      <c r="L30" s="17"/>
      <c r="M30" s="160"/>
      <c r="N30" s="121">
        <v>5000</v>
      </c>
      <c r="O30" s="226">
        <f>ROUND(verstecken!N8,1)</f>
        <v>141.30000000000001</v>
      </c>
      <c r="P30" s="226">
        <f>ROUND(verstecken!O8,1)</f>
        <v>117.7</v>
      </c>
      <c r="Q30" s="226">
        <f>ROUND(verstecken!P8,1)</f>
        <v>100.9</v>
      </c>
      <c r="R30" s="226">
        <f>ROUND(verstecken!Q8,1)</f>
        <v>88.3</v>
      </c>
      <c r="S30" s="226">
        <f>ROUND(verstecken!R8,1)</f>
        <v>78.5</v>
      </c>
      <c r="T30" s="226">
        <f>ROUND(verstecken!S8,1)</f>
        <v>70.599999999999994</v>
      </c>
      <c r="U30" s="18"/>
    </row>
    <row r="31" spans="2:21" s="232" customFormat="1" ht="15" customHeight="1" x14ac:dyDescent="0.25">
      <c r="B31" s="129"/>
      <c r="C31" s="152" t="s">
        <v>56</v>
      </c>
      <c r="D31" s="152"/>
      <c r="E31" s="153" t="s">
        <v>28</v>
      </c>
      <c r="F31" s="152"/>
      <c r="G31" s="221"/>
      <c r="H31" s="152"/>
      <c r="I31" s="154">
        <f>I28+I26</f>
        <v>11562.088</v>
      </c>
      <c r="J31" s="233">
        <f>I31/$I$9</f>
        <v>1.9270146666666665</v>
      </c>
      <c r="K31" s="155">
        <f>I31/$T$9*12</f>
        <v>66.069074285714279</v>
      </c>
      <c r="L31" s="17"/>
      <c r="M31" s="160"/>
      <c r="N31" s="121">
        <v>5500</v>
      </c>
      <c r="O31" s="226">
        <f>ROUND(verstecken!N9,1)</f>
        <v>149.69999999999999</v>
      </c>
      <c r="P31" s="226">
        <f>ROUND(verstecken!O9,1)</f>
        <v>124.8</v>
      </c>
      <c r="Q31" s="226">
        <f>ROUND(verstecken!P9,1)</f>
        <v>106.9</v>
      </c>
      <c r="R31" s="226">
        <f>ROUND(verstecken!Q9,1)</f>
        <v>93.6</v>
      </c>
      <c r="S31" s="226">
        <f>ROUND(verstecken!R9,1)</f>
        <v>83.2</v>
      </c>
      <c r="T31" s="226">
        <f>ROUND(verstecken!S9,1)</f>
        <v>74.900000000000006</v>
      </c>
      <c r="U31" s="18"/>
    </row>
    <row r="32" spans="2:21" s="232" customFormat="1" ht="15" customHeight="1" x14ac:dyDescent="0.25">
      <c r="B32" s="129"/>
      <c r="C32" s="164"/>
      <c r="D32" s="164"/>
      <c r="E32" s="165"/>
      <c r="F32" s="164"/>
      <c r="G32" s="166"/>
      <c r="H32" s="164"/>
      <c r="I32" s="167"/>
      <c r="J32" s="242"/>
      <c r="K32" s="134"/>
      <c r="L32" s="17"/>
      <c r="M32" s="160"/>
      <c r="N32" s="121">
        <v>6000</v>
      </c>
      <c r="O32" s="226">
        <f>ROUND(verstecken!N10,1)</f>
        <v>158.19999999999999</v>
      </c>
      <c r="P32" s="226">
        <f>ROUND(verstecken!O10,1)</f>
        <v>131.80000000000001</v>
      </c>
      <c r="Q32" s="226">
        <f>ROUND(verstecken!P10,1)</f>
        <v>113</v>
      </c>
      <c r="R32" s="226">
        <f>ROUND(verstecken!Q10,1)</f>
        <v>98.9</v>
      </c>
      <c r="S32" s="226">
        <f>ROUND(verstecken!R10,1)</f>
        <v>87.9</v>
      </c>
      <c r="T32" s="226">
        <f>ROUND(verstecken!S10,1)</f>
        <v>79.099999999999994</v>
      </c>
      <c r="U32" s="18"/>
    </row>
    <row r="33" spans="2:21" s="232" customFormat="1" ht="15" customHeight="1" x14ac:dyDescent="0.25">
      <c r="B33" s="129">
        <f>MAX($A$1:B32)+1</f>
        <v>4</v>
      </c>
      <c r="C33" s="173" t="s">
        <v>51</v>
      </c>
      <c r="D33" s="174"/>
      <c r="E33" s="175" t="s">
        <v>28</v>
      </c>
      <c r="F33" s="173"/>
      <c r="G33" s="176"/>
      <c r="H33" s="177"/>
      <c r="I33" s="178"/>
      <c r="J33" s="241"/>
      <c r="K33" s="179">
        <f>SUM(K34:K35)</f>
        <v>32.785987273793225</v>
      </c>
      <c r="L33" s="17"/>
      <c r="M33" s="160"/>
      <c r="N33" s="121">
        <v>6500</v>
      </c>
      <c r="O33" s="226">
        <f>ROUND(verstecken!N11,1)</f>
        <v>166.6</v>
      </c>
      <c r="P33" s="226">
        <f>ROUND(verstecken!O11,1)</f>
        <v>138.80000000000001</v>
      </c>
      <c r="Q33" s="226">
        <f>ROUND(verstecken!P11,1)</f>
        <v>119</v>
      </c>
      <c r="R33" s="226">
        <f>ROUND(verstecken!Q11,1)</f>
        <v>104.1</v>
      </c>
      <c r="S33" s="226">
        <f>ROUND(verstecken!R11,1)</f>
        <v>92.6</v>
      </c>
      <c r="T33" s="226">
        <f>ROUND(verstecken!S11,1)</f>
        <v>83.3</v>
      </c>
      <c r="U33" s="18"/>
    </row>
    <row r="34" spans="2:21" s="232" customFormat="1" ht="14.25" customHeight="1" x14ac:dyDescent="0.25">
      <c r="B34" s="129"/>
      <c r="C34" s="124" t="s">
        <v>49</v>
      </c>
      <c r="D34" s="243"/>
      <c r="E34" s="125" t="s">
        <v>17</v>
      </c>
      <c r="F34" s="243"/>
      <c r="G34" s="218">
        <f>S9-S13</f>
        <v>0.16457142857142848</v>
      </c>
      <c r="H34" s="244" t="s">
        <v>50</v>
      </c>
      <c r="I34" s="148"/>
      <c r="J34" s="231"/>
      <c r="K34" s="127">
        <f>K31/S13-K31</f>
        <v>13.014974961891724</v>
      </c>
      <c r="L34" s="18"/>
      <c r="M34" s="245" t="s">
        <v>38</v>
      </c>
      <c r="N34" s="121">
        <v>7000</v>
      </c>
      <c r="O34" s="226">
        <f>ROUND(verstecken!N12,1)</f>
        <v>175.1</v>
      </c>
      <c r="P34" s="226">
        <f>ROUND(verstecken!O12,1)</f>
        <v>145.9</v>
      </c>
      <c r="Q34" s="226">
        <f>ROUND(verstecken!P12,1)</f>
        <v>125</v>
      </c>
      <c r="R34" s="226">
        <f>ROUND(verstecken!Q12,1)</f>
        <v>109.4</v>
      </c>
      <c r="S34" s="226">
        <f>ROUND(verstecken!R12,1)</f>
        <v>97.3</v>
      </c>
      <c r="T34" s="226">
        <f>ROUND(verstecken!S12,1)</f>
        <v>87.5</v>
      </c>
      <c r="U34" s="18"/>
    </row>
    <row r="35" spans="2:21" s="232" customFormat="1" ht="15" customHeight="1" x14ac:dyDescent="0.25">
      <c r="B35" s="236"/>
      <c r="C35" s="124" t="s">
        <v>78</v>
      </c>
      <c r="D35" s="123"/>
      <c r="E35" s="125" t="s">
        <v>17</v>
      </c>
      <c r="F35" s="123"/>
      <c r="G35" s="276">
        <v>0.8</v>
      </c>
      <c r="H35" s="129"/>
      <c r="I35" s="149"/>
      <c r="J35" s="231"/>
      <c r="K35" s="127">
        <f>(K31+K34)/G35-(K31+K34)</f>
        <v>19.771012311901501</v>
      </c>
      <c r="L35" s="17"/>
      <c r="M35" s="160"/>
      <c r="N35" s="121">
        <v>7500</v>
      </c>
      <c r="O35" s="226">
        <f>ROUND(verstecken!N13,1)</f>
        <v>183.5</v>
      </c>
      <c r="P35" s="226">
        <f>ROUND(verstecken!O13,1)</f>
        <v>152.9</v>
      </c>
      <c r="Q35" s="226">
        <f>ROUND(verstecken!P13,1)</f>
        <v>131.1</v>
      </c>
      <c r="R35" s="226">
        <f>ROUND(verstecken!Q13,1)</f>
        <v>114.7</v>
      </c>
      <c r="S35" s="226">
        <f>ROUND(verstecken!R13,1)</f>
        <v>101.9</v>
      </c>
      <c r="T35" s="226">
        <f>ROUND(verstecken!S13,1)</f>
        <v>91.7</v>
      </c>
      <c r="U35" s="18"/>
    </row>
    <row r="36" spans="2:21" ht="15" customHeight="1" thickBot="1" x14ac:dyDescent="0.25">
      <c r="B36" s="129">
        <f>MAX($A$1:B35)+1</f>
        <v>5</v>
      </c>
      <c r="C36" s="180" t="s">
        <v>67</v>
      </c>
      <c r="D36" s="181"/>
      <c r="E36" s="182" t="s">
        <v>28</v>
      </c>
      <c r="F36" s="181"/>
      <c r="G36" s="183"/>
      <c r="H36" s="181"/>
      <c r="I36" s="184"/>
      <c r="J36" s="246"/>
      <c r="K36" s="156">
        <f>ROUND(K31+K34+K35,1)</f>
        <v>98.9</v>
      </c>
      <c r="L36" s="17"/>
      <c r="M36" s="160"/>
      <c r="N36" s="121">
        <v>8000</v>
      </c>
      <c r="O36" s="226">
        <f>ROUND(verstecken!N14,1)</f>
        <v>191.9</v>
      </c>
      <c r="P36" s="226">
        <f>ROUND(verstecken!O14,1)</f>
        <v>159.9</v>
      </c>
      <c r="Q36" s="226">
        <f>ROUND(verstecken!P14,1)</f>
        <v>137.1</v>
      </c>
      <c r="R36" s="226">
        <f>ROUND(verstecken!Q14,1)</f>
        <v>120</v>
      </c>
      <c r="S36" s="226">
        <f>ROUND(verstecken!R14,1)</f>
        <v>106.6</v>
      </c>
      <c r="T36" s="226">
        <f>ROUND(verstecken!S14,1)</f>
        <v>96</v>
      </c>
      <c r="U36" s="17"/>
    </row>
    <row r="37" spans="2:21" ht="15" customHeight="1" thickTop="1" x14ac:dyDescent="0.2">
      <c r="D37" s="122"/>
      <c r="E37" s="122"/>
      <c r="F37" s="122"/>
      <c r="G37" s="122"/>
      <c r="H37" s="122"/>
      <c r="K37" s="15"/>
      <c r="L37" s="11"/>
      <c r="M37" s="160"/>
      <c r="N37" s="121">
        <v>8500</v>
      </c>
      <c r="O37" s="226">
        <f>ROUND(verstecken!N15,1)</f>
        <v>200.4</v>
      </c>
      <c r="P37" s="226">
        <f>ROUND(verstecken!O15,1)</f>
        <v>167</v>
      </c>
      <c r="Q37" s="226">
        <f>ROUND(verstecken!P15,1)</f>
        <v>143.1</v>
      </c>
      <c r="R37" s="226">
        <f>ROUND(verstecken!Q15,1)</f>
        <v>125.2</v>
      </c>
      <c r="S37" s="226">
        <f>ROUND(verstecken!R15,1)</f>
        <v>111.3</v>
      </c>
      <c r="T37" s="226">
        <f>ROUND(verstecken!S15,1)</f>
        <v>100.2</v>
      </c>
    </row>
    <row r="38" spans="2:21" ht="15" customHeight="1" x14ac:dyDescent="0.2">
      <c r="D38" s="122"/>
      <c r="E38" s="122"/>
      <c r="F38" s="122"/>
      <c r="G38" s="122"/>
      <c r="H38" s="122"/>
      <c r="K38" s="15"/>
      <c r="L38" s="11"/>
      <c r="M38" s="160"/>
      <c r="N38" s="121">
        <v>9000</v>
      </c>
      <c r="O38" s="226">
        <f>ROUND(verstecken!N16,1)</f>
        <v>208.8</v>
      </c>
      <c r="P38" s="226">
        <f>ROUND(verstecken!O16,1)</f>
        <v>174</v>
      </c>
      <c r="Q38" s="226">
        <f>ROUND(verstecken!P16,1)</f>
        <v>149.19999999999999</v>
      </c>
      <c r="R38" s="226">
        <f>ROUND(verstecken!Q16,1)</f>
        <v>130.5</v>
      </c>
      <c r="S38" s="226">
        <f>ROUND(verstecken!R16,1)</f>
        <v>116</v>
      </c>
      <c r="T38" s="226">
        <f>ROUND(verstecken!S16,1)</f>
        <v>104.4</v>
      </c>
    </row>
    <row r="39" spans="2:21" ht="15" customHeight="1" x14ac:dyDescent="0.2">
      <c r="I39" s="249"/>
      <c r="L39" s="46"/>
      <c r="M39" s="160"/>
      <c r="N39" s="121">
        <v>9500</v>
      </c>
      <c r="O39" s="226">
        <f>ROUND(verstecken!N17,1)</f>
        <v>217.3</v>
      </c>
      <c r="P39" s="226">
        <f>ROUND(verstecken!O17,1)</f>
        <v>181.1</v>
      </c>
      <c r="Q39" s="226">
        <f>ROUND(verstecken!P17,1)</f>
        <v>155.19999999999999</v>
      </c>
      <c r="R39" s="226">
        <f>ROUND(verstecken!Q17,1)</f>
        <v>135.80000000000001</v>
      </c>
      <c r="S39" s="226">
        <f>ROUND(verstecken!R17,1)</f>
        <v>120.7</v>
      </c>
      <c r="T39" s="226">
        <f>ROUND(verstecken!S17,1)</f>
        <v>108.6</v>
      </c>
    </row>
    <row r="40" spans="2:21" ht="15" customHeight="1" x14ac:dyDescent="0.2">
      <c r="B40" s="64" t="s">
        <v>82</v>
      </c>
      <c r="C40" s="64" t="s">
        <v>83</v>
      </c>
      <c r="D40" s="64"/>
      <c r="L40" s="10"/>
      <c r="M40" s="161"/>
      <c r="N40" s="121">
        <v>10000</v>
      </c>
      <c r="O40" s="226">
        <f>ROUND(verstecken!N18,1)</f>
        <v>225.7</v>
      </c>
      <c r="P40" s="226">
        <f>ROUND(verstecken!O18,1)</f>
        <v>188.1</v>
      </c>
      <c r="Q40" s="226">
        <f>ROUND(verstecken!P18,1)</f>
        <v>161.19999999999999</v>
      </c>
      <c r="R40" s="226">
        <f>ROUND(verstecken!Q18,1)</f>
        <v>141.1</v>
      </c>
      <c r="S40" s="226">
        <f>ROUND(verstecken!R18,1)</f>
        <v>125.4</v>
      </c>
      <c r="T40" s="226">
        <f>ROUND(verstecken!S18,1)</f>
        <v>112.9</v>
      </c>
    </row>
    <row r="41" spans="2:21" ht="15" customHeight="1" x14ac:dyDescent="0.2">
      <c r="L41" s="10"/>
      <c r="M41" s="257"/>
      <c r="N41" s="121">
        <v>10500</v>
      </c>
      <c r="O41" s="226">
        <f>ROUND(verstecken!N19,1)</f>
        <v>234.2</v>
      </c>
      <c r="P41" s="226">
        <f>ROUND(verstecken!O19,1)</f>
        <v>195.1</v>
      </c>
      <c r="Q41" s="226">
        <f>ROUND(verstecken!P19,1)</f>
        <v>167.3</v>
      </c>
      <c r="R41" s="226">
        <f>ROUND(verstecken!Q19,1)</f>
        <v>146.30000000000001</v>
      </c>
      <c r="S41" s="226">
        <f>ROUND(verstecken!R19,1)</f>
        <v>130.1</v>
      </c>
      <c r="T41" s="226">
        <f>ROUND(verstecken!S19,1)</f>
        <v>117.1</v>
      </c>
    </row>
    <row r="42" spans="2:21" ht="15" customHeight="1" thickBot="1" x14ac:dyDescent="0.25">
      <c r="L42" s="10"/>
      <c r="M42" s="256"/>
      <c r="N42" s="258">
        <v>11000</v>
      </c>
      <c r="O42" s="181">
        <f>ROUND(verstecken!N20,1)</f>
        <v>242.6</v>
      </c>
      <c r="P42" s="181">
        <f>ROUND(verstecken!O20,1)</f>
        <v>202.2</v>
      </c>
      <c r="Q42" s="181">
        <f>ROUND(verstecken!P20,1)</f>
        <v>173.3</v>
      </c>
      <c r="R42" s="181">
        <f>ROUND(verstecken!Q20,1)</f>
        <v>151.6</v>
      </c>
      <c r="S42" s="181">
        <f>ROUND(verstecken!R20,1)</f>
        <v>134.80000000000001</v>
      </c>
      <c r="T42" s="181">
        <f>ROUND(verstecken!S20,1)</f>
        <v>121.3</v>
      </c>
    </row>
    <row r="43" spans="2:21" ht="15" customHeight="1" thickTop="1" x14ac:dyDescent="0.2">
      <c r="L43" s="10"/>
    </row>
    <row r="44" spans="2:21" x14ac:dyDescent="0.2">
      <c r="O44" s="250"/>
      <c r="P44" s="250"/>
      <c r="Q44" s="11"/>
    </row>
    <row r="45" spans="2:21" x14ac:dyDescent="0.2">
      <c r="O45" s="250"/>
      <c r="P45" s="250"/>
      <c r="Q45" s="11"/>
    </row>
    <row r="46" spans="2:21" x14ac:dyDescent="0.2">
      <c r="O46" s="250"/>
      <c r="P46" s="250"/>
      <c r="Q46" s="11"/>
    </row>
    <row r="47" spans="2:21" x14ac:dyDescent="0.2">
      <c r="O47" s="250"/>
      <c r="P47" s="250"/>
      <c r="Q47" s="11"/>
    </row>
    <row r="48" spans="2:21" x14ac:dyDescent="0.2">
      <c r="O48" s="250"/>
      <c r="P48" s="250"/>
      <c r="Q48" s="11"/>
    </row>
    <row r="49" spans="4:17" x14ac:dyDescent="0.2">
      <c r="O49" s="250"/>
      <c r="P49" s="250"/>
      <c r="Q49" s="11"/>
    </row>
    <row r="50" spans="4:17" x14ac:dyDescent="0.2">
      <c r="O50" s="250"/>
      <c r="P50" s="250"/>
      <c r="Q50" s="11"/>
    </row>
    <row r="51" spans="4:17" x14ac:dyDescent="0.2">
      <c r="O51" s="250"/>
      <c r="P51" s="250"/>
      <c r="Q51" s="11"/>
    </row>
    <row r="52" spans="4:17" x14ac:dyDescent="0.2">
      <c r="K52" s="251"/>
      <c r="L52" s="250"/>
      <c r="O52" s="250"/>
      <c r="P52" s="250"/>
      <c r="Q52" s="11"/>
    </row>
    <row r="53" spans="4:17" x14ac:dyDescent="0.2">
      <c r="K53" s="251"/>
      <c r="L53" s="250"/>
      <c r="M53" s="250"/>
      <c r="N53" s="250"/>
      <c r="O53" s="250"/>
      <c r="P53" s="250"/>
      <c r="Q53" s="11"/>
    </row>
    <row r="54" spans="4:17" x14ac:dyDescent="0.2">
      <c r="K54" s="251"/>
      <c r="L54" s="250"/>
      <c r="M54" s="250"/>
      <c r="N54" s="250"/>
      <c r="O54" s="250"/>
      <c r="P54" s="250"/>
      <c r="Q54" s="11"/>
    </row>
    <row r="55" spans="4:17" x14ac:dyDescent="0.2">
      <c r="K55" s="251"/>
      <c r="L55" s="250"/>
      <c r="M55" s="250"/>
      <c r="N55" s="250"/>
      <c r="O55" s="250"/>
      <c r="P55" s="250"/>
      <c r="Q55" s="11"/>
    </row>
    <row r="56" spans="4:17" x14ac:dyDescent="0.2">
      <c r="K56" s="251"/>
      <c r="L56" s="250"/>
      <c r="M56" s="250"/>
      <c r="N56" s="250"/>
      <c r="O56" s="11"/>
      <c r="P56" s="11"/>
      <c r="Q56" s="11"/>
    </row>
    <row r="57" spans="4:17" x14ac:dyDescent="0.2">
      <c r="D57" s="122"/>
      <c r="K57" s="251"/>
      <c r="L57" s="250"/>
      <c r="M57" s="250"/>
      <c r="N57" s="250"/>
      <c r="O57" s="11"/>
      <c r="P57" s="11"/>
      <c r="Q57" s="11"/>
    </row>
    <row r="58" spans="4:17" x14ac:dyDescent="0.2">
      <c r="M58" s="250"/>
      <c r="N58" s="250"/>
    </row>
    <row r="68" spans="10:10" ht="15" x14ac:dyDescent="0.25">
      <c r="J68" s="232"/>
    </row>
  </sheetData>
  <sheetProtection algorithmName="SHA-512" hashValue="zE5StZ2e22jG/KQObWMi7a+GWqKKFU1SEH3yGw7yXyQKjMzXavY8cqiZLrAoYDlioNAuU2Md8ELfIdSTGhwSMg==" saltValue="O9iN/RRazsiBeptR5vCAlA==" spinCount="100000" sheet="1" selectLockedCells="1"/>
  <conditionalFormatting sqref="O28:T41">
    <cfRule type="cellIs" dxfId="2" priority="1" stopIfTrue="1" operator="equal">
      <formula>$K$36</formula>
    </cfRule>
  </conditionalFormatting>
  <conditionalFormatting sqref="O28:T41">
    <cfRule type="expression" dxfId="1" priority="16" stopIfTrue="1">
      <formula>IFERROR(MATCH($K$36,$O28:$T28,0),0)&gt;0</formula>
    </cfRule>
  </conditionalFormatting>
  <conditionalFormatting sqref="O28:T41">
    <cfRule type="expression" dxfId="0" priority="28" stopIfTrue="1">
      <formula>(IFERROR(MATCH($K$36,O$28:O$42,0),0))&gt;0</formula>
    </cfRule>
  </conditionalFormatting>
  <dataValidations count="1">
    <dataValidation type="list" errorStyle="warning" allowBlank="1" showInputMessage="1" showErrorMessage="1" errorTitle="Warnung" error="Nur 500er-Schritte eingeben, sonst funktioniert die Tabelle &quot;Vollkosten pro Stunde&quot; nicht" sqref="I9">
      <formula1>$N$28:$N$42</formula1>
    </dataValidation>
  </dataValidations>
  <pageMargins left="0.74791666666666667" right="0.74791666666666667" top="0.98402777777777772" bottom="0.98402777777777772" header="0.51180555555555551" footer="0.51180555555555551"/>
  <pageSetup paperSize="9" firstPageNumber="0" orientation="portrait" horizontalDpi="300" verticalDpi="300" r:id="rId1"/>
  <headerFooter alignWithMargins="0"/>
  <drawing r:id="rId2"/>
  <extLst>
    <ext xmlns:x14="http://schemas.microsoft.com/office/spreadsheetml/2009/9/main" uri="{CCE6A557-97BC-4b89-ADB6-D9C93CAAB3DF}">
      <x14:dataValidations xmlns:xm="http://schemas.microsoft.com/office/excel/2006/main" count="1">
        <x14:dataValidation type="list" errorStyle="warning" allowBlank="1" showInputMessage="1" showErrorMessage="1" errorTitle="Warnung" error="Prozente aus der Liste auswählen, sonst funktioniert die Tabelle &quot;Vollkosten pro Stunde&quot; nicht">
          <x14:formula1>
            <xm:f>Sheet1!$B$1:$B$6</xm:f>
          </x14:formula1>
          <xm:sqref>G35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3"/>
  <sheetViews>
    <sheetView showGridLines="0" workbookViewId="0">
      <selection activeCell="M28" sqref="M28"/>
    </sheetView>
  </sheetViews>
  <sheetFormatPr defaultColWidth="11" defaultRowHeight="15.75" x14ac:dyDescent="0.25"/>
  <cols>
    <col min="1" max="1" width="2.875" style="3" customWidth="1"/>
    <col min="2" max="2" width="5.75" style="3" customWidth="1"/>
    <col min="3" max="3" width="31.75" style="2" customWidth="1"/>
    <col min="4" max="4" width="8" style="3" customWidth="1"/>
    <col min="5" max="5" width="1.5" style="2" customWidth="1"/>
    <col min="6" max="6" width="10.875" style="4" customWidth="1"/>
    <col min="7" max="7" width="1.5" style="2" customWidth="1"/>
    <col min="8" max="8" width="16.75" style="3" customWidth="1"/>
    <col min="9" max="9" width="14" style="3" customWidth="1"/>
    <col min="10" max="16" width="8.625" style="3" customWidth="1"/>
    <col min="17" max="16384" width="11" style="3"/>
  </cols>
  <sheetData>
    <row r="1" spans="1:19" x14ac:dyDescent="0.25">
      <c r="A1" s="9" t="s">
        <v>7</v>
      </c>
      <c r="B1" s="9"/>
      <c r="C1" s="65"/>
      <c r="D1" s="36" t="s">
        <v>31</v>
      </c>
      <c r="E1" s="66"/>
      <c r="F1" s="36" t="s">
        <v>32</v>
      </c>
      <c r="G1" s="67"/>
      <c r="H1" s="36" t="s">
        <v>26</v>
      </c>
      <c r="I1" s="36" t="s">
        <v>27</v>
      </c>
      <c r="J1" s="17"/>
      <c r="K1" s="17"/>
      <c r="L1" s="17"/>
      <c r="M1" s="17"/>
      <c r="N1" s="17"/>
      <c r="O1" s="17"/>
      <c r="P1" s="17"/>
    </row>
    <row r="2" spans="1:19" x14ac:dyDescent="0.25">
      <c r="A2" s="73">
        <f>MAX($A$1:A1)+1</f>
        <v>1</v>
      </c>
      <c r="B2" s="71" t="s">
        <v>34</v>
      </c>
      <c r="C2" s="46"/>
      <c r="D2" s="68"/>
      <c r="E2" s="69"/>
      <c r="F2" s="68"/>
      <c r="G2" s="70"/>
      <c r="H2" s="68"/>
      <c r="I2" s="68"/>
      <c r="J2" s="17"/>
      <c r="K2" s="17"/>
      <c r="L2" s="17"/>
      <c r="M2" s="17"/>
      <c r="N2" s="17"/>
      <c r="O2" s="17"/>
      <c r="P2" s="17"/>
    </row>
    <row r="3" spans="1:19" x14ac:dyDescent="0.25">
      <c r="A3" s="7"/>
      <c r="B3" s="64" t="s">
        <v>0</v>
      </c>
      <c r="C3" s="17"/>
      <c r="D3" s="39" t="s">
        <v>28</v>
      </c>
      <c r="E3" s="11"/>
      <c r="F3" s="21"/>
      <c r="G3" s="22"/>
      <c r="H3" s="80">
        <f>6000+L4</f>
        <v>6000</v>
      </c>
      <c r="I3" s="81">
        <f>H3/Vollkosten!$T$9*12</f>
        <v>34.285714285714285</v>
      </c>
      <c r="K3" s="34" t="s">
        <v>37</v>
      </c>
      <c r="L3" s="97"/>
      <c r="M3" s="97"/>
      <c r="N3" s="97"/>
      <c r="O3" s="97" t="s">
        <v>36</v>
      </c>
      <c r="P3" s="98"/>
      <c r="Q3" s="99"/>
      <c r="R3" s="8"/>
      <c r="S3" s="8"/>
    </row>
    <row r="4" spans="1:19" x14ac:dyDescent="0.25">
      <c r="A4" s="7"/>
      <c r="B4" s="64" t="s">
        <v>1</v>
      </c>
      <c r="C4" s="17"/>
      <c r="D4" s="39" t="s">
        <v>28</v>
      </c>
      <c r="E4" s="11"/>
      <c r="F4" s="21"/>
      <c r="G4" s="22"/>
      <c r="H4" s="80">
        <f>Vollkosten!I10</f>
        <v>480</v>
      </c>
      <c r="I4" s="81">
        <f>H4/Vollkosten!$T$9*12</f>
        <v>2.7428571428571429</v>
      </c>
      <c r="K4" s="8"/>
      <c r="M4" s="115"/>
      <c r="N4" s="117">
        <v>0.5</v>
      </c>
      <c r="O4" s="117">
        <f>N4+0.1</f>
        <v>0.6</v>
      </c>
      <c r="P4" s="117">
        <f>O4+0.1</f>
        <v>0.7</v>
      </c>
      <c r="Q4" s="117">
        <f>P4+0.1</f>
        <v>0.79999999999999993</v>
      </c>
      <c r="R4" s="117">
        <f>Q4+0.1</f>
        <v>0.89999999999999991</v>
      </c>
      <c r="S4" s="117">
        <f>R4+0.1</f>
        <v>0.99999999999999989</v>
      </c>
    </row>
    <row r="5" spans="1:19" x14ac:dyDescent="0.25">
      <c r="A5" s="7"/>
      <c r="B5" s="64" t="s">
        <v>2</v>
      </c>
      <c r="C5" s="17"/>
      <c r="D5" s="39" t="s">
        <v>17</v>
      </c>
      <c r="E5" s="12"/>
      <c r="F5" s="24">
        <f>Vollkosten!G11</f>
        <v>0.17</v>
      </c>
      <c r="G5" s="25"/>
      <c r="H5" s="82">
        <f>F5*(H3+H4)</f>
        <v>1101.6000000000001</v>
      </c>
      <c r="I5" s="81">
        <f>H5/Vollkosten!$T$9*12</f>
        <v>6.2948571428571443</v>
      </c>
      <c r="K5" s="8"/>
      <c r="L5" s="115"/>
      <c r="M5" s="115">
        <f>I30</f>
        <v>112.97721321086573</v>
      </c>
      <c r="N5" s="117">
        <v>-0.2</v>
      </c>
      <c r="O5" s="117">
        <v>-0.1</v>
      </c>
      <c r="P5" s="117">
        <v>0</v>
      </c>
      <c r="Q5" s="117">
        <v>0.1</v>
      </c>
      <c r="R5" s="117">
        <v>0.2</v>
      </c>
      <c r="S5" s="117">
        <v>0.3</v>
      </c>
    </row>
    <row r="6" spans="1:19" x14ac:dyDescent="0.25">
      <c r="A6" s="7"/>
      <c r="B6" s="75" t="s">
        <v>3</v>
      </c>
      <c r="C6" s="18"/>
      <c r="D6" s="39" t="s">
        <v>28</v>
      </c>
      <c r="E6" s="13"/>
      <c r="F6" s="26"/>
      <c r="G6" s="27"/>
      <c r="H6" s="83">
        <f>H3+H4+H5</f>
        <v>7581.6</v>
      </c>
      <c r="I6" s="84">
        <f>H6/Vollkosten!$T$9*12</f>
        <v>43.323428571428572</v>
      </c>
      <c r="J6" s="4"/>
      <c r="K6" s="8"/>
      <c r="L6" s="116">
        <v>4000</v>
      </c>
      <c r="M6" s="116">
        <v>-2000</v>
      </c>
      <c r="N6" s="100">
        <f t="dataTable" ref="N6:S20" dt2D="1" dtr="1" r1="M4" r2="L4"/>
        <v>124.39655266757867</v>
      </c>
      <c r="O6" s="101">
        <v>103.66379388964889</v>
      </c>
      <c r="P6" s="102">
        <v>88.854680476841907</v>
      </c>
      <c r="Q6" s="101">
        <v>77.747845417236675</v>
      </c>
      <c r="R6" s="101">
        <v>69.109195926432591</v>
      </c>
      <c r="S6" s="103">
        <v>62.19827633378933</v>
      </c>
    </row>
    <row r="7" spans="1:19" s="1" customFormat="1" x14ac:dyDescent="0.25">
      <c r="A7" s="6"/>
      <c r="B7" s="18"/>
      <c r="C7" s="18"/>
      <c r="D7" s="40"/>
      <c r="E7" s="13"/>
      <c r="F7" s="26"/>
      <c r="G7" s="27"/>
      <c r="H7" s="83"/>
      <c r="I7" s="84"/>
      <c r="K7" s="8"/>
      <c r="L7" s="116">
        <v>4500</v>
      </c>
      <c r="M7" s="116">
        <v>-1500</v>
      </c>
      <c r="N7" s="104">
        <v>132.83943912448703</v>
      </c>
      <c r="O7" s="100">
        <v>110.69953260373917</v>
      </c>
      <c r="P7" s="102">
        <v>94.885313660347862</v>
      </c>
      <c r="Q7" s="101">
        <v>83.024649452804383</v>
      </c>
      <c r="R7" s="103">
        <v>73.799688402492791</v>
      </c>
      <c r="S7" s="105">
        <v>66.4197195622435</v>
      </c>
    </row>
    <row r="8" spans="1:19" x14ac:dyDescent="0.25">
      <c r="A8" s="6"/>
      <c r="B8" s="19" t="s">
        <v>35</v>
      </c>
      <c r="C8" s="16"/>
      <c r="D8" s="41"/>
      <c r="E8" s="14"/>
      <c r="F8" s="49"/>
      <c r="G8" s="50"/>
      <c r="H8" s="51"/>
      <c r="I8" s="85"/>
      <c r="K8" s="8"/>
      <c r="L8" s="116">
        <v>5000</v>
      </c>
      <c r="M8" s="116">
        <v>-1000</v>
      </c>
      <c r="N8" s="104">
        <v>141.28232558139538</v>
      </c>
      <c r="O8" s="104">
        <v>117.73527131782947</v>
      </c>
      <c r="P8" s="112">
        <v>100.91594684385383</v>
      </c>
      <c r="Q8" s="103">
        <v>88.301453488372104</v>
      </c>
      <c r="R8" s="105">
        <v>78.490180878552977</v>
      </c>
      <c r="S8" s="105">
        <v>70.641162790697678</v>
      </c>
    </row>
    <row r="9" spans="1:19" x14ac:dyDescent="0.25">
      <c r="A9" s="72">
        <f>MAX($A$1:A8)+1</f>
        <v>2</v>
      </c>
      <c r="B9" s="52"/>
      <c r="C9" s="47"/>
      <c r="D9" s="53"/>
      <c r="E9" s="54"/>
      <c r="F9" s="55"/>
      <c r="G9" s="48"/>
      <c r="H9" s="86"/>
      <c r="I9" s="87"/>
      <c r="K9" s="8"/>
      <c r="L9" s="116">
        <v>5500</v>
      </c>
      <c r="M9" s="116">
        <v>-500</v>
      </c>
      <c r="N9" s="104">
        <v>149.72521203830371</v>
      </c>
      <c r="O9" s="104">
        <v>124.77101003191974</v>
      </c>
      <c r="P9" s="106">
        <v>106.94658002735977</v>
      </c>
      <c r="Q9" s="105">
        <v>93.578257523939811</v>
      </c>
      <c r="R9" s="105">
        <v>83.180673354613162</v>
      </c>
      <c r="S9" s="105">
        <v>74.862606019151841</v>
      </c>
    </row>
    <row r="10" spans="1:19" x14ac:dyDescent="0.25">
      <c r="A10" s="7"/>
      <c r="B10" s="64" t="s">
        <v>21</v>
      </c>
      <c r="C10" s="17"/>
      <c r="D10" s="39" t="s">
        <v>17</v>
      </c>
      <c r="E10" s="12"/>
      <c r="F10" s="24">
        <f>Vollkosten!G16</f>
        <v>0.05</v>
      </c>
      <c r="G10" s="25"/>
      <c r="H10" s="82">
        <f>F10*H6</f>
        <v>379.08000000000004</v>
      </c>
      <c r="I10" s="81">
        <f>H10/Vollkosten!$T$9*12</f>
        <v>2.1661714285714289</v>
      </c>
      <c r="J10" s="17"/>
      <c r="K10" s="8"/>
      <c r="L10" s="116">
        <v>6000</v>
      </c>
      <c r="M10" s="116">
        <v>0</v>
      </c>
      <c r="N10" s="106">
        <v>158.16809849521204</v>
      </c>
      <c r="O10" s="106">
        <v>131.80674874601002</v>
      </c>
      <c r="P10" s="113">
        <v>112.97721321086573</v>
      </c>
      <c r="Q10" s="107">
        <v>98.855061559507519</v>
      </c>
      <c r="R10" s="107">
        <v>87.871165830673348</v>
      </c>
      <c r="S10" s="107">
        <v>79.084049247606004</v>
      </c>
    </row>
    <row r="11" spans="1:19" x14ac:dyDescent="0.25">
      <c r="A11" s="7"/>
      <c r="B11" s="64" t="s">
        <v>22</v>
      </c>
      <c r="C11" s="17"/>
      <c r="D11" s="39" t="s">
        <v>28</v>
      </c>
      <c r="E11" s="12"/>
      <c r="F11" s="28"/>
      <c r="G11" s="25"/>
      <c r="H11" s="80">
        <f>Vollkosten!I17</f>
        <v>150</v>
      </c>
      <c r="I11" s="81">
        <f>H11/Vollkosten!$T$9*12</f>
        <v>0.8571428571428571</v>
      </c>
      <c r="J11" s="17"/>
      <c r="K11" s="8"/>
      <c r="L11" s="116">
        <v>6500</v>
      </c>
      <c r="M11" s="116">
        <v>500</v>
      </c>
      <c r="N11" s="104">
        <v>166.61098495212039</v>
      </c>
      <c r="O11" s="104">
        <v>138.8424874601003</v>
      </c>
      <c r="P11" s="106">
        <v>119.0078463943717</v>
      </c>
      <c r="Q11" s="105">
        <v>104.13186559507524</v>
      </c>
      <c r="R11" s="105">
        <v>92.561658306733548</v>
      </c>
      <c r="S11" s="105">
        <v>83.305492476060181</v>
      </c>
    </row>
    <row r="12" spans="1:19" x14ac:dyDescent="0.25">
      <c r="A12" s="7"/>
      <c r="B12" s="64" t="s">
        <v>23</v>
      </c>
      <c r="C12" s="17"/>
      <c r="D12" s="39" t="s">
        <v>28</v>
      </c>
      <c r="E12" s="11"/>
      <c r="F12" s="29"/>
      <c r="G12" s="22"/>
      <c r="H12" s="80">
        <f>Vollkosten!I18</f>
        <v>200</v>
      </c>
      <c r="I12" s="81">
        <f>H12/Vollkosten!$T$9*12</f>
        <v>1.1428571428571428</v>
      </c>
      <c r="J12" s="17"/>
      <c r="K12" s="8" t="s">
        <v>34</v>
      </c>
      <c r="L12" s="116">
        <v>7000</v>
      </c>
      <c r="M12" s="116">
        <v>1000</v>
      </c>
      <c r="N12" s="104">
        <v>175.05387140902872</v>
      </c>
      <c r="O12" s="104">
        <v>145.87822617419059</v>
      </c>
      <c r="P12" s="106">
        <v>125.03847957787764</v>
      </c>
      <c r="Q12" s="105">
        <v>109.40866963064293</v>
      </c>
      <c r="R12" s="105">
        <v>97.25215078279372</v>
      </c>
      <c r="S12" s="105">
        <v>87.526935704514344</v>
      </c>
    </row>
    <row r="13" spans="1:19" x14ac:dyDescent="0.25">
      <c r="A13" s="7"/>
      <c r="B13" s="64" t="s">
        <v>24</v>
      </c>
      <c r="C13" s="17"/>
      <c r="D13" s="39" t="s">
        <v>28</v>
      </c>
      <c r="E13" s="11"/>
      <c r="F13" s="29"/>
      <c r="G13" s="22"/>
      <c r="H13" s="80">
        <f>Vollkosten!I19</f>
        <v>140</v>
      </c>
      <c r="I13" s="81">
        <f>H13/Vollkosten!$T$9*12</f>
        <v>0.8</v>
      </c>
      <c r="J13" s="17"/>
      <c r="K13" s="8"/>
      <c r="L13" s="116">
        <v>7500</v>
      </c>
      <c r="M13" s="116">
        <v>1500</v>
      </c>
      <c r="N13" s="104">
        <v>183.49675786593707</v>
      </c>
      <c r="O13" s="104">
        <v>152.91396488828087</v>
      </c>
      <c r="P13" s="106">
        <v>131.06911276138362</v>
      </c>
      <c r="Q13" s="105">
        <v>114.68547366621065</v>
      </c>
      <c r="R13" s="105">
        <v>101.94264325885392</v>
      </c>
      <c r="S13" s="105">
        <v>91.748378932968521</v>
      </c>
    </row>
    <row r="14" spans="1:19" x14ac:dyDescent="0.25">
      <c r="A14" s="7"/>
      <c r="B14" s="64" t="s">
        <v>16</v>
      </c>
      <c r="C14" s="17"/>
      <c r="D14" s="39" t="s">
        <v>28</v>
      </c>
      <c r="E14" s="11"/>
      <c r="F14" s="56">
        <f>Vollkosten!G20</f>
        <v>0.3</v>
      </c>
      <c r="G14" s="22"/>
      <c r="H14" s="88">
        <f>H17*F14</f>
        <v>75</v>
      </c>
      <c r="I14" s="81">
        <f>H14/Vollkosten!$T$9*12</f>
        <v>0.42857142857142855</v>
      </c>
      <c r="J14" s="17"/>
      <c r="K14" s="8"/>
      <c r="L14" s="116">
        <v>8000</v>
      </c>
      <c r="M14" s="116">
        <v>2000</v>
      </c>
      <c r="N14" s="104">
        <v>191.93964432284542</v>
      </c>
      <c r="O14" s="104">
        <v>159.94970360237116</v>
      </c>
      <c r="P14" s="106">
        <v>137.09974594488958</v>
      </c>
      <c r="Q14" s="105">
        <v>119.96227770177838</v>
      </c>
      <c r="R14" s="105">
        <v>106.63313573491412</v>
      </c>
      <c r="S14" s="105">
        <v>95.969822161422698</v>
      </c>
    </row>
    <row r="15" spans="1:19" x14ac:dyDescent="0.25">
      <c r="A15" s="7"/>
      <c r="B15" s="64" t="s">
        <v>4</v>
      </c>
      <c r="C15" s="17"/>
      <c r="D15" s="39" t="s">
        <v>28</v>
      </c>
      <c r="E15" s="11"/>
      <c r="F15" s="29"/>
      <c r="G15" s="22"/>
      <c r="H15" s="80">
        <f>Vollkosten!I21</f>
        <v>80</v>
      </c>
      <c r="I15" s="81">
        <f>H15/Vollkosten!$T$9*12</f>
        <v>0.45714285714285718</v>
      </c>
      <c r="J15" s="17"/>
      <c r="K15" s="8"/>
      <c r="L15" s="116">
        <v>8500</v>
      </c>
      <c r="M15" s="116">
        <v>2500</v>
      </c>
      <c r="N15" s="104">
        <v>200.38253077975375</v>
      </c>
      <c r="O15" s="104">
        <v>166.98544231646144</v>
      </c>
      <c r="P15" s="106">
        <v>143.13037912839553</v>
      </c>
      <c r="Q15" s="105">
        <v>125.23908173734608</v>
      </c>
      <c r="R15" s="105">
        <v>111.32362821097431</v>
      </c>
      <c r="S15" s="105">
        <v>100.19126538987686</v>
      </c>
    </row>
    <row r="16" spans="1:19" x14ac:dyDescent="0.25">
      <c r="A16" s="7"/>
      <c r="B16" s="64" t="s">
        <v>25</v>
      </c>
      <c r="C16" s="17"/>
      <c r="D16" s="39" t="s">
        <v>28</v>
      </c>
      <c r="E16" s="11"/>
      <c r="F16" s="29"/>
      <c r="G16" s="22"/>
      <c r="H16" s="80">
        <f>Vollkosten!I22</f>
        <v>40</v>
      </c>
      <c r="I16" s="81">
        <f>H16/Vollkosten!$T$9*12</f>
        <v>0.22857142857142859</v>
      </c>
      <c r="J16" s="17"/>
      <c r="K16" s="8"/>
      <c r="L16" s="116">
        <v>9000</v>
      </c>
      <c r="M16" s="116">
        <v>3000</v>
      </c>
      <c r="N16" s="104">
        <v>208.8254172366621</v>
      </c>
      <c r="O16" s="104">
        <v>174.02118103055173</v>
      </c>
      <c r="P16" s="106">
        <v>149.16101231190149</v>
      </c>
      <c r="Q16" s="105">
        <v>130.5158857729138</v>
      </c>
      <c r="R16" s="105">
        <v>116.01412068703449</v>
      </c>
      <c r="S16" s="105">
        <v>104.41270861833104</v>
      </c>
    </row>
    <row r="17" spans="1:19" s="1" customFormat="1" x14ac:dyDescent="0.25">
      <c r="A17" s="7"/>
      <c r="B17" s="64" t="s">
        <v>15</v>
      </c>
      <c r="C17" s="17"/>
      <c r="D17" s="39" t="s">
        <v>28</v>
      </c>
      <c r="E17" s="11"/>
      <c r="F17" s="21"/>
      <c r="G17" s="22"/>
      <c r="H17" s="82">
        <f>F19*F18/12</f>
        <v>250</v>
      </c>
      <c r="I17" s="81">
        <f>H17/Vollkosten!$T$9*12</f>
        <v>1.4285714285714284</v>
      </c>
      <c r="J17" s="18"/>
      <c r="K17" s="8"/>
      <c r="L17" s="116">
        <v>9500</v>
      </c>
      <c r="M17" s="116">
        <v>3500</v>
      </c>
      <c r="N17" s="104">
        <v>217.26830369357046</v>
      </c>
      <c r="O17" s="104">
        <v>181.05691974464204</v>
      </c>
      <c r="P17" s="106">
        <v>155.19164549540747</v>
      </c>
      <c r="Q17" s="105">
        <v>135.79268980848153</v>
      </c>
      <c r="R17" s="105">
        <v>120.70461316309469</v>
      </c>
      <c r="S17" s="105">
        <v>108.63415184678522</v>
      </c>
    </row>
    <row r="18" spans="1:19" s="1" customFormat="1" x14ac:dyDescent="0.25">
      <c r="A18" s="7"/>
      <c r="B18" s="64"/>
      <c r="C18" s="20" t="s">
        <v>13</v>
      </c>
      <c r="D18" s="42" t="s">
        <v>29</v>
      </c>
      <c r="E18" s="11"/>
      <c r="F18" s="30">
        <f>Vollkosten!G24</f>
        <v>15</v>
      </c>
      <c r="G18" s="22"/>
      <c r="H18" s="82"/>
      <c r="I18" s="81"/>
      <c r="J18" s="18"/>
      <c r="K18" s="96"/>
      <c r="L18" s="116">
        <v>10000</v>
      </c>
      <c r="M18" s="116">
        <v>4000</v>
      </c>
      <c r="N18" s="104">
        <v>225.71119015047881</v>
      </c>
      <c r="O18" s="104">
        <v>188.09265845873233</v>
      </c>
      <c r="P18" s="114">
        <v>161.22227867891343</v>
      </c>
      <c r="Q18" s="111">
        <v>141.06949384404925</v>
      </c>
      <c r="R18" s="105">
        <v>125.39510563915489</v>
      </c>
      <c r="S18" s="105">
        <v>112.85559507523939</v>
      </c>
    </row>
    <row r="19" spans="1:19" s="1" customFormat="1" x14ac:dyDescent="0.25">
      <c r="A19" s="7"/>
      <c r="B19" s="64"/>
      <c r="C19" s="20" t="s">
        <v>14</v>
      </c>
      <c r="D19" s="42" t="s">
        <v>28</v>
      </c>
      <c r="E19" s="11"/>
      <c r="F19" s="56">
        <f>Vollkosten!G25</f>
        <v>200</v>
      </c>
      <c r="G19" s="22"/>
      <c r="H19" s="82"/>
      <c r="I19" s="81"/>
      <c r="J19" s="18"/>
      <c r="K19" s="96"/>
      <c r="L19" s="116">
        <v>10500</v>
      </c>
      <c r="M19" s="116">
        <v>4500</v>
      </c>
      <c r="N19" s="104">
        <v>234.15407660738714</v>
      </c>
      <c r="O19" s="108">
        <v>195.12839717282259</v>
      </c>
      <c r="P19" s="110">
        <v>167.25291186241938</v>
      </c>
      <c r="Q19" s="109">
        <v>146.34629787961697</v>
      </c>
      <c r="R19" s="111">
        <v>130.08559811521508</v>
      </c>
      <c r="S19" s="105">
        <v>117.07703830369356</v>
      </c>
    </row>
    <row r="20" spans="1:19" x14ac:dyDescent="0.25">
      <c r="A20" s="7"/>
      <c r="B20" s="57" t="s">
        <v>5</v>
      </c>
      <c r="C20" s="58"/>
      <c r="D20" s="59" t="s">
        <v>28</v>
      </c>
      <c r="E20" s="60"/>
      <c r="F20" s="61"/>
      <c r="G20" s="62"/>
      <c r="H20" s="89">
        <f>SUM(H10:H19)</f>
        <v>1314.08</v>
      </c>
      <c r="I20" s="90">
        <f>SUM(I10:I17)</f>
        <v>7.5090285714285727</v>
      </c>
      <c r="J20" s="17"/>
      <c r="K20" s="96"/>
      <c r="L20" s="116">
        <v>11000</v>
      </c>
      <c r="M20" s="116">
        <v>5000</v>
      </c>
      <c r="N20" s="108">
        <v>242.59696306429549</v>
      </c>
      <c r="O20" s="109">
        <v>202.1641358869129</v>
      </c>
      <c r="P20" s="110">
        <v>173.28354504592534</v>
      </c>
      <c r="Q20" s="109">
        <v>151.62310191518469</v>
      </c>
      <c r="R20" s="109">
        <v>134.77609059127528</v>
      </c>
      <c r="S20" s="111">
        <v>121.29848153214773</v>
      </c>
    </row>
    <row r="21" spans="1:19" x14ac:dyDescent="0.25">
      <c r="A21" s="7"/>
      <c r="B21" s="18" t="s">
        <v>19</v>
      </c>
      <c r="C21" s="17"/>
      <c r="D21" s="40" t="s">
        <v>28</v>
      </c>
      <c r="E21" s="13"/>
      <c r="F21" s="26"/>
      <c r="G21" s="27"/>
      <c r="H21" s="91">
        <f>H20+H6</f>
        <v>8895.68</v>
      </c>
      <c r="I21" s="84">
        <f>I20+I6</f>
        <v>50.832457142857145</v>
      </c>
      <c r="J21" s="17"/>
      <c r="K21" s="17"/>
      <c r="L21" s="17"/>
      <c r="M21" s="17"/>
      <c r="N21" s="17"/>
      <c r="O21" s="17"/>
      <c r="P21" s="17"/>
    </row>
    <row r="22" spans="1:19" x14ac:dyDescent="0.25">
      <c r="A22" s="7"/>
      <c r="B22" s="18"/>
      <c r="C22" s="17"/>
      <c r="D22" s="39"/>
      <c r="E22" s="11"/>
      <c r="F22" s="29"/>
      <c r="G22" s="22"/>
      <c r="H22" s="88"/>
      <c r="I22" s="81"/>
      <c r="J22" s="17"/>
      <c r="K22" s="17"/>
      <c r="L22" s="17"/>
      <c r="M22" s="17"/>
      <c r="N22" s="17"/>
      <c r="O22" s="17"/>
      <c r="P22" s="17"/>
    </row>
    <row r="23" spans="1:19" s="1" customFormat="1" x14ac:dyDescent="0.25">
      <c r="A23" s="72">
        <f>MAX($A$1:A22)+1</f>
        <v>3</v>
      </c>
      <c r="B23" s="18" t="s">
        <v>9</v>
      </c>
      <c r="C23" s="17"/>
      <c r="D23" s="39" t="s">
        <v>28</v>
      </c>
      <c r="E23" s="11"/>
      <c r="F23" s="21"/>
      <c r="G23" s="22"/>
      <c r="H23" s="82">
        <f>((F25/12*13*(1+F5))+H20)/F24</f>
        <v>2666.4080000000004</v>
      </c>
      <c r="I23" s="81">
        <f>H23/Vollkosten!$T$9*12</f>
        <v>15.236617142857144</v>
      </c>
      <c r="J23" s="18"/>
      <c r="K23" s="18"/>
      <c r="L23" s="18"/>
      <c r="M23" s="18"/>
      <c r="N23" s="18"/>
      <c r="O23" s="18"/>
      <c r="P23" s="18"/>
    </row>
    <row r="24" spans="1:19" x14ac:dyDescent="0.25">
      <c r="B24" s="17"/>
      <c r="C24" s="20" t="s">
        <v>11</v>
      </c>
      <c r="D24" s="39" t="s">
        <v>30</v>
      </c>
      <c r="E24" s="11"/>
      <c r="F24" s="30">
        <f>Vollkosten!G29</f>
        <v>10</v>
      </c>
      <c r="G24" s="22"/>
      <c r="H24" s="82"/>
      <c r="I24" s="81"/>
      <c r="J24" s="17"/>
      <c r="K24" s="17"/>
      <c r="L24" s="17"/>
      <c r="M24" s="17"/>
      <c r="N24" s="17"/>
      <c r="O24" s="17"/>
      <c r="P24" s="17"/>
    </row>
    <row r="25" spans="1:19" x14ac:dyDescent="0.25">
      <c r="A25" s="7"/>
      <c r="B25" s="18"/>
      <c r="C25" s="20" t="s">
        <v>12</v>
      </c>
      <c r="D25" s="39" t="s">
        <v>28</v>
      </c>
      <c r="E25" s="13"/>
      <c r="F25" s="23">
        <f>Vollkosten!G30</f>
        <v>20000</v>
      </c>
      <c r="G25" s="27"/>
      <c r="H25" s="92"/>
      <c r="I25" s="84"/>
      <c r="J25" s="17"/>
      <c r="K25" s="17"/>
      <c r="L25" s="17"/>
      <c r="M25" s="17"/>
      <c r="N25" s="17"/>
      <c r="O25" s="17"/>
      <c r="P25" s="17"/>
    </row>
    <row r="26" spans="1:19" x14ac:dyDescent="0.25">
      <c r="A26" s="6"/>
      <c r="B26" s="18" t="s">
        <v>18</v>
      </c>
      <c r="C26" s="18"/>
      <c r="D26" s="40" t="s">
        <v>28</v>
      </c>
      <c r="E26" s="13"/>
      <c r="F26" s="31"/>
      <c r="G26" s="27"/>
      <c r="H26" s="83">
        <f>H23+H21</f>
        <v>11562.088</v>
      </c>
      <c r="I26" s="84">
        <f>H26/Vollkosten!$T$9*12</f>
        <v>66.069074285714279</v>
      </c>
      <c r="J26" s="17"/>
      <c r="K26" s="17"/>
      <c r="L26" s="17"/>
      <c r="M26" s="17"/>
      <c r="N26" s="17"/>
      <c r="O26" s="17"/>
      <c r="P26" s="17"/>
    </row>
    <row r="27" spans="1:19" x14ac:dyDescent="0.25">
      <c r="A27" s="6"/>
      <c r="B27" s="6"/>
      <c r="C27" s="6"/>
      <c r="D27" s="6"/>
      <c r="E27" s="6"/>
      <c r="F27" s="6"/>
      <c r="G27" s="6"/>
      <c r="H27" s="93"/>
      <c r="I27" s="93"/>
    </row>
    <row r="28" spans="1:19" x14ac:dyDescent="0.25">
      <c r="A28" s="6"/>
      <c r="C28" s="3"/>
      <c r="E28" s="3"/>
      <c r="F28" s="3"/>
      <c r="G28" s="6"/>
      <c r="H28" s="92"/>
      <c r="I28" s="85">
        <f>I26/Vollkosten!S13-verstecken!I26</f>
        <v>13.014974961891724</v>
      </c>
    </row>
    <row r="29" spans="1:19" x14ac:dyDescent="0.25">
      <c r="A29" s="6"/>
      <c r="B29" s="64" t="s">
        <v>6</v>
      </c>
      <c r="C29" s="17"/>
      <c r="D29" s="39" t="s">
        <v>17</v>
      </c>
      <c r="E29" s="11"/>
      <c r="F29" s="24">
        <f>70%+M4</f>
        <v>0.7</v>
      </c>
      <c r="G29" s="6"/>
      <c r="H29" s="92"/>
      <c r="I29" s="85">
        <f>(I26+I28)/F29-(I26+I28)</f>
        <v>33.893163963259724</v>
      </c>
    </row>
    <row r="30" spans="1:19" ht="16.5" thickBot="1" x14ac:dyDescent="0.3">
      <c r="A30" s="74">
        <f>MAX($A$1:A29)+1</f>
        <v>4</v>
      </c>
      <c r="B30" s="43" t="s">
        <v>33</v>
      </c>
      <c r="C30" s="44"/>
      <c r="D30" s="63" t="s">
        <v>28</v>
      </c>
      <c r="E30" s="44"/>
      <c r="F30" s="45"/>
      <c r="G30" s="44"/>
      <c r="H30" s="94">
        <f>H26/$F$29</f>
        <v>16517.268571428573</v>
      </c>
      <c r="I30" s="95">
        <f>I26+I28+I29</f>
        <v>112.97721321086573</v>
      </c>
    </row>
    <row r="31" spans="1:19" x14ac:dyDescent="0.25">
      <c r="C31" s="3"/>
      <c r="E31" s="3"/>
      <c r="F31" s="3"/>
      <c r="G31" s="3"/>
    </row>
    <row r="32" spans="1:19" x14ac:dyDescent="0.25">
      <c r="D32" s="2"/>
    </row>
    <row r="33" spans="1:5" s="5" customFormat="1" x14ac:dyDescent="0.25">
      <c r="A33" s="2"/>
      <c r="B33" s="2"/>
      <c r="C33" s="2"/>
      <c r="D33" s="2"/>
      <c r="E33" s="2"/>
    </row>
  </sheetData>
  <sheetProtection selectLockedCells="1" selectUnlockedCells="1"/>
  <pageMargins left="0.74791666666666667" right="0.74791666666666667" top="0.98402777777777772" bottom="0.98402777777777772" header="0.51180555555555551" footer="0.51180555555555551"/>
  <pageSetup paperSize="9" firstPageNumber="0" orientation="portrait" horizontalDpi="300" verticalDpi="300"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4"/>
  <sheetViews>
    <sheetView showGridLines="0" zoomScale="85" zoomScaleNormal="85" workbookViewId="0">
      <selection activeCell="T14" sqref="T14"/>
    </sheetView>
  </sheetViews>
  <sheetFormatPr defaultRowHeight="15.75" x14ac:dyDescent="0.25"/>
  <cols>
    <col min="1" max="1" width="1.375" customWidth="1"/>
    <col min="2" max="2" width="4.375" style="191" customWidth="1"/>
    <col min="3" max="3" width="2.875" customWidth="1"/>
    <col min="4" max="4" width="44.75" customWidth="1"/>
    <col min="5" max="5" width="9.375" customWidth="1"/>
    <col min="6" max="6" width="2.375" customWidth="1"/>
    <col min="7" max="12" width="8.5" customWidth="1"/>
    <col min="13" max="13" width="10.5" customWidth="1"/>
    <col min="14" max="22" width="8.5" customWidth="1"/>
    <col min="23" max="23" width="8.625" customWidth="1"/>
  </cols>
  <sheetData>
    <row r="1" spans="1:23" ht="14.25" customHeight="1" x14ac:dyDescent="0.25">
      <c r="A1" s="227"/>
      <c r="B1" s="227"/>
      <c r="C1" s="227"/>
      <c r="D1" s="227"/>
      <c r="E1" s="259"/>
      <c r="F1" s="259"/>
      <c r="G1" s="259"/>
      <c r="H1" s="259"/>
      <c r="I1" s="259"/>
      <c r="J1" s="259"/>
      <c r="K1" s="259"/>
      <c r="L1" s="259"/>
      <c r="M1" s="259"/>
      <c r="N1" s="259"/>
      <c r="O1" s="259"/>
      <c r="P1" s="259"/>
      <c r="Q1" s="259"/>
      <c r="R1" s="259"/>
      <c r="S1" s="259"/>
      <c r="T1" s="259"/>
      <c r="U1" s="259"/>
      <c r="V1" s="259"/>
      <c r="W1" s="259"/>
    </row>
    <row r="2" spans="1:23" ht="29.1" customHeight="1" x14ac:dyDescent="0.35">
      <c r="A2" s="252"/>
      <c r="B2" s="253" t="s">
        <v>96</v>
      </c>
      <c r="C2" s="228"/>
      <c r="D2" s="228"/>
      <c r="E2" s="260"/>
      <c r="F2" s="260"/>
      <c r="G2" s="260"/>
      <c r="H2" s="260"/>
      <c r="I2" s="260"/>
      <c r="J2" s="260"/>
      <c r="K2" s="260"/>
      <c r="L2" s="260"/>
      <c r="M2" s="260"/>
      <c r="N2" s="260"/>
      <c r="O2" s="260"/>
      <c r="P2" s="260"/>
      <c r="Q2" s="260"/>
      <c r="R2" s="260"/>
      <c r="S2" s="260"/>
      <c r="T2" s="260"/>
      <c r="U2" s="260"/>
      <c r="V2" s="260"/>
      <c r="W2" s="260"/>
    </row>
    <row r="3" spans="1:23" ht="30.95" customHeight="1" x14ac:dyDescent="0.25">
      <c r="A3" s="228"/>
      <c r="B3" s="254" t="s">
        <v>97</v>
      </c>
      <c r="C3" s="228"/>
      <c r="D3" s="228"/>
      <c r="E3" s="260"/>
      <c r="F3" s="260"/>
      <c r="G3" s="260"/>
      <c r="H3" s="260"/>
      <c r="I3" s="260"/>
      <c r="J3" s="260"/>
      <c r="K3" s="260"/>
      <c r="L3" s="260"/>
      <c r="M3" s="260"/>
      <c r="N3" s="260"/>
      <c r="O3" s="260"/>
      <c r="P3" s="260"/>
      <c r="Q3" s="260"/>
      <c r="R3" s="260"/>
      <c r="S3" s="260"/>
      <c r="T3" s="260"/>
      <c r="U3" s="260"/>
      <c r="V3" s="260"/>
      <c r="W3" s="260"/>
    </row>
    <row r="4" spans="1:23" ht="14.25" customHeight="1" x14ac:dyDescent="0.25">
      <c r="A4" s="227"/>
      <c r="B4" s="227"/>
      <c r="C4" s="227"/>
      <c r="D4" s="227"/>
      <c r="E4" s="261"/>
      <c r="F4" s="261"/>
      <c r="G4" s="261"/>
      <c r="H4" s="261"/>
      <c r="I4" s="261"/>
      <c r="J4" s="261"/>
      <c r="K4" s="261"/>
      <c r="L4" s="261"/>
      <c r="M4" s="261"/>
      <c r="N4" s="261"/>
      <c r="O4" s="261"/>
      <c r="P4" s="261"/>
      <c r="Q4" s="261"/>
      <c r="R4" s="261"/>
      <c r="S4" s="261"/>
      <c r="T4" s="261"/>
      <c r="U4" s="261"/>
      <c r="V4" s="261"/>
      <c r="W4" s="261"/>
    </row>
    <row r="5" spans="1:23" ht="14.25" customHeight="1" x14ac:dyDescent="0.25">
      <c r="A5" s="227"/>
      <c r="B5" s="227"/>
      <c r="C5" s="227"/>
      <c r="D5" s="227"/>
      <c r="E5" s="197"/>
      <c r="F5" s="118"/>
      <c r="G5" s="119"/>
      <c r="H5" s="118"/>
      <c r="I5" s="118"/>
      <c r="J5" s="118"/>
      <c r="K5" s="118"/>
      <c r="L5" s="118"/>
      <c r="M5" s="118"/>
      <c r="N5" s="118"/>
      <c r="O5" s="118"/>
      <c r="P5" s="22"/>
      <c r="Q5" s="22"/>
      <c r="R5" s="22"/>
      <c r="S5" s="17"/>
      <c r="T5" s="17"/>
      <c r="U5" s="17"/>
      <c r="V5" s="122"/>
      <c r="W5" s="122"/>
    </row>
    <row r="6" spans="1:23" x14ac:dyDescent="0.25">
      <c r="B6" s="255" t="s">
        <v>8</v>
      </c>
      <c r="C6" s="198"/>
      <c r="D6" s="198"/>
      <c r="E6" s="198"/>
      <c r="F6" s="198"/>
      <c r="G6" s="198"/>
      <c r="H6" s="198"/>
      <c r="I6" s="198"/>
      <c r="J6" s="198"/>
    </row>
    <row r="7" spans="1:23" s="192" customFormat="1" ht="8.25" customHeight="1" x14ac:dyDescent="0.25">
      <c r="A7" s="76"/>
      <c r="B7" s="143"/>
      <c r="C7" s="262"/>
      <c r="D7" s="263"/>
      <c r="E7" s="263"/>
      <c r="F7" s="263"/>
      <c r="G7" s="263"/>
      <c r="H7" s="263"/>
      <c r="I7" s="263"/>
      <c r="J7" s="263"/>
      <c r="K7"/>
    </row>
    <row r="8" spans="1:23" ht="51.75" customHeight="1" x14ac:dyDescent="0.25">
      <c r="A8" s="170"/>
      <c r="B8" s="264">
        <v>1</v>
      </c>
      <c r="C8" s="265" t="s">
        <v>64</v>
      </c>
      <c r="D8" s="265"/>
      <c r="E8" s="265"/>
      <c r="F8" s="265"/>
      <c r="G8" s="265"/>
      <c r="H8" s="265"/>
      <c r="I8" s="265"/>
      <c r="J8" s="265"/>
    </row>
    <row r="9" spans="1:23" ht="27.75" customHeight="1" x14ac:dyDescent="0.25">
      <c r="A9" s="170"/>
      <c r="B9" s="266">
        <v>2</v>
      </c>
      <c r="C9" s="267" t="s">
        <v>84</v>
      </c>
      <c r="D9" s="267"/>
      <c r="E9" s="267"/>
      <c r="F9" s="267"/>
      <c r="G9" s="267"/>
      <c r="H9" s="267"/>
      <c r="I9" s="267"/>
      <c r="J9" s="267"/>
    </row>
    <row r="10" spans="1:23" ht="36" customHeight="1" x14ac:dyDescent="0.25">
      <c r="A10" s="170"/>
      <c r="B10" s="266">
        <v>3</v>
      </c>
      <c r="C10" s="267" t="s">
        <v>81</v>
      </c>
      <c r="D10" s="267"/>
      <c r="E10" s="267"/>
      <c r="F10" s="267"/>
      <c r="G10" s="267"/>
      <c r="H10" s="267"/>
      <c r="I10" s="267"/>
      <c r="J10" s="267"/>
    </row>
    <row r="11" spans="1:23" s="190" customFormat="1" ht="36" customHeight="1" x14ac:dyDescent="0.25">
      <c r="A11" s="189"/>
      <c r="B11" s="266">
        <v>4</v>
      </c>
      <c r="C11" s="267" t="s">
        <v>85</v>
      </c>
      <c r="D11" s="267"/>
      <c r="E11" s="267"/>
      <c r="F11" s="267"/>
      <c r="G11" s="267"/>
      <c r="H11" s="267"/>
      <c r="I11" s="267"/>
      <c r="J11" s="267"/>
      <c r="K11"/>
    </row>
    <row r="12" spans="1:23" s="190" customFormat="1" ht="15.75" customHeight="1" x14ac:dyDescent="0.25">
      <c r="A12" s="189"/>
      <c r="B12" s="266"/>
      <c r="C12" s="268" t="s">
        <v>20</v>
      </c>
      <c r="D12" s="268"/>
      <c r="E12" s="268"/>
      <c r="F12" s="268"/>
      <c r="G12" s="268"/>
      <c r="H12" s="268"/>
      <c r="I12" s="268"/>
      <c r="J12" s="268"/>
      <c r="K12"/>
    </row>
    <row r="13" spans="1:23" ht="36" customHeight="1" x14ac:dyDescent="0.25">
      <c r="A13" s="170"/>
      <c r="B13" s="266">
        <v>5</v>
      </c>
      <c r="C13" s="267" t="s">
        <v>66</v>
      </c>
      <c r="D13" s="267"/>
      <c r="E13" s="267"/>
      <c r="F13" s="267"/>
      <c r="G13" s="267"/>
      <c r="H13" s="267"/>
      <c r="I13" s="267"/>
      <c r="J13" s="267"/>
    </row>
    <row r="14" spans="1:23" ht="24" customHeight="1" x14ac:dyDescent="0.25">
      <c r="A14" s="170"/>
      <c r="B14" s="264">
        <v>6</v>
      </c>
      <c r="C14" s="269" t="s">
        <v>65</v>
      </c>
      <c r="D14" s="269"/>
      <c r="E14" s="269"/>
      <c r="F14" s="269"/>
      <c r="G14" s="269"/>
      <c r="H14" s="269"/>
      <c r="I14" s="269"/>
      <c r="J14" s="269"/>
    </row>
    <row r="15" spans="1:23" ht="16.5" customHeight="1" x14ac:dyDescent="0.25">
      <c r="A15" s="170"/>
      <c r="B15" s="264">
        <v>7</v>
      </c>
      <c r="C15" s="265" t="s">
        <v>63</v>
      </c>
      <c r="D15" s="265"/>
      <c r="E15" s="265"/>
      <c r="F15" s="265"/>
      <c r="G15" s="265"/>
      <c r="H15" s="265"/>
      <c r="I15" s="265"/>
      <c r="J15" s="265"/>
    </row>
    <row r="16" spans="1:23" ht="18" customHeight="1" x14ac:dyDescent="0.25">
      <c r="A16" s="170"/>
      <c r="B16" s="266">
        <v>8</v>
      </c>
      <c r="C16" s="267" t="s">
        <v>48</v>
      </c>
      <c r="D16" s="267"/>
      <c r="E16" s="267"/>
      <c r="F16" s="267"/>
      <c r="G16" s="267"/>
      <c r="H16" s="267"/>
      <c r="I16" s="267"/>
      <c r="J16" s="267"/>
    </row>
    <row r="17" spans="1:10" ht="29.25" customHeight="1" x14ac:dyDescent="0.25">
      <c r="A17" s="170"/>
      <c r="B17" s="264">
        <v>9</v>
      </c>
      <c r="C17" s="265" t="s">
        <v>86</v>
      </c>
      <c r="D17" s="265"/>
      <c r="E17" s="265"/>
      <c r="F17" s="265"/>
      <c r="G17" s="265"/>
      <c r="H17" s="265"/>
      <c r="I17" s="265"/>
      <c r="J17" s="265"/>
    </row>
    <row r="18" spans="1:10" ht="18.75" customHeight="1" x14ac:dyDescent="0.25">
      <c r="A18" s="170"/>
      <c r="B18" s="264">
        <v>10</v>
      </c>
      <c r="C18" s="265" t="s">
        <v>87</v>
      </c>
      <c r="D18" s="265"/>
      <c r="E18" s="265"/>
      <c r="F18" s="265"/>
      <c r="G18" s="265"/>
      <c r="H18" s="265"/>
      <c r="I18" s="265"/>
      <c r="J18" s="265"/>
    </row>
    <row r="19" spans="1:10" ht="67.5" customHeight="1" x14ac:dyDescent="0.25">
      <c r="A19" s="170"/>
      <c r="B19" s="264">
        <v>11</v>
      </c>
      <c r="C19" s="265" t="s">
        <v>88</v>
      </c>
      <c r="D19" s="265"/>
      <c r="E19" s="265"/>
      <c r="F19" s="265"/>
      <c r="G19" s="265"/>
      <c r="H19" s="265"/>
      <c r="I19" s="265"/>
      <c r="J19" s="265"/>
    </row>
    <row r="20" spans="1:10" ht="19.5" customHeight="1" x14ac:dyDescent="0.25">
      <c r="A20" s="170"/>
      <c r="B20" s="266">
        <v>12</v>
      </c>
      <c r="C20" s="269" t="s">
        <v>89</v>
      </c>
      <c r="D20" s="269"/>
      <c r="E20" s="269"/>
      <c r="F20" s="269"/>
      <c r="G20" s="269"/>
      <c r="H20" s="269"/>
      <c r="I20" s="269"/>
      <c r="J20" s="269"/>
    </row>
    <row r="21" spans="1:10" ht="22.5" customHeight="1" x14ac:dyDescent="0.25">
      <c r="A21" s="170"/>
      <c r="B21" s="264">
        <v>13</v>
      </c>
      <c r="C21" s="268" t="s">
        <v>60</v>
      </c>
      <c r="D21" s="268"/>
      <c r="E21" s="268"/>
      <c r="F21" s="268"/>
      <c r="G21" s="268"/>
      <c r="H21" s="268"/>
      <c r="I21" s="268"/>
      <c r="J21" s="268"/>
    </row>
    <row r="22" spans="1:10" ht="5.25" customHeight="1" thickBot="1" x14ac:dyDescent="0.3">
      <c r="B22" s="270"/>
      <c r="C22" s="271"/>
      <c r="D22" s="271"/>
      <c r="E22" s="271"/>
      <c r="F22" s="271"/>
      <c r="G22" s="271"/>
      <c r="H22" s="271"/>
      <c r="I22" s="271"/>
      <c r="J22" s="271"/>
    </row>
    <row r="23" spans="1:10" ht="4.5" customHeight="1" x14ac:dyDescent="0.25">
      <c r="B23" s="272" t="s">
        <v>62</v>
      </c>
      <c r="C23" s="272"/>
      <c r="D23" s="272"/>
      <c r="E23" s="272"/>
      <c r="F23" s="272"/>
      <c r="G23" s="272"/>
      <c r="H23" s="272"/>
      <c r="I23" s="272"/>
      <c r="J23" s="272"/>
    </row>
    <row r="24" spans="1:10" ht="20.25" customHeight="1" x14ac:dyDescent="0.25">
      <c r="B24" s="273"/>
      <c r="C24" s="273"/>
      <c r="D24" s="273"/>
      <c r="E24" s="273"/>
      <c r="F24" s="273"/>
      <c r="G24" s="273"/>
      <c r="H24" s="273"/>
      <c r="I24" s="273"/>
      <c r="J24" s="273"/>
    </row>
  </sheetData>
  <sheetProtection algorithmName="SHA-512" hashValue="GuyZCwB6YvJxW3MO0dHQBW1peeCcbe7d54jpu2VtRGm4h7J2KVO34mh6mAkcxEFwa1Mtq0PxkLJUEOoC6lsFfw==" saltValue="xaUVMY5wRRjGL89zcyU+Kw==" spinCount="100000" sheet="1" objects="1" scenarios="1"/>
  <sortState ref="B3:C16">
    <sortCondition ref="B3"/>
  </sortState>
  <mergeCells count="15">
    <mergeCell ref="C18:J18"/>
    <mergeCell ref="C19:J19"/>
    <mergeCell ref="C20:J20"/>
    <mergeCell ref="C21:J21"/>
    <mergeCell ref="B23:J24"/>
    <mergeCell ref="C17:J17"/>
    <mergeCell ref="C8:J8"/>
    <mergeCell ref="C9:J9"/>
    <mergeCell ref="C10:J10"/>
    <mergeCell ref="C11:J11"/>
    <mergeCell ref="C12:J12"/>
    <mergeCell ref="C13:J13"/>
    <mergeCell ref="C14:J14"/>
    <mergeCell ref="C15:J15"/>
    <mergeCell ref="C16:J16"/>
  </mergeCells>
  <hyperlinks>
    <hyperlink ref="C12" r:id="rId1"/>
    <hyperlink ref="C21" r:id="rId2"/>
  </hyperlinks>
  <pageMargins left="0.7" right="0.7" top="0.75" bottom="0.75" header="0.3" footer="0.3"/>
  <pageSetup paperSize="9" orientation="portrait" r:id="rId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12"/>
  <sheetViews>
    <sheetView showGridLines="0" zoomScaleNormal="100" workbookViewId="0">
      <selection activeCell="V15" sqref="V15"/>
    </sheetView>
  </sheetViews>
  <sheetFormatPr defaultRowHeight="14.25" x14ac:dyDescent="0.2"/>
  <cols>
    <col min="1" max="1" width="1.375" style="122" customWidth="1"/>
    <col min="2" max="16384" width="9" style="122"/>
  </cols>
  <sheetData>
    <row r="1" spans="2:2" ht="18.75" customHeight="1" x14ac:dyDescent="0.2"/>
    <row r="2" spans="2:2" ht="18.75" customHeight="1" x14ac:dyDescent="0.2"/>
    <row r="5" spans="2:2" x14ac:dyDescent="0.2">
      <c r="B5" s="195" t="s">
        <v>90</v>
      </c>
    </row>
    <row r="6" spans="2:2" x14ac:dyDescent="0.2">
      <c r="B6" s="195" t="s">
        <v>91</v>
      </c>
    </row>
    <row r="7" spans="2:2" x14ac:dyDescent="0.2">
      <c r="B7" s="195" t="s">
        <v>92</v>
      </c>
    </row>
    <row r="8" spans="2:2" x14ac:dyDescent="0.2">
      <c r="B8" s="196"/>
    </row>
    <row r="9" spans="2:2" x14ac:dyDescent="0.2">
      <c r="B9" s="195" t="s">
        <v>93</v>
      </c>
    </row>
    <row r="10" spans="2:2" x14ac:dyDescent="0.2">
      <c r="B10" s="195" t="s">
        <v>94</v>
      </c>
    </row>
    <row r="11" spans="2:2" x14ac:dyDescent="0.2">
      <c r="B11" s="196" t="s">
        <v>95</v>
      </c>
    </row>
    <row r="12" spans="2:2" x14ac:dyDescent="0.2">
      <c r="B12" s="170"/>
    </row>
  </sheetData>
  <sheetProtection algorithmName="SHA-512" hashValue="MKblSS7HRkuFEulcjbGviiT+s5oTzDgu7nF2GBm2gopPzq14aWPEr57Go3+zoZ6+MDFSLYi/YJRRLDyeIwgwYA==" saltValue="UDE4x9aBXB9eej7tMHuEfw==" spinCount="100000" sheet="1" objects="1" scenarios="1"/>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election activeCell="B11" sqref="B11"/>
    </sheetView>
  </sheetViews>
  <sheetFormatPr defaultRowHeight="15.75" x14ac:dyDescent="0.25"/>
  <sheetData>
    <row r="1" spans="1:2" x14ac:dyDescent="0.25">
      <c r="A1">
        <v>4000</v>
      </c>
      <c r="B1" s="193">
        <v>0.5</v>
      </c>
    </row>
    <row r="2" spans="1:2" x14ac:dyDescent="0.25">
      <c r="A2">
        <v>4500</v>
      </c>
      <c r="B2" s="193">
        <v>0.6</v>
      </c>
    </row>
    <row r="3" spans="1:2" x14ac:dyDescent="0.25">
      <c r="A3">
        <v>5000</v>
      </c>
      <c r="B3" s="193">
        <v>0.7</v>
      </c>
    </row>
    <row r="4" spans="1:2" x14ac:dyDescent="0.25">
      <c r="A4">
        <v>5500</v>
      </c>
      <c r="B4" s="193">
        <v>0.8</v>
      </c>
    </row>
    <row r="5" spans="1:2" x14ac:dyDescent="0.25">
      <c r="A5">
        <v>6000</v>
      </c>
      <c r="B5" s="193">
        <v>0.9</v>
      </c>
    </row>
    <row r="6" spans="1:2" x14ac:dyDescent="0.25">
      <c r="A6">
        <v>6500</v>
      </c>
      <c r="B6" s="193">
        <v>1</v>
      </c>
    </row>
    <row r="7" spans="1:2" x14ac:dyDescent="0.25">
      <c r="A7">
        <v>7000</v>
      </c>
      <c r="B7" s="193">
        <v>1.1000000000000001</v>
      </c>
    </row>
    <row r="8" spans="1:2" x14ac:dyDescent="0.25">
      <c r="A8">
        <v>7500</v>
      </c>
      <c r="B8" s="193">
        <v>1.2</v>
      </c>
    </row>
    <row r="9" spans="1:2" x14ac:dyDescent="0.25">
      <c r="A9">
        <v>8000</v>
      </c>
      <c r="B9" s="193">
        <v>1.3</v>
      </c>
    </row>
    <row r="10" spans="1:2" x14ac:dyDescent="0.25">
      <c r="A10">
        <v>8500</v>
      </c>
      <c r="B10" s="193">
        <v>1.4</v>
      </c>
    </row>
    <row r="11" spans="1:2" x14ac:dyDescent="0.25">
      <c r="A11">
        <v>9000</v>
      </c>
      <c r="B11" s="193">
        <v>1.5</v>
      </c>
    </row>
    <row r="12" spans="1:2" x14ac:dyDescent="0.25">
      <c r="A12">
        <v>9500</v>
      </c>
      <c r="B12" s="193">
        <v>1.6</v>
      </c>
    </row>
    <row r="13" spans="1:2" x14ac:dyDescent="0.25">
      <c r="A13">
        <v>10000</v>
      </c>
      <c r="B13" s="193">
        <v>1.7</v>
      </c>
    </row>
    <row r="14" spans="1:2" x14ac:dyDescent="0.25">
      <c r="A14">
        <v>10500</v>
      </c>
      <c r="B14" s="193">
        <v>1.8</v>
      </c>
    </row>
    <row r="15" spans="1:2" x14ac:dyDescent="0.25">
      <c r="A15">
        <v>11000</v>
      </c>
      <c r="B15" s="193">
        <v>1.9</v>
      </c>
    </row>
  </sheetData>
  <sheetProtection algorithmName="SHA-512" hashValue="Xs84/uphgpdkGTWF3iXCP0stWymg5+QnNA9F8sPXoM0w84imr46ky43dnggXfPM/rn4B16x2WQuafSzF0F6G/w==" saltValue="KYmGI5COGu7ZYOcBSQZzJw==" spinCount="100000" sheet="1" objects="1" scenarios="1"/>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5</vt:i4>
      </vt:variant>
    </vt:vector>
  </HeadingPairs>
  <TitlesOfParts>
    <vt:vector size="5" baseType="lpstr">
      <vt:lpstr>Vollkosten</vt:lpstr>
      <vt:lpstr>verstecken</vt:lpstr>
      <vt:lpstr>Bemerkungen</vt:lpstr>
      <vt:lpstr>Kontakt</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2016-01-07T10:11:20Z</dcterms:created>
  <dcterms:modified xsi:type="dcterms:W3CDTF">2017-06-29T09:45:19Z</dcterms:modified>
</cp:coreProperties>
</file>