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-241-M\VHF Tracker Documentation\Power Calculator\"/>
    </mc:Choice>
  </mc:AlternateContent>
  <xr:revisionPtr revIDLastSave="0" documentId="13_ncr:1_{3C6BBE3C-88FB-43A8-86E5-471A5A9AFC18}" xr6:coauthVersionLast="43" xr6:coauthVersionMax="43" xr10:uidLastSave="{00000000-0000-0000-0000-000000000000}"/>
  <bookViews>
    <workbookView xWindow="-98" yWindow="-98" windowWidth="22695" windowHeight="14595" xr2:uid="{4D702497-0214-5A4F-AA8B-56552AC61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3" i="1" l="1"/>
  <c r="B22" i="1"/>
  <c r="B21" i="1"/>
  <c r="B52" i="1"/>
  <c r="B39" i="1"/>
  <c r="B49" i="1"/>
  <c r="B18" i="1"/>
  <c r="B16" i="1"/>
  <c r="B48" i="1"/>
  <c r="B42" i="1"/>
  <c r="B37" i="1"/>
  <c r="B30" i="1"/>
  <c r="B31" i="1" s="1"/>
  <c r="E10" i="1"/>
  <c r="D11" i="1" s="1"/>
  <c r="G11" i="1"/>
  <c r="B32" i="1" s="1"/>
  <c r="C11" i="1"/>
  <c r="B11" i="1"/>
  <c r="B24" i="1" l="1"/>
  <c r="B33" i="1"/>
  <c r="B50" i="1"/>
  <c r="B43" i="1"/>
  <c r="B44" i="1"/>
  <c r="F10" i="1"/>
  <c r="F11" i="1" l="1"/>
  <c r="E11" i="1"/>
  <c r="B25" i="1" l="1"/>
  <c r="B54" i="1"/>
  <c r="B56" i="1" s="1"/>
  <c r="B5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 Reese</author>
  </authors>
  <commentList>
    <comment ref="E5" authorId="0" shapeId="0" xr:uid="{A78D2729-BA57-4223-AA06-6303F3AE00B8}">
      <text>
        <r>
          <rPr>
            <b/>
            <sz val="9"/>
            <color indexed="81"/>
            <rFont val="Tahoma"/>
            <family val="2"/>
          </rPr>
          <t>Tom Reese:</t>
        </r>
        <r>
          <rPr>
            <sz val="9"/>
            <color indexed="81"/>
            <rFont val="Tahoma"/>
            <family val="2"/>
          </rPr>
          <t xml:space="preserve">
Each APRS message takes 1 second to XMIT</t>
        </r>
      </text>
    </comment>
    <comment ref="E11" authorId="0" shapeId="0" xr:uid="{78BA3851-5CD9-4B2F-8483-59E9A9070209}">
      <text>
        <r>
          <rPr>
            <b/>
            <sz val="9"/>
            <color indexed="81"/>
            <rFont val="Tahoma"/>
            <charset val="1"/>
          </rPr>
          <t>Tom Reese:</t>
        </r>
        <r>
          <rPr>
            <sz val="9"/>
            <color indexed="81"/>
            <rFont val="Tahoma"/>
            <charset val="1"/>
          </rPr>
          <t xml:space="preserve">
Measured 242 mA
8 May 2019</t>
        </r>
      </text>
    </comment>
    <comment ref="F11" authorId="0" shapeId="0" xr:uid="{07706917-4434-4280-AC8D-918605234B73}">
      <text>
        <r>
          <rPr>
            <b/>
            <sz val="9"/>
            <color indexed="81"/>
            <rFont val="Tahoma"/>
            <charset val="1"/>
          </rPr>
          <t>Tom Reese:</t>
        </r>
        <r>
          <rPr>
            <sz val="9"/>
            <color indexed="81"/>
            <rFont val="Tahoma"/>
            <charset val="1"/>
          </rPr>
          <t xml:space="preserve">
Measured 242 mA
8 May 2019</t>
        </r>
      </text>
    </comment>
    <comment ref="G11" authorId="0" shapeId="0" xr:uid="{B6C0E12B-0859-4AE3-9703-8C577022004F}">
      <text>
        <r>
          <rPr>
            <b/>
            <sz val="9"/>
            <color indexed="81"/>
            <rFont val="Tahoma"/>
            <charset val="1"/>
          </rPr>
          <t>Tom Reese:</t>
        </r>
        <r>
          <rPr>
            <sz val="9"/>
            <color indexed="81"/>
            <rFont val="Tahoma"/>
            <charset val="1"/>
          </rPr>
          <t xml:space="preserve">
Mesured 115 uA
8 May 2019</t>
        </r>
      </text>
    </comment>
    <comment ref="A15" authorId="0" shapeId="0" xr:uid="{0F19BCD2-EFB8-4B38-A557-0AEE293EF1BE}">
      <text>
        <r>
          <rPr>
            <b/>
            <sz val="9"/>
            <color indexed="81"/>
            <rFont val="Tahoma"/>
            <family val="2"/>
          </rPr>
          <t>Tom Reese:</t>
        </r>
        <r>
          <rPr>
            <sz val="9"/>
            <color indexed="81"/>
            <rFont val="Tahoma"/>
            <family val="2"/>
          </rPr>
          <t xml:space="preserve">
How long to reamain in Flight Mode (units = seconds)</t>
        </r>
      </text>
    </comment>
    <comment ref="A17" authorId="0" shapeId="0" xr:uid="{CE1A5161-1E08-4C28-9D45-18EADDFC2B86}">
      <text>
        <r>
          <rPr>
            <b/>
            <sz val="9"/>
            <color indexed="81"/>
            <rFont val="Tahoma"/>
            <family val="2"/>
          </rPr>
          <t>Tom Reese:</t>
        </r>
        <r>
          <rPr>
            <sz val="9"/>
            <color indexed="81"/>
            <rFont val="Tahoma"/>
            <family val="2"/>
          </rPr>
          <t xml:space="preserve">
How often to send APRS messsages while in Flight Mode (units = minutes)
A new GPS position is accquired for every APRS message sent.</t>
        </r>
      </text>
    </comment>
    <comment ref="A19" authorId="0" shapeId="0" xr:uid="{24D797FE-2C28-4FB1-8C96-63C59116D2BC}">
      <text>
        <r>
          <rPr>
            <b/>
            <sz val="9"/>
            <color indexed="81"/>
            <rFont val="Tahoma"/>
            <family val="2"/>
          </rPr>
          <t>Tom Reese:</t>
        </r>
        <r>
          <rPr>
            <sz val="9"/>
            <color indexed="81"/>
            <rFont val="Tahoma"/>
            <family val="2"/>
          </rPr>
          <t xml:space="preserve">
The max time allowed to accquire a GPS position.
Set by the "getGPS(N)" function in the Mode 0 loop. N is in seconds.</t>
        </r>
      </text>
    </comment>
    <comment ref="A23" authorId="0" shapeId="0" xr:uid="{4339D7A0-0888-42B9-AC90-70FDD9B85207}">
      <text>
        <r>
          <rPr>
            <b/>
            <sz val="9"/>
            <color indexed="81"/>
            <rFont val="Tahoma"/>
            <family val="2"/>
          </rPr>
          <t>Tom Reese:</t>
        </r>
        <r>
          <rPr>
            <sz val="9"/>
            <color indexed="81"/>
            <rFont val="Tahoma"/>
            <family val="2"/>
          </rPr>
          <t xml:space="preserve">
assumes every GPS position requires the full 120 seconds time alloted</t>
        </r>
      </text>
    </comment>
    <comment ref="A30" authorId="0" shapeId="0" xr:uid="{508665E8-DA82-4D21-98E0-24DE036582D7}">
      <text>
        <r>
          <rPr>
            <b/>
            <sz val="9"/>
            <color indexed="81"/>
            <rFont val="Tahoma"/>
            <family val="2"/>
          </rPr>
          <t>Tom Reese:</t>
        </r>
        <r>
          <rPr>
            <sz val="9"/>
            <color indexed="81"/>
            <rFont val="Tahoma"/>
            <family val="2"/>
          </rPr>
          <t xml:space="preserve">
Number days to Hibernate</t>
        </r>
      </text>
    </comment>
    <comment ref="A36" authorId="0" shapeId="0" xr:uid="{02A28328-09A2-4FC3-A68D-1E64FD645D90}">
      <text>
        <r>
          <rPr>
            <b/>
            <sz val="9"/>
            <color indexed="81"/>
            <rFont val="Tahoma"/>
            <family val="2"/>
          </rPr>
          <t>Tom Reese:</t>
        </r>
        <r>
          <rPr>
            <sz val="9"/>
            <color indexed="81"/>
            <rFont val="Tahoma"/>
            <family val="2"/>
          </rPr>
          <t xml:space="preserve">
Number of hours between GPS fixes</t>
        </r>
      </text>
    </comment>
    <comment ref="A38" authorId="0" shapeId="0" xr:uid="{2E31E3F5-5F20-4D65-90BF-1C63D593B20F}">
      <text>
        <r>
          <rPr>
            <b/>
            <sz val="9"/>
            <color indexed="81"/>
            <rFont val="Tahoma"/>
            <family val="2"/>
          </rPr>
          <t>Tom Reese:</t>
        </r>
        <r>
          <rPr>
            <sz val="9"/>
            <color indexed="81"/>
            <rFont val="Tahoma"/>
            <family val="2"/>
          </rPr>
          <t xml:space="preserve">
The max time allowed to accquire a GPS position.
Set by the "getGPS(N)" function in the Mode 0 loop. N is in seconds.</t>
        </r>
      </text>
    </comment>
    <comment ref="A41" authorId="0" shapeId="0" xr:uid="{D3FA57C6-2F74-4969-8ECE-5C5499E3B358}">
      <text>
        <r>
          <rPr>
            <b/>
            <sz val="9"/>
            <color indexed="81"/>
            <rFont val="Tahoma"/>
            <family val="2"/>
          </rPr>
          <t>Tom Reese:</t>
        </r>
        <r>
          <rPr>
            <sz val="9"/>
            <color indexed="81"/>
            <rFont val="Tahoma"/>
            <family val="2"/>
          </rPr>
          <t xml:space="preserve">
Number of minutes between each APRS message transmission.
GPS position sent</t>
        </r>
      </text>
    </comment>
    <comment ref="A46" authorId="0" shapeId="0" xr:uid="{4CDC1FB8-AAD4-48FB-A1B1-373DB6908A93}">
      <text>
        <r>
          <rPr>
            <b/>
            <sz val="9"/>
            <color indexed="81"/>
            <rFont val="Tahoma"/>
            <family val="2"/>
          </rPr>
          <t>Tom Reese:</t>
        </r>
        <r>
          <rPr>
            <sz val="9"/>
            <color indexed="81"/>
            <rFont val="Tahoma"/>
            <family val="2"/>
          </rPr>
          <t xml:space="preserve">
Number of seconds betweeen each 1 KHz ping</t>
        </r>
      </text>
    </comment>
  </commentList>
</comments>
</file>

<file path=xl/sharedStrings.xml><?xml version="1.0" encoding="utf-8"?>
<sst xmlns="http://schemas.openxmlformats.org/spreadsheetml/2006/main" count="59" uniqueCount="51">
  <si>
    <t>Component</t>
  </si>
  <si>
    <t>Hibernate</t>
  </si>
  <si>
    <t>Battery Voltage (nom)</t>
  </si>
  <si>
    <t>mA</t>
  </si>
  <si>
    <t>Switched 
Regulated 
+5V</t>
  </si>
  <si>
    <t>Volts</t>
  </si>
  <si>
    <t>Switched 
Unregulated 
Battery</t>
  </si>
  <si>
    <t>GPS
Accquire</t>
  </si>
  <si>
    <t>HX1 XMTR</t>
  </si>
  <si>
    <t>Pressure Sensor</t>
  </si>
  <si>
    <t>GPS RCVR</t>
  </si>
  <si>
    <t>Teensy 3.6 uProc</t>
  </si>
  <si>
    <t>APRS
Message
XMIT</t>
  </si>
  <si>
    <t>Track
Mode
1 KHz Ping</t>
  </si>
  <si>
    <t>Total Battery Current</t>
  </si>
  <si>
    <t>Flight Mode</t>
  </si>
  <si>
    <t>Max GPS Accquire time (sec)</t>
  </si>
  <si>
    <t>APRS Message XMIT time (sec)</t>
  </si>
  <si>
    <t>Average Current for one APRS TX period (mA)</t>
  </si>
  <si>
    <t>Hibernate Mode</t>
  </si>
  <si>
    <t>Launch Date (1 May 2019, Julian Day)</t>
  </si>
  <si>
    <t>Average Current for Hibernate period (mA)</t>
  </si>
  <si>
    <t>Battery: 3.6V, D-Cell, MODEL TL-5930</t>
  </si>
  <si>
    <t>Track Mode start Date (1 Nov 2019, Julian Day)</t>
  </si>
  <si>
    <t>Track Mode</t>
  </si>
  <si>
    <t>Number of days in Track Mode</t>
  </si>
  <si>
    <t>PING_DURATION (sec)</t>
  </si>
  <si>
    <t>TRACK_GPS_PERIOD in seconds</t>
  </si>
  <si>
    <t>FLIGHT_PERIOD in seconds</t>
  </si>
  <si>
    <t>FLIGHT_APRS_TX_PERIOD in seconds</t>
  </si>
  <si>
    <t>Number of  APRS messages sent
  per TRACK GPS Period</t>
  </si>
  <si>
    <t>TRACK_APRS_TX_PERIOD in seconds</t>
  </si>
  <si>
    <t>Number Pings sent
per TRACK GPS Period</t>
  </si>
  <si>
    <t>HIBERNATE_PERIOD (hours)</t>
  </si>
  <si>
    <t>Average Current during one Track Mode Period (mA)</t>
  </si>
  <si>
    <t>GPS Duty cycle (%)</t>
  </si>
  <si>
    <t>APRS Duty cycle (%)</t>
  </si>
  <si>
    <t>Ping Duty cycle (%)</t>
  </si>
  <si>
    <t>Hibernate Duty cycle (%)</t>
  </si>
  <si>
    <t>Number of APRS messages sent</t>
  </si>
  <si>
    <t>Flight + Hibernate + Track Total (Ah)</t>
  </si>
  <si>
    <t>Total for Track Mode period (mAh)</t>
  </si>
  <si>
    <t>Total for the Hibernatet Mode period (mAh)</t>
  </si>
  <si>
    <r>
      <rPr>
        <b/>
        <sz val="12"/>
        <color theme="1"/>
        <rFont val="Calibri"/>
        <family val="2"/>
        <scheme val="minor"/>
      </rPr>
      <t>FLIGHT_PERIOD</t>
    </r>
    <r>
      <rPr>
        <sz val="12"/>
        <color theme="1"/>
        <rFont val="Calibri"/>
        <family val="2"/>
        <scheme val="minor"/>
      </rPr>
      <t xml:space="preserve"> (min)</t>
    </r>
  </si>
  <si>
    <r>
      <rPr>
        <b/>
        <sz val="10"/>
        <color theme="1"/>
        <rFont val="Arial"/>
        <family val="2"/>
      </rPr>
      <t>FLIGHT_APRS_TX_PERIOD</t>
    </r>
    <r>
      <rPr>
        <sz val="10"/>
        <color theme="1"/>
        <rFont val="Arial"/>
        <family val="2"/>
      </rPr>
      <t xml:space="preserve"> (min)</t>
    </r>
  </si>
  <si>
    <r>
      <rPr>
        <b/>
        <sz val="10"/>
        <color theme="1"/>
        <rFont val="Arial"/>
        <family val="2"/>
      </rPr>
      <t>HIBERNATE_PERIOD</t>
    </r>
    <r>
      <rPr>
        <sz val="10"/>
        <color theme="1"/>
        <rFont val="Arial"/>
        <family val="2"/>
      </rPr>
      <t xml:space="preserve"> (days)</t>
    </r>
  </si>
  <si>
    <r>
      <rPr>
        <b/>
        <sz val="10"/>
        <color theme="1"/>
        <rFont val="Arial"/>
        <family val="2"/>
      </rPr>
      <t>TRACK_GPS_PERIOD</t>
    </r>
    <r>
      <rPr>
        <sz val="10"/>
        <color theme="1"/>
        <rFont val="Arial"/>
        <family val="2"/>
      </rPr>
      <t xml:space="preserve"> (Hrs)</t>
    </r>
  </si>
  <si>
    <r>
      <rPr>
        <b/>
        <sz val="10"/>
        <color theme="1"/>
        <rFont val="Arial"/>
        <family val="2"/>
      </rPr>
      <t>TRACK_APRS_TX_PERIOD</t>
    </r>
    <r>
      <rPr>
        <sz val="10"/>
        <color theme="1"/>
        <rFont val="Arial"/>
        <family val="2"/>
      </rPr>
      <t xml:space="preserve"> (minutes)</t>
    </r>
  </si>
  <si>
    <r>
      <rPr>
        <b/>
        <sz val="10"/>
        <color theme="1"/>
        <rFont val="Arial"/>
        <family val="2"/>
      </rPr>
      <t>TRACK_PING_TX_PERIOD</t>
    </r>
    <r>
      <rPr>
        <sz val="10"/>
        <color theme="1"/>
        <rFont val="Arial"/>
        <family val="2"/>
      </rPr>
      <t xml:space="preserve"> (sec)</t>
    </r>
  </si>
  <si>
    <r>
      <rPr>
        <b/>
        <sz val="10"/>
        <color theme="1"/>
        <rFont val="Arial"/>
        <family val="2"/>
      </rPr>
      <t>PING_DURATION</t>
    </r>
    <r>
      <rPr>
        <sz val="10"/>
        <color theme="1"/>
        <rFont val="Arial"/>
        <family val="2"/>
      </rPr>
      <t xml:space="preserve">  (msec)</t>
    </r>
  </si>
  <si>
    <t>Total for the Flight Mode period 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</si>
</sst>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1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i/>
      <sz val="10"/>
      <color theme="1"/>
      <name val="Arial"/>
      <family val="2"/>
    </font>
    <font>
      <i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2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indent="1"/>
    </xf>
    <xf numFmtId="0" fontId="5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  <xf numFmtId="165" fontId="0" fillId="0" borderId="7" xfId="0" applyNumberForma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Reese" id="{3C0FEC1C-092F-49CD-A7F4-DD4D0C40CD11}" userId="33e44b4989ce58d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BB45-9B1F-954A-B6B3-9143B38ACA0E}">
  <dimension ref="A2:G59"/>
  <sheetViews>
    <sheetView tabSelected="1" workbookViewId="0">
      <selection activeCell="G17" sqref="G17"/>
    </sheetView>
  </sheetViews>
  <sheetFormatPr defaultColWidth="11" defaultRowHeight="15.75" x14ac:dyDescent="0.5"/>
  <cols>
    <col min="1" max="1" width="43.0625" style="2" customWidth="1"/>
    <col min="2" max="2" width="11.8125" style="1" customWidth="1"/>
    <col min="3" max="3" width="13" style="1" customWidth="1"/>
    <col min="4" max="4" width="11.6875" style="1" customWidth="1"/>
    <col min="5" max="5" width="11.0625" style="1" customWidth="1"/>
    <col min="6" max="6" width="13.75" style="1" customWidth="1"/>
    <col min="7" max="7" width="14.6875" style="1" customWidth="1"/>
    <col min="8" max="8" width="25.1875" customWidth="1"/>
    <col min="11" max="11" width="15.5" customWidth="1"/>
    <col min="12" max="12" width="15" customWidth="1"/>
    <col min="15" max="15" width="14" customWidth="1"/>
    <col min="16" max="16" width="14.5" customWidth="1"/>
  </cols>
  <sheetData>
    <row r="2" spans="1:7" x14ac:dyDescent="0.5">
      <c r="A2" s="2" t="s">
        <v>22</v>
      </c>
    </row>
    <row r="3" spans="1:7" x14ac:dyDescent="0.5">
      <c r="A3" s="6" t="s">
        <v>2</v>
      </c>
      <c r="B3" s="1">
        <v>3.6</v>
      </c>
      <c r="C3" s="3" t="s">
        <v>5</v>
      </c>
    </row>
    <row r="4" spans="1:7" ht="16.149999999999999" thickBot="1" x14ac:dyDescent="0.55000000000000004"/>
    <row r="5" spans="1:7" s="1" customFormat="1" ht="47.65" thickBot="1" x14ac:dyDescent="0.55000000000000004">
      <c r="A5" s="27" t="s">
        <v>0</v>
      </c>
      <c r="B5" s="20" t="s">
        <v>4</v>
      </c>
      <c r="C5" s="21" t="s">
        <v>6</v>
      </c>
      <c r="D5" s="21" t="s">
        <v>7</v>
      </c>
      <c r="E5" s="21" t="s">
        <v>12</v>
      </c>
      <c r="F5" s="21" t="s">
        <v>13</v>
      </c>
      <c r="G5" s="22" t="s">
        <v>1</v>
      </c>
    </row>
    <row r="6" spans="1:7" x14ac:dyDescent="0.5">
      <c r="A6" s="26"/>
      <c r="B6" s="23" t="s">
        <v>3</v>
      </c>
      <c r="C6" s="24" t="s">
        <v>3</v>
      </c>
      <c r="D6" s="24" t="s">
        <v>3</v>
      </c>
      <c r="E6" s="24" t="s">
        <v>3</v>
      </c>
      <c r="F6" s="24" t="s">
        <v>3</v>
      </c>
      <c r="G6" s="25" t="s">
        <v>3</v>
      </c>
    </row>
    <row r="7" spans="1:7" x14ac:dyDescent="0.5">
      <c r="A7" s="18" t="s">
        <v>11</v>
      </c>
      <c r="B7" s="16">
        <v>0</v>
      </c>
      <c r="C7" s="11">
        <v>0</v>
      </c>
      <c r="D7" s="11">
        <v>25</v>
      </c>
      <c r="E7" s="11">
        <v>25</v>
      </c>
      <c r="F7" s="11">
        <v>25</v>
      </c>
      <c r="G7" s="13">
        <v>0.115</v>
      </c>
    </row>
    <row r="8" spans="1:7" x14ac:dyDescent="0.5">
      <c r="A8" s="18" t="s">
        <v>10</v>
      </c>
      <c r="B8" s="16">
        <v>0</v>
      </c>
      <c r="C8" s="11">
        <v>30</v>
      </c>
      <c r="D8" s="11">
        <v>30</v>
      </c>
      <c r="E8" s="11">
        <v>0</v>
      </c>
      <c r="F8" s="11">
        <v>0</v>
      </c>
      <c r="G8" s="13">
        <v>0</v>
      </c>
    </row>
    <row r="9" spans="1:7" x14ac:dyDescent="0.5">
      <c r="A9" s="18" t="s">
        <v>9</v>
      </c>
      <c r="B9" s="16">
        <v>0</v>
      </c>
      <c r="C9" s="11">
        <v>2</v>
      </c>
      <c r="D9" s="11">
        <v>2</v>
      </c>
      <c r="E9" s="11">
        <v>0</v>
      </c>
      <c r="F9" s="11">
        <v>0</v>
      </c>
      <c r="G9" s="13">
        <v>0</v>
      </c>
    </row>
    <row r="10" spans="1:7" x14ac:dyDescent="0.5">
      <c r="A10" s="18" t="s">
        <v>8</v>
      </c>
      <c r="B10" s="16">
        <v>140</v>
      </c>
      <c r="C10" s="11">
        <v>0</v>
      </c>
      <c r="D10" s="11">
        <v>0</v>
      </c>
      <c r="E10" s="12">
        <f>(5/B3)*B10/0.9</f>
        <v>216.04938271604937</v>
      </c>
      <c r="F10" s="12">
        <f>E10</f>
        <v>216.04938271604937</v>
      </c>
      <c r="G10" s="13">
        <v>0</v>
      </c>
    </row>
    <row r="11" spans="1:7" ht="16.149999999999999" thickBot="1" x14ac:dyDescent="0.55000000000000004">
      <c r="A11" s="19" t="s">
        <v>14</v>
      </c>
      <c r="B11" s="17">
        <f t="shared" ref="B11:G11" si="0">SUM(B7:B10)</f>
        <v>140</v>
      </c>
      <c r="C11" s="14">
        <f t="shared" si="0"/>
        <v>32</v>
      </c>
      <c r="D11" s="15">
        <f t="shared" si="0"/>
        <v>57</v>
      </c>
      <c r="E11" s="15">
        <f t="shared" si="0"/>
        <v>241.04938271604937</v>
      </c>
      <c r="F11" s="15">
        <f t="shared" si="0"/>
        <v>241.04938271604937</v>
      </c>
      <c r="G11" s="40">
        <f t="shared" si="0"/>
        <v>0.115</v>
      </c>
    </row>
    <row r="12" spans="1:7" x14ac:dyDescent="0.5">
      <c r="A12" s="30"/>
      <c r="B12" s="9"/>
      <c r="C12" s="9"/>
      <c r="D12" s="10"/>
      <c r="E12" s="10"/>
      <c r="F12" s="10"/>
      <c r="G12" s="31"/>
    </row>
    <row r="14" spans="1:7" ht="18" x14ac:dyDescent="0.5">
      <c r="A14" s="43" t="s">
        <v>15</v>
      </c>
      <c r="B14" s="44"/>
    </row>
    <row r="15" spans="1:7" x14ac:dyDescent="0.5">
      <c r="A15" s="32" t="s">
        <v>43</v>
      </c>
      <c r="B15" s="11">
        <v>60</v>
      </c>
    </row>
    <row r="16" spans="1:7" x14ac:dyDescent="0.5">
      <c r="A16" s="33" t="s">
        <v>28</v>
      </c>
      <c r="B16" s="11">
        <f>B15*60</f>
        <v>3600</v>
      </c>
    </row>
    <row r="17" spans="1:2" x14ac:dyDescent="0.5">
      <c r="A17" s="34" t="s">
        <v>44</v>
      </c>
      <c r="B17" s="11">
        <v>10</v>
      </c>
    </row>
    <row r="18" spans="1:2" x14ac:dyDescent="0.5">
      <c r="A18" s="35" t="s">
        <v>29</v>
      </c>
      <c r="B18" s="11">
        <f>B17*60</f>
        <v>600</v>
      </c>
    </row>
    <row r="19" spans="1:2" x14ac:dyDescent="0.5">
      <c r="A19" s="34" t="s">
        <v>16</v>
      </c>
      <c r="B19" s="11">
        <v>120</v>
      </c>
    </row>
    <row r="20" spans="1:2" x14ac:dyDescent="0.5">
      <c r="A20" s="34" t="s">
        <v>17</v>
      </c>
      <c r="B20" s="11">
        <v>1</v>
      </c>
    </row>
    <row r="21" spans="1:2" x14ac:dyDescent="0.5">
      <c r="A21" s="34" t="s">
        <v>39</v>
      </c>
      <c r="B21" s="11">
        <f>B16/B18</f>
        <v>6</v>
      </c>
    </row>
    <row r="22" spans="1:2" x14ac:dyDescent="0.5">
      <c r="A22" s="36" t="s">
        <v>36</v>
      </c>
      <c r="B22" s="28">
        <f>100*(B21*B20/B16)</f>
        <v>0.16666666666666669</v>
      </c>
    </row>
    <row r="23" spans="1:2" x14ac:dyDescent="0.5">
      <c r="A23" s="36" t="s">
        <v>35</v>
      </c>
      <c r="B23" s="11">
        <f>100*(B21*B19/B16)</f>
        <v>20</v>
      </c>
    </row>
    <row r="24" spans="1:2" x14ac:dyDescent="0.5">
      <c r="A24" s="34" t="s">
        <v>18</v>
      </c>
      <c r="B24" s="12">
        <f>(B21*B20*E11 + B21*B19*D11 + (B16-B21*B20-B21*B19)*G11)/B16</f>
        <v>11.89355730452675</v>
      </c>
    </row>
    <row r="25" spans="1:2" x14ac:dyDescent="0.5">
      <c r="A25" s="34" t="s">
        <v>50</v>
      </c>
      <c r="B25" s="12">
        <f>B24*B15/60</f>
        <v>11.89355730452675</v>
      </c>
    </row>
    <row r="26" spans="1:2" x14ac:dyDescent="0.5">
      <c r="A26" s="7"/>
    </row>
    <row r="27" spans="1:2" ht="18" x14ac:dyDescent="0.5">
      <c r="A27" s="43" t="s">
        <v>19</v>
      </c>
      <c r="B27" s="44"/>
    </row>
    <row r="28" spans="1:2" x14ac:dyDescent="0.5">
      <c r="A28" s="34" t="s">
        <v>20</v>
      </c>
      <c r="B28" s="11">
        <v>121</v>
      </c>
    </row>
    <row r="29" spans="1:2" x14ac:dyDescent="0.5">
      <c r="A29" s="34" t="s">
        <v>23</v>
      </c>
      <c r="B29" s="11">
        <v>305</v>
      </c>
    </row>
    <row r="30" spans="1:2" x14ac:dyDescent="0.5">
      <c r="A30" s="34" t="s">
        <v>45</v>
      </c>
      <c r="B30" s="11">
        <f>B29-B28</f>
        <v>184</v>
      </c>
    </row>
    <row r="31" spans="1:2" x14ac:dyDescent="0.5">
      <c r="A31" s="35" t="s">
        <v>33</v>
      </c>
      <c r="B31" s="11">
        <f>B30*24</f>
        <v>4416</v>
      </c>
    </row>
    <row r="32" spans="1:2" x14ac:dyDescent="0.5">
      <c r="A32" s="34" t="s">
        <v>21</v>
      </c>
      <c r="B32" s="29">
        <f>G11</f>
        <v>0.115</v>
      </c>
    </row>
    <row r="33" spans="1:7" x14ac:dyDescent="0.5">
      <c r="A33" s="34" t="s">
        <v>42</v>
      </c>
      <c r="B33" s="12">
        <f>B32*B31</f>
        <v>507.84000000000003</v>
      </c>
    </row>
    <row r="34" spans="1:7" x14ac:dyDescent="0.5">
      <c r="A34" s="7"/>
      <c r="B34" s="5"/>
    </row>
    <row r="35" spans="1:7" ht="18" x14ac:dyDescent="0.5">
      <c r="A35" s="41" t="s">
        <v>24</v>
      </c>
      <c r="B35" s="42"/>
    </row>
    <row r="36" spans="1:7" x14ac:dyDescent="0.5">
      <c r="A36" s="36" t="s">
        <v>46</v>
      </c>
      <c r="B36" s="12">
        <v>24</v>
      </c>
    </row>
    <row r="37" spans="1:7" x14ac:dyDescent="0.5">
      <c r="A37" s="37" t="s">
        <v>27</v>
      </c>
      <c r="B37" s="12">
        <f>B36*60*60</f>
        <v>86400</v>
      </c>
    </row>
    <row r="38" spans="1:7" x14ac:dyDescent="0.5">
      <c r="A38" s="36" t="s">
        <v>16</v>
      </c>
      <c r="B38" s="11">
        <v>180</v>
      </c>
    </row>
    <row r="39" spans="1:7" x14ac:dyDescent="0.5">
      <c r="A39" s="36" t="s">
        <v>35</v>
      </c>
      <c r="B39" s="28">
        <f>(B38/B37)*100</f>
        <v>0.20833333333333334</v>
      </c>
    </row>
    <row r="40" spans="1:7" x14ac:dyDescent="0.5">
      <c r="A40" s="36"/>
      <c r="B40" s="28"/>
    </row>
    <row r="41" spans="1:7" x14ac:dyDescent="0.5">
      <c r="A41" s="36" t="s">
        <v>47</v>
      </c>
      <c r="B41" s="12">
        <v>15</v>
      </c>
    </row>
    <row r="42" spans="1:7" x14ac:dyDescent="0.5">
      <c r="A42" s="37" t="s">
        <v>31</v>
      </c>
      <c r="B42" s="12">
        <f>B41*60</f>
        <v>900</v>
      </c>
    </row>
    <row r="43" spans="1:7" s="8" customFormat="1" ht="29.65" customHeight="1" x14ac:dyDescent="0.5">
      <c r="A43" s="38" t="s">
        <v>30</v>
      </c>
      <c r="B43" s="12">
        <f>B37/B42</f>
        <v>96</v>
      </c>
      <c r="C43" s="1"/>
      <c r="D43" s="1"/>
      <c r="E43" s="1"/>
      <c r="F43" s="1"/>
      <c r="G43" s="1"/>
    </row>
    <row r="44" spans="1:7" s="8" customFormat="1" ht="18" customHeight="1" x14ac:dyDescent="0.5">
      <c r="A44" s="36" t="s">
        <v>36</v>
      </c>
      <c r="B44" s="28">
        <f>(96/B37)*100</f>
        <v>0.1111111111111111</v>
      </c>
      <c r="C44" s="1"/>
      <c r="D44" s="1"/>
      <c r="E44" s="1"/>
      <c r="F44" s="1"/>
      <c r="G44" s="1"/>
    </row>
    <row r="45" spans="1:7" s="8" customFormat="1" ht="18" customHeight="1" x14ac:dyDescent="0.5">
      <c r="A45" s="36"/>
      <c r="B45" s="28"/>
      <c r="C45" s="1"/>
      <c r="D45" s="1"/>
      <c r="E45" s="1"/>
      <c r="F45" s="1"/>
      <c r="G45" s="1"/>
    </row>
    <row r="46" spans="1:7" x14ac:dyDescent="0.5">
      <c r="A46" s="36" t="s">
        <v>48</v>
      </c>
      <c r="B46" s="12">
        <v>15</v>
      </c>
    </row>
    <row r="47" spans="1:7" x14ac:dyDescent="0.5">
      <c r="A47" s="36" t="s">
        <v>49</v>
      </c>
      <c r="B47" s="12">
        <v>100</v>
      </c>
    </row>
    <row r="48" spans="1:7" x14ac:dyDescent="0.5">
      <c r="A48" s="37" t="s">
        <v>26</v>
      </c>
      <c r="B48" s="29">
        <f>B47/1000</f>
        <v>0.1</v>
      </c>
    </row>
    <row r="49" spans="1:7" ht="25.5" x14ac:dyDescent="0.5">
      <c r="A49" s="38" t="s">
        <v>32</v>
      </c>
      <c r="B49" s="12">
        <f>60/B46*60*B36</f>
        <v>5760</v>
      </c>
    </row>
    <row r="50" spans="1:7" s="8" customFormat="1" ht="18" customHeight="1" x14ac:dyDescent="0.5">
      <c r="A50" s="36" t="s">
        <v>37</v>
      </c>
      <c r="B50" s="28">
        <f>(B49*B48/B37)*100</f>
        <v>0.66666666666666674</v>
      </c>
      <c r="C50" s="1"/>
      <c r="D50" s="1"/>
      <c r="E50" s="1"/>
      <c r="F50" s="1"/>
      <c r="G50" s="1"/>
    </row>
    <row r="51" spans="1:7" s="8" customFormat="1" ht="18" customHeight="1" x14ac:dyDescent="0.5">
      <c r="A51" s="36"/>
      <c r="B51" s="28"/>
      <c r="C51" s="1"/>
      <c r="D51" s="1"/>
      <c r="E51" s="1"/>
      <c r="F51" s="1"/>
      <c r="G51" s="1"/>
    </row>
    <row r="52" spans="1:7" s="8" customFormat="1" ht="18" customHeight="1" x14ac:dyDescent="0.5">
      <c r="A52" s="36" t="s">
        <v>38</v>
      </c>
      <c r="B52" s="28">
        <f>((B37-180-96-B49/10)/B37)*100</f>
        <v>99.013888888888886</v>
      </c>
      <c r="C52" s="1"/>
      <c r="D52" s="1"/>
      <c r="E52" s="1"/>
      <c r="F52" s="1"/>
      <c r="G52" s="1"/>
    </row>
    <row r="53" spans="1:7" s="8" customFormat="1" ht="18" customHeight="1" x14ac:dyDescent="0.5">
      <c r="A53" s="36"/>
      <c r="B53" s="28"/>
      <c r="C53" s="1"/>
      <c r="D53" s="1"/>
      <c r="E53" s="1"/>
      <c r="F53" s="1"/>
      <c r="G53" s="1"/>
    </row>
    <row r="54" spans="1:7" x14ac:dyDescent="0.5">
      <c r="A54" s="36" t="s">
        <v>34</v>
      </c>
      <c r="B54" s="28">
        <f>(D11*B38 + E11*B43 + F11* B49*B48 + G11*(B37-B38-B49*B48))/B37</f>
        <v>2.1075722822359393</v>
      </c>
    </row>
    <row r="55" spans="1:7" x14ac:dyDescent="0.5">
      <c r="A55" s="36" t="s">
        <v>25</v>
      </c>
      <c r="B55" s="12">
        <v>90</v>
      </c>
    </row>
    <row r="56" spans="1:7" x14ac:dyDescent="0.5">
      <c r="A56" s="36" t="s">
        <v>41</v>
      </c>
      <c r="B56" s="12">
        <f>B55*B54*24</f>
        <v>4552.3561296296293</v>
      </c>
    </row>
    <row r="57" spans="1:7" x14ac:dyDescent="0.5">
      <c r="A57" s="39"/>
      <c r="B57" s="5"/>
    </row>
    <row r="58" spans="1:7" x14ac:dyDescent="0.5">
      <c r="A58" s="39" t="s">
        <v>40</v>
      </c>
      <c r="B58" s="4">
        <f>(B25+B33+B56)/1000</f>
        <v>5.0720896869341558</v>
      </c>
    </row>
    <row r="59" spans="1:7" x14ac:dyDescent="0.5">
      <c r="A59" s="7"/>
      <c r="B59" s="5"/>
    </row>
  </sheetData>
  <mergeCells count="3">
    <mergeCell ref="A35:B35"/>
    <mergeCell ref="A27:B27"/>
    <mergeCell ref="A14:B1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 Reese</cp:lastModifiedBy>
  <dcterms:created xsi:type="dcterms:W3CDTF">2019-03-06T20:22:49Z</dcterms:created>
  <dcterms:modified xsi:type="dcterms:W3CDTF">2019-05-08T03:55:28Z</dcterms:modified>
</cp:coreProperties>
</file>