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483C955E-C8D0-4E40-88C0-8DB907822660}" xr6:coauthVersionLast="47" xr6:coauthVersionMax="47" xr10:uidLastSave="{00000000-0000-0000-0000-000000000000}"/>
  <bookViews>
    <workbookView xWindow="-120" yWindow="-120" windowWidth="38640" windowHeight="212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G2" i="1"/>
  <c r="G3" i="1"/>
  <c r="G4" i="1"/>
  <c r="G5" i="1"/>
  <c r="G6" i="1"/>
  <c r="G7" i="1"/>
  <c r="G8" i="1"/>
  <c r="G9" i="1"/>
  <c r="G10" i="1"/>
  <c r="G11" i="1"/>
  <c r="G12" i="1"/>
  <c r="G13" i="1"/>
  <c r="G14" i="1"/>
  <c r="W14" i="1" s="1"/>
  <c r="G15" i="1"/>
  <c r="W15" i="1" s="1"/>
  <c r="G16" i="1"/>
  <c r="G17" i="1"/>
  <c r="G18" i="1"/>
  <c r="G19" i="1"/>
  <c r="G20" i="1"/>
  <c r="G21" i="1"/>
  <c r="G22" i="1"/>
  <c r="N2" i="1"/>
  <c r="N3" i="1"/>
  <c r="N4" i="1"/>
  <c r="N5" i="1"/>
  <c r="N6" i="1"/>
  <c r="N7" i="1"/>
  <c r="N8" i="1"/>
  <c r="N9" i="1"/>
  <c r="N10" i="1"/>
  <c r="N11" i="1"/>
  <c r="N12" i="1"/>
  <c r="N13" i="1"/>
  <c r="N14" i="1"/>
  <c r="N15" i="1"/>
  <c r="N16" i="1"/>
  <c r="N17" i="1"/>
  <c r="N18" i="1"/>
  <c r="N19" i="1"/>
  <c r="N20" i="1"/>
  <c r="N21" i="1"/>
  <c r="N22" i="1"/>
  <c r="V2" i="1"/>
  <c r="V3" i="1"/>
  <c r="V4" i="1"/>
  <c r="V5" i="1"/>
  <c r="V6" i="1"/>
  <c r="V7" i="1"/>
  <c r="V8" i="1"/>
  <c r="V9" i="1"/>
  <c r="V10" i="1"/>
  <c r="V11" i="1"/>
  <c r="V12" i="1"/>
  <c r="V13" i="1"/>
  <c r="V14" i="1"/>
  <c r="V15" i="1"/>
  <c r="V16" i="1"/>
  <c r="V17" i="1"/>
  <c r="V18" i="1"/>
  <c r="V19" i="1"/>
  <c r="V20" i="1"/>
  <c r="V21" i="1"/>
  <c r="V22" i="1"/>
  <c r="M23" i="1"/>
  <c r="P2" i="1"/>
  <c r="S2" i="1" s="1"/>
  <c r="P3" i="1"/>
  <c r="S3" i="1" s="1"/>
  <c r="P4" i="1"/>
  <c r="S4" i="1" s="1"/>
  <c r="P5" i="1"/>
  <c r="S5" i="1" s="1"/>
  <c r="P6" i="1"/>
  <c r="S6" i="1" s="1"/>
  <c r="P7" i="1"/>
  <c r="S7" i="1" s="1"/>
  <c r="P8" i="1"/>
  <c r="S8" i="1" s="1"/>
  <c r="P9" i="1"/>
  <c r="S9" i="1" s="1"/>
  <c r="P10" i="1"/>
  <c r="S10" i="1" s="1"/>
  <c r="P11" i="1"/>
  <c r="S11" i="1" s="1"/>
  <c r="P12" i="1"/>
  <c r="S12" i="1" s="1"/>
  <c r="P13" i="1"/>
  <c r="S13" i="1" s="1"/>
  <c r="P14" i="1"/>
  <c r="S14" i="1" s="1"/>
  <c r="P15" i="1"/>
  <c r="S15" i="1" s="1"/>
  <c r="P16" i="1"/>
  <c r="S16" i="1" s="1"/>
  <c r="P17" i="1"/>
  <c r="S17" i="1" s="1"/>
  <c r="P18" i="1"/>
  <c r="S18" i="1" s="1"/>
  <c r="P19" i="1"/>
  <c r="S19" i="1" s="1"/>
  <c r="P20" i="1"/>
  <c r="S20" i="1" s="1"/>
  <c r="P21" i="1"/>
  <c r="S21" i="1" s="1"/>
  <c r="P22" i="1"/>
  <c r="S22" i="1" s="1"/>
  <c r="W16" i="1" l="1"/>
  <c r="W4" i="1"/>
  <c r="W3" i="1"/>
  <c r="W2" i="1"/>
  <c r="W12" i="1"/>
  <c r="W11" i="1"/>
  <c r="W22" i="1"/>
  <c r="W10" i="1"/>
  <c r="W21" i="1"/>
  <c r="W9" i="1"/>
  <c r="W20" i="1"/>
  <c r="W8" i="1"/>
  <c r="W19" i="1"/>
  <c r="W7" i="1"/>
  <c r="W13" i="1"/>
  <c r="W18" i="1"/>
  <c r="W6" i="1"/>
  <c r="W17" i="1"/>
  <c r="W5" i="1"/>
  <c r="N23" i="1"/>
  <c r="S23" i="1"/>
  <c r="P23" i="1"/>
  <c r="T20" i="1" l="1"/>
  <c r="T10" i="1"/>
  <c r="Q7" i="1"/>
  <c r="Q16" i="1"/>
  <c r="T2" i="1"/>
  <c r="Q15" i="1"/>
  <c r="Q5" i="1"/>
  <c r="Q11" i="1"/>
  <c r="Q4" i="1"/>
  <c r="Q21" i="1"/>
  <c r="T15" i="1"/>
  <c r="T16" i="1"/>
  <c r="Q13" i="1"/>
  <c r="T13" i="1"/>
  <c r="Q19" i="1"/>
  <c r="Q18" i="1"/>
  <c r="T7" i="1"/>
  <c r="Q3" i="1"/>
  <c r="T8" i="1"/>
  <c r="Q2" i="1"/>
  <c r="Q6" i="1"/>
  <c r="T14" i="1"/>
  <c r="Q14" i="1"/>
  <c r="Q22" i="1"/>
  <c r="T3" i="1"/>
  <c r="Q17" i="1"/>
  <c r="Q8" i="1"/>
  <c r="T19" i="1"/>
  <c r="Q9" i="1"/>
  <c r="Q12" i="1"/>
  <c r="Q10" i="1"/>
  <c r="T17" i="1"/>
  <c r="T5" i="1"/>
  <c r="T18" i="1"/>
  <c r="T6" i="1"/>
  <c r="T12" i="1"/>
  <c r="T11" i="1"/>
  <c r="T9" i="1"/>
  <c r="T21" i="1"/>
  <c r="T22" i="1"/>
  <c r="T4" i="1"/>
  <c r="Q20" i="1"/>
</calcChain>
</file>

<file path=xl/sharedStrings.xml><?xml version="1.0" encoding="utf-8"?>
<sst xmlns="http://schemas.openxmlformats.org/spreadsheetml/2006/main" count="173" uniqueCount="92">
  <si>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</si>
  <si>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</si>
  <si>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</si>
  <si>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</si>
  <si>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</si>
  <si>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</si>
  <si>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</si>
  <si>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</si>
  <si>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</si>
  <si>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</si>
  <si>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</si>
  <si>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</si>
  <si>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</si>
  <si>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</si>
  <si>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</si>
  <si>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</si>
  <si>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</si>
  <si>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</si>
  <si>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</si>
  <si>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</si>
  <si>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</si>
  <si>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</si>
  <si>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Total</t>
  </si>
  <si>
    <t>T/tProm</t>
  </si>
  <si>
    <t>Material Usage</t>
  </si>
  <si>
    <t>High</t>
  </si>
  <si>
    <t>Low</t>
  </si>
  <si>
    <t>Extra Low</t>
  </si>
  <si>
    <t>Ultra Low</t>
  </si>
  <si>
    <t>Ultra High</t>
  </si>
  <si>
    <t>Extra High</t>
  </si>
  <si>
    <t>Normal</t>
  </si>
  <si>
    <t>Normal-Low</t>
  </si>
  <si>
    <t>Normal-High</t>
  </si>
  <si>
    <t>Text</t>
  </si>
  <si>
    <t>DensityCalc</t>
  </si>
  <si>
    <t>before top shell layers</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</si>
  <si>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</si>
  <si>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</si>
  <si>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</si>
  <si>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</si>
  <si>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</si>
  <si>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</si>
  <si>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</si>
  <si>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</si>
  <si>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</si>
  <si>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</si>
  <si>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</si>
  <si>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</si>
  <si>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</si>
  <si>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</si>
  <si>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</si>
  <si>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</si>
  <si>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</si>
  <si>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</si>
  <si>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</si>
  <si>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</si>
  <si>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Material Usage2</t>
  </si>
  <si>
    <t>Total Time</t>
  </si>
  <si>
    <t>g/t</t>
  </si>
  <si>
    <t>g/T/prom</t>
  </si>
  <si>
    <t>100mm x 100mm x 100mm</t>
  </si>
  <si>
    <t>Flor Ratio</t>
  </si>
  <si>
    <t>Printed</t>
  </si>
  <si>
    <t>Only Infill</t>
  </si>
  <si>
    <t>Infill Combination</t>
  </si>
  <si>
    <t>Total infill material usage</t>
  </si>
  <si>
    <t>Cubic reduced in the center</t>
  </si>
  <si>
    <t>Unknown</t>
  </si>
  <si>
    <t>Fills the area with progressively smaller versions of the outer contour, creating a concentric pattern. Ideal for 100% infill or flexible prints.</t>
  </si>
  <si>
    <t>Parallel lines spaced according to infill density. Each layer is printed perpendicular to the previous, resulting in low vertical bonding.</t>
  </si>
  <si>
    <t>Two-layer pattern of perpendicular lines, forming a grid. Overlapping points may cause noise or artifacts.</t>
  </si>
  <si>
    <t>Aesthetic, low-strength pattern with good flexibility.</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</si>
  <si>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</si>
  <si>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</si>
  <si>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</si>
  <si>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</si>
  <si>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Mathematical, isotropic surface providing equal strength in all directions. Excellent for strong, flexible prints and resin filling due to its interconnected structure.</t>
  </si>
  <si>
    <t>Triply Periodic Minimal Surface - D. Hybrid between [Cross Hatch](#cross-hatch) and [Gyroid](#gyroid), combining rigidity and smooth transitions. Isotropic and strong in all directions.</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</si>
  <si>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</si>
  <si>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</si>
  <si>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</si>
  <si>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This infill tries to generate a printable honeycomb structure by printing squares and octagons mantaining a vertical angle high enough to mantian contact with the previous layer.</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</si>
  <si>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</si>
  <si>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Spiral pattern that fills the area with concentric arcs, creating a smooth and continuous infill. Can be filled with resin thanks to its interconnected hollow structure, which allows the resin to flow through it and cure properly.</t>
  </si>
  <si>
    <t>Aesthetic pattern with low strength and high print time.</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</si>
  <si>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</si>
  <si>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</si>
  <si>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Similar to [Gyroid](#gyroid) but with linear patterns, creating weak points at internal corners.</t>
  </si>
  <si>
    <t>[Cubic](#cubic) pattern with extra internal divisions, improving X-Y strength.</t>
  </si>
  <si>
    <t>Time</t>
  </si>
  <si>
    <t>Material/Time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</si>
</sst>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cellXfs>
  <cellStyles count="2">
    <cellStyle name="Normal" xfId="0" builtinId="0"/>
    <cellStyle name="Porcentaje" xfId="1" builtinId="5"/>
  </cellStyles>
  <dxfs count="17">
    <dxf>
      <numFmt numFmtId="2" formatCode="0.00"/>
    </dxf>
    <dxf>
      <numFmt numFmtId="2" formatCode="0.00"/>
    </dxf>
    <dxf>
      <numFmt numFmtId="13" formatCode="0%"/>
    </dxf>
    <dxf>
      <numFmt numFmtId="2" formatCode="0.00"/>
    </dxf>
    <dxf>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D1:W23" totalsRowCount="1">
  <autoFilter ref="D1:W22" xr:uid="{14E0E815-2798-4AE1-A846-B8CADCC14BD7}"/>
  <tableColumns count="20">
    <tableColumn id="1" xr3:uid="{3D89DC5A-8AB2-4952-BD08-8DD7EDC3072E}" name="Infill" totalsRowLabel="Total"/>
    <tableColumn id="18" xr3:uid="{0AF02225-407A-4366-B524-2DC6A8FF6278}" name="Desc" dataDxfId="16" dataCellStyle="Porcentaje"/>
    <tableColumn id="9" xr3:uid="{EDA17F6B-F438-45F7-B1D4-D47E28684329}" name="XY-N" dataDxfId="15"/>
    <tableColumn id="17" xr3:uid="{94F205F5-D170-40A1-8C5F-879C636804AA}" name="X-Y Strength">
      <calculatedColumnFormula>_xlfn.XLOOKUP(Infill[[#This Row],[XY-N]],Rating[N],Rating[Name])</calculatedColumnFormula>
    </tableColumn>
    <tableColumn id="20" xr3:uid="{E9317962-9E1D-4D5B-9028-66E03DB4FC89}" name="Z-N" dataDxfId="14"/>
    <tableColumn id="16" xr3:uid="{D6A80A00-4E52-418C-9F58-C091734E73D4}" name="Z Strength">
      <calculatedColumnFormula>_xlfn.XLOOKUP(Infill[[#This Row],[Z-N]],Rating[N],Rating[Name])</calculatedColumnFormula>
    </tableColumn>
    <tableColumn id="15" xr3:uid="{A5F7A5DA-C5EE-4BAA-9BF1-1AF83AB88E06}" name="DensityCalc" dataDxfId="13" dataCellStyle="Porcentaje"/>
    <tableColumn id="5" xr3:uid="{CC2FB322-5D42-4375-BC4F-16927902366E}" name="hs"/>
    <tableColumn id="2" xr3:uid="{0B06FA91-5EDF-466A-8753-FFCA36B0EFB0}" name="min"/>
    <tableColumn id="3" xr3:uid="{E842218B-6949-43A1-A35A-6C35A7D812BB}" name="g" totalsRowFunction="average" totalsRowDxfId="3"/>
    <tableColumn id="4" xr3:uid="{55891199-0C82-4B3C-B416-4BE5775CD688}" name="Material Usage" totalsRowFunction="average" dataDxfId="12" totalsRowDxfId="2" dataCellStyle="Porcentaje">
      <calculatedColumnFormula>Infill[[#This Row],[g]]/(997.25*0.15)</calculatedColumnFormula>
    </tableColumn>
    <tableColumn id="11" xr3:uid="{32CE485A-842B-45B3-8F5D-B93DF0C49C8F}" name="Material Usage2" dataDxfId="11" dataCellStyle="Porcentaje"/>
    <tableColumn id="6" xr3:uid="{C7DC0832-87AA-48F2-8845-AAE7F7254500}" name="Total Time" totalsRowFunction="average" dataDxfId="10" totalsRowDxfId="1">
      <calculatedColumnFormula>Infill[[#This Row],[hs]]*60+Infill[[#This Row],[min]]</calculatedColumnFormula>
    </tableColumn>
    <tableColumn id="8" xr3:uid="{252F6390-A339-497F-955E-B7D85B035B56}" name="T/tProm" dataDxfId="9" dataCellStyle="Porcentaje">
      <calculatedColumnFormula>Infill[[#This Row],[Total Time]]/Infill[[#Totals],[Total Time]]</calculatedColumnFormula>
    </tableColumn>
    <tableColumn id="12" xr3:uid="{0224A6DD-647D-41E2-B74E-256AAEBCEDB8}" name="Time" dataDxfId="8" dataCellStyle="Porcentaje"/>
    <tableColumn id="7" xr3:uid="{3A33F243-4754-4015-A3B1-EEAA7B810730}" name="g/t" totalsRowFunction="average" dataDxfId="7" totalsRowDxfId="0" dataCellStyle="Porcentaje">
      <calculatedColumnFormula>Infill[[#This Row],[g]]/Infill[[#This Row],[Total Time]]</calculatedColumnFormula>
    </tableColumn>
    <tableColumn id="10" xr3:uid="{81F5FB07-EC80-4D98-B9AE-8EF8E1629F1A}" name="g/T/prom" dataCellStyle="Porcentaje">
      <calculatedColumnFormula>Infill[[#This Row],[g/t]]/Infill[[#Totals],[g/t]]</calculatedColumnFormula>
    </tableColumn>
    <tableColumn id="13" xr3:uid="{F80BCD33-B1E3-433F-AF6D-F982D670E727}" name="Material/Time" dataDxfId="6" dataCellStyle="Porcentaje"/>
    <tableColumn id="19" xr3:uid="{44AE3D7E-C8D1-4165-B6BD-E525E4F90672}" name="image" dataDxfId="5" dataCellStyle="Porcentaje">
      <calculatedColumnFormula>SUBSTITUTE(LOWER(Infill[[#This Row],[Infill]])," ","-")</calculatedColumnFormula>
    </tableColumn>
    <tableColumn id="14" xr3:uid="{AE92B56B-1C4F-4A43-BC18-AFFF1480255E}" name="Text" dataDxfId="4"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B20" totalsRowShown="0">
  <autoFilter ref="A11:B20" xr:uid="{8371D3BF-96D7-48EB-82A0-8021F9AA952E}"/>
  <tableColumns count="2">
    <tableColumn id="1" xr3:uid="{1D00CA6A-CEDD-45A1-8BA8-6DB7769D516C}" name="N"/>
    <tableColumn id="2" xr3:uid="{3AC9B406-037B-4FD3-80D6-86F4D94EDB36}"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W23"/>
  <sheetViews>
    <sheetView tabSelected="1" workbookViewId="0">
      <selection activeCell="J25" sqref="J25"/>
    </sheetView>
  </sheetViews>
  <sheetFormatPr baseColWidth="10" defaultRowHeight="15" x14ac:dyDescent="0.25"/>
  <cols>
    <col min="1" max="1" width="13.5703125" bestFit="1" customWidth="1"/>
    <col min="2" max="2" width="24" bestFit="1" customWidth="1"/>
    <col min="4" max="4" width="19.5703125" bestFit="1" customWidth="1"/>
    <col min="5" max="5" width="31.140625" customWidth="1"/>
    <col min="6" max="6" width="7.7109375" bestFit="1" customWidth="1"/>
    <col min="7" max="7" width="20.7109375" bestFit="1" customWidth="1"/>
    <col min="8" max="8" width="6.42578125" bestFit="1" customWidth="1"/>
    <col min="9" max="9" width="12.42578125" bestFit="1" customWidth="1"/>
    <col min="10" max="10" width="30.140625" bestFit="1" customWidth="1"/>
    <col min="11" max="11" width="5.42578125" bestFit="1" customWidth="1"/>
    <col min="12" max="12" width="6.7109375" bestFit="1" customWidth="1"/>
    <col min="13" max="13" width="7" bestFit="1" customWidth="1"/>
    <col min="14" max="14" width="12.5703125" bestFit="1" customWidth="1"/>
    <col min="15" max="15" width="13.28515625" bestFit="1" customWidth="1"/>
    <col min="16" max="16" width="16.42578125" bestFit="1" customWidth="1"/>
    <col min="17" max="17" width="10.42578125" bestFit="1" customWidth="1"/>
    <col min="18" max="18" width="11.85546875" bestFit="1" customWidth="1"/>
    <col min="19" max="19" width="6.140625" bestFit="1" customWidth="1"/>
    <col min="20" max="20" width="11.28515625" bestFit="1" customWidth="1"/>
    <col min="21" max="21" width="15.7109375" bestFit="1" customWidth="1"/>
    <col min="22" max="22" width="19.7109375" bestFit="1" customWidth="1"/>
    <col min="23" max="23" width="55.85546875" customWidth="1"/>
  </cols>
  <sheetData>
    <row r="1" spans="1:23" x14ac:dyDescent="0.25">
      <c r="A1" t="s">
        <v>48</v>
      </c>
      <c r="B1" t="s">
        <v>49</v>
      </c>
      <c r="D1" t="s">
        <v>0</v>
      </c>
      <c r="E1" t="s">
        <v>50</v>
      </c>
      <c r="F1" t="s">
        <v>55</v>
      </c>
      <c r="G1" t="s">
        <v>37</v>
      </c>
      <c r="H1" t="s">
        <v>56</v>
      </c>
      <c r="I1" t="s">
        <v>38</v>
      </c>
      <c r="J1" t="s">
        <v>35</v>
      </c>
      <c r="K1" t="s">
        <v>39</v>
      </c>
      <c r="L1" s="1" t="s">
        <v>21</v>
      </c>
      <c r="M1" t="s">
        <v>40</v>
      </c>
      <c r="N1" t="s">
        <v>24</v>
      </c>
      <c r="O1" t="s">
        <v>57</v>
      </c>
      <c r="P1" s="1" t="s">
        <v>58</v>
      </c>
      <c r="Q1" t="s">
        <v>23</v>
      </c>
      <c r="R1" t="s">
        <v>90</v>
      </c>
      <c r="S1" t="s">
        <v>59</v>
      </c>
      <c r="T1" t="s">
        <v>60</v>
      </c>
      <c r="U1" t="s">
        <v>91</v>
      </c>
      <c r="V1" t="s">
        <v>51</v>
      </c>
      <c r="W1" t="s">
        <v>34</v>
      </c>
    </row>
    <row r="2" spans="1:23" x14ac:dyDescent="0.25">
      <c r="A2" t="s">
        <v>41</v>
      </c>
      <c r="B2" t="s">
        <v>61</v>
      </c>
      <c r="D2" t="s">
        <v>1</v>
      </c>
      <c r="E2" s="2" t="s">
        <v>69</v>
      </c>
      <c r="F2" s="5">
        <v>2</v>
      </c>
      <c r="G2" t="str">
        <f>_xlfn.XLOOKUP(Infill[[#This Row],[XY-N]],Rating[N],Rating[Name])</f>
        <v>Low</v>
      </c>
      <c r="H2">
        <v>4</v>
      </c>
      <c r="I2" t="str">
        <f>_xlfn.XLOOKUP(Infill[[#This Row],[Z-N]],Rating[N],Rating[Name])</f>
        <v>Normal</v>
      </c>
      <c r="J2" s="2" t="s">
        <v>66</v>
      </c>
      <c r="K2">
        <v>8</v>
      </c>
      <c r="L2">
        <v>13</v>
      </c>
      <c r="M2">
        <v>158.77000000000001</v>
      </c>
      <c r="N2" s="2">
        <f>Infill[[#This Row],[g]]/(997.25*0.15)</f>
        <v>1.0613854767276678</v>
      </c>
      <c r="O2" s="2" t="s">
        <v>31</v>
      </c>
      <c r="P2">
        <f>Infill[[#This Row],[hs]]*60+Infill[[#This Row],[min]]</f>
        <v>493</v>
      </c>
      <c r="Q2" s="2">
        <f>Infill[[#This Row],[Total Time]]/Infill[[#Totals],[Total Time]]</f>
        <v>0.94220968329086285</v>
      </c>
      <c r="R2" s="2" t="s">
        <v>31</v>
      </c>
      <c r="S2" s="3">
        <f>Infill[[#This Row],[g]]/Infill[[#This Row],[Total Time]]</f>
        <v>0.32204868154158217</v>
      </c>
      <c r="T2" s="2">
        <f>Infill[[#This Row],[g/t]]/Infill[[#Totals],[g/t]]</f>
        <v>1.1954508889716147</v>
      </c>
      <c r="U2" t="s">
        <v>33</v>
      </c>
      <c r="V2" s="2" t="str">
        <f>SUBSTITUTE(LOWER(Infill[[#This Row],[Infill]])," ","-")</f>
        <v>concentric</v>
      </c>
      <c r="W2"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Concentric
Fills the area with progressively smaller versions of the outer contour, creating a concentric pattern. Ideal for 100% infill or flexible prints.
- **Horizontal Strength (X-Y):** Low
- **Vertical Strength (Z):** Normal
- **Density Calculation:** Total infill material usage
- **Material Usage:** Normal
- **Time:** Normal
- **Material/Time (Higher better):** Normal-High
![infill-top-concentric](https://github.com/SoftFever/OrcaSlicer/blob/main/doc/images/fill/infill-top-concentric.png?raw=true)
![infill-iso-concentric](https://github.com/SoftFever/OrcaSlicer/blob/main/doc/images/fill/infill-iso-concentric.png?raw=true)
</v>
      </c>
    </row>
    <row r="3" spans="1:23" x14ac:dyDescent="0.25">
      <c r="A3" t="s">
        <v>42</v>
      </c>
      <c r="B3" t="s">
        <v>45</v>
      </c>
      <c r="D3" t="s">
        <v>2</v>
      </c>
      <c r="E3" t="s">
        <v>70</v>
      </c>
      <c r="F3">
        <v>3</v>
      </c>
      <c r="G3" t="str">
        <f>_xlfn.XLOOKUP(Infill[[#This Row],[XY-N]],Rating[N],Rating[Name])</f>
        <v>Normal-Low</v>
      </c>
      <c r="H3">
        <v>2</v>
      </c>
      <c r="I3" t="str">
        <f>_xlfn.XLOOKUP(Infill[[#This Row],[Z-N]],Rating[N],Rating[Name])</f>
        <v>Low</v>
      </c>
      <c r="J3" s="2" t="s">
        <v>66</v>
      </c>
      <c r="K3">
        <v>8</v>
      </c>
      <c r="L3">
        <v>7</v>
      </c>
      <c r="M3">
        <v>148.6</v>
      </c>
      <c r="N3" s="2">
        <f>Infill[[#This Row],[g]]/(997.25*0.15)</f>
        <v>0.99339851257625134</v>
      </c>
      <c r="O3" s="2" t="s">
        <v>31</v>
      </c>
      <c r="P3">
        <f>Infill[[#This Row],[hs]]*60+Infill[[#This Row],[min]]</f>
        <v>487</v>
      </c>
      <c r="Q3" s="2">
        <f>Infill[[#This Row],[Total Time]]/Infill[[#Totals],[Total Time]]</f>
        <v>0.93074262832180565</v>
      </c>
      <c r="R3" s="2" t="s">
        <v>31</v>
      </c>
      <c r="S3" s="3">
        <f>Infill[[#This Row],[g]]/Infill[[#This Row],[Total Time]]</f>
        <v>0.30513347022587267</v>
      </c>
      <c r="T3" s="2">
        <f>Infill[[#This Row],[g/t]]/Infill[[#Totals],[g/t]]</f>
        <v>1.1326612998085344</v>
      </c>
      <c r="U3" t="s">
        <v>31</v>
      </c>
      <c r="V3" s="2" t="str">
        <f>SUBSTITUTE(LOWER(Infill[[#This Row],[Infill]])," ","-")</f>
        <v>rectilinear</v>
      </c>
      <c r="W3"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Rectilinear
Parallel lines spaced according to infill density. Each layer is printed perpendicular to the previous, resulting in low vertical bonding.
- **Horizontal Strength (X-Y):** Normal-Low
- **Vertical Strength (Z):** Low
- **Density Calculation:** Total infill material usage
- **Material Usage:** Normal
- **Time:** Normal
- **Material/Time (Higher better):** Normal
![infill-top-rectilinear](https://github.com/SoftFever/OrcaSlicer/blob/main/doc/images/fill/infill-top-rectilinear.png?raw=true)
![infill-iso-rectilinear](https://github.com/SoftFever/OrcaSlicer/blob/main/doc/images/fill/infill-iso-rectilinear.png?raw=true)
</v>
      </c>
    </row>
    <row r="4" spans="1:23" x14ac:dyDescent="0.25">
      <c r="A4" t="s">
        <v>43</v>
      </c>
      <c r="B4" s="2">
        <v>0.15</v>
      </c>
      <c r="D4" t="s">
        <v>3</v>
      </c>
      <c r="E4" t="s">
        <v>71</v>
      </c>
      <c r="F4">
        <v>6</v>
      </c>
      <c r="G4" t="str">
        <f>_xlfn.XLOOKUP(Infill[[#This Row],[XY-N]],Rating[N],Rating[Name])</f>
        <v>High</v>
      </c>
      <c r="H4">
        <v>6</v>
      </c>
      <c r="I4" t="str">
        <f>_xlfn.XLOOKUP(Infill[[#This Row],[Z-N]],Rating[N],Rating[Name])</f>
        <v>High</v>
      </c>
      <c r="J4" s="2" t="s">
        <v>66</v>
      </c>
      <c r="K4">
        <v>8</v>
      </c>
      <c r="L4">
        <v>6</v>
      </c>
      <c r="M4">
        <v>148.87</v>
      </c>
      <c r="N4" s="2">
        <f>Infill[[#This Row],[g]]/(997.25*0.15)</f>
        <v>0.99520347622628891</v>
      </c>
      <c r="O4" s="2" t="s">
        <v>31</v>
      </c>
      <c r="P4">
        <f>Infill[[#This Row],[hs]]*60+Infill[[#This Row],[min]]</f>
        <v>486</v>
      </c>
      <c r="Q4" s="2">
        <f>Infill[[#This Row],[Total Time]]/Infill[[#Totals],[Total Time]]</f>
        <v>0.92883145249362953</v>
      </c>
      <c r="R4" s="2" t="s">
        <v>31</v>
      </c>
      <c r="S4" s="3">
        <f>Infill[[#This Row],[g]]/Infill[[#This Row],[Total Time]]</f>
        <v>0.30631687242798356</v>
      </c>
      <c r="T4" s="2">
        <f>Infill[[#This Row],[g/t]]/Infill[[#Totals],[g/t]]</f>
        <v>1.1370541115031902</v>
      </c>
      <c r="U4" t="s">
        <v>31</v>
      </c>
      <c r="V4" s="2" t="str">
        <f>SUBSTITUTE(LOWER(Infill[[#This Row],[Infill]])," ","-")</f>
        <v>grid</v>
      </c>
      <c r="W4"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Grid
Two-layer pattern of perpendicular lines, forming a grid. Overlapping points may cause noise or artifacts.
- **Horizontal Strength (X-Y):** High
- **Vertical Strength (Z):** High
- **Density Calculation:** Total infill material usage
- **Material Usage:** Normal
- **Time:** Normal
- **Material/Time (Higher better):** Normal
![infill-top-grid](https://github.com/SoftFever/OrcaSlicer/blob/main/doc/images/fill/infill-top-grid.png?raw=true)
![infill-iso-grid](https://github.com/SoftFever/OrcaSlicer/blob/main/doc/images/fill/infill-iso-grid.png?raw=true)
</v>
      </c>
    </row>
    <row r="5" spans="1:23" x14ac:dyDescent="0.25">
      <c r="A5" t="s">
        <v>63</v>
      </c>
      <c r="B5" t="s">
        <v>64</v>
      </c>
      <c r="D5" t="s">
        <v>4</v>
      </c>
      <c r="E5" t="s">
        <v>72</v>
      </c>
      <c r="F5">
        <v>4</v>
      </c>
      <c r="G5" t="str">
        <f>_xlfn.XLOOKUP(Infill[[#This Row],[XY-N]],Rating[N],Rating[Name])</f>
        <v>Normal</v>
      </c>
      <c r="H5">
        <v>2</v>
      </c>
      <c r="I5" t="str">
        <f>_xlfn.XLOOKUP(Infill[[#This Row],[Z-N]],Rating[N],Rating[Name])</f>
        <v>Low</v>
      </c>
      <c r="J5" s="2" t="s">
        <v>66</v>
      </c>
      <c r="K5">
        <v>8</v>
      </c>
      <c r="L5">
        <v>4</v>
      </c>
      <c r="M5">
        <v>148.54</v>
      </c>
      <c r="N5" s="2">
        <f>Infill[[#This Row],[g]]/(997.25*0.15)</f>
        <v>0.9929974095429096</v>
      </c>
      <c r="O5" s="2" t="s">
        <v>31</v>
      </c>
      <c r="P5">
        <f>Infill[[#This Row],[hs]]*60+Infill[[#This Row],[min]]</f>
        <v>484</v>
      </c>
      <c r="Q5" s="2">
        <f>Infill[[#This Row],[Total Time]]/Infill[[#Totals],[Total Time]]</f>
        <v>0.92500910083727717</v>
      </c>
      <c r="R5" s="2" t="s">
        <v>31</v>
      </c>
      <c r="S5" s="3">
        <f>Infill[[#This Row],[g]]/Infill[[#This Row],[Total Time]]</f>
        <v>0.30690082644628097</v>
      </c>
      <c r="T5" s="2">
        <f>Infill[[#This Row],[g/t]]/Infill[[#Totals],[g/t]]</f>
        <v>1.1392217600305825</v>
      </c>
      <c r="U5" t="s">
        <v>31</v>
      </c>
      <c r="V5" s="2" t="str">
        <f>SUBSTITUTE(LOWER(Infill[[#This Row],[Infill]])," ","-")</f>
        <v>2d-lattice</v>
      </c>
      <c r="W5"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2D Lattice
Aesthetic, low-strength pattern with good flexibility.
- **Horizontal Strength (X-Y):** Normal
- **Vertical Strength (Z):** Low
- **Density Calculation:** Total infill material usage
- **Material Usage:** Normal
- **Time:** Normal
- **Material/Time (Higher better):** Normal
![infill-top-2d-lattice](https://github.com/SoftFever/OrcaSlicer/blob/main/doc/images/fill/infill-top-2d-lattice.png?raw=true)
![infill-iso-2d-lattice](https://github.com/SoftFever/OrcaSlicer/blob/main/doc/images/fill/infill-iso-2d-lattice.png?raw=true)
</v>
      </c>
    </row>
    <row r="6" spans="1:23" x14ac:dyDescent="0.25">
      <c r="A6" t="s">
        <v>44</v>
      </c>
      <c r="B6" t="s">
        <v>46</v>
      </c>
      <c r="D6" t="s">
        <v>5</v>
      </c>
      <c r="E6" t="s">
        <v>73</v>
      </c>
      <c r="F6">
        <v>2</v>
      </c>
      <c r="G6" t="str">
        <f>_xlfn.XLOOKUP(Infill[[#This Row],[XY-N]],Rating[N],Rating[Name])</f>
        <v>Low</v>
      </c>
      <c r="H6">
        <v>2</v>
      </c>
      <c r="I6" t="str">
        <f>_xlfn.XLOOKUP(Infill[[#This Row],[Z-N]],Rating[N],Rating[Name])</f>
        <v>Low</v>
      </c>
      <c r="J6" s="2" t="s">
        <v>66</v>
      </c>
      <c r="K6">
        <v>7</v>
      </c>
      <c r="L6">
        <v>49</v>
      </c>
      <c r="M6">
        <v>154.68</v>
      </c>
      <c r="N6" s="2">
        <f>Infill[[#This Row],[g]]/(997.25*0.15)</f>
        <v>1.0340436199548759</v>
      </c>
      <c r="O6" s="2" t="s">
        <v>31</v>
      </c>
      <c r="P6">
        <f>Infill[[#This Row],[hs]]*60+Infill[[#This Row],[min]]</f>
        <v>469</v>
      </c>
      <c r="Q6" s="2">
        <f>Infill[[#This Row],[Total Time]]/Infill[[#Totals],[Total Time]]</f>
        <v>0.89634146341463428</v>
      </c>
      <c r="R6" s="2" t="s">
        <v>31</v>
      </c>
      <c r="S6" s="3">
        <f>Infill[[#This Row],[g]]/Infill[[#This Row],[Total Time]]</f>
        <v>0.3298081023454158</v>
      </c>
      <c r="T6" s="2">
        <f>Infill[[#This Row],[g/t]]/Infill[[#Totals],[g/t]]</f>
        <v>1.2242540079704112</v>
      </c>
      <c r="U6" t="s">
        <v>33</v>
      </c>
      <c r="V6" s="2" t="str">
        <f>SUBSTITUTE(LOWER(Infill[[#This Row],[Infill]])," ","-")</f>
        <v>line</v>
      </c>
      <c r="W6"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Line
Similar to [rectilinear](#rectilinear), but each line is slightly rotated to improve print speed.
- **Horizontal Strength (X-Y):** Low
- **Vertical Strength (Z):** Low
- **Density Calculation:** Total infill material usage
- **Material Usage:** Normal
- **Time:** Normal
- **Material/Time (Higher better):** Normal-High
![infill-top-line](https://github.com/SoftFever/OrcaSlicer/blob/main/doc/images/fill/infill-top-line.png?raw=true)
![infill-iso-line](https://github.com/SoftFever/OrcaSlicer/blob/main/doc/images/fill/infill-iso-line.png?raw=true)
</v>
      </c>
    </row>
    <row r="7" spans="1:23" x14ac:dyDescent="0.25">
      <c r="A7" t="s">
        <v>65</v>
      </c>
      <c r="B7" t="s">
        <v>46</v>
      </c>
      <c r="D7" t="s">
        <v>6</v>
      </c>
      <c r="E7" t="s">
        <v>74</v>
      </c>
      <c r="F7">
        <v>6</v>
      </c>
      <c r="G7" t="str">
        <f>_xlfn.XLOOKUP(Infill[[#This Row],[XY-N]],Rating[N],Rating[Name])</f>
        <v>High</v>
      </c>
      <c r="H7">
        <v>6</v>
      </c>
      <c r="I7" t="str">
        <f>_xlfn.XLOOKUP(Infill[[#This Row],[Z-N]],Rating[N],Rating[Name])</f>
        <v>High</v>
      </c>
      <c r="J7" s="2" t="s">
        <v>66</v>
      </c>
      <c r="K7">
        <v>7</v>
      </c>
      <c r="L7">
        <v>50</v>
      </c>
      <c r="M7">
        <v>148.54</v>
      </c>
      <c r="N7" s="2">
        <f>Infill[[#This Row],[g]]/(997.25*0.15)</f>
        <v>0.9929974095429096</v>
      </c>
      <c r="O7" s="2" t="s">
        <v>31</v>
      </c>
      <c r="P7">
        <f>Infill[[#This Row],[hs]]*60+Infill[[#This Row],[min]]</f>
        <v>470</v>
      </c>
      <c r="Q7" s="2">
        <f>Infill[[#This Row],[Total Time]]/Infill[[#Totals],[Total Time]]</f>
        <v>0.8982526392428104</v>
      </c>
      <c r="R7" s="2" t="s">
        <v>31</v>
      </c>
      <c r="S7" s="3">
        <f>Infill[[#This Row],[g]]/Infill[[#This Row],[Total Time]]</f>
        <v>0.31604255319148933</v>
      </c>
      <c r="T7" s="2">
        <f>Infill[[#This Row],[g/t]]/Infill[[#Totals],[g/t]]</f>
        <v>1.1731560252229827</v>
      </c>
      <c r="U7" t="s">
        <v>33</v>
      </c>
      <c r="V7" s="2" t="str">
        <f>SUBSTITUTE(LOWER(Infill[[#This Row],[Infill]])," ","-")</f>
        <v>cubic</v>
      </c>
      <c r="W7"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Cubic
3D cube pattern with corners facing down, distributing force in all directions. Triangles in the horizontal plane provide good X-Y strength.
- **Horizontal Strength (X-Y):** High
- **Vertical Strength (Z):** High
- **Density Calculation:** Total infill material usage
- **Material Usage:** Normal
- **Time:** Normal
- **Material/Time (Higher better):** Normal-High
![infill-top-cubic](https://github.com/SoftFever/OrcaSlicer/blob/main/doc/images/fill/infill-top-cubic.png?raw=true)
![infill-iso-cubic](https://github.com/SoftFever/OrcaSlicer/blob/main/doc/images/fill/infill-iso-cubic.png?raw=true)
</v>
      </c>
    </row>
    <row r="8" spans="1:23" x14ac:dyDescent="0.25">
      <c r="A8" t="s">
        <v>47</v>
      </c>
      <c r="B8" s="4">
        <v>1</v>
      </c>
      <c r="D8" t="s">
        <v>7</v>
      </c>
      <c r="E8" t="s">
        <v>75</v>
      </c>
      <c r="F8">
        <v>6</v>
      </c>
      <c r="G8" t="str">
        <f>_xlfn.XLOOKUP(Infill[[#This Row],[XY-N]],Rating[N],Rating[Name])</f>
        <v>High</v>
      </c>
      <c r="H8">
        <v>4</v>
      </c>
      <c r="I8" t="str">
        <f>_xlfn.XLOOKUP(Infill[[#This Row],[Z-N]],Rating[N],Rating[Name])</f>
        <v>Normal</v>
      </c>
      <c r="J8" s="2" t="s">
        <v>66</v>
      </c>
      <c r="K8">
        <v>7</v>
      </c>
      <c r="L8">
        <v>50</v>
      </c>
      <c r="M8">
        <v>147.55000000000001</v>
      </c>
      <c r="N8" s="2">
        <f>Infill[[#This Row],[g]]/(997.25*0.15)</f>
        <v>0.9863792094927718</v>
      </c>
      <c r="O8" s="2" t="s">
        <v>31</v>
      </c>
      <c r="P8">
        <f>Infill[[#This Row],[hs]]*60+Infill[[#This Row],[min]]</f>
        <v>470</v>
      </c>
      <c r="Q8" s="2">
        <f>Infill[[#This Row],[Total Time]]/Infill[[#Totals],[Total Time]]</f>
        <v>0.8982526392428104</v>
      </c>
      <c r="R8" s="2" t="s">
        <v>31</v>
      </c>
      <c r="S8" s="3">
        <f>Infill[[#This Row],[g]]/Infill[[#This Row],[Total Time]]</f>
        <v>0.31393617021276599</v>
      </c>
      <c r="T8" s="2">
        <f>Infill[[#This Row],[g/t]]/Infill[[#Totals],[g/t]]</f>
        <v>1.1653370911650138</v>
      </c>
      <c r="U8" t="s">
        <v>33</v>
      </c>
      <c r="V8" s="2" t="str">
        <f>SUBSTITUTE(LOWER(Infill[[#This Row],[Infill]])," ","-")</f>
        <v>triangles</v>
      </c>
      <c r="W8"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Triangles
Triangle-based grid, offering strong X-Y strength but with triple overlaps at intersections.
- **Horizontal Strength (X-Y):** High
- **Vertical Strength (Z):** Normal
- **Density Calculation:** Total infill material usage
- **Material Usage:** Normal
- **Time:** Normal
- **Material/Time (Higher better):** Normal-High
![infill-top-triangles](https://github.com/SoftFever/OrcaSlicer/blob/main/doc/images/fill/infill-top-triangles.png?raw=true)
![infill-iso-triangles](https://github.com/SoftFever/OrcaSlicer/blob/main/doc/images/fill/infill-iso-triangles.png?raw=true)
</v>
      </c>
    </row>
    <row r="9" spans="1:23" x14ac:dyDescent="0.25">
      <c r="A9" t="s">
        <v>62</v>
      </c>
      <c r="B9">
        <v>1</v>
      </c>
      <c r="D9" t="s">
        <v>8</v>
      </c>
      <c r="E9" t="s">
        <v>76</v>
      </c>
      <c r="F9">
        <v>6</v>
      </c>
      <c r="G9" t="str">
        <f>_xlfn.XLOOKUP(Infill[[#This Row],[XY-N]],Rating[N],Rating[Name])</f>
        <v>High</v>
      </c>
      <c r="H9">
        <v>5</v>
      </c>
      <c r="I9" t="str">
        <f>_xlfn.XLOOKUP(Infill[[#This Row],[Z-N]],Rating[N],Rating[Name])</f>
        <v>Normal-High</v>
      </c>
      <c r="J9" s="2" t="s">
        <v>66</v>
      </c>
      <c r="K9">
        <v>7</v>
      </c>
      <c r="L9">
        <v>43</v>
      </c>
      <c r="M9">
        <v>148.53</v>
      </c>
      <c r="N9" s="2">
        <f>Infill[[#This Row],[g]]/(997.25*0.15)</f>
        <v>0.99293055903735272</v>
      </c>
      <c r="O9" s="2" t="s">
        <v>31</v>
      </c>
      <c r="P9">
        <f>Infill[[#This Row],[hs]]*60+Infill[[#This Row],[min]]</f>
        <v>463</v>
      </c>
      <c r="Q9" s="2">
        <f>Infill[[#This Row],[Total Time]]/Infill[[#Totals],[Total Time]]</f>
        <v>0.88487440844557708</v>
      </c>
      <c r="R9" s="2" t="s">
        <v>32</v>
      </c>
      <c r="S9" s="3">
        <f>Infill[[#This Row],[g]]/Infill[[#This Row],[Total Time]]</f>
        <v>0.32079913606911448</v>
      </c>
      <c r="T9" s="2">
        <f>Infill[[#This Row],[g/t]]/Infill[[#Totals],[g/t]]</f>
        <v>1.1908125521874937</v>
      </c>
      <c r="U9" t="s">
        <v>33</v>
      </c>
      <c r="V9" s="2" t="str">
        <f>SUBSTITUTE(LOWER(Infill[[#This Row],[Infill]])," ","-")</f>
        <v>tri-hexagon</v>
      </c>
      <c r="W9"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Tri-hexagon
Similar to the [triangles](#triangles) pattern but offset to prevent triple overlaps at intersections. This design combines triangles and hexagons, providing excellent X-Y strength.
- **Horizontal Strength (X-Y):** High
- **Vertical Strength (Z):** Normal-High
- **Density Calculation:** Total infill material usage
- **Material Usage:** Normal
- **Time:** Normal-Low
- **Material/Time (Higher better):** Normal-High
![infill-top-tri-hexagon](https://github.com/SoftFever/OrcaSlicer/blob/main/doc/images/fill/infill-top-tri-hexagon.png?raw=true)
![infill-iso-tri-hexagon](https://github.com/SoftFever/OrcaSlicer/blob/main/doc/images/fill/infill-iso-tri-hexagon.png?raw=true)
</v>
      </c>
    </row>
    <row r="10" spans="1:23" x14ac:dyDescent="0.25">
      <c r="D10" t="s">
        <v>9</v>
      </c>
      <c r="E10" t="s">
        <v>77</v>
      </c>
      <c r="F10">
        <v>6</v>
      </c>
      <c r="G10" t="str">
        <f>_xlfn.XLOOKUP(Infill[[#This Row],[XY-N]],Rating[N],Rating[Name])</f>
        <v>High</v>
      </c>
      <c r="H10">
        <v>6</v>
      </c>
      <c r="I10" t="str">
        <f>_xlfn.XLOOKUP(Infill[[#This Row],[Z-N]],Rating[N],Rating[Name])</f>
        <v>High</v>
      </c>
      <c r="J10" s="2" t="s">
        <v>66</v>
      </c>
      <c r="K10">
        <v>10</v>
      </c>
      <c r="L10">
        <v>49</v>
      </c>
      <c r="M10">
        <v>141.77000000000001</v>
      </c>
      <c r="N10" s="2">
        <f>Infill[[#This Row],[g]]/(997.25*0.15)</f>
        <v>0.94773961728085576</v>
      </c>
      <c r="O10" s="2" t="s">
        <v>31</v>
      </c>
      <c r="P10">
        <f>Infill[[#This Row],[hs]]*60+Infill[[#This Row],[min]]</f>
        <v>649</v>
      </c>
      <c r="Q10" s="2">
        <f>Infill[[#This Row],[Total Time]]/Infill[[#Totals],[Total Time]]</f>
        <v>1.2403531124863489</v>
      </c>
      <c r="R10" s="2" t="s">
        <v>25</v>
      </c>
      <c r="S10" s="3">
        <f>Infill[[#This Row],[g]]/Infill[[#This Row],[Total Time]]</f>
        <v>0.21844375963020032</v>
      </c>
      <c r="T10" s="2">
        <f>Infill[[#This Row],[g/t]]/Infill[[#Totals],[g/t]]</f>
        <v>0.81086742970101888</v>
      </c>
      <c r="U10" t="s">
        <v>26</v>
      </c>
      <c r="V10" s="2" t="str">
        <f>SUBSTITUTE(LOWER(Infill[[#This Row],[Infill]])," ","-")</f>
        <v>gyroid</v>
      </c>
      <c r="W10"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Gyroid
Mathematical, isotropic surface providing equal strength in all directions. Excellent for strong, flexible prints and resin filling due to its interconnected structure.
- **Horizontal Strength (X-Y):** High
- **Vertical Strength (Z):** High
- **Density Calculation:** Total infill material usage
- **Material Usage:** Normal
- **Time:** High
- **Material/Time (Higher better):** Low
![infill-top-gyroid](https://github.com/SoftFever/OrcaSlicer/blob/main/doc/images/fill/infill-top-gyroid.png?raw=true)
![infill-iso-gyroid](https://github.com/SoftFever/OrcaSlicer/blob/main/doc/images/fill/infill-iso-gyroid.png?raw=true)
</v>
      </c>
    </row>
    <row r="11" spans="1:23" x14ac:dyDescent="0.25">
      <c r="A11" t="s">
        <v>54</v>
      </c>
      <c r="B11" t="s">
        <v>53</v>
      </c>
      <c r="D11" t="s">
        <v>10</v>
      </c>
      <c r="E11" t="s">
        <v>78</v>
      </c>
      <c r="F11">
        <v>6</v>
      </c>
      <c r="G11" t="str">
        <f>_xlfn.XLOOKUP(Infill[[#This Row],[XY-N]],Rating[N],Rating[Name])</f>
        <v>High</v>
      </c>
      <c r="H11">
        <v>6</v>
      </c>
      <c r="I11" t="str">
        <f>_xlfn.XLOOKUP(Infill[[#This Row],[Z-N]],Rating[N],Rating[Name])</f>
        <v>High</v>
      </c>
      <c r="J11" s="2" t="s">
        <v>66</v>
      </c>
      <c r="K11">
        <v>11</v>
      </c>
      <c r="L11">
        <v>29</v>
      </c>
      <c r="M11">
        <v>151.01</v>
      </c>
      <c r="N11" s="2">
        <f>Infill[[#This Row],[g]]/(997.25*0.15)</f>
        <v>1.0095094844154757</v>
      </c>
      <c r="O11" s="2" t="s">
        <v>31</v>
      </c>
      <c r="P11">
        <f>Infill[[#This Row],[hs]]*60+Infill[[#This Row],[min]]</f>
        <v>689</v>
      </c>
      <c r="Q11" s="2">
        <f>Infill[[#This Row],[Total Time]]/Infill[[#Totals],[Total Time]]</f>
        <v>1.3168001456133966</v>
      </c>
      <c r="R11" s="2" t="s">
        <v>25</v>
      </c>
      <c r="S11" s="3">
        <f>Infill[[#This Row],[g]]/Infill[[#This Row],[Total Time]]</f>
        <v>0.21917271407837444</v>
      </c>
      <c r="T11" s="2">
        <f>Infill[[#This Row],[g/t]]/Infill[[#Totals],[g/t]]</f>
        <v>0.81357332260801107</v>
      </c>
      <c r="U11" t="s">
        <v>26</v>
      </c>
      <c r="V11" s="2" t="str">
        <f>SUBSTITUTE(LOWER(Infill[[#This Row],[Infill]])," ","-")</f>
        <v>tpms-d</v>
      </c>
      <c r="W11"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TPMS-D
Triply Periodic Minimal Surface - D. Hybrid between [Cross Hatch](#cross-hatch) and [Gyroid](#gyroid), combining rigidity and smooth transitions. Isotropic and strong in all directions.
- **Horizontal Strength (X-Y):** High
- **Vertical Strength (Z):** High
- **Density Calculation:** Total infill material usage
- **Material Usage:** Normal
- **Time:** High
- **Material/Time (Higher better):** Low
![infill-top-tpms-d](https://github.com/SoftFever/OrcaSlicer/blob/main/doc/images/fill/infill-top-tpms-d.png?raw=true)
![infill-iso-tpms-d](https://github.com/SoftFever/OrcaSlicer/blob/main/doc/images/fill/infill-iso-tpms-d.png?raw=true)
</v>
      </c>
    </row>
    <row r="12" spans="1:23" x14ac:dyDescent="0.25">
      <c r="A12">
        <v>0</v>
      </c>
      <c r="B12" t="s">
        <v>28</v>
      </c>
      <c r="D12" t="s">
        <v>11</v>
      </c>
      <c r="E12" t="s">
        <v>79</v>
      </c>
      <c r="F12">
        <v>6</v>
      </c>
      <c r="G12" t="str">
        <f>_xlfn.XLOOKUP(Infill[[#This Row],[XY-N]],Rating[N],Rating[Name])</f>
        <v>High</v>
      </c>
      <c r="H12">
        <v>6</v>
      </c>
      <c r="I12" t="str">
        <f>_xlfn.XLOOKUP(Infill[[#This Row],[Z-N]],Rating[N],Rating[Name])</f>
        <v>High</v>
      </c>
      <c r="J12" s="2" t="s">
        <v>66</v>
      </c>
      <c r="K12">
        <v>17</v>
      </c>
      <c r="L12">
        <v>36</v>
      </c>
      <c r="M12">
        <v>190.54</v>
      </c>
      <c r="N12" s="2">
        <f>Infill[[#This Row],[g]]/(997.25*0.15)</f>
        <v>1.2737695328820924</v>
      </c>
      <c r="O12" s="2" t="s">
        <v>25</v>
      </c>
      <c r="P12">
        <f>Infill[[#This Row],[hs]]*60+Infill[[#This Row],[min]]</f>
        <v>1056</v>
      </c>
      <c r="Q12" s="2">
        <f>Infill[[#This Row],[Total Time]]/Infill[[#Totals],[Total Time]]</f>
        <v>2.0182016745540592</v>
      </c>
      <c r="R12" s="2" t="s">
        <v>29</v>
      </c>
      <c r="S12" s="3">
        <f>Infill[[#This Row],[g]]/Infill[[#This Row],[Total Time]]</f>
        <v>0.18043560606060605</v>
      </c>
      <c r="T12" s="2">
        <f>Infill[[#This Row],[g/t]]/Infill[[#Totals],[g/t]]</f>
        <v>0.66978043392310127</v>
      </c>
      <c r="U12" t="s">
        <v>27</v>
      </c>
      <c r="V12" s="2" t="str">
        <f>SUBSTITUTE(LOWER(Infill[[#This Row],[Infill]])," ","-")</f>
        <v>honeycomb</v>
      </c>
      <c r="W12"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Honeycomb
Hexagonal pattern balancing strength and material use. Double walls in each hexagon increase material consumption.
- **Horizontal Strength (X-Y):** High
- **Vertical Strength (Z):** High
- **Density Calculation:** Total infill material usage
- **Material Usage:** High
- **Time:** Ultra High
- **Material/Time (Higher better):** Extra Low
![infill-top-honeycomb](https://github.com/SoftFever/OrcaSlicer/blob/main/doc/images/fill/infill-top-honeycomb.png?raw=true)
![infill-iso-honeycomb](https://github.com/SoftFever/OrcaSlicer/blob/main/doc/images/fill/infill-iso-honeycomb.png?raw=true)
</v>
      </c>
    </row>
    <row r="13" spans="1:23" x14ac:dyDescent="0.25">
      <c r="A13">
        <v>1</v>
      </c>
      <c r="B13" t="s">
        <v>27</v>
      </c>
      <c r="D13" t="s">
        <v>12</v>
      </c>
      <c r="E13" t="s">
        <v>80</v>
      </c>
      <c r="F13">
        <v>5</v>
      </c>
      <c r="G13" t="str">
        <f>_xlfn.XLOOKUP(Infill[[#This Row],[XY-N]],Rating[N],Rating[Name])</f>
        <v>Normal-High</v>
      </c>
      <c r="H13">
        <v>5</v>
      </c>
      <c r="I13" t="str">
        <f>_xlfn.XLOOKUP(Infill[[#This Row],[Z-N]],Rating[N],Rating[Name])</f>
        <v>Normal-High</v>
      </c>
      <c r="J13" s="2" t="s">
        <v>67</v>
      </c>
      <c r="K13">
        <v>5</v>
      </c>
      <c r="L13">
        <v>29</v>
      </c>
      <c r="M13">
        <v>97.57</v>
      </c>
      <c r="N13" s="2">
        <f>Infill[[#This Row],[g]]/(997.25*0.15)</f>
        <v>0.65226038271914422</v>
      </c>
      <c r="O13" s="2" t="s">
        <v>26</v>
      </c>
      <c r="P13">
        <f>Infill[[#This Row],[hs]]*60+Infill[[#This Row],[min]]</f>
        <v>329</v>
      </c>
      <c r="Q13" s="2">
        <f>Infill[[#This Row],[Total Time]]/Infill[[#Totals],[Total Time]]</f>
        <v>0.62877684746996731</v>
      </c>
      <c r="R13" s="2" t="s">
        <v>26</v>
      </c>
      <c r="S13" s="3">
        <f>Infill[[#This Row],[g]]/Infill[[#This Row],[Total Time]]</f>
        <v>0.29656534954407293</v>
      </c>
      <c r="T13" s="2">
        <f>Infill[[#This Row],[g/t]]/Infill[[#Totals],[g/t]]</f>
        <v>1.1008562713363061</v>
      </c>
      <c r="U13" t="s">
        <v>31</v>
      </c>
      <c r="V13" s="2" t="str">
        <f>SUBSTITUTE(LOWER(Infill[[#This Row],[Infill]])," ","-")</f>
        <v>adaptive-cubic</v>
      </c>
      <c r="W13"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Adaptive Cubic
[Cubic](#cubic) pattern with adaptive density: denser near walls, sparser in the center. Saves material and time while maintaining strength, ideal for large prints.
- **Horizontal Strength (X-Y):** Normal-High
- **Vertical Strength (Z):** Normal-High
- **Density Calculation:** Cubic reduced in the center
- **Material Usage:** Low
- **Time:** Low
- **Material/Time (Higher better):** Normal
![infill-top-adaptive-cubic](https://github.com/SoftFever/OrcaSlicer/blob/main/doc/images/fill/infill-top-adaptive-cubic.png?raw=true)
![infill-iso-adaptive-cubic](https://github.com/SoftFever/OrcaSlicer/blob/main/doc/images/fill/infill-iso-adaptive-cubic.png?raw=true)
</v>
      </c>
    </row>
    <row r="14" spans="1:23" ht="135" x14ac:dyDescent="0.25">
      <c r="A14">
        <v>2</v>
      </c>
      <c r="B14" t="s">
        <v>26</v>
      </c>
      <c r="D14" t="s">
        <v>13</v>
      </c>
      <c r="E14" s="6" t="s">
        <v>81</v>
      </c>
      <c r="F14">
        <v>3</v>
      </c>
      <c r="G14" t="str">
        <f>_xlfn.XLOOKUP(Infill[[#This Row],[XY-N]],Rating[N],Rating[Name])</f>
        <v>Normal-Low</v>
      </c>
      <c r="H14">
        <v>4</v>
      </c>
      <c r="I14" t="str">
        <f>_xlfn.XLOOKUP(Infill[[#This Row],[Z-N]],Rating[N],Rating[Name])</f>
        <v>Normal</v>
      </c>
      <c r="J14" s="2" t="s">
        <v>66</v>
      </c>
      <c r="K14">
        <v>8</v>
      </c>
      <c r="L14">
        <v>8</v>
      </c>
      <c r="M14">
        <v>148.6</v>
      </c>
      <c r="N14" s="2">
        <f>Infill[[#This Row],[g]]/(997.25*0.15)</f>
        <v>0.99339851257625134</v>
      </c>
      <c r="O14" s="2" t="s">
        <v>31</v>
      </c>
      <c r="P14">
        <f>Infill[[#This Row],[hs]]*60+Infill[[#This Row],[min]]</f>
        <v>488</v>
      </c>
      <c r="Q14" s="2">
        <f>Infill[[#This Row],[Total Time]]/Infill[[#Totals],[Total Time]]</f>
        <v>0.93265380414998189</v>
      </c>
      <c r="R14" s="2" t="s">
        <v>31</v>
      </c>
      <c r="S14" s="3">
        <f>Infill[[#This Row],[g]]/Infill[[#This Row],[Total Time]]</f>
        <v>0.30450819672131146</v>
      </c>
      <c r="T14" s="2">
        <f>Infill[[#This Row],[g/t]]/Infill[[#Totals],[g/t]]</f>
        <v>1.1303402725548284</v>
      </c>
      <c r="U14" t="s">
        <v>31</v>
      </c>
      <c r="V14" s="2" t="str">
        <f>SUBSTITUTE(LOWER(Infill[[#This Row],[Infill]])," ","-")</f>
        <v>aligned-rectilinear</v>
      </c>
      <c r="W14"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Normal-Low
- **Vertical Strength (Z):** Normal
- **Density Calculation:** Total infill material usage
- **Material Usage:** Normal
- **Time:** Normal
- **Material/Time (Higher better):** Normal
![infill-top-aligned-rectilinear](https://github.com/SoftFever/OrcaSlicer/blob/main/doc/images/fill/infill-top-aligned-rectilinear.png?raw=true)
![infill-iso-aligned-rectilinear](https://github.com/SoftFever/OrcaSlicer/blob/main/doc/images/fill/infill-iso-aligned-rectilinear.png?raw=true)
</v>
      </c>
    </row>
    <row r="15" spans="1:23" x14ac:dyDescent="0.25">
      <c r="A15">
        <v>3</v>
      </c>
      <c r="B15" t="s">
        <v>32</v>
      </c>
      <c r="D15" t="s">
        <v>14</v>
      </c>
      <c r="E15" t="s">
        <v>82</v>
      </c>
      <c r="F15">
        <v>4</v>
      </c>
      <c r="G15" t="str">
        <f>_xlfn.XLOOKUP(Infill[[#This Row],[XY-N]],Rating[N],Rating[Name])</f>
        <v>Normal</v>
      </c>
      <c r="H15">
        <v>5</v>
      </c>
      <c r="I15" t="str">
        <f>_xlfn.XLOOKUP(Infill[[#This Row],[Z-N]],Rating[N],Rating[Name])</f>
        <v>Normal-High</v>
      </c>
      <c r="J15" s="2" t="s">
        <v>68</v>
      </c>
      <c r="K15">
        <v>12</v>
      </c>
      <c r="L15">
        <v>28</v>
      </c>
      <c r="M15">
        <v>123.92</v>
      </c>
      <c r="N15" s="2">
        <f>Infill[[#This Row],[g]]/(997.25*0.15)</f>
        <v>0.82841146486170303</v>
      </c>
      <c r="O15" s="2" t="s">
        <v>32</v>
      </c>
      <c r="P15">
        <f>Infill[[#This Row],[hs]]*60+Infill[[#This Row],[min]]</f>
        <v>748</v>
      </c>
      <c r="Q15" s="2">
        <f>Infill[[#This Row],[Total Time]]/Infill[[#Totals],[Total Time]]</f>
        <v>1.429559519475792</v>
      </c>
      <c r="R15" s="2" t="s">
        <v>25</v>
      </c>
      <c r="S15" s="3">
        <f>Infill[[#This Row],[g]]/Infill[[#This Row],[Total Time]]</f>
        <v>0.16566844919786097</v>
      </c>
      <c r="T15" s="2">
        <f>Infill[[#This Row],[g/t]]/Infill[[#Totals],[g/t]]</f>
        <v>0.61496446413043337</v>
      </c>
      <c r="U15" t="s">
        <v>27</v>
      </c>
      <c r="V15" s="2" t="str">
        <f>SUBSTITUTE(LOWER(Infill[[#This Row],[Infill]])," ","-")</f>
        <v>3d-honeycomb</v>
      </c>
      <c r="W15"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3D Honeycomb
This infill tries to generate a printable honeycomb structure by printing squares and octagons mantaining a vertical angle high enough to mantian contact with the previous layer.
- **Horizontal Strength (X-Y):** Normal
- **Vertical Strength (Z):** Normal-High
- **Density Calculation:** Unknown
- **Material Usage:** Normal-Low
- **Time:** High
- **Material/Time (Higher better):** Extra Low
![infill-top-3d-honeycomb](https://github.com/SoftFever/OrcaSlicer/blob/main/doc/images/fill/infill-top-3d-honeycomb.png?raw=true)
![infill-iso-3d-honeycomb](https://github.com/SoftFever/OrcaSlicer/blob/main/doc/images/fill/infill-iso-3d-honeycomb.png?raw=true)
</v>
      </c>
    </row>
    <row r="16" spans="1:23" ht="165" x14ac:dyDescent="0.25">
      <c r="A16">
        <v>4</v>
      </c>
      <c r="B16" t="s">
        <v>31</v>
      </c>
      <c r="D16" t="s">
        <v>15</v>
      </c>
      <c r="E16" s="6" t="s">
        <v>83</v>
      </c>
      <c r="F16">
        <v>2</v>
      </c>
      <c r="G16" t="str">
        <f>_xlfn.XLOOKUP(Infill[[#This Row],[XY-N]],Rating[N],Rating[Name])</f>
        <v>Low</v>
      </c>
      <c r="H16">
        <v>4</v>
      </c>
      <c r="I16" t="str">
        <f>_xlfn.XLOOKUP(Infill[[#This Row],[Z-N]],Rating[N],Rating[Name])</f>
        <v>Normal</v>
      </c>
      <c r="J16" s="2" t="s">
        <v>66</v>
      </c>
      <c r="K16">
        <v>13</v>
      </c>
      <c r="L16">
        <v>24</v>
      </c>
      <c r="M16">
        <v>148.63</v>
      </c>
      <c r="N16" s="2">
        <f>Infill[[#This Row],[g]]/(997.25*0.15)</f>
        <v>0.99359906409292209</v>
      </c>
      <c r="O16" s="2" t="s">
        <v>31</v>
      </c>
      <c r="P16">
        <f>Infill[[#This Row],[hs]]*60+Infill[[#This Row],[min]]</f>
        <v>804</v>
      </c>
      <c r="Q16" s="2">
        <f>Infill[[#This Row],[Total Time]]/Infill[[#Totals],[Total Time]]</f>
        <v>1.5365853658536588</v>
      </c>
      <c r="R16" s="2" t="s">
        <v>30</v>
      </c>
      <c r="S16" s="3">
        <f>Infill[[#This Row],[g]]/Infill[[#This Row],[Total Time]]</f>
        <v>0.18486318407960198</v>
      </c>
      <c r="T16" s="2">
        <f>Infill[[#This Row],[g/t]]/Infill[[#Totals],[g/t]]</f>
        <v>0.686215688535738</v>
      </c>
      <c r="U16" t="s">
        <v>27</v>
      </c>
      <c r="V16" s="2" t="str">
        <f>SUBSTITUTE(LOWER(Infill[[#This Row],[Infill]])," ","-")</f>
        <v>hilbert-curve</v>
      </c>
      <c r="W16"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**Horizontal Strength (X-Y):** Low
- **Vertical Strength (Z):** Normal
- **Density Calculation:** Total infill material usage
- **Material Usage:** Normal
- **Time:** Extra High
- **Material/Time (Higher better):** Extra Low
![infill-top-hilbert-curve](https://github.com/SoftFever/OrcaSlicer/blob/main/doc/images/fill/infill-top-hilbert-curve.png?raw=true)
![infill-iso-hilbert-curve](https://github.com/SoftFever/OrcaSlicer/blob/main/doc/images/fill/infill-iso-hilbert-curve.png?raw=true)
</v>
      </c>
    </row>
    <row r="17" spans="1:23" x14ac:dyDescent="0.25">
      <c r="A17">
        <v>5</v>
      </c>
      <c r="B17" t="s">
        <v>33</v>
      </c>
      <c r="D17" t="s">
        <v>16</v>
      </c>
      <c r="E17" t="s">
        <v>84</v>
      </c>
      <c r="F17">
        <v>2</v>
      </c>
      <c r="G17" t="str">
        <f>_xlfn.XLOOKUP(Infill[[#This Row],[XY-N]],Rating[N],Rating[Name])</f>
        <v>Low</v>
      </c>
      <c r="H17">
        <v>4</v>
      </c>
      <c r="I17" t="str">
        <f>_xlfn.XLOOKUP(Infill[[#This Row],[Z-N]],Rating[N],Rating[Name])</f>
        <v>Normal</v>
      </c>
      <c r="J17" s="2" t="s">
        <v>66</v>
      </c>
      <c r="K17">
        <v>7</v>
      </c>
      <c r="L17">
        <v>46</v>
      </c>
      <c r="M17">
        <v>148.21</v>
      </c>
      <c r="N17" s="2">
        <f>Infill[[#This Row],[g]]/(997.25*0.15)</f>
        <v>0.99079134285953041</v>
      </c>
      <c r="O17" s="2" t="s">
        <v>31</v>
      </c>
      <c r="P17">
        <f>Infill[[#This Row],[hs]]*60+Infill[[#This Row],[min]]</f>
        <v>466</v>
      </c>
      <c r="Q17" s="2">
        <f>Infill[[#This Row],[Total Time]]/Infill[[#Totals],[Total Time]]</f>
        <v>0.89060793593010568</v>
      </c>
      <c r="R17" s="2" t="s">
        <v>31</v>
      </c>
      <c r="S17" s="3">
        <f>Infill[[#This Row],[g]]/Infill[[#This Row],[Total Time]]</f>
        <v>0.31804721030042921</v>
      </c>
      <c r="T17" s="2">
        <f>Infill[[#This Row],[g/t]]/Infill[[#Totals],[g/t]]</f>
        <v>1.1805973508992564</v>
      </c>
      <c r="U17" t="s">
        <v>33</v>
      </c>
      <c r="V17" s="2" t="str">
        <f>SUBSTITUTE(LOWER(Infill[[#This Row],[Infill]])," ","-")</f>
        <v>archimedean-chords</v>
      </c>
      <c r="W17"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Low
- **Vertical Strength (Z):** Normal
- **Density Calculation:** Total infill material usage
- **Material Usage:** Normal
- **Time:** Normal
- **Material/Time (Higher better):** Normal-High
![infill-top-archimedean-chords](https://github.com/SoftFever/OrcaSlicer/blob/main/doc/images/fill/infill-top-archimedean-chords.png?raw=true)
![infill-iso-archimedean-chords](https://github.com/SoftFever/OrcaSlicer/blob/main/doc/images/fill/infill-iso-archimedean-chords.png?raw=true)
</v>
      </c>
    </row>
    <row r="18" spans="1:23" x14ac:dyDescent="0.25">
      <c r="A18">
        <v>6</v>
      </c>
      <c r="B18" t="s">
        <v>25</v>
      </c>
      <c r="D18" t="s">
        <v>17</v>
      </c>
      <c r="E18" t="s">
        <v>85</v>
      </c>
      <c r="F18">
        <v>2</v>
      </c>
      <c r="G18" t="str">
        <f>_xlfn.XLOOKUP(Infill[[#This Row],[XY-N]],Rating[N],Rating[Name])</f>
        <v>Low</v>
      </c>
      <c r="H18">
        <v>4</v>
      </c>
      <c r="I18" t="str">
        <f>_xlfn.XLOOKUP(Infill[[#This Row],[Z-N]],Rating[N],Rating[Name])</f>
        <v>Normal</v>
      </c>
      <c r="J18" s="2" t="s">
        <v>66</v>
      </c>
      <c r="K18">
        <v>9</v>
      </c>
      <c r="L18">
        <v>30</v>
      </c>
      <c r="M18">
        <v>148.72</v>
      </c>
      <c r="N18" s="2">
        <f>Infill[[#This Row],[g]]/(997.25*0.15)</f>
        <v>0.99420071864293469</v>
      </c>
      <c r="O18" s="2" t="s">
        <v>31</v>
      </c>
      <c r="P18">
        <f>Infill[[#This Row],[hs]]*60+Infill[[#This Row],[min]]</f>
        <v>570</v>
      </c>
      <c r="Q18" s="2">
        <f>Infill[[#This Row],[Total Time]]/Infill[[#Totals],[Total Time]]</f>
        <v>1.0893702220604298</v>
      </c>
      <c r="R18" s="2" t="s">
        <v>25</v>
      </c>
      <c r="S18" s="3">
        <f>Infill[[#This Row],[g]]/Infill[[#This Row],[Total Time]]</f>
        <v>0.26091228070175437</v>
      </c>
      <c r="T18" s="2">
        <f>Infill[[#This Row],[g/t]]/Infill[[#Totals],[g/t]]</f>
        <v>0.96851139528186803</v>
      </c>
      <c r="U18" t="s">
        <v>31</v>
      </c>
      <c r="V18" s="2" t="str">
        <f>SUBSTITUTE(LOWER(Infill[[#This Row],[Infill]])," ","-")</f>
        <v>octagram-spiral</v>
      </c>
      <c r="W18"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Octagram Spiral
Aesthetic pattern with low strength and high print time.
- **Horizontal Strength (X-Y):** Low
- **Vertical Strength (Z):** Normal
- **Density Calculation:** Total infill material usage
- **Material Usage:** Normal
- **Time:** High
- **Material/Time (Higher better):** Normal
![infill-top-octagram-spiral](https://github.com/SoftFever/OrcaSlicer/blob/main/doc/images/fill/infill-top-octagram-spiral.png?raw=true)
![infill-iso-octagram-spiral](https://github.com/SoftFever/OrcaSlicer/blob/main/doc/images/fill/infill-iso-octagram-spiral.png?raw=true)
</v>
      </c>
    </row>
    <row r="19" spans="1:23" x14ac:dyDescent="0.25">
      <c r="A19">
        <v>7</v>
      </c>
      <c r="B19" t="s">
        <v>30</v>
      </c>
      <c r="D19" t="s">
        <v>18</v>
      </c>
      <c r="E19" t="s">
        <v>86</v>
      </c>
      <c r="F19">
        <v>2</v>
      </c>
      <c r="G19" t="str">
        <f>_xlfn.XLOOKUP(Infill[[#This Row],[XY-N]],Rating[N],Rating[Name])</f>
        <v>Low</v>
      </c>
      <c r="H19">
        <v>2</v>
      </c>
      <c r="I19" t="str">
        <f>_xlfn.XLOOKUP(Infill[[#This Row],[Z-N]],Rating[N],Rating[Name])</f>
        <v>Low</v>
      </c>
      <c r="J19" s="2" t="s">
        <v>36</v>
      </c>
      <c r="K19">
        <v>2</v>
      </c>
      <c r="L19">
        <v>50</v>
      </c>
      <c r="M19">
        <v>49.39</v>
      </c>
      <c r="N19" s="2">
        <f>Infill[[#This Row],[g]]/(997.25*0.15)</f>
        <v>0.33017464694576754</v>
      </c>
      <c r="O19" s="2" t="s">
        <v>27</v>
      </c>
      <c r="P19">
        <f>Infill[[#This Row],[hs]]*60+Infill[[#This Row],[min]]</f>
        <v>170</v>
      </c>
      <c r="Q19" s="2">
        <f>Infill[[#This Row],[Total Time]]/Infill[[#Totals],[Total Time]]</f>
        <v>0.32489989078995268</v>
      </c>
      <c r="R19" s="2" t="s">
        <v>27</v>
      </c>
      <c r="S19" s="3">
        <f>Infill[[#This Row],[g]]/Infill[[#This Row],[Total Time]]</f>
        <v>0.29052941176470587</v>
      </c>
      <c r="T19" s="2">
        <f>Infill[[#This Row],[g/t]]/Infill[[#Totals],[g/t]]</f>
        <v>1.0784507544138899</v>
      </c>
      <c r="U19" t="s">
        <v>31</v>
      </c>
      <c r="V19" s="2" t="str">
        <f>SUBSTITUTE(LOWER(Infill[[#This Row],[Infill]])," ","-")</f>
        <v>support-cubic</v>
      </c>
      <c r="W19"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Low
- **Vertical Strength (Z):** Low
- **Density Calculation:** before top shell layers
- **Material Usage:** Extra Low
- **Time:** Extra Low
- **Material/Time (Higher better):** Normal
![infill-top-support-cubic](https://github.com/SoftFever/OrcaSlicer/blob/main/doc/images/fill/infill-top-support-cubic.png?raw=true)
![infill-iso-support-cubic](https://github.com/SoftFever/OrcaSlicer/blob/main/doc/images/fill/infill-iso-support-cubic.png?raw=true)
</v>
      </c>
    </row>
    <row r="20" spans="1:23" x14ac:dyDescent="0.25">
      <c r="A20">
        <v>8</v>
      </c>
      <c r="B20" t="s">
        <v>29</v>
      </c>
      <c r="D20" t="s">
        <v>19</v>
      </c>
      <c r="E20" t="s">
        <v>87</v>
      </c>
      <c r="F20">
        <v>2</v>
      </c>
      <c r="G20" t="str">
        <f>_xlfn.XLOOKUP(Infill[[#This Row],[XY-N]],Rating[N],Rating[Name])</f>
        <v>Low</v>
      </c>
      <c r="H20">
        <v>2</v>
      </c>
      <c r="I20" t="str">
        <f>_xlfn.XLOOKUP(Infill[[#This Row],[Z-N]],Rating[N],Rating[Name])</f>
        <v>Low</v>
      </c>
      <c r="J20" s="2" t="s">
        <v>36</v>
      </c>
      <c r="K20">
        <v>1</v>
      </c>
      <c r="L20">
        <v>16</v>
      </c>
      <c r="M20">
        <v>12.33</v>
      </c>
      <c r="N20" s="2">
        <f>Infill[[#This Row],[g]]/(997.25*0.15)</f>
        <v>8.2426673351717217E-2</v>
      </c>
      <c r="O20" s="2" t="s">
        <v>28</v>
      </c>
      <c r="P20">
        <f>Infill[[#This Row],[hs]]*60+Infill[[#This Row],[min]]</f>
        <v>76</v>
      </c>
      <c r="Q20" s="2">
        <f>Infill[[#This Row],[Total Time]]/Infill[[#Totals],[Total Time]]</f>
        <v>0.14524936294139063</v>
      </c>
      <c r="R20" s="2" t="s">
        <v>28</v>
      </c>
      <c r="S20" s="3">
        <f>Infill[[#This Row],[g]]/Infill[[#This Row],[Total Time]]</f>
        <v>0.16223684210526315</v>
      </c>
      <c r="T20" s="2">
        <f>Infill[[#This Row],[g/t]]/Infill[[#Totals],[g/t]]</f>
        <v>0.60222627271846929</v>
      </c>
      <c r="U20" t="s">
        <v>27</v>
      </c>
      <c r="V20" s="2" t="str">
        <f>SUBSTITUTE(LOWER(Infill[[#This Row],[Infill]])," ","-")</f>
        <v>lightning</v>
      </c>
      <c r="W20"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Lightning
Ultra-fast, ultra-low material infill. Designed for speed and efficiency, ideal for quick prints or non-structural prototypes.
- **Horizontal Strength (X-Y):** Low
- **Vertical Strength (Z):** Low
- **Density Calculation:** before top shell layers
- **Material Usage:** Ultra Low
- **Time:** Ultra Low
- **Material/Time (Higher better):** Extra Low
![infill-top-lightning](https://github.com/SoftFever/OrcaSlicer/blob/main/doc/images/fill/infill-top-lightning.png?raw=true)
![infill-iso-lightning](https://github.com/SoftFever/OrcaSlicer/blob/main/doc/images/fill/infill-iso-lightning.png?raw=true)
</v>
      </c>
    </row>
    <row r="21" spans="1:23" x14ac:dyDescent="0.25">
      <c r="D21" t="s">
        <v>20</v>
      </c>
      <c r="E21" t="s">
        <v>88</v>
      </c>
      <c r="F21">
        <v>5</v>
      </c>
      <c r="G21" t="str">
        <f>_xlfn.XLOOKUP(Infill[[#This Row],[XY-N]],Rating[N],Rating[Name])</f>
        <v>Normal-High</v>
      </c>
      <c r="H21">
        <v>5</v>
      </c>
      <c r="I21" t="str">
        <f>_xlfn.XLOOKUP(Infill[[#This Row],[Z-N]],Rating[N],Rating[Name])</f>
        <v>Normal-High</v>
      </c>
      <c r="J21" s="2" t="s">
        <v>66</v>
      </c>
      <c r="K21">
        <v>10</v>
      </c>
      <c r="L21">
        <v>40</v>
      </c>
      <c r="M21">
        <v>144.69999999999999</v>
      </c>
      <c r="N21" s="2">
        <f>Infill[[#This Row],[g]]/(997.25*0.15)</f>
        <v>0.96732681540904142</v>
      </c>
      <c r="O21" s="2" t="s">
        <v>31</v>
      </c>
      <c r="P21">
        <f>Infill[[#This Row],[hs]]*60+Infill[[#This Row],[min]]</f>
        <v>640</v>
      </c>
      <c r="Q21" s="2">
        <f>Infill[[#This Row],[Total Time]]/Infill[[#Totals],[Total Time]]</f>
        <v>1.223152530032763</v>
      </c>
      <c r="R21" s="2" t="s">
        <v>25</v>
      </c>
      <c r="S21" s="3">
        <f>Infill[[#This Row],[g]]/Infill[[#This Row],[Total Time]]</f>
        <v>0.22609374999999998</v>
      </c>
      <c r="T21" s="2">
        <f>Infill[[#This Row],[g/t]]/Infill[[#Totals],[g/t]]</f>
        <v>0.83926434082770041</v>
      </c>
      <c r="U21" t="s">
        <v>26</v>
      </c>
      <c r="V21" s="2" t="str">
        <f>SUBSTITUTE(LOWER(Infill[[#This Row],[Infill]])," ","-")</f>
        <v>cross-hatch</v>
      </c>
      <c r="W21"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Cross Hatch
Similar to [Gyroid](#gyroid) but with linear patterns, creating weak points at internal corners.
- **Horizontal Strength (X-Y):** Normal-High
- **Vertical Strength (Z):** Normal-High
- **Density Calculation:** Total infill material usage
- **Material Usage:** Normal
- **Time:** High
- **Material/Time (Higher better):** Low
![infill-top-cross-hatch](https://github.com/SoftFever/OrcaSlicer/blob/main/doc/images/fill/infill-top-cross-hatch.png?raw=true)
![infill-iso-cross-hatch](https://github.com/SoftFever/OrcaSlicer/blob/main/doc/images/fill/infill-iso-cross-hatch.png?raw=true)
</v>
      </c>
    </row>
    <row r="22" spans="1:23" x14ac:dyDescent="0.25">
      <c r="D22" t="s">
        <v>52</v>
      </c>
      <c r="E22" t="s">
        <v>89</v>
      </c>
      <c r="F22">
        <v>6</v>
      </c>
      <c r="G22" t="str">
        <f>_xlfn.XLOOKUP(Infill[[#This Row],[XY-N]],Rating[N],Rating[Name])</f>
        <v>High</v>
      </c>
      <c r="H22">
        <v>6</v>
      </c>
      <c r="I22" t="str">
        <f>_xlfn.XLOOKUP(Infill[[#This Row],[Z-N]],Rating[N],Rating[Name])</f>
        <v>High</v>
      </c>
      <c r="J22" s="2" t="s">
        <v>66</v>
      </c>
      <c r="K22">
        <v>8</v>
      </c>
      <c r="L22">
        <v>1</v>
      </c>
      <c r="M22">
        <v>148.55000000000001</v>
      </c>
      <c r="N22" s="2">
        <f>Infill[[#This Row],[g]]/(997.25*0.15)</f>
        <v>0.99306426004846671</v>
      </c>
      <c r="O22" s="2" t="s">
        <v>31</v>
      </c>
      <c r="P22">
        <f>Infill[[#This Row],[hs]]*60+Infill[[#This Row],[min]]</f>
        <v>481</v>
      </c>
      <c r="Q22" s="2">
        <f>Infill[[#This Row],[Total Time]]/Infill[[#Totals],[Total Time]]</f>
        <v>0.91927557335274857</v>
      </c>
      <c r="R22" s="2" t="s">
        <v>31</v>
      </c>
      <c r="S22" s="3">
        <f>Infill[[#This Row],[g]]/Infill[[#This Row],[Total Time]]</f>
        <v>0.30883575883575887</v>
      </c>
      <c r="T22" s="2">
        <f>Infill[[#This Row],[g/t]]/Infill[[#Totals],[g/t]]</f>
        <v>1.1464042662095517</v>
      </c>
      <c r="U22" s="2" t="s">
        <v>31</v>
      </c>
      <c r="V22" s="2" t="str">
        <f>SUBSTITUTE(LOWER(Infill[[#This Row],[Infill]])," ","-")</f>
        <v>quarter-cubic</v>
      </c>
      <c r="W22" s="2" t="str">
        <f>"### "&amp;Infill[[#This Row],[Infill]]&amp;"
"&amp;Infill[[#This Row],[Desc]]&amp;"
- **Horizontal Strength (X-Y):** "&amp;Infill[[#This Row],[X-Y Strength]]&amp;"
- **Vertical Strength (Z):** "&amp;Infill[[#This Row],[Z Strength]]&amp;"
- **Density Calculation:** "&amp;Infill[[#This Row],[DensityCalc]]&amp;"
- **Material Usage:** "&amp;Infill[[#This Row],[Material Usage2]]&amp;"
- **Time:** "&amp;Infill[[#This Row],[Time]]&amp;"
- **Material/Time (Higher better):** "&amp;Infill[[#This Row],[Material/Time]]&amp;"
![infill-top-"&amp;Infill[[#This Row],[image]]&amp;"](https://github.com/SoftFever/OrcaSlicer/blob/main/doc/images/fill/infill-top-"&amp;Infill[[#This Row],[image]]&amp;".png?raw=true)
![infill-iso-"&amp;Infill[[#This Row],[image]]&amp;"](https://github.com/SoftFever/OrcaSlicer/blob/main/doc/images/fill/infill-iso-"&amp;Infill[[#This Row],[image]]&amp;".png?raw=true)
"</f>
        <v xml:space="preserve">### Quarter Cubic
[Cubic](#cubic) pattern with extra internal divisions, improving X-Y strength.
- **Horizontal Strength (X-Y):** High
- **Vertical Strength (Z):** High
- **Density Calculation:** Total infill material usage
- **Material Usage:** Normal
- **Time:** Normal
- **Material/Time (Higher better):** Normal
![infill-top-quarter-cubic](https://github.com/SoftFever/OrcaSlicer/blob/main/doc/images/fill/infill-top-quarter-cubic.png?raw=true)
![infill-iso-quarter-cubic](https://github.com/SoftFever/OrcaSlicer/blob/main/doc/images/fill/infill-iso-quarter-cubic.png?raw=true)
</v>
      </c>
    </row>
    <row r="23" spans="1:23" x14ac:dyDescent="0.25">
      <c r="D23" t="s">
        <v>22</v>
      </c>
      <c r="M23" s="4">
        <f>SUBTOTAL(101,Infill[g])</f>
        <v>136.09619047619046</v>
      </c>
      <c r="N23" s="1">
        <f>SUBTOTAL(101,Infill[Material Usage])</f>
        <v>0.90980991377080622</v>
      </c>
      <c r="P23" s="4">
        <f>SUBTOTAL(101,Infill[Total Time])</f>
        <v>523.23809523809518</v>
      </c>
      <c r="S23" s="4">
        <f>SUBTOTAL(101,Infill[g/t])</f>
        <v>0.26939515835621169</v>
      </c>
    </row>
  </sheetData>
  <phoneticPr fontId="2" type="noConversion"/>
  <conditionalFormatting sqref="N2:N22">
    <cfRule type="colorScale" priority="26">
      <colorScale>
        <cfvo type="min"/>
        <cfvo type="percentile" val="50"/>
        <cfvo type="max"/>
        <color rgb="FFF8696B"/>
        <color rgb="FFFFEB84"/>
        <color rgb="FF63BE7B"/>
      </colorScale>
    </cfRule>
  </conditionalFormatting>
  <conditionalFormatting sqref="Q2:Q22">
    <cfRule type="colorScale" priority="22">
      <colorScale>
        <cfvo type="min"/>
        <cfvo type="percentile" val="50"/>
        <cfvo type="max"/>
        <color rgb="FF63BE7B"/>
        <color rgb="FFFFEB84"/>
        <color rgb="FFF8696B"/>
      </colorScale>
    </cfRule>
  </conditionalFormatting>
  <conditionalFormatting sqref="S2:S22">
    <cfRule type="colorScale" priority="24">
      <colorScale>
        <cfvo type="min"/>
        <cfvo type="percentile" val="50"/>
        <cfvo type="max"/>
        <color rgb="FFF8696B"/>
        <color rgb="FFFFEB84"/>
        <color rgb="FF63BE7B"/>
      </colorScale>
    </cfRule>
  </conditionalFormatting>
  <conditionalFormatting sqref="T2:T22">
    <cfRule type="colorScale" priority="25">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2025-06-17T21:58:07Z</dcterms:modified>
</cp:coreProperties>
</file>