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207EB570-29FA-4B00-968A-CB3FC33489BE}"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X2" i="1"/>
  <c r="X3" i="1"/>
  <c r="X4" i="1"/>
  <c r="X5" i="1"/>
  <c r="X6" i="1"/>
  <c r="X7" i="1"/>
  <c r="X8" i="1"/>
  <c r="X9" i="1"/>
  <c r="X10" i="1"/>
  <c r="X11" i="1"/>
  <c r="X12" i="1"/>
  <c r="X13" i="1"/>
  <c r="X14" i="1"/>
  <c r="X15" i="1"/>
  <c r="X16" i="1"/>
  <c r="X17" i="1"/>
  <c r="X18" i="1"/>
  <c r="X19" i="1"/>
  <c r="X20" i="1"/>
  <c r="X21" i="1"/>
  <c r="X22" i="1"/>
  <c r="X23" i="1"/>
  <c r="J2" i="1"/>
  <c r="J3" i="1"/>
  <c r="J4" i="1"/>
  <c r="J5" i="1"/>
  <c r="J6" i="1"/>
  <c r="J7" i="1"/>
  <c r="J8" i="1"/>
  <c r="J9" i="1"/>
  <c r="J10" i="1"/>
  <c r="J11" i="1"/>
  <c r="J12" i="1"/>
  <c r="J13" i="1"/>
  <c r="J14" i="1"/>
  <c r="J15" i="1"/>
  <c r="J16" i="1"/>
  <c r="J17" i="1"/>
  <c r="J18" i="1"/>
  <c r="J19" i="1"/>
  <c r="J20" i="1"/>
  <c r="J21" i="1"/>
  <c r="J22" i="1"/>
  <c r="J23" i="1"/>
  <c r="H2" i="1"/>
  <c r="H3" i="1"/>
  <c r="H4" i="1"/>
  <c r="H5" i="1"/>
  <c r="H6" i="1"/>
  <c r="H7" i="1"/>
  <c r="H8" i="1"/>
  <c r="H9" i="1"/>
  <c r="H10" i="1"/>
  <c r="H11" i="1"/>
  <c r="H12" i="1"/>
  <c r="H13" i="1"/>
  <c r="H14" i="1"/>
  <c r="H15" i="1"/>
  <c r="H16" i="1"/>
  <c r="H17" i="1"/>
  <c r="H18" i="1"/>
  <c r="H19" i="1"/>
  <c r="H20" i="1"/>
  <c r="H21" i="1"/>
  <c r="H22" i="1"/>
  <c r="H23" i="1"/>
  <c r="W2" i="1"/>
  <c r="W3" i="1"/>
  <c r="W4" i="1"/>
  <c r="W5" i="1"/>
  <c r="W6" i="1"/>
  <c r="W7" i="1"/>
  <c r="W8" i="1"/>
  <c r="W9" i="1"/>
  <c r="W10" i="1"/>
  <c r="W11" i="1"/>
  <c r="W12" i="1"/>
  <c r="W13" i="1"/>
  <c r="W14" i="1"/>
  <c r="W15" i="1"/>
  <c r="W16" i="1"/>
  <c r="W17" i="1"/>
  <c r="W18" i="1"/>
  <c r="W19" i="1"/>
  <c r="W20" i="1"/>
  <c r="W21" i="1"/>
  <c r="W22" i="1"/>
  <c r="W23" i="1"/>
  <c r="O3" i="1"/>
  <c r="O4" i="1"/>
  <c r="O5" i="1"/>
  <c r="O6" i="1"/>
  <c r="O7" i="1"/>
  <c r="O8" i="1"/>
  <c r="O9" i="1"/>
  <c r="O10" i="1"/>
  <c r="O11" i="1"/>
  <c r="O12" i="1"/>
  <c r="O13" i="1"/>
  <c r="O14" i="1"/>
  <c r="O15" i="1"/>
  <c r="O16" i="1"/>
  <c r="O17" i="1"/>
  <c r="O18" i="1"/>
  <c r="O19" i="1"/>
  <c r="O20" i="1"/>
  <c r="O21" i="1"/>
  <c r="O22" i="1"/>
  <c r="O23" i="1"/>
  <c r="O2" i="1"/>
  <c r="P2" i="1" s="1"/>
  <c r="Q15" i="1"/>
  <c r="Q2" i="1"/>
  <c r="T2" i="1" s="1"/>
  <c r="Q3" i="1"/>
  <c r="T3" i="1" s="1"/>
  <c r="Q4" i="1"/>
  <c r="T4" i="1" s="1"/>
  <c r="Q5" i="1"/>
  <c r="T5" i="1" s="1"/>
  <c r="Q6" i="1"/>
  <c r="T6" i="1" s="1"/>
  <c r="Q7" i="1"/>
  <c r="T7" i="1" s="1"/>
  <c r="Q8" i="1"/>
  <c r="T8" i="1" s="1"/>
  <c r="Q9" i="1"/>
  <c r="T9" i="1" s="1"/>
  <c r="Q10" i="1"/>
  <c r="T10" i="1" s="1"/>
  <c r="Q11" i="1"/>
  <c r="T11" i="1" s="1"/>
  <c r="Q12" i="1"/>
  <c r="T12" i="1" s="1"/>
  <c r="Q13" i="1"/>
  <c r="T13" i="1" s="1"/>
  <c r="Q14" i="1"/>
  <c r="T14" i="1" s="1"/>
  <c r="Q16" i="1"/>
  <c r="T16" i="1" s="1"/>
  <c r="Q17" i="1"/>
  <c r="T17" i="1" s="1"/>
  <c r="Q18" i="1"/>
  <c r="T18" i="1" s="1"/>
  <c r="Q19" i="1"/>
  <c r="T19" i="1" s="1"/>
  <c r="Q20" i="1"/>
  <c r="T20" i="1" s="1"/>
  <c r="Q21" i="1"/>
  <c r="T21" i="1" s="1"/>
  <c r="Q22" i="1"/>
  <c r="T22" i="1" s="1"/>
  <c r="Q23" i="1"/>
  <c r="T23" i="1" s="1"/>
  <c r="R15" i="1" l="1"/>
  <c r="R6" i="1"/>
  <c r="R2" i="1"/>
  <c r="R13" i="1"/>
  <c r="R12" i="1"/>
  <c r="R23" i="1"/>
  <c r="R11" i="1"/>
  <c r="R14" i="1"/>
  <c r="R22" i="1"/>
  <c r="R10" i="1"/>
  <c r="R21" i="1"/>
  <c r="R9" i="1"/>
  <c r="R20" i="1"/>
  <c r="R8" i="1"/>
  <c r="R19" i="1"/>
  <c r="R7" i="1"/>
  <c r="R18" i="1"/>
  <c r="R5" i="1"/>
  <c r="R17" i="1"/>
  <c r="R4" i="1"/>
  <c r="R16" i="1"/>
  <c r="R3" i="1"/>
  <c r="T15" i="1"/>
  <c r="U15" i="1" s="1"/>
  <c r="U6" i="1" l="1"/>
  <c r="S18" i="1"/>
  <c r="S10" i="1"/>
  <c r="S5" i="1"/>
  <c r="S7" i="1"/>
  <c r="S19" i="1"/>
  <c r="S22" i="1"/>
  <c r="S14" i="1"/>
  <c r="S15" i="1"/>
  <c r="S3" i="1"/>
  <c r="S11" i="1"/>
  <c r="S16" i="1"/>
  <c r="S8" i="1"/>
  <c r="S23" i="1"/>
  <c r="S20" i="1"/>
  <c r="S12" i="1"/>
  <c r="S13" i="1"/>
  <c r="S4" i="1"/>
  <c r="S2" i="1"/>
  <c r="S17" i="1"/>
  <c r="S9" i="1"/>
  <c r="S6" i="1"/>
  <c r="S21" i="1"/>
  <c r="U9" i="1"/>
  <c r="U11" i="1"/>
  <c r="U5" i="1"/>
  <c r="U23" i="1"/>
  <c r="U16" i="1"/>
  <c r="U7" i="1"/>
  <c r="U10" i="1"/>
  <c r="U20" i="1"/>
  <c r="U18" i="1"/>
  <c r="U22" i="1"/>
  <c r="U12" i="1"/>
  <c r="U2" i="1"/>
  <c r="U13" i="1"/>
  <c r="U4" i="1"/>
  <c r="U8" i="1"/>
  <c r="U3" i="1"/>
  <c r="V3" i="1" s="1"/>
  <c r="U21" i="1"/>
  <c r="U17" i="1"/>
  <c r="U14" i="1"/>
  <c r="U19" i="1"/>
</calcChain>
</file>

<file path=xl/sharedStrings.xml><?xml version="1.0" encoding="utf-8"?>
<sst xmlns="http://schemas.openxmlformats.org/spreadsheetml/2006/main" count="156" uniqueCount="96">
  <si>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</si>
  <si>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</si>
  <si>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</si>
  <si>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</si>
  <si>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</si>
  <si>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</si>
  <si>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</si>
  <si>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</si>
  <si>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</si>
  <si>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</si>
  <si>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</si>
  <si>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</si>
  <si>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</si>
  <si>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</si>
  <si>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</si>
  <si>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</si>
  <si>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</si>
  <si>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</si>
  <si>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</si>
  <si>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</si>
  <si>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</si>
  <si>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</si>
  <si>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</si>
  <si>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</si>
  <si>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</si>
  <si>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Extra 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</si>
  <si>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</si>
  <si>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</si>
  <si>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</si>
  <si>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</si>
  <si>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</si>
  <si>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</si>
  <si>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</si>
  <si>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</si>
  <si>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</si>
  <si>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</si>
  <si>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</si>
  <si>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</si>
  <si>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</si>
  <si>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</si>
  <si>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</si>
  <si>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</si>
  <si>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</si>
  <si>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</si>
  <si>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</si>
  <si>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</si>
  <si>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</si>
  <si>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</si>
  <si>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</si>
  <si>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</si>
  <si>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</si>
  <si>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</si>
  <si>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</si>
  <si>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</si>
  <si>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</si>
  <si>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</si>
  <si>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</si>
  <si>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</si>
  <si>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</si>
  <si>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Parallel lines spaced according to infill density. Each layer is printed perpendicular to the previous, resulting in low vertical bonding.</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</si>
  <si>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</si>
  <si>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</si>
  <si>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</si>
  <si>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</si>
  <si>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</si>
  <si>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</si>
  <si>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</si>
  <si>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</si>
  <si>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</si>
  <si>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</si>
  <si>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</si>
  <si>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</si>
  <si>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</si>
  <si>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</si>
  <si>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</si>
  <si>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</si>
  <si>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Time</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</si>
  <si>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</si>
  <si>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</si>
  <si>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</si>
  <si>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</si>
  <si>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</si>
  <si>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</si>
  <si>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</si>
  <si>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</si>
  <si>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</si>
  <si>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</si>
  <si>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</si>
  <si>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</si>
  <si>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</si>
  <si>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</si>
  <si>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</si>
  <si>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</si>
  <si>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</si>
  <si>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Ref</t>
  </si>
  <si>
    <t>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</si>
</sst>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
      <numFmt numFmtId="164" formatCode="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Y23">
  <autoFilter ref="E1:Y23" xr:uid="{14E0E815-2798-4AE1-A846-B8CADCC14BD7}"/>
  <tableColumns count="21">
    <tableColumn id="1" xr3:uid="{3D89DC5A-8AB2-4952-BD08-8DD7EDC3072E}" name="Infill" totalsRowLabel="Total"/>
    <tableColumn id="18" xr3:uid="{0AF02225-407A-4366-B524-2DC6A8FF6278}" name="Desc" dataDxfId="2" dataCellStyle="Porcentaje"/>
    <tableColumn id="9" xr3:uid="{EDA17F6B-F438-45F7-B1D4-D47E28684329}" name="XY-N" dataDxfId="21"/>
    <tableColumn id="17" xr3:uid="{94F205F5-D170-40A1-8C5F-879C636804AA}" name="X-Y Strength" dataDxfId="20">
      <calculatedColumnFormula>_xlfn.XLOOKUP(Infill[[#This Row],[XY-N]],Rating[N],Rating[Name])</calculatedColumnFormula>
    </tableColumn>
    <tableColumn id="20" xr3:uid="{E9317962-9E1D-4D5B-9028-66E03DB4FC89}" name="Z-N" dataDxfId="19"/>
    <tableColumn id="16" xr3:uid="{D6A80A00-4E52-418C-9F58-C091734E73D4}" name="Z Strength" dataDxfId="18">
      <calculatedColumnFormula>_xlfn.XLOOKUP(Infill[[#This Row],[Z-N]],Rating[N],Rating[Name])</calculatedColumnFormula>
    </tableColumn>
    <tableColumn id="15" xr3:uid="{A5F7A5DA-C5EE-4BAA-9BF1-1AF83AB88E06}" name="DensityCalc" dataDxfId="17" dataCellStyle="Porcentaje"/>
    <tableColumn id="5" xr3:uid="{CC2FB322-5D42-4375-BC4F-16927902366E}" name="hs"/>
    <tableColumn id="2" xr3:uid="{0B06FA91-5EDF-466A-8753-FFCA36B0EFB0}" name="min"/>
    <tableColumn id="3" xr3:uid="{E842218B-6949-43A1-A35A-6C35A7D812BB}" name="g" totalsRowFunction="average" totalsRowDxfId="16"/>
    <tableColumn id="4" xr3:uid="{55891199-0C82-4B3C-B416-4BE5775CD688}" name="% Effective" totalsRowFunction="average" dataDxfId="15" totalsRowDxfId="14" dataCellStyle="Porcentaje">
      <calculatedColumnFormula>Infill[[#This Row],[g]]/(997.25*0.15)</calculatedColumnFormula>
    </tableColumn>
    <tableColumn id="11" xr3:uid="{32CE485A-842B-45B3-8F5D-B93DF0C49C8F}" name="Material Usage" dataDxfId="13" dataCellStyle="Porcentaje"/>
    <tableColumn id="6" xr3:uid="{C7DC0832-87AA-48F2-8845-AAE7F7254500}" name="Total Time" totalsRowFunction="average" dataDxfId="12" totalsRowDxfId="11">
      <calculatedColumnFormula>Infill[[#This Row],[hs]]*60+Infill[[#This Row],[min]]</calculatedColumnFormula>
    </tableColumn>
    <tableColumn id="8" xr3:uid="{252F6390-A339-497F-955E-B7D85B035B56}" name="t prom" dataDxfId="10" dataCellStyle="Porcentaje">
      <calculatedColumnFormula>Infill[[#This Row],[Total Time]]/AVERAGE(Infill[Total Time])</calculatedColumnFormula>
    </tableColumn>
    <tableColumn id="12" xr3:uid="{0224A6DD-647D-41E2-B74E-256AAEBCEDB8}" name="Time" dataDxfId="9" dataCellStyle="Porcentaje">
      <calculatedColumnFormula>_xlfn.XLOOKUP(Infill[[#This Row],[t prom]],Rating[Max %],Rating[Name],,1)</calculatedColumnFormula>
    </tableColumn>
    <tableColumn id="7" xr3:uid="{3A33F243-4754-4015-A3B1-EEAA7B810730}" name="g/t" totalsRowFunction="average" dataDxfId="8" totalsRowDxfId="7" dataCellStyle="Porcentaje">
      <calculatedColumnFormula>Infill[[#This Row],[g]]/Infill[[#This Row],[Total Time]]</calculatedColumnFormula>
    </tableColumn>
    <tableColumn id="10" xr3:uid="{81F5FB07-EC80-4D98-B9AE-8EF8E1629F1A}" name="g/t prom" dataDxfId="6" dataCellStyle="Porcentaje">
      <calculatedColumnFormula>Infill[[#This Row],[g/t]]/AVERAGE(Infill[g/t])</calculatedColumnFormula>
    </tableColumn>
    <tableColumn id="13" xr3:uid="{F80BCD33-B1E3-433F-AF6D-F982D670E727}" name="Material/Time" dataDxfId="5" dataCellStyle="Porcentaje"/>
    <tableColumn id="19" xr3:uid="{44AE3D7E-C8D1-4165-B6BD-E525E4F90672}" name="image" dataDxfId="4" dataCellStyle="Porcentaje">
      <calculatedColumnFormula>SUBSTITUTE(LOWER(Infill[[#This Row],[Infill]])," ","-")</calculatedColumnFormula>
    </tableColumn>
    <tableColumn id="21" xr3:uid="{75AA760A-15C0-4692-B168-BF74BE6D50F6}" name="Ref" dataDxfId="1" dataCellStyle="Porcentaje">
      <calculatedColumnFormula>"["&amp;Infill[[#This Row],[Infill]]&amp;"](#"&amp;Infill[[#This Row],[image]]&amp;")"</calculatedColumnFormula>
    </tableColumn>
    <tableColumn id="14" xr3:uid="{AE92B56B-1C4F-4A43-BC18-AFFF1480255E}" name="MD" dataDxfId="0"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3"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Y23"/>
  <sheetViews>
    <sheetView tabSelected="1" workbookViewId="0">
      <selection activeCell="F2" sqref="F2"/>
    </sheetView>
  </sheetViews>
  <sheetFormatPr baseColWidth="10" defaultRowHeight="15" x14ac:dyDescent="0.25"/>
  <cols>
    <col min="1" max="1" width="13.5703125" bestFit="1" customWidth="1"/>
    <col min="2" max="2" width="24" bestFit="1" customWidth="1"/>
    <col min="3" max="3" width="12.42578125" bestFit="1" customWidth="1"/>
    <col min="5" max="5" width="19.5703125" bestFit="1" customWidth="1"/>
    <col min="6" max="6" width="32.140625" customWidth="1"/>
    <col min="7" max="7" width="18.42578125" bestFit="1" customWidth="1"/>
    <col min="8" max="23" width="22.85546875" bestFit="1" customWidth="1"/>
    <col min="24" max="24" width="22.85546875" customWidth="1"/>
    <col min="25" max="27" width="22.85546875" bestFit="1" customWidth="1"/>
    <col min="28" max="28" width="12.5703125" bestFit="1" customWidth="1"/>
  </cols>
  <sheetData>
    <row r="1" spans="1:25" x14ac:dyDescent="0.25">
      <c r="A1" t="s">
        <v>41</v>
      </c>
      <c r="B1" t="s">
        <v>42</v>
      </c>
      <c r="E1" t="s">
        <v>0</v>
      </c>
      <c r="F1" t="s">
        <v>43</v>
      </c>
      <c r="G1" t="s">
        <v>48</v>
      </c>
      <c r="H1" t="s">
        <v>30</v>
      </c>
      <c r="I1" t="s">
        <v>49</v>
      </c>
      <c r="J1" t="s">
        <v>31</v>
      </c>
      <c r="K1" t="s">
        <v>29</v>
      </c>
      <c r="L1" t="s">
        <v>32</v>
      </c>
      <c r="M1" s="1" t="s">
        <v>21</v>
      </c>
      <c r="N1" t="s">
        <v>33</v>
      </c>
      <c r="O1" t="s">
        <v>88</v>
      </c>
      <c r="P1" t="s">
        <v>22</v>
      </c>
      <c r="Q1" s="1" t="s">
        <v>50</v>
      </c>
      <c r="R1" t="s">
        <v>90</v>
      </c>
      <c r="S1" t="s">
        <v>76</v>
      </c>
      <c r="T1" t="s">
        <v>51</v>
      </c>
      <c r="U1" t="s">
        <v>89</v>
      </c>
      <c r="V1" t="s">
        <v>77</v>
      </c>
      <c r="W1" t="s">
        <v>44</v>
      </c>
      <c r="X1" t="s">
        <v>94</v>
      </c>
      <c r="Y1" t="s">
        <v>95</v>
      </c>
    </row>
    <row r="2" spans="1:25" ht="75" x14ac:dyDescent="0.25">
      <c r="A2" t="s">
        <v>34</v>
      </c>
      <c r="B2" t="s">
        <v>52</v>
      </c>
      <c r="E2" t="s">
        <v>1</v>
      </c>
      <c r="F2" s="8" t="s">
        <v>58</v>
      </c>
      <c r="G2" s="5">
        <v>2</v>
      </c>
      <c r="H2" t="str">
        <f>_xlfn.XLOOKUP(Infill[[#This Row],[XY-N]],Rating[N],Rating[Name])</f>
        <v>Low</v>
      </c>
      <c r="I2">
        <v>4</v>
      </c>
      <c r="J2" t="str">
        <f>_xlfn.XLOOKUP(Infill[[#This Row],[Z-N]],Rating[N],Rating[Name])</f>
        <v>Normal</v>
      </c>
      <c r="K2" s="2" t="s">
        <v>91</v>
      </c>
      <c r="L2">
        <v>8</v>
      </c>
      <c r="M2">
        <v>13</v>
      </c>
      <c r="N2">
        <v>158.77000000000001</v>
      </c>
      <c r="O2" s="2">
        <f>Infill[[#This Row],[g]]/(997.25*0.15)</f>
        <v>1.0613854767276678</v>
      </c>
      <c r="P2" s="2" t="str">
        <f>_xlfn.XLOOKUP(Infill[[#This Row],[% Effective]],Rating[Max %],Rating[Name],,1)</f>
        <v>Normal</v>
      </c>
      <c r="Q2">
        <f>Infill[[#This Row],[hs]]*60+Infill[[#This Row],[min]]</f>
        <v>493</v>
      </c>
      <c r="R2" s="2">
        <f>Infill[[#This Row],[Total Time]]/AVERAGE(Infill[Total Time])</f>
        <v>0.94559721011333908</v>
      </c>
      <c r="S2" s="2" t="str">
        <f>_xlfn.XLOOKUP(Infill[[#This Row],[t prom]],Rating[Max %],Rating[Name],,1)</f>
        <v>Normal</v>
      </c>
      <c r="T2" s="3">
        <f>Infill[[#This Row],[g]]/Infill[[#This Row],[Total Time]]</f>
        <v>0.32204868154158217</v>
      </c>
      <c r="U2" s="2">
        <f>Infill[[#This Row],[g/t]]/AVERAGE(Infill[g/t])</f>
        <v>1.1881012132687909</v>
      </c>
      <c r="V2" t="s">
        <v>28</v>
      </c>
      <c r="W2" s="2" t="str">
        <f>SUBSTITUTE(LOWER(Infill[[#This Row],[Infill]])," ","-")</f>
        <v>concentric</v>
      </c>
      <c r="X2" s="2" t="str">
        <f>"["&amp;Infill[[#This Row],[Infill]]&amp;"](#"&amp;Infill[[#This Row],[image]]&amp;")"</f>
        <v>[Concentric](#concentric)</v>
      </c>
      <c r="Y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5" ht="60" x14ac:dyDescent="0.25">
      <c r="A3" t="s">
        <v>35</v>
      </c>
      <c r="B3" t="s">
        <v>38</v>
      </c>
      <c r="E3" t="s">
        <v>2</v>
      </c>
      <c r="F3" s="6" t="s">
        <v>59</v>
      </c>
      <c r="G3">
        <v>3</v>
      </c>
      <c r="H3" t="str">
        <f>_xlfn.XLOOKUP(Infill[[#This Row],[XY-N]],Rating[N],Rating[Name])</f>
        <v>Normal-Low</v>
      </c>
      <c r="I3">
        <v>2</v>
      </c>
      <c r="J3" t="str">
        <f>_xlfn.XLOOKUP(Infill[[#This Row],[Z-N]],Rating[N],Rating[Name])</f>
        <v>Low</v>
      </c>
      <c r="K3" s="2" t="s">
        <v>91</v>
      </c>
      <c r="L3">
        <v>8</v>
      </c>
      <c r="M3">
        <v>7</v>
      </c>
      <c r="N3">
        <v>148.6</v>
      </c>
      <c r="O3" s="2">
        <f>Infill[[#This Row],[g]]/(997.25*0.15)</f>
        <v>0.99339851257625134</v>
      </c>
      <c r="P3" s="2" t="s">
        <v>26</v>
      </c>
      <c r="Q3">
        <f>Infill[[#This Row],[hs]]*60+Infill[[#This Row],[min]]</f>
        <v>487</v>
      </c>
      <c r="R3" s="2">
        <f>Infill[[#This Row],[Total Time]]/AVERAGE(Infill[Total Time])</f>
        <v>0.93408892763731477</v>
      </c>
      <c r="S3" s="2" t="str">
        <f>_xlfn.XLOOKUP(Infill[[#This Row],[t prom]],Rating[Max %],Rating[Name],,1)</f>
        <v>Normal</v>
      </c>
      <c r="T3" s="3">
        <f>Infill[[#This Row],[g]]/Infill[[#This Row],[Total Time]]</f>
        <v>0.30513347022587267</v>
      </c>
      <c r="U3" s="2">
        <f>Infill[[#This Row],[g/t]]/AVERAGE(Infill[g/t])</f>
        <v>1.1256976567918875</v>
      </c>
      <c r="V3" t="str">
        <f>_xlfn.XLOOKUP(Infill[[#This Row],[g/t prom]],Rating[Max %],Rating[Name],,1)</f>
        <v>Normal-High</v>
      </c>
      <c r="W3" s="2" t="str">
        <f>SUBSTITUTE(LOWER(Infill[[#This Row],[Infill]])," ","-")</f>
        <v>rectilinear</v>
      </c>
      <c r="X3" s="2" t="str">
        <f>"["&amp;Infill[[#This Row],[Infill]]&amp;"](#"&amp;Infill[[#This Row],[image]]&amp;")"</f>
        <v>[Rectilinear](#rectilinear)</v>
      </c>
      <c r="Y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 **Horizontal Strength (X-Y):** Normal-Low
- **Vertical Strength (Z):** Low
- **Density Calculation:**  % of  total infill volume
- **Material Usage:** Normal
- **Print Time:** Normal
- **Material/Time (Higher better):** Normal-High
![infill-top-rectilinear](https://github.com/SoftFever/OrcaSlicer/blob/main/doc/images/fill/infill-top-rectilinear.png?raw=true)
</v>
      </c>
    </row>
    <row r="4" spans="1:25" ht="60" x14ac:dyDescent="0.25">
      <c r="A4" t="s">
        <v>36</v>
      </c>
      <c r="B4" s="2">
        <v>0.15</v>
      </c>
      <c r="E4" t="s">
        <v>3</v>
      </c>
      <c r="F4" s="6" t="s">
        <v>60</v>
      </c>
      <c r="G4">
        <v>6</v>
      </c>
      <c r="H4" t="str">
        <f>_xlfn.XLOOKUP(Infill[[#This Row],[XY-N]],Rating[N],Rating[Name])</f>
        <v>High</v>
      </c>
      <c r="I4">
        <v>6</v>
      </c>
      <c r="J4" t="str">
        <f>_xlfn.XLOOKUP(Infill[[#This Row],[Z-N]],Rating[N],Rating[Name])</f>
        <v>High</v>
      </c>
      <c r="K4" s="2" t="s">
        <v>91</v>
      </c>
      <c r="L4">
        <v>8</v>
      </c>
      <c r="M4">
        <v>6</v>
      </c>
      <c r="N4">
        <v>148.87</v>
      </c>
      <c r="O4" s="2">
        <f>Infill[[#This Row],[g]]/(997.25*0.15)</f>
        <v>0.99520347622628891</v>
      </c>
      <c r="P4" s="2" t="s">
        <v>26</v>
      </c>
      <c r="Q4">
        <f>Infill[[#This Row],[hs]]*60+Infill[[#This Row],[min]]</f>
        <v>486</v>
      </c>
      <c r="R4" s="2">
        <f>Infill[[#This Row],[Total Time]]/AVERAGE(Infill[Total Time])</f>
        <v>0.93217088055797737</v>
      </c>
      <c r="S4" s="2" t="str">
        <f>_xlfn.XLOOKUP(Infill[[#This Row],[t prom]],Rating[Max %],Rating[Name],,1)</f>
        <v>Normal</v>
      </c>
      <c r="T4" s="3">
        <f>Infill[[#This Row],[g]]/Infill[[#This Row],[Total Time]]</f>
        <v>0.30631687242798356</v>
      </c>
      <c r="U4" s="2">
        <f>Infill[[#This Row],[g/t]]/AVERAGE(Infill[g/t])</f>
        <v>1.1300634613198943</v>
      </c>
      <c r="V4" t="s">
        <v>26</v>
      </c>
      <c r="W4" s="2" t="str">
        <f>SUBSTITUTE(LOWER(Infill[[#This Row],[Infill]])," ","-")</f>
        <v>grid</v>
      </c>
      <c r="X4" s="2" t="str">
        <f>"["&amp;Infill[[#This Row],[Infill]]&amp;"](#"&amp;Infill[[#This Row],[image]]&amp;")"</f>
        <v>[Grid](#grid)</v>
      </c>
      <c r="Y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
- **Material/Time (Higher better):** Normal
![infill-top-grid](https://github.com/SoftFever/OrcaSlicer/blob/main/doc/images/fill/infill-top-grid.png?raw=true)
</v>
      </c>
    </row>
    <row r="5" spans="1:25" ht="30" x14ac:dyDescent="0.25">
      <c r="A5" t="s">
        <v>54</v>
      </c>
      <c r="B5" t="s">
        <v>55</v>
      </c>
      <c r="E5" t="s">
        <v>4</v>
      </c>
      <c r="F5" s="6" t="s">
        <v>84</v>
      </c>
      <c r="G5">
        <v>3</v>
      </c>
      <c r="H5" t="str">
        <f>_xlfn.XLOOKUP(Infill[[#This Row],[XY-N]],Rating[N],Rating[Name])</f>
        <v>Normal-Low</v>
      </c>
      <c r="I5">
        <v>2</v>
      </c>
      <c r="J5" t="str">
        <f>_xlfn.XLOOKUP(Infill[[#This Row],[Z-N]],Rating[N],Rating[Name])</f>
        <v>Low</v>
      </c>
      <c r="K5" s="2" t="s">
        <v>91</v>
      </c>
      <c r="L5">
        <v>8</v>
      </c>
      <c r="M5">
        <v>4</v>
      </c>
      <c r="N5">
        <v>148.54</v>
      </c>
      <c r="O5" s="2">
        <f>Infill[[#This Row],[g]]/(997.25*0.15)</f>
        <v>0.9929974095429096</v>
      </c>
      <c r="P5" s="2" t="s">
        <v>26</v>
      </c>
      <c r="Q5">
        <f>Infill[[#This Row],[hs]]*60+Infill[[#This Row],[min]]</f>
        <v>484</v>
      </c>
      <c r="R5" s="2">
        <f>Infill[[#This Row],[Total Time]]/AVERAGE(Infill[Total Time])</f>
        <v>0.92833478639930256</v>
      </c>
      <c r="S5" s="2" t="str">
        <f>_xlfn.XLOOKUP(Infill[[#This Row],[t prom]],Rating[Max %],Rating[Name],,1)</f>
        <v>Normal</v>
      </c>
      <c r="T5" s="3">
        <f>Infill[[#This Row],[g]]/Infill[[#This Row],[Total Time]]</f>
        <v>0.30690082644628097</v>
      </c>
      <c r="U5" s="2">
        <f>Infill[[#This Row],[g/t]]/AVERAGE(Infill[g/t])</f>
        <v>1.1322177830650146</v>
      </c>
      <c r="V5" t="s">
        <v>26</v>
      </c>
      <c r="W5" s="2" t="str">
        <f>SUBSTITUTE(LOWER(Infill[[#This Row],[Infill]])," ","-")</f>
        <v>2d-lattice</v>
      </c>
      <c r="X5" s="2" t="str">
        <f>"["&amp;Infill[[#This Row],[Infill]]&amp;"](#"&amp;Infill[[#This Row],[image]]&amp;")"</f>
        <v>[2D Lattice](#2d-lattice)</v>
      </c>
      <c r="Y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Normal-Low
- **Vertical Strength (Z):** Low
- **Density Calculation:**  % of  total infill volume
- **Material Usage:** Normal
- **Print Time:** Normal
- **Material/Time (Higher better):** Normal
![infill-top-2d-lattice](https://github.com/SoftFever/OrcaSlicer/blob/main/doc/images/fill/infill-top-2d-lattice.png?raw=true)
</v>
      </c>
    </row>
    <row r="6" spans="1:25" ht="60" x14ac:dyDescent="0.25">
      <c r="A6" t="s">
        <v>37</v>
      </c>
      <c r="B6" t="s">
        <v>39</v>
      </c>
      <c r="E6" t="s">
        <v>5</v>
      </c>
      <c r="F6" s="6" t="s">
        <v>61</v>
      </c>
      <c r="G6">
        <v>2</v>
      </c>
      <c r="H6" t="str">
        <f>_xlfn.XLOOKUP(Infill[[#This Row],[XY-N]],Rating[N],Rating[Name])</f>
        <v>Low</v>
      </c>
      <c r="I6">
        <v>2</v>
      </c>
      <c r="J6" t="str">
        <f>_xlfn.XLOOKUP(Infill[[#This Row],[Z-N]],Rating[N],Rating[Name])</f>
        <v>Low</v>
      </c>
      <c r="K6" s="2" t="s">
        <v>91</v>
      </c>
      <c r="L6">
        <v>7</v>
      </c>
      <c r="M6">
        <v>49</v>
      </c>
      <c r="N6">
        <v>154.68</v>
      </c>
      <c r="O6" s="2">
        <f>Infill[[#This Row],[g]]/(997.25*0.15)</f>
        <v>1.0340436199548759</v>
      </c>
      <c r="P6" s="2" t="s">
        <v>26</v>
      </c>
      <c r="Q6">
        <f>Infill[[#This Row],[hs]]*60+Infill[[#This Row],[min]]</f>
        <v>469</v>
      </c>
      <c r="R6" s="2">
        <f>Infill[[#This Row],[Total Time]]/AVERAGE(Infill[Total Time])</f>
        <v>0.8995640802092415</v>
      </c>
      <c r="S6" s="2" t="str">
        <f>_xlfn.XLOOKUP(Infill[[#This Row],[t prom]],Rating[Max %],Rating[Name],,1)</f>
        <v>Normal-Low</v>
      </c>
      <c r="T6" s="3">
        <f>Infill[[#This Row],[g]]/Infill[[#This Row],[Total Time]]</f>
        <v>0.3298081023454158</v>
      </c>
      <c r="U6" s="2">
        <f>Infill[[#This Row],[g/t]]/AVERAGE(Infill[g/t])</f>
        <v>1.2167272496405854</v>
      </c>
      <c r="V6" t="s">
        <v>28</v>
      </c>
      <c r="W6" s="2" t="str">
        <f>SUBSTITUTE(LOWER(Infill[[#This Row],[Infill]])," ","-")</f>
        <v>line</v>
      </c>
      <c r="X6" s="2" t="str">
        <f>"["&amp;Infill[[#This Row],[Infill]]&amp;"](#"&amp;Infill[[#This Row],[image]]&amp;")"</f>
        <v>[Line](#line)</v>
      </c>
      <c r="Y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5" ht="75" x14ac:dyDescent="0.25">
      <c r="A7" t="s">
        <v>56</v>
      </c>
      <c r="B7" t="s">
        <v>39</v>
      </c>
      <c r="E7" t="s">
        <v>6</v>
      </c>
      <c r="F7" s="6" t="s">
        <v>62</v>
      </c>
      <c r="G7">
        <v>6</v>
      </c>
      <c r="H7" t="str">
        <f>_xlfn.XLOOKUP(Infill[[#This Row],[XY-N]],Rating[N],Rating[Name])</f>
        <v>High</v>
      </c>
      <c r="I7">
        <v>6</v>
      </c>
      <c r="J7" t="str">
        <f>_xlfn.XLOOKUP(Infill[[#This Row],[Z-N]],Rating[N],Rating[Name])</f>
        <v>High</v>
      </c>
      <c r="K7" s="2" t="s">
        <v>91</v>
      </c>
      <c r="L7">
        <v>7</v>
      </c>
      <c r="M7">
        <v>50</v>
      </c>
      <c r="N7">
        <v>148.54</v>
      </c>
      <c r="O7" s="2">
        <f>Infill[[#This Row],[g]]/(997.25*0.15)</f>
        <v>0.9929974095429096</v>
      </c>
      <c r="P7" s="2" t="s">
        <v>26</v>
      </c>
      <c r="Q7">
        <f>Infill[[#This Row],[hs]]*60+Infill[[#This Row],[min]]</f>
        <v>470</v>
      </c>
      <c r="R7" s="2">
        <f>Infill[[#This Row],[Total Time]]/AVERAGE(Infill[Total Time])</f>
        <v>0.9014821272885789</v>
      </c>
      <c r="S7" s="2" t="str">
        <f>_xlfn.XLOOKUP(Infill[[#This Row],[t prom]],Rating[Max %],Rating[Name],,1)</f>
        <v>Normal-Low</v>
      </c>
      <c r="T7" s="3">
        <f>Infill[[#This Row],[g]]/Infill[[#This Row],[Total Time]]</f>
        <v>0.31604255319148933</v>
      </c>
      <c r="U7" s="2">
        <f>Infill[[#This Row],[g/t]]/AVERAGE(Infill[g/t])</f>
        <v>1.1659434191563129</v>
      </c>
      <c r="V7" t="s">
        <v>28</v>
      </c>
      <c r="W7" s="2" t="str">
        <f>SUBSTITUTE(LOWER(Infill[[#This Row],[Infill]])," ","-")</f>
        <v>cubic</v>
      </c>
      <c r="X7" s="2" t="str">
        <f>"["&amp;Infill[[#This Row],[Infill]]&amp;"](#"&amp;Infill[[#This Row],[image]]&amp;")"</f>
        <v>[Cubic](#cubic)</v>
      </c>
      <c r="Y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5" ht="45" x14ac:dyDescent="0.25">
      <c r="A8" t="s">
        <v>40</v>
      </c>
      <c r="B8" s="4">
        <v>1</v>
      </c>
      <c r="E8" t="s">
        <v>7</v>
      </c>
      <c r="F8" s="6" t="s">
        <v>63</v>
      </c>
      <c r="G8">
        <v>6</v>
      </c>
      <c r="H8" t="str">
        <f>_xlfn.XLOOKUP(Infill[[#This Row],[XY-N]],Rating[N],Rating[Name])</f>
        <v>High</v>
      </c>
      <c r="I8">
        <v>4</v>
      </c>
      <c r="J8" t="str">
        <f>_xlfn.XLOOKUP(Infill[[#This Row],[Z-N]],Rating[N],Rating[Name])</f>
        <v>Normal</v>
      </c>
      <c r="K8" s="2" t="s">
        <v>91</v>
      </c>
      <c r="L8">
        <v>7</v>
      </c>
      <c r="M8">
        <v>50</v>
      </c>
      <c r="N8">
        <v>147.55000000000001</v>
      </c>
      <c r="O8" s="2">
        <f>Infill[[#This Row],[g]]/(997.25*0.15)</f>
        <v>0.9863792094927718</v>
      </c>
      <c r="P8" s="2" t="s">
        <v>26</v>
      </c>
      <c r="Q8">
        <f>Infill[[#This Row],[hs]]*60+Infill[[#This Row],[min]]</f>
        <v>470</v>
      </c>
      <c r="R8" s="2">
        <f>Infill[[#This Row],[Total Time]]/AVERAGE(Infill[Total Time])</f>
        <v>0.9014821272885789</v>
      </c>
      <c r="S8" s="2" t="str">
        <f>_xlfn.XLOOKUP(Infill[[#This Row],[t prom]],Rating[Max %],Rating[Name],,1)</f>
        <v>Normal-Low</v>
      </c>
      <c r="T8" s="3">
        <f>Infill[[#This Row],[g]]/Infill[[#This Row],[Total Time]]</f>
        <v>0.31393617021276599</v>
      </c>
      <c r="U8" s="2">
        <f>Infill[[#This Row],[g/t]]/AVERAGE(Infill[g/t])</f>
        <v>1.158172556190346</v>
      </c>
      <c r="V8" t="s">
        <v>28</v>
      </c>
      <c r="W8" s="2" t="str">
        <f>SUBSTITUTE(LOWER(Infill[[#This Row],[Infill]])," ","-")</f>
        <v>triangles</v>
      </c>
      <c r="X8" s="2" t="str">
        <f>"["&amp;Infill[[#This Row],[Infill]]&amp;"](#"&amp;Infill[[#This Row],[image]]&amp;")"</f>
        <v>[Triangles](#triangles)</v>
      </c>
      <c r="Y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5" ht="90" x14ac:dyDescent="0.25">
      <c r="A9" t="s">
        <v>53</v>
      </c>
      <c r="B9">
        <v>1</v>
      </c>
      <c r="E9" t="s">
        <v>8</v>
      </c>
      <c r="F9" s="6" t="s">
        <v>64</v>
      </c>
      <c r="G9">
        <v>6</v>
      </c>
      <c r="H9" t="str">
        <f>_xlfn.XLOOKUP(Infill[[#This Row],[XY-N]],Rating[N],Rating[Name])</f>
        <v>High</v>
      </c>
      <c r="I9">
        <v>5</v>
      </c>
      <c r="J9" t="str">
        <f>_xlfn.XLOOKUP(Infill[[#This Row],[Z-N]],Rating[N],Rating[Name])</f>
        <v>Normal-High</v>
      </c>
      <c r="K9" s="2" t="s">
        <v>91</v>
      </c>
      <c r="L9">
        <v>7</v>
      </c>
      <c r="M9">
        <v>43</v>
      </c>
      <c r="N9">
        <v>148.53</v>
      </c>
      <c r="O9" s="2">
        <f>Infill[[#This Row],[g]]/(997.25*0.15)</f>
        <v>0.99293055903735272</v>
      </c>
      <c r="P9" s="2" t="s">
        <v>26</v>
      </c>
      <c r="Q9">
        <f>Infill[[#This Row],[hs]]*60+Infill[[#This Row],[min]]</f>
        <v>463</v>
      </c>
      <c r="R9" s="2">
        <f>Infill[[#This Row],[Total Time]]/AVERAGE(Infill[Total Time])</f>
        <v>0.88805579773321708</v>
      </c>
      <c r="S9" s="2" t="str">
        <f>_xlfn.XLOOKUP(Infill[[#This Row],[t prom]],Rating[Max %],Rating[Name],,1)</f>
        <v>Normal-Low</v>
      </c>
      <c r="T9" s="3">
        <f>Infill[[#This Row],[g]]/Infill[[#This Row],[Total Time]]</f>
        <v>0.32079913606911448</v>
      </c>
      <c r="U9" s="2">
        <f>Infill[[#This Row],[g/t]]/AVERAGE(Infill[g/t])</f>
        <v>1.1834913931485316</v>
      </c>
      <c r="V9" t="s">
        <v>28</v>
      </c>
      <c r="W9" s="2" t="str">
        <f>SUBSTITUTE(LOWER(Infill[[#This Row],[Infill]])," ","-")</f>
        <v>tri-hexagon</v>
      </c>
      <c r="X9" s="2" t="str">
        <f>"["&amp;Infill[[#This Row],[Infill]]&amp;"](#"&amp;Infill[[#This Row],[image]]&amp;")"</f>
        <v>[Tri-hexagon](#tri-hexagon)</v>
      </c>
      <c r="Y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5" ht="75" x14ac:dyDescent="0.25">
      <c r="E10" t="s">
        <v>9</v>
      </c>
      <c r="F10" s="6" t="s">
        <v>65</v>
      </c>
      <c r="G10">
        <v>6</v>
      </c>
      <c r="H10" t="str">
        <f>_xlfn.XLOOKUP(Infill[[#This Row],[XY-N]],Rating[N],Rating[Name])</f>
        <v>High</v>
      </c>
      <c r="I10">
        <v>6</v>
      </c>
      <c r="J10" t="str">
        <f>_xlfn.XLOOKUP(Infill[[#This Row],[Z-N]],Rating[N],Rating[Name])</f>
        <v>High</v>
      </c>
      <c r="K10" s="2" t="s">
        <v>91</v>
      </c>
      <c r="L10">
        <v>10</v>
      </c>
      <c r="M10">
        <v>49</v>
      </c>
      <c r="N10">
        <v>141.77000000000001</v>
      </c>
      <c r="O10" s="2">
        <f>Infill[[#This Row],[g]]/(997.25*0.15)</f>
        <v>0.94773961728085576</v>
      </c>
      <c r="P10" s="2" t="s">
        <v>26</v>
      </c>
      <c r="Q10">
        <f>Infill[[#This Row],[hs]]*60+Infill[[#This Row],[min]]</f>
        <v>649</v>
      </c>
      <c r="R10" s="2">
        <f>Infill[[#This Row],[Total Time]]/AVERAGE(Infill[Total Time])</f>
        <v>1.2448125544899737</v>
      </c>
      <c r="S10" s="2" t="str">
        <f>_xlfn.XLOOKUP(Infill[[#This Row],[t prom]],Rating[Max %],Rating[Name],,1)</f>
        <v>Normal-High</v>
      </c>
      <c r="T10" s="3">
        <f>Infill[[#This Row],[g]]/Infill[[#This Row],[Total Time]]</f>
        <v>0.21844375963020032</v>
      </c>
      <c r="U10" s="2">
        <f>Infill[[#This Row],[g/t]]/AVERAGE(Infill[g/t])</f>
        <v>0.8058821871442029</v>
      </c>
      <c r="V10" t="s">
        <v>24</v>
      </c>
      <c r="W10" s="2" t="str">
        <f>SUBSTITUTE(LOWER(Infill[[#This Row],[Infill]])," ","-")</f>
        <v>gyroid</v>
      </c>
      <c r="X10" s="2" t="str">
        <f>"["&amp;Infill[[#This Row],[Infill]]&amp;"](#"&amp;Infill[[#This Row],[image]]&amp;")"</f>
        <v>[Gyroid](#gyroid)</v>
      </c>
      <c r="Y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 of  total infill volume
- **Material Usage:** Normal
- **Print Time:** Normal-High
- **Material/Time (Higher better):** Low
![infill-top-gyroid](https://github.com/SoftFever/OrcaSlicer/blob/main/doc/images/fill/infill-top-gyroid.png?raw=true)
</v>
      </c>
    </row>
    <row r="11" spans="1:25" ht="105" x14ac:dyDescent="0.25">
      <c r="A11" t="s">
        <v>47</v>
      </c>
      <c r="B11" t="s">
        <v>87</v>
      </c>
      <c r="C11" t="s">
        <v>46</v>
      </c>
      <c r="E11" t="s">
        <v>10</v>
      </c>
      <c r="F11" s="6" t="s">
        <v>66</v>
      </c>
      <c r="G11">
        <v>6</v>
      </c>
      <c r="H11" t="str">
        <f>_xlfn.XLOOKUP(Infill[[#This Row],[XY-N]],Rating[N],Rating[Name])</f>
        <v>High</v>
      </c>
      <c r="I11">
        <v>6</v>
      </c>
      <c r="J11" t="str">
        <f>_xlfn.XLOOKUP(Infill[[#This Row],[Z-N]],Rating[N],Rating[Name])</f>
        <v>High</v>
      </c>
      <c r="K11" s="2" t="s">
        <v>91</v>
      </c>
      <c r="L11">
        <v>11</v>
      </c>
      <c r="M11">
        <v>29</v>
      </c>
      <c r="N11">
        <v>151.01</v>
      </c>
      <c r="O11" s="2">
        <f>Infill[[#This Row],[g]]/(997.25*0.15)</f>
        <v>1.0095094844154757</v>
      </c>
      <c r="P11" s="2" t="s">
        <v>26</v>
      </c>
      <c r="Q11">
        <f>Infill[[#This Row],[hs]]*60+Infill[[#This Row],[min]]</f>
        <v>689</v>
      </c>
      <c r="R11" s="2">
        <f>Infill[[#This Row],[Total Time]]/AVERAGE(Infill[Total Time])</f>
        <v>1.3215344376634699</v>
      </c>
      <c r="S11" s="2" t="str">
        <f>_xlfn.XLOOKUP(Infill[[#This Row],[t prom]],Rating[Max %],Rating[Name],,1)</f>
        <v>High</v>
      </c>
      <c r="T11" s="3">
        <f>Infill[[#This Row],[g]]/Infill[[#This Row],[Total Time]]</f>
        <v>0.21917271407837444</v>
      </c>
      <c r="U11" s="2">
        <f>Infill[[#This Row],[g/t]]/AVERAGE(Infill[g/t])</f>
        <v>0.80857144412283</v>
      </c>
      <c r="V11" t="s">
        <v>24</v>
      </c>
      <c r="W11" s="2" t="str">
        <f>SUBSTITUTE(LOWER(Infill[[#This Row],[Infill]])," ","-")</f>
        <v>tpms-d</v>
      </c>
      <c r="X11" s="2" t="str">
        <f>"["&amp;Infill[[#This Row],[Infill]]&amp;"](#"&amp;Infill[[#This Row],[image]]&amp;")"</f>
        <v>[TPMS-D](#tpms-d)</v>
      </c>
      <c r="Y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 of  total infill volume
- **Material Usage:** Normal
- **Print Time:** High
- **Material/Time (Higher better):** Low
![infill-top-tpms-d](https://github.com/SoftFever/OrcaSlicer/blob/main/doc/images/fill/infill-top-tpms-d.png?raw=true)
</v>
      </c>
    </row>
    <row r="12" spans="1:25" ht="60" x14ac:dyDescent="0.25">
      <c r="A12">
        <v>0</v>
      </c>
      <c r="B12" s="7">
        <v>0.15</v>
      </c>
      <c r="C12" t="s">
        <v>79</v>
      </c>
      <c r="E12" t="s">
        <v>11</v>
      </c>
      <c r="F12" s="6" t="s">
        <v>67</v>
      </c>
      <c r="G12">
        <v>6</v>
      </c>
      <c r="H12" t="str">
        <f>_xlfn.XLOOKUP(Infill[[#This Row],[XY-N]],Rating[N],Rating[Name])</f>
        <v>High</v>
      </c>
      <c r="I12">
        <v>6</v>
      </c>
      <c r="J12" t="str">
        <f>_xlfn.XLOOKUP(Infill[[#This Row],[Z-N]],Rating[N],Rating[Name])</f>
        <v>High</v>
      </c>
      <c r="K12" s="2" t="s">
        <v>91</v>
      </c>
      <c r="L12">
        <v>17</v>
      </c>
      <c r="M12">
        <v>36</v>
      </c>
      <c r="N12">
        <v>190.54</v>
      </c>
      <c r="O12" s="2">
        <f>Infill[[#This Row],[g]]/(997.25*0.15)</f>
        <v>1.2737695328820924</v>
      </c>
      <c r="P12" s="2" t="s">
        <v>23</v>
      </c>
      <c r="Q12">
        <f>Infill[[#This Row],[hs]]*60+Infill[[#This Row],[min]]</f>
        <v>1056</v>
      </c>
      <c r="R12" s="2">
        <f>Infill[[#This Row],[Total Time]]/AVERAGE(Infill[Total Time])</f>
        <v>2.0254577157802962</v>
      </c>
      <c r="S12" s="2" t="str">
        <f>_xlfn.XLOOKUP(Infill[[#This Row],[t prom]],Rating[Max %],Rating[Name],,1)</f>
        <v>Ultra-High</v>
      </c>
      <c r="T12" s="3">
        <f>Infill[[#This Row],[g]]/Infill[[#This Row],[Total Time]]</f>
        <v>0.18043560606060605</v>
      </c>
      <c r="U12" s="2">
        <f>Infill[[#This Row],[g/t]]/AVERAGE(Infill[g/t])</f>
        <v>0.6656625993664127</v>
      </c>
      <c r="V12" t="s">
        <v>25</v>
      </c>
      <c r="W12" s="2" t="str">
        <f>SUBSTITUTE(LOWER(Infill[[#This Row],[Infill]])," ","-")</f>
        <v>honeycomb</v>
      </c>
      <c r="X12" s="2" t="str">
        <f>"["&amp;Infill[[#This Row],[Infill]]&amp;"](#"&amp;Infill[[#This Row],[image]]&amp;")"</f>
        <v>[Honeycomb](#honeycomb)</v>
      </c>
      <c r="Y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Extra Low
![infill-top-honeycomb](https://github.com/SoftFever/OrcaSlicer/blob/main/doc/images/fill/infill-top-honeycomb.png?raw=true)
</v>
      </c>
    </row>
    <row r="13" spans="1:25" ht="90" x14ac:dyDescent="0.25">
      <c r="A13">
        <v>1</v>
      </c>
      <c r="B13" s="7">
        <v>0.4</v>
      </c>
      <c r="C13" t="s">
        <v>80</v>
      </c>
      <c r="E13" t="s">
        <v>12</v>
      </c>
      <c r="F13" s="6" t="s">
        <v>68</v>
      </c>
      <c r="G13">
        <v>5</v>
      </c>
      <c r="H13" t="str">
        <f>_xlfn.XLOOKUP(Infill[[#This Row],[XY-N]],Rating[N],Rating[Name])</f>
        <v>Normal-High</v>
      </c>
      <c r="I13">
        <v>5</v>
      </c>
      <c r="J13" t="str">
        <f>_xlfn.XLOOKUP(Infill[[#This Row],[Z-N]],Rating[N],Rating[Name])</f>
        <v>Normal-High</v>
      </c>
      <c r="K13" s="2" t="s">
        <v>92</v>
      </c>
      <c r="L13">
        <v>5</v>
      </c>
      <c r="M13">
        <v>29</v>
      </c>
      <c r="N13">
        <v>97.57</v>
      </c>
      <c r="O13" s="2">
        <f>Infill[[#This Row],[g]]/(997.25*0.15)</f>
        <v>0.65226038271914422</v>
      </c>
      <c r="P13" s="2" t="s">
        <v>24</v>
      </c>
      <c r="Q13">
        <f>Infill[[#This Row],[hs]]*60+Infill[[#This Row],[min]]</f>
        <v>329</v>
      </c>
      <c r="R13" s="2">
        <f>Infill[[#This Row],[Total Time]]/AVERAGE(Infill[Total Time])</f>
        <v>0.63103748910200519</v>
      </c>
      <c r="S13" s="2" t="str">
        <f>_xlfn.XLOOKUP(Infill[[#This Row],[t prom]],Rating[Max %],Rating[Name],,1)</f>
        <v>Low</v>
      </c>
      <c r="T13" s="3">
        <f>Infill[[#This Row],[g]]/Infill[[#This Row],[Total Time]]</f>
        <v>0.29656534954407293</v>
      </c>
      <c r="U13" s="2">
        <f>Infill[[#This Row],[g/t]]/AVERAGE(Infill[g/t])</f>
        <v>1.0940881667956823</v>
      </c>
      <c r="V13" t="s">
        <v>26</v>
      </c>
      <c r="W13" s="2" t="str">
        <f>SUBSTITUTE(LOWER(Infill[[#This Row],[Infill]])," ","-")</f>
        <v>adaptive-cubic</v>
      </c>
      <c r="X13" s="2" t="str">
        <f>"["&amp;Infill[[#This Row],[Infill]]&amp;"](#"&amp;Infill[[#This Row],[image]]&amp;")"</f>
        <v>[Adaptive Cubic](#adaptive-cubic)</v>
      </c>
      <c r="Y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5" ht="135" x14ac:dyDescent="0.25">
      <c r="A14">
        <v>2</v>
      </c>
      <c r="B14" s="7">
        <v>0.75</v>
      </c>
      <c r="C14" t="s">
        <v>24</v>
      </c>
      <c r="E14" t="s">
        <v>13</v>
      </c>
      <c r="F14" s="6" t="s">
        <v>69</v>
      </c>
      <c r="G14">
        <v>3</v>
      </c>
      <c r="H14" t="str">
        <f>_xlfn.XLOOKUP(Infill[[#This Row],[XY-N]],Rating[N],Rating[Name])</f>
        <v>Normal-Low</v>
      </c>
      <c r="I14">
        <v>4</v>
      </c>
      <c r="J14" t="str">
        <f>_xlfn.XLOOKUP(Infill[[#This Row],[Z-N]],Rating[N],Rating[Name])</f>
        <v>Normal</v>
      </c>
      <c r="K14" s="2" t="s">
        <v>91</v>
      </c>
      <c r="L14">
        <v>8</v>
      </c>
      <c r="M14">
        <v>8</v>
      </c>
      <c r="N14">
        <v>148.6</v>
      </c>
      <c r="O14" s="2">
        <f>Infill[[#This Row],[g]]/(997.25*0.15)</f>
        <v>0.99339851257625134</v>
      </c>
      <c r="P14" s="2" t="s">
        <v>26</v>
      </c>
      <c r="Q14">
        <f>Infill[[#This Row],[hs]]*60+Infill[[#This Row],[min]]</f>
        <v>488</v>
      </c>
      <c r="R14" s="2">
        <f>Infill[[#This Row],[Total Time]]/AVERAGE(Infill[Total Time])</f>
        <v>0.93600697471665206</v>
      </c>
      <c r="S14" s="2" t="str">
        <f>_xlfn.XLOOKUP(Infill[[#This Row],[t prom]],Rating[Max %],Rating[Name],,1)</f>
        <v>Normal</v>
      </c>
      <c r="T14" s="3">
        <f>Infill[[#This Row],[g]]/Infill[[#This Row],[Total Time]]</f>
        <v>0.30450819672131146</v>
      </c>
      <c r="U14" s="2">
        <f>Infill[[#This Row],[g/t]]/AVERAGE(Infill[g/t])</f>
        <v>1.1233908992984614</v>
      </c>
      <c r="V14" t="s">
        <v>26</v>
      </c>
      <c r="W14" s="2" t="str">
        <f>SUBSTITUTE(LOWER(Infill[[#This Row],[Infill]])," ","-")</f>
        <v>aligned-rectilinear</v>
      </c>
      <c r="X14" s="2" t="str">
        <f>"["&amp;Infill[[#This Row],[Infill]]&amp;"](#"&amp;Infill[[#This Row],[image]]&amp;")"</f>
        <v>[Aligned Rectilinear](#aligned-rectilinear)</v>
      </c>
      <c r="Y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
- **Material/Time (Higher better):** Normal
![infill-top-aligned-rectilinear](https://github.com/SoftFever/OrcaSlicer/blob/main/doc/images/fill/infill-top-aligned-rectilinear.png?raw=true)
</v>
      </c>
    </row>
    <row r="15" spans="1:25" ht="165" x14ac:dyDescent="0.25">
      <c r="A15">
        <v>3</v>
      </c>
      <c r="B15" s="7">
        <v>0.92500000000000004</v>
      </c>
      <c r="C15" t="s">
        <v>27</v>
      </c>
      <c r="E15" t="s">
        <v>78</v>
      </c>
      <c r="F15" s="8" t="s">
        <v>83</v>
      </c>
      <c r="G15">
        <v>3</v>
      </c>
      <c r="H15" t="str">
        <f>_xlfn.XLOOKUP(Infill[[#This Row],[XY-N]],Rating[N],Rating[Name])</f>
        <v>Normal-Low</v>
      </c>
      <c r="I15">
        <v>3</v>
      </c>
      <c r="J15" t="str">
        <f>_xlfn.XLOOKUP(Infill[[#This Row],[Z-N]],Rating[N],Rating[Name])</f>
        <v>Normal-Low</v>
      </c>
      <c r="K15" s="2" t="s">
        <v>91</v>
      </c>
      <c r="L15">
        <v>8</v>
      </c>
      <c r="M15">
        <v>2</v>
      </c>
      <c r="N15">
        <v>147.52000000000001</v>
      </c>
      <c r="O15" s="2">
        <f>Infill[[#This Row],[g]]/(997.25*0.15)</f>
        <v>0.98617865797610094</v>
      </c>
      <c r="P15" s="2" t="s">
        <v>26</v>
      </c>
      <c r="Q15">
        <f>Infill[[#This Row],[hs]]*60+Infill[[#This Row],[min]]</f>
        <v>482</v>
      </c>
      <c r="R15" s="2">
        <f>Infill[[#This Row],[Total Time]]/AVERAGE(Infill[Total Time])</f>
        <v>0.92449869224062775</v>
      </c>
      <c r="S15" s="2" t="str">
        <f>_xlfn.XLOOKUP(Infill[[#This Row],[t prom]],Rating[Max %],Rating[Name],,1)</f>
        <v>Normal-Low</v>
      </c>
      <c r="T15" s="3">
        <f>Infill[[#This Row],[g]]/Infill[[#This Row],[Total Time]]</f>
        <v>0.30605809128630707</v>
      </c>
      <c r="U15" s="2">
        <f>Infill[[#This Row],[g/t]]/AVERAGE(Infill[g/t])</f>
        <v>1.1291087665609367</v>
      </c>
      <c r="V15" t="s">
        <v>26</v>
      </c>
      <c r="W15" s="2" t="str">
        <f>SUBSTITUTE(LOWER(Infill[[#This Row],[Infill]])," ","-")</f>
        <v>2d-honeycomb</v>
      </c>
      <c r="X15" s="2" t="str">
        <f>"["&amp;Infill[[#This Row],[Infill]]&amp;"](#"&amp;Infill[[#This Row],[image]]&amp;")"</f>
        <v>[2D Honeycomb](#2d-honeycomb)</v>
      </c>
      <c r="Y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5" ht="90" x14ac:dyDescent="0.25">
      <c r="A16">
        <v>4</v>
      </c>
      <c r="B16" s="7">
        <v>1.075</v>
      </c>
      <c r="C16" t="s">
        <v>26</v>
      </c>
      <c r="E16" t="s">
        <v>14</v>
      </c>
      <c r="F16" s="6" t="s">
        <v>70</v>
      </c>
      <c r="G16">
        <v>4</v>
      </c>
      <c r="H16" t="str">
        <f>_xlfn.XLOOKUP(Infill[[#This Row],[XY-N]],Rating[N],Rating[Name])</f>
        <v>Normal</v>
      </c>
      <c r="I16">
        <v>5</v>
      </c>
      <c r="J16" t="str">
        <f>_xlfn.XLOOKUP(Infill[[#This Row],[Z-N]],Rating[N],Rating[Name])</f>
        <v>Normal-High</v>
      </c>
      <c r="K16" s="2" t="s">
        <v>57</v>
      </c>
      <c r="L16">
        <v>12</v>
      </c>
      <c r="M16">
        <v>28</v>
      </c>
      <c r="N16">
        <v>123.92</v>
      </c>
      <c r="O16" s="2">
        <f>Infill[[#This Row],[g]]/(997.25*0.15)</f>
        <v>0.82841146486170303</v>
      </c>
      <c r="P16" s="2" t="s">
        <v>27</v>
      </c>
      <c r="Q16">
        <f>Infill[[#This Row],[hs]]*60+Infill[[#This Row],[min]]</f>
        <v>748</v>
      </c>
      <c r="R16" s="2">
        <f>Infill[[#This Row],[Total Time]]/AVERAGE(Infill[Total Time])</f>
        <v>1.4346992153443765</v>
      </c>
      <c r="S16" s="2" t="str">
        <f>_xlfn.XLOOKUP(Infill[[#This Row],[t prom]],Rating[Max %],Rating[Name],,1)</f>
        <v>High</v>
      </c>
      <c r="T16" s="3">
        <f>Infill[[#This Row],[g]]/Infill[[#This Row],[Total Time]]</f>
        <v>0.16566844919786097</v>
      </c>
      <c r="U16" s="2">
        <f>Infill[[#This Row],[g/t]]/AVERAGE(Infill[g/t])</f>
        <v>0.61118364015697213</v>
      </c>
      <c r="V16" t="s">
        <v>25</v>
      </c>
      <c r="W16" s="2" t="str">
        <f>SUBSTITUTE(LOWER(Infill[[#This Row],[Infill]])," ","-")</f>
        <v>3d-honeycomb</v>
      </c>
      <c r="X16" s="2" t="str">
        <f>"["&amp;Infill[[#This Row],[Infill]]&amp;"](#"&amp;Infill[[#This Row],[image]]&amp;")"</f>
        <v>[3D Honeycomb](#3d-honeycomb)</v>
      </c>
      <c r="Y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Normal
- **Vertical Strength (Z):** Normal-High
- **Density Calculation:** Unknown
- **Material Usage:** Normal-Low
- **Print Time:** High
- **Material/Time (Higher better):** Extra Low
![infill-top-3d-honeycomb](https://github.com/SoftFever/OrcaSlicer/blob/main/doc/images/fill/infill-top-3d-honeycomb.png?raw=true)
</v>
      </c>
    </row>
    <row r="17" spans="1:25" ht="165" x14ac:dyDescent="0.25">
      <c r="A17">
        <v>5</v>
      </c>
      <c r="B17" s="7">
        <v>1.25</v>
      </c>
      <c r="C17" t="s">
        <v>28</v>
      </c>
      <c r="E17" t="s">
        <v>15</v>
      </c>
      <c r="F17" s="6" t="s">
        <v>86</v>
      </c>
      <c r="G17">
        <v>2</v>
      </c>
      <c r="H17" t="str">
        <f>_xlfn.XLOOKUP(Infill[[#This Row],[XY-N]],Rating[N],Rating[Name])</f>
        <v>Low</v>
      </c>
      <c r="I17">
        <v>4</v>
      </c>
      <c r="J17" t="str">
        <f>_xlfn.XLOOKUP(Infill[[#This Row],[Z-N]],Rating[N],Rating[Name])</f>
        <v>Normal</v>
      </c>
      <c r="K17" s="2" t="s">
        <v>91</v>
      </c>
      <c r="L17">
        <v>13</v>
      </c>
      <c r="M17">
        <v>24</v>
      </c>
      <c r="N17">
        <v>148.63</v>
      </c>
      <c r="O17" s="2">
        <f>Infill[[#This Row],[g]]/(997.25*0.15)</f>
        <v>0.99359906409292209</v>
      </c>
      <c r="P17" s="2" t="s">
        <v>26</v>
      </c>
      <c r="Q17">
        <f>Infill[[#This Row],[hs]]*60+Infill[[#This Row],[min]]</f>
        <v>804</v>
      </c>
      <c r="R17" s="2">
        <f>Infill[[#This Row],[Total Time]]/AVERAGE(Infill[Total Time])</f>
        <v>1.5421098517872711</v>
      </c>
      <c r="S17" s="2" t="str">
        <f>_xlfn.XLOOKUP(Infill[[#This Row],[t prom]],Rating[Max %],Rating[Name],,1)</f>
        <v>High</v>
      </c>
      <c r="T17" s="3">
        <f>Infill[[#This Row],[g]]/Infill[[#This Row],[Total Time]]</f>
        <v>0.18486318407960198</v>
      </c>
      <c r="U17" s="2">
        <f>Infill[[#This Row],[g/t]]/AVERAGE(Infill[g/t])</f>
        <v>0.68199680943375651</v>
      </c>
      <c r="V17" t="s">
        <v>25</v>
      </c>
      <c r="W17" s="2" t="str">
        <f>SUBSTITUTE(LOWER(Infill[[#This Row],[Infill]])," ","-")</f>
        <v>hilbert-curve</v>
      </c>
      <c r="X17" s="2" t="str">
        <f>"["&amp;Infill[[#This Row],[Infill]]&amp;"](#"&amp;Infill[[#This Row],[image]]&amp;")"</f>
        <v>[Hilbert Curve](#hilbert-curve)</v>
      </c>
      <c r="Y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Extra Low
![infill-top-hilbert-curve](https://github.com/SoftFever/OrcaSlicer/blob/main/doc/images/fill/infill-top-hilbert-curve.png?raw=true)
</v>
      </c>
    </row>
    <row r="18" spans="1:25" ht="105" x14ac:dyDescent="0.25">
      <c r="A18">
        <v>6</v>
      </c>
      <c r="B18" s="7">
        <v>1.6</v>
      </c>
      <c r="C18" t="s">
        <v>23</v>
      </c>
      <c r="E18" t="s">
        <v>16</v>
      </c>
      <c r="F18" s="6" t="s">
        <v>71</v>
      </c>
      <c r="G18">
        <v>2</v>
      </c>
      <c r="H18" t="str">
        <f>_xlfn.XLOOKUP(Infill[[#This Row],[XY-N]],Rating[N],Rating[Name])</f>
        <v>Low</v>
      </c>
      <c r="I18">
        <v>4</v>
      </c>
      <c r="J18" t="str">
        <f>_xlfn.XLOOKUP(Infill[[#This Row],[Z-N]],Rating[N],Rating[Name])</f>
        <v>Normal</v>
      </c>
      <c r="K18" s="2" t="s">
        <v>91</v>
      </c>
      <c r="L18">
        <v>7</v>
      </c>
      <c r="M18">
        <v>46</v>
      </c>
      <c r="N18">
        <v>148.21</v>
      </c>
      <c r="O18" s="2">
        <f>Infill[[#This Row],[g]]/(997.25*0.15)</f>
        <v>0.99079134285953041</v>
      </c>
      <c r="P18" s="2" t="s">
        <v>26</v>
      </c>
      <c r="Q18">
        <f>Infill[[#This Row],[hs]]*60+Infill[[#This Row],[min]]</f>
        <v>466</v>
      </c>
      <c r="R18" s="2">
        <f>Infill[[#This Row],[Total Time]]/AVERAGE(Infill[Total Time])</f>
        <v>0.89380993897122929</v>
      </c>
      <c r="S18" s="2" t="str">
        <f>_xlfn.XLOOKUP(Infill[[#This Row],[t prom]],Rating[Max %],Rating[Name],,1)</f>
        <v>Normal-Low</v>
      </c>
      <c r="T18" s="3">
        <f>Infill[[#This Row],[g]]/Infill[[#This Row],[Total Time]]</f>
        <v>0.31804721030042921</v>
      </c>
      <c r="U18" s="2">
        <f>Infill[[#This Row],[g/t]]/AVERAGE(Infill[g/t])</f>
        <v>1.1733389952906987</v>
      </c>
      <c r="V18" t="s">
        <v>28</v>
      </c>
      <c r="W18" s="2" t="str">
        <f>SUBSTITUTE(LOWER(Infill[[#This Row],[Infill]])," ","-")</f>
        <v>archimedean-chords</v>
      </c>
      <c r="X18" s="2" t="str">
        <f>"["&amp;Infill[[#This Row],[Infill]]&amp;"](#"&amp;Infill[[#This Row],[image]]&amp;")"</f>
        <v>[Archimedean Chords](#archimedean-chords)</v>
      </c>
      <c r="Y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5" ht="30" x14ac:dyDescent="0.25">
      <c r="A19">
        <v>7</v>
      </c>
      <c r="B19" s="7">
        <v>1.85</v>
      </c>
      <c r="C19" t="s">
        <v>81</v>
      </c>
      <c r="E19" t="s">
        <v>17</v>
      </c>
      <c r="F19" s="6" t="s">
        <v>85</v>
      </c>
      <c r="G19">
        <v>2</v>
      </c>
      <c r="H19" t="str">
        <f>_xlfn.XLOOKUP(Infill[[#This Row],[XY-N]],Rating[N],Rating[Name])</f>
        <v>Low</v>
      </c>
      <c r="I19">
        <v>4</v>
      </c>
      <c r="J19" t="str">
        <f>_xlfn.XLOOKUP(Infill[[#This Row],[Z-N]],Rating[N],Rating[Name])</f>
        <v>Normal</v>
      </c>
      <c r="K19" s="2" t="s">
        <v>91</v>
      </c>
      <c r="L19">
        <v>9</v>
      </c>
      <c r="M19">
        <v>30</v>
      </c>
      <c r="N19">
        <v>148.72</v>
      </c>
      <c r="O19" s="2">
        <f>Infill[[#This Row],[g]]/(997.25*0.15)</f>
        <v>0.99420071864293469</v>
      </c>
      <c r="P19" s="2" t="s">
        <v>26</v>
      </c>
      <c r="Q19">
        <f>Infill[[#This Row],[hs]]*60+Infill[[#This Row],[min]]</f>
        <v>570</v>
      </c>
      <c r="R19" s="2">
        <f>Infill[[#This Row],[Total Time]]/AVERAGE(Infill[Total Time])</f>
        <v>1.0932868352223191</v>
      </c>
      <c r="S19" s="2" t="str">
        <f>_xlfn.XLOOKUP(Infill[[#This Row],[t prom]],Rating[Max %],Rating[Name],,1)</f>
        <v>Normal-High</v>
      </c>
      <c r="T19" s="3">
        <f>Infill[[#This Row],[g]]/Infill[[#This Row],[Total Time]]</f>
        <v>0.26091228070175437</v>
      </c>
      <c r="U19" s="2">
        <f>Infill[[#This Row],[g/t]]/AVERAGE(Infill[g/t])</f>
        <v>0.96255695187019885</v>
      </c>
      <c r="V19" t="s">
        <v>26</v>
      </c>
      <c r="W19" s="2" t="str">
        <f>SUBSTITUTE(LOWER(Infill[[#This Row],[Infill]])," ","-")</f>
        <v>octagram-spiral</v>
      </c>
      <c r="X19" s="2" t="str">
        <f>"["&amp;Infill[[#This Row],[Infill]]&amp;"](#"&amp;Infill[[#This Row],[image]]&amp;")"</f>
        <v>[Octagram Spiral](#octagram-spiral)</v>
      </c>
      <c r="Y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Normal-High
- **Material/Time (Higher better):** Normal
![infill-top-octagram-spiral](https://github.com/SoftFever/OrcaSlicer/blob/main/doc/images/fill/infill-top-octagram-spiral.png?raw=true)
</v>
      </c>
    </row>
    <row r="20" spans="1:25" ht="120" x14ac:dyDescent="0.25">
      <c r="A20">
        <v>8</v>
      </c>
      <c r="B20" s="7">
        <v>9.99</v>
      </c>
      <c r="C20" t="s">
        <v>82</v>
      </c>
      <c r="E20" t="s">
        <v>18</v>
      </c>
      <c r="F20" s="6" t="s">
        <v>72</v>
      </c>
      <c r="G20">
        <v>2</v>
      </c>
      <c r="H20" t="str">
        <f>_xlfn.XLOOKUP(Infill[[#This Row],[XY-N]],Rating[N],Rating[Name])</f>
        <v>Low</v>
      </c>
      <c r="I20">
        <v>2</v>
      </c>
      <c r="J20" t="str">
        <f>_xlfn.XLOOKUP(Infill[[#This Row],[Z-N]],Rating[N],Rating[Name])</f>
        <v>Low</v>
      </c>
      <c r="K20" s="2" t="s">
        <v>93</v>
      </c>
      <c r="L20">
        <v>2</v>
      </c>
      <c r="M20">
        <v>50</v>
      </c>
      <c r="N20">
        <v>49.39</v>
      </c>
      <c r="O20" s="2">
        <f>Infill[[#This Row],[g]]/(997.25*0.15)</f>
        <v>0.33017464694576754</v>
      </c>
      <c r="P20" s="2" t="s">
        <v>80</v>
      </c>
      <c r="Q20">
        <f>Infill[[#This Row],[hs]]*60+Infill[[#This Row],[min]]</f>
        <v>170</v>
      </c>
      <c r="R20" s="2">
        <f>Infill[[#This Row],[Total Time]]/AVERAGE(Infill[Total Time])</f>
        <v>0.32606800348735832</v>
      </c>
      <c r="S20" s="2" t="str">
        <f>_xlfn.XLOOKUP(Infill[[#This Row],[t prom]],Rating[Max %],Rating[Name],,1)</f>
        <v>Extra-Low</v>
      </c>
      <c r="T20" s="3">
        <f>Infill[[#This Row],[g]]/Infill[[#This Row],[Total Time]]</f>
        <v>0.29052941176470587</v>
      </c>
      <c r="U20" s="2">
        <f>Infill[[#This Row],[g/t]]/AVERAGE(Infill[g/t])</f>
        <v>1.0718203998091715</v>
      </c>
      <c r="V20" t="s">
        <v>26</v>
      </c>
      <c r="W20" s="2" t="str">
        <f>SUBSTITUTE(LOWER(Infill[[#This Row],[Infill]])," ","-")</f>
        <v>support-cubic</v>
      </c>
      <c r="X20" s="2" t="str">
        <f>"["&amp;Infill[[#This Row],[Infill]]&amp;"](#"&amp;Infill[[#This Row],[image]]&amp;")"</f>
        <v>[Support Cubic](#support-cubic)</v>
      </c>
      <c r="Y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5" ht="60" x14ac:dyDescent="0.25">
      <c r="E21" t="s">
        <v>19</v>
      </c>
      <c r="F21" s="6" t="s">
        <v>73</v>
      </c>
      <c r="G21">
        <v>2</v>
      </c>
      <c r="H21" t="str">
        <f>_xlfn.XLOOKUP(Infill[[#This Row],[XY-N]],Rating[N],Rating[Name])</f>
        <v>Low</v>
      </c>
      <c r="I21">
        <v>2</v>
      </c>
      <c r="J21" t="str">
        <f>_xlfn.XLOOKUP(Infill[[#This Row],[Z-N]],Rating[N],Rating[Name])</f>
        <v>Low</v>
      </c>
      <c r="K21" s="2" t="s">
        <v>93</v>
      </c>
      <c r="L21">
        <v>1</v>
      </c>
      <c r="M21">
        <v>16</v>
      </c>
      <c r="N21">
        <v>12.33</v>
      </c>
      <c r="O21" s="2">
        <f>Infill[[#This Row],[g]]/(997.25*0.15)</f>
        <v>8.2426673351717217E-2</v>
      </c>
      <c r="P21" s="2" t="s">
        <v>79</v>
      </c>
      <c r="Q21">
        <f>Infill[[#This Row],[hs]]*60+Infill[[#This Row],[min]]</f>
        <v>76</v>
      </c>
      <c r="R21" s="2">
        <f>Infill[[#This Row],[Total Time]]/AVERAGE(Infill[Total Time])</f>
        <v>0.14577157802964255</v>
      </c>
      <c r="S21" s="2" t="str">
        <f>_xlfn.XLOOKUP(Infill[[#This Row],[t prom]],Rating[Max %],Rating[Name],,1)</f>
        <v>Ultra-Low</v>
      </c>
      <c r="T21" s="3">
        <f>Infill[[#This Row],[g]]/Infill[[#This Row],[Total Time]]</f>
        <v>0.16223684210526315</v>
      </c>
      <c r="U21" s="2">
        <f>Infill[[#This Row],[g/t]]/AVERAGE(Infill[g/t])</f>
        <v>0.59852376361078963</v>
      </c>
      <c r="V21" t="s">
        <v>25</v>
      </c>
      <c r="W21" s="2" t="str">
        <f>SUBSTITUTE(LOWER(Infill[[#This Row],[Infill]])," ","-")</f>
        <v>lightning</v>
      </c>
      <c r="X21" s="2" t="str">
        <f>"["&amp;Infill[[#This Row],[Infill]]&amp;"](#"&amp;Infill[[#This Row],[image]]&amp;")"</f>
        <v>[Lightning](#lightning)</v>
      </c>
      <c r="Y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Extra Low
![infill-top-lightning](https://github.com/SoftFever/OrcaSlicer/blob/main/doc/images/fill/infill-top-lightning.png?raw=true)
</v>
      </c>
    </row>
    <row r="22" spans="1:25" ht="45" x14ac:dyDescent="0.25">
      <c r="E22" t="s">
        <v>20</v>
      </c>
      <c r="F22" s="6" t="s">
        <v>74</v>
      </c>
      <c r="G22">
        <v>5</v>
      </c>
      <c r="H22" t="str">
        <f>_xlfn.XLOOKUP(Infill[[#This Row],[XY-N]],Rating[N],Rating[Name])</f>
        <v>Normal-High</v>
      </c>
      <c r="I22">
        <v>5</v>
      </c>
      <c r="J22" t="str">
        <f>_xlfn.XLOOKUP(Infill[[#This Row],[Z-N]],Rating[N],Rating[Name])</f>
        <v>Normal-High</v>
      </c>
      <c r="K22" s="2" t="s">
        <v>91</v>
      </c>
      <c r="L22">
        <v>10</v>
      </c>
      <c r="M22">
        <v>40</v>
      </c>
      <c r="N22">
        <v>144.69999999999999</v>
      </c>
      <c r="O22" s="2">
        <f>Infill[[#This Row],[g]]/(997.25*0.15)</f>
        <v>0.96732681540904142</v>
      </c>
      <c r="P22" s="2" t="s">
        <v>26</v>
      </c>
      <c r="Q22">
        <f>Infill[[#This Row],[hs]]*60+Infill[[#This Row],[min]]</f>
        <v>640</v>
      </c>
      <c r="R22" s="2">
        <f>Infill[[#This Row],[Total Time]]/AVERAGE(Infill[Total Time])</f>
        <v>1.2275501307759371</v>
      </c>
      <c r="S22" s="2" t="str">
        <f>_xlfn.XLOOKUP(Infill[[#This Row],[t prom]],Rating[Max %],Rating[Name],,1)</f>
        <v>Normal-High</v>
      </c>
      <c r="T22" s="3">
        <f>Infill[[#This Row],[g]]/Infill[[#This Row],[Total Time]]</f>
        <v>0.22609374999999998</v>
      </c>
      <c r="U22" s="2">
        <f>Infill[[#This Row],[g/t]]/AVERAGE(Infill[g/t])</f>
        <v>0.83410451302470801</v>
      </c>
      <c r="V22" t="s">
        <v>24</v>
      </c>
      <c r="W22" s="2" t="str">
        <f>SUBSTITUTE(LOWER(Infill[[#This Row],[Infill]])," ","-")</f>
        <v>cross-hatch</v>
      </c>
      <c r="X22" s="2" t="str">
        <f>"["&amp;Infill[[#This Row],[Infill]]&amp;"](#"&amp;Infill[[#This Row],[image]]&amp;")"</f>
        <v>[Cross Hatch](#cross-hatch)</v>
      </c>
      <c r="Y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Normal-High
- **Vertical Strength (Z):** Normal-High
- **Density Calculation:**  % of  total infill volume
- **Material Usage:** Normal
- **Print Time:** Normal-High
- **Material/Time (Higher better):** Low
![infill-top-cross-hatch](https://github.com/SoftFever/OrcaSlicer/blob/main/doc/images/fill/infill-top-cross-hatch.png?raw=true)
</v>
      </c>
    </row>
    <row r="23" spans="1:25" ht="45" x14ac:dyDescent="0.25">
      <c r="E23" t="s">
        <v>45</v>
      </c>
      <c r="F23" s="6" t="s">
        <v>75</v>
      </c>
      <c r="G23">
        <v>6</v>
      </c>
      <c r="H23" t="str">
        <f>_xlfn.XLOOKUP(Infill[[#This Row],[XY-N]],Rating[N],Rating[Name])</f>
        <v>High</v>
      </c>
      <c r="I23">
        <v>6</v>
      </c>
      <c r="J23" t="str">
        <f>_xlfn.XLOOKUP(Infill[[#This Row],[Z-N]],Rating[N],Rating[Name])</f>
        <v>High</v>
      </c>
      <c r="K23" s="2" t="s">
        <v>91</v>
      </c>
      <c r="L23">
        <v>8</v>
      </c>
      <c r="M23">
        <v>1</v>
      </c>
      <c r="N23">
        <v>148.55000000000001</v>
      </c>
      <c r="O23" s="2">
        <f>Infill[[#This Row],[g]]/(997.25*0.15)</f>
        <v>0.99306426004846671</v>
      </c>
      <c r="P23" s="2" t="s">
        <v>26</v>
      </c>
      <c r="Q23">
        <f>Infill[[#This Row],[hs]]*60+Infill[[#This Row],[min]]</f>
        <v>481</v>
      </c>
      <c r="R23" s="2">
        <f>Infill[[#This Row],[Total Time]]/AVERAGE(Infill[Total Time])</f>
        <v>0.92258064516129035</v>
      </c>
      <c r="S23" s="2" t="str">
        <f>_xlfn.XLOOKUP(Infill[[#This Row],[t prom]],Rating[Max %],Rating[Name],,1)</f>
        <v>Normal-Low</v>
      </c>
      <c r="T23" s="3">
        <f>Infill[[#This Row],[g]]/Infill[[#This Row],[Total Time]]</f>
        <v>0.30883575883575887</v>
      </c>
      <c r="U23" s="2">
        <f>Infill[[#This Row],[g/t]]/AVERAGE(Infill[g/t])</f>
        <v>1.1393561309338132</v>
      </c>
      <c r="V23" s="2" t="s">
        <v>26</v>
      </c>
      <c r="W23" s="2" t="str">
        <f>SUBSTITUTE(LOWER(Infill[[#This Row],[Infill]])," ","-")</f>
        <v>quarter-cubic</v>
      </c>
      <c r="X23" s="2" t="str">
        <f>"["&amp;Infill[[#This Row],[Infill]]&amp;"](#"&amp;Infill[[#This Row],[image]]&amp;")"</f>
        <v>[Quarter Cubic](#quarter-cubic)</v>
      </c>
      <c r="Y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sheetData>
  <phoneticPr fontId="2" type="noConversion"/>
  <conditionalFormatting sqref="O2:O23">
    <cfRule type="colorScale" priority="42">
      <colorScale>
        <cfvo type="min"/>
        <cfvo type="percentile" val="50"/>
        <cfvo type="max"/>
        <color rgb="FFF8696B"/>
        <color rgb="FFFFEB84"/>
        <color rgb="FF63BE7B"/>
      </colorScale>
    </cfRule>
  </conditionalFormatting>
  <conditionalFormatting sqref="R2:R23">
    <cfRule type="colorScale" priority="41">
      <colorScale>
        <cfvo type="min"/>
        <cfvo type="percentile" val="50"/>
        <cfvo type="max"/>
        <color rgb="FF63BE7B"/>
        <color rgb="FFFFEB84"/>
        <color rgb="FFF8696B"/>
      </colorScale>
    </cfRule>
  </conditionalFormatting>
  <conditionalFormatting sqref="T2:T23">
    <cfRule type="colorScale" priority="38">
      <colorScale>
        <cfvo type="min"/>
        <cfvo type="percentile" val="50"/>
        <cfvo type="max"/>
        <color rgb="FFF8696B"/>
        <color rgb="FFFFEB84"/>
        <color rgb="FF63BE7B"/>
      </colorScale>
    </cfRule>
  </conditionalFormatting>
  <conditionalFormatting sqref="U2:U23">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2025-06-18T19:15:37Z</dcterms:modified>
</cp:coreProperties>
</file>