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ata_Analytics\Excel_Files\"/>
    </mc:Choice>
  </mc:AlternateContent>
  <xr:revisionPtr revIDLastSave="0" documentId="13_ncr:1_{C3EFDF4D-01E2-4D67-83E1-ADC129621B1B}" xr6:coauthVersionLast="47" xr6:coauthVersionMax="47" xr10:uidLastSave="{00000000-0000-0000-0000-000000000000}"/>
  <bookViews>
    <workbookView xWindow="-110" yWindow="-110" windowWidth="19420" windowHeight="10300" activeTab="1" xr2:uid="{D841AF17-BA80-4885-8096-F3B11DEE7557}"/>
  </bookViews>
  <sheets>
    <sheet name="Original_Data" sheetId="1" r:id="rId1"/>
    <sheet name="Dash_Board" sheetId="2" r:id="rId2"/>
    <sheet name="Pivot_Tables" sheetId="3"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5" i="3" l="1"/>
  <c r="AB14" i="3"/>
  <c r="AB13" i="3"/>
  <c r="AB11" i="3"/>
  <c r="AB12" i="3"/>
  <c r="Y16" i="3"/>
  <c r="Y15" i="3"/>
  <c r="Y14" i="3"/>
  <c r="Y13" i="3"/>
  <c r="Y12" i="3"/>
  <c r="V15" i="3"/>
  <c r="V14" i="3"/>
  <c r="V13" i="3"/>
  <c r="V11" i="3"/>
  <c r="V12" i="3"/>
  <c r="U11" i="3"/>
  <c r="U12" i="3"/>
  <c r="U15" i="3"/>
  <c r="U13" i="3"/>
  <c r="U14" i="3"/>
  <c r="R16" i="3"/>
  <c r="R15" i="3"/>
  <c r="R14" i="3"/>
  <c r="R13" i="3"/>
  <c r="R12" i="3"/>
  <c r="M11" i="3"/>
  <c r="M10" i="3"/>
  <c r="M9" i="3"/>
  <c r="H22" i="3"/>
  <c r="H21" i="3"/>
  <c r="H17" i="3"/>
  <c r="H16" i="3"/>
  <c r="H15" i="3"/>
  <c r="H14" i="3"/>
  <c r="H13" i="3"/>
  <c r="E13" i="3"/>
  <c r="E17" i="3"/>
  <c r="E16" i="3"/>
  <c r="E14" i="3"/>
  <c r="E15" i="3"/>
  <c r="B13" i="3"/>
  <c r="B12" i="3"/>
  <c r="B11" i="3"/>
  <c r="H18" i="3" l="1"/>
  <c r="I21" i="3"/>
  <c r="J21" i="3" s="1"/>
  <c r="I22" i="3"/>
  <c r="J22" i="3" s="1"/>
  <c r="N9" i="3"/>
  <c r="O9" i="3" s="1"/>
  <c r="M12" i="3"/>
  <c r="N10" i="3"/>
  <c r="O10" i="3" s="1"/>
  <c r="N11" i="3"/>
  <c r="O11" i="3" s="1"/>
  <c r="V16" i="3"/>
  <c r="Y17" i="3"/>
  <c r="AB16" i="3"/>
  <c r="R17" i="3"/>
  <c r="U16" i="3"/>
  <c r="B14" i="3"/>
  <c r="E18" i="3"/>
</calcChain>
</file>

<file path=xl/sharedStrings.xml><?xml version="1.0" encoding="utf-8"?>
<sst xmlns="http://schemas.openxmlformats.org/spreadsheetml/2006/main" count="889" uniqueCount="228">
  <si>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</si>
  <si>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</si>
  <si>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</si>
  <si>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</si>
  <si>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</si>
  <si>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</si>
  <si>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</si>
  <si>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</si>
  <si>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</si>
  <si>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</si>
  <si>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</si>
  <si>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</si>
  <si>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</si>
  <si>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</si>
  <si>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</si>
  <si>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</si>
  <si>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</si>
  <si>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</si>
  <si>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</si>
  <si>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</si>
  <si>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</si>
  <si>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</si>
  <si>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</si>
  <si>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</si>
  <si>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</si>
  <si>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</si>
  <si>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</si>
  <si>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</si>
  <si>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</si>
  <si>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</si>
  <si>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</si>
  <si>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</si>
  <si>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</si>
  <si>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</si>
  <si>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</si>
  <si>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</si>
  <si>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</si>
  <si>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</si>
  <si>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</si>
  <si>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</si>
  <si>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</si>
  <si>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</si>
  <si>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</si>
  <si>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</si>
  <si>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</si>
  <si>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</si>
  <si>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</si>
  <si>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</si>
  <si>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</si>
  <si>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</si>
  <si>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</si>
  <si>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</si>
  <si>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</si>
  <si>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</si>
  <si>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</si>
  <si>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</si>
  <si>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</si>
  <si>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</si>
  <si>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</si>
  <si>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</si>
  <si>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</si>
  <si>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</si>
  <si>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</si>
  <si>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</si>
  <si>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</si>
  <si>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</si>
  <si>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</si>
  <si>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</si>
  <si>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</si>
  <si>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</si>
  <si>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</si>
  <si>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</si>
  <si>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</si>
  <si>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</si>
  <si>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</si>
  <si>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</si>
  <si>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</si>
  <si>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</si>
  <si>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</si>
  <si>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</si>
  <si>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</si>
  <si>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</si>
  <si>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</si>
  <si>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</si>
  <si>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</si>
  <si>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</si>
  <si>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</si>
  <si>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</si>
  <si>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</si>
  <si>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</si>
  <si>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</si>
  <si>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</si>
  <si>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</si>
  <si>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</si>
  <si>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</si>
  <si>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</si>
  <si>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</si>
  <si>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</si>
  <si>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</si>
  <si>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</si>
  <si>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</si>
  <si>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</si>
  <si>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</si>
  <si>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</si>
  <si>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</si>
  <si>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</si>
  <si>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</si>
  <si>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</si>
  <si>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</si>
  <si>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</si>
  <si>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</si>
  <si>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</si>
  <si>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</si>
  <si>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</si>
  <si>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</si>
  <si>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</si>
  <si>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</si>
  <si>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</si>
  <si>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</si>
  <si>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</si>
  <si>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</si>
  <si>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</si>
  <si>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</si>
  <si>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</si>
  <si>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</si>
  <si>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</si>
  <si>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</si>
  <si>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</si>
  <si>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</si>
  <si>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</si>
  <si>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</si>
  <si>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</si>
  <si>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</si>
  <si>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</si>
  <si>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</si>
  <si>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</si>
  <si>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</si>
  <si>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</si>
  <si>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</si>
  <si>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</si>
  <si>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</si>
  <si>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</si>
  <si>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</si>
  <si>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</si>
  <si>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</si>
  <si>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</si>
  <si>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</si>
  <si>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</si>
  <si>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</si>
  <si>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</si>
  <si>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</si>
  <si>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</si>
  <si>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</si>
  <si>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</si>
  <si>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</si>
  <si>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</si>
  <si>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</si>
  <si>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</si>
  <si>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</si>
  <si>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</si>
  <si>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</si>
  <si>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</si>
  <si>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</si>
  <si>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</si>
  <si>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</si>
  <si>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</si>
  <si>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</si>
  <si>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</si>
  <si>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</si>
  <si>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</si>
  <si>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</si>
  <si>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</si>
  <si>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</si>
  <si>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</si>
  <si>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</si>
  <si>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</si>
  <si>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</si>
  <si>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</si>
  <si>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</si>
  <si>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</si>
  <si>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</si>
  <si>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</si>
  <si>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</si>
  <si>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</si>
  <si>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</si>
  <si>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</si>
  <si>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</si>
  <si>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</si>
  <si>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</si>
  <si>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</si>
  <si>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</si>
  <si>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</si>
  <si>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</si>
  <si>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</si>
  <si>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</si>
  <si>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</si>
  <si>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</si>
  <si>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</si>
  <si>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</si>
  <si>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</si>
  <si>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</si>
  <si>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</si>
  <si>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</si>
  <si>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</si>
  <si>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</si>
  <si>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</si>
  <si>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</si>
  <si>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</si>
  <si>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</si>
  <si>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</si>
  <si>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</si>
  <si>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</si>
  <si>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</si>
  <si>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</si>
  <si>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</si>
  <si>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</si>
  <si>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</si>
  <si>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Number of employees to employment status</t>
  </si>
  <si>
    <t>Total</t>
  </si>
  <si>
    <t>Sum of Salary</t>
  </si>
  <si>
    <t>Salaries to department</t>
  </si>
  <si>
    <t>Column Labels</t>
  </si>
  <si>
    <t>Age range to gender</t>
  </si>
  <si>
    <t>Workplace</t>
  </si>
  <si>
    <t>Sum of Leave Taken</t>
  </si>
  <si>
    <t>Regions</t>
  </si>
  <si>
    <t>Departments</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</si>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</sst>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font>
      <sz val="11"/>
      <color theme="1"/>
      <name val="Aptos Narrow"/>
      <family val="2"/>
      <scheme val="minor"/>
    </font>
    <font>
      <b/>
      <sz val="11"/>
      <color theme="0" tint="-4.9989318521683403E-2"/>
      <name val="Kulim Park"/>
    </font>
    <font>
      <sz val="11"/>
      <color theme="0" tint="-4.9989318521683403E-2"/>
      <name val="Kulim Park"/>
    </font>
    <font>
      <b/>
      <sz val="11"/>
      <color theme="0"/>
      <name val="Aptos Narrow"/>
      <family val="2"/>
      <scheme val="minor"/>
    </font>
    <font>
      <sz val="11"/>
      <color theme="1"/>
      <name val="Aptos Narrow"/>
      <family val="2"/>
      <scheme val="minor"/>
    </font>
    <font>
      <b/>
      <sz val="11"/>
      <color theme="1"/>
      <name val="Aptos Narrow"/>
      <family val="2"/>
      <scheme val="minor"/>
    </font>
    <font>
      <b/>
      <sz val="12"/>
      <color theme="0"/>
      <name val="Aptos Narrow"/>
      <family val="2"/>
      <scheme val="minor"/>
    </font>
  </fonts>
  <fills count="5">
    <fill>
      <patternFill patternType="none"/>
    </fill>
    <fill>
      <patternFill patternType="gray125"/>
    </fill>
    <fill>
      <patternFill patternType="solid">
        <fgColor rgb="FF282828"/>
        <bgColor indexed="64"/>
      </patternFill>
    </fill>
    <fill>
      <patternFill patternType="solid">
        <fgColor theme="1"/>
        <bgColor indexed="64"/>
      </patternFill>
    </fill>
    <fill>
      <patternFill patternType="solid">
        <fgColor rgb="FF1F1F1F"/>
        <bgColor indexed="64"/>
      </patternFill>
    </fill>
  </fills>
  <borders count="10">
    <border>
      <left/>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0" fillId="2" borderId="0" xfId="0" applyFill="1"/>
    <xf numFmtId="0" fontId="0" fillId="0" borderId="0" xfId="0" pivotButton="1"/>
    <xf numFmtId="0" fontId="0" fillId="0" borderId="0" xfId="0" applyAlignment="1">
      <alignment horizontal="left"/>
    </xf>
    <xf numFmtId="10" fontId="5" fillId="0" borderId="0" xfId="0" applyNumberFormat="1" applyFont="1"/>
    <xf numFmtId="9" fontId="5" fillId="0" borderId="0" xfId="1" applyFont="1"/>
    <xf numFmtId="9" fontId="0" fillId="0" borderId="0" xfId="0" applyNumberFormat="1"/>
    <xf numFmtId="164" fontId="0" fillId="0" borderId="0" xfId="0" applyNumberFormat="1"/>
    <xf numFmtId="2" fontId="0" fillId="0" borderId="0" xfId="0" applyNumberFormat="1"/>
    <xf numFmtId="164" fontId="5" fillId="0" borderId="0" xfId="0" applyNumberFormat="1" applyFont="1"/>
    <xf numFmtId="0" fontId="6" fillId="4" borderId="0" xfId="0" applyFont="1" applyFill="1" applyAlignment="1">
      <alignment horizontal="center"/>
    </xf>
    <xf numFmtId="0" fontId="3" fillId="3" borderId="0" xfId="0" applyFont="1" applyFill="1" applyAlignment="1">
      <alignment horizontal="center" vertical="center"/>
    </xf>
    <xf numFmtId="0" fontId="0" fillId="4" borderId="0" xfId="0" applyFill="1" applyAlignment="1">
      <alignment horizontal="center"/>
    </xf>
  </cellXfs>
  <cellStyles count="2">
    <cellStyle name="Normal" xfId="0" builtinId="0"/>
    <cellStyle name="Percent" xfId="1" builtinId="5"/>
  </cellStyles>
  <dxfs count="29">
    <dxf>
      <numFmt numFmtId="2" formatCode="0.00"/>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border>
        <bottom style="thin">
          <color theme="0"/>
        </bottom>
      </border>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ont>
        <color auto="1"/>
      </font>
      <fill>
        <patternFill>
          <fgColor rgb="FF1F1F1F"/>
          <bgColor rgb="FF1F1F1F"/>
        </patternFill>
      </fill>
    </dxf>
    <dxf>
      <font>
        <name val="Kulim Park Semibold"/>
        <scheme val="none"/>
      </font>
      <fill>
        <patternFill>
          <fgColor rgb="FF1F1F1F"/>
          <bgColor rgb="FFFFFFFF"/>
        </patternFill>
      </fill>
    </dxf>
  </dxfs>
  <tableStyles count="2" defaultTableStyle="TableStyleMedium2" defaultPivotStyle="PivotStyleLight16">
    <tableStyle name="Slicer Style 1" pivot="0" table="0" count="1" xr9:uid="{DB1C307A-7B44-4F85-8880-4AC774E4CB1B}">
      <tableStyleElement type="wholeTable" dxfId="28"/>
    </tableStyle>
    <tableStyle name="Slicer Style 2" pivot="0" table="0" count="4" xr9:uid="{B372261E-494A-4D78-9152-B24880EC1523}">
      <tableStyleElement type="wholeTable" dxfId="27"/>
    </tableStyle>
  </tableStyles>
  <colors>
    <mruColors>
      <color rgb="FFE5B244"/>
      <color rgb="FF282828"/>
      <color rgb="FF1F1F1F"/>
      <color rgb="FFFFFFFF"/>
      <color rgb="FF948A54"/>
      <color rgb="FFE3C04F"/>
      <color rgb="FFE9D661"/>
    </mruColors>
  </colors>
  <extLst>
    <ext xmlns:x14="http://schemas.microsoft.com/office/spreadsheetml/2009/9/main" uri="{46F421CA-312F-682f-3DD2-61675219B42D}">
      <x14:dxfs count="3">
        <dxf>
          <font>
            <sz val="18"/>
            <color rgb="FF1F1F1F"/>
            <name val="Kulim Park SemiBold"/>
          </font>
          <fill>
            <patternFill>
              <fgColor rgb="FFE5B244"/>
              <bgColor rgb="FFE5B244"/>
            </patternFill>
          </fill>
        </dxf>
        <dxf>
          <font>
            <color rgb="FFE5B244"/>
            <name val="Kulim Park SemiBold"/>
          </font>
          <fill>
            <patternFill>
              <bgColor rgb="FF282828"/>
            </patternFill>
          </fill>
        </dxf>
        <dxf>
          <font>
            <b/>
            <i val="0"/>
            <sz val="18"/>
            <color theme="1"/>
            <name val="Kulim Park SemiBold"/>
          </font>
          <fill>
            <patternFill>
              <fgColor rgb="FFE5B244"/>
              <bgColor rgb="FFE5B24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9516208835827"/>
          <c:y val="0"/>
          <c:w val="0.71128820869985609"/>
          <c:h val="1"/>
        </c:manualLayout>
      </c:layout>
      <c:pieChart>
        <c:varyColors val="1"/>
        <c:ser>
          <c:idx val="0"/>
          <c:order val="0"/>
          <c:dPt>
            <c:idx val="0"/>
            <c:bubble3D val="0"/>
            <c:spPr>
              <a:solidFill>
                <a:srgbClr val="E5B244"/>
              </a:solidFill>
              <a:ln w="19050">
                <a:solidFill>
                  <a:srgbClr val="1F1F1F"/>
                </a:solidFill>
              </a:ln>
              <a:effectLst/>
            </c:spPr>
            <c:extLst>
              <c:ext xmlns:c16="http://schemas.microsoft.com/office/drawing/2014/chart" uri="{C3380CC4-5D6E-409C-BE32-E72D297353CC}">
                <c16:uniqueId val="{00000001-18AB-4FF4-A7C9-778860B47C5E}"/>
              </c:ext>
            </c:extLst>
          </c:dPt>
          <c:dPt>
            <c:idx val="1"/>
            <c:bubble3D val="0"/>
            <c:spPr>
              <a:solidFill>
                <a:schemeClr val="bg2">
                  <a:lumMod val="50000"/>
                </a:schemeClr>
              </a:solidFill>
              <a:ln w="19050">
                <a:solidFill>
                  <a:srgbClr val="1F1F1F"/>
                </a:solidFill>
              </a:ln>
              <a:effectLst/>
            </c:spPr>
            <c:extLst>
              <c:ext xmlns:c16="http://schemas.microsoft.com/office/drawing/2014/chart" uri="{C3380CC4-5D6E-409C-BE32-E72D297353CC}">
                <c16:uniqueId val="{00000003-18AB-4FF4-A7C9-778860B47C5E}"/>
              </c:ext>
            </c:extLst>
          </c:dPt>
          <c:dPt>
            <c:idx val="2"/>
            <c:bubble3D val="0"/>
            <c:spPr>
              <a:solidFill>
                <a:schemeClr val="bg2"/>
              </a:solidFill>
              <a:ln w="19050">
                <a:solidFill>
                  <a:srgbClr val="1F1F1F"/>
                </a:solidFill>
              </a:ln>
              <a:effectLst/>
            </c:spPr>
            <c:extLst>
              <c:ext xmlns:c16="http://schemas.microsoft.com/office/drawing/2014/chart" uri="{C3380CC4-5D6E-409C-BE32-E72D297353CC}">
                <c16:uniqueId val="{00000005-18AB-4FF4-A7C9-778860B47C5E}"/>
              </c:ext>
            </c:extLst>
          </c:dPt>
          <c:cat>
            <c:strRef>
              <c:f>Pivot_Tables!$A$11:$A$13</c:f>
              <c:strCache>
                <c:ptCount val="3"/>
                <c:pt idx="0">
                  <c:v>Contract</c:v>
                </c:pt>
                <c:pt idx="1">
                  <c:v>Full-Time</c:v>
                </c:pt>
                <c:pt idx="2">
                  <c:v>Part-Time</c:v>
                </c:pt>
              </c:strCache>
            </c:strRef>
          </c:cat>
          <c:val>
            <c:numRef>
              <c:f>Pivot_Tables!$B$11:$B$13</c:f>
              <c:numCache>
                <c:formatCode>General</c:formatCode>
                <c:ptCount val="3"/>
                <c:pt idx="0">
                  <c:v>17</c:v>
                </c:pt>
                <c:pt idx="1">
                  <c:v>20</c:v>
                </c:pt>
                <c:pt idx="2">
                  <c:v>13</c:v>
                </c:pt>
              </c:numCache>
            </c:numRef>
          </c:val>
          <c:extLst>
            <c:ext xmlns:c16="http://schemas.microsoft.com/office/drawing/2014/chart" uri="{C3380CC4-5D6E-409C-BE32-E72D297353CC}">
              <c16:uniqueId val="{00000006-18AB-4FF4-A7C9-778860B47C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91-4681-B823-507ED252D4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91-4681-B823-507ED252D4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91-4681-B823-507ED252D47E}"/>
              </c:ext>
            </c:extLst>
          </c:dPt>
          <c:cat>
            <c:strRef>
              <c:f>Pivot_Tables!$A$11:$A$13</c:f>
              <c:strCache>
                <c:ptCount val="3"/>
                <c:pt idx="0">
                  <c:v>Contract</c:v>
                </c:pt>
                <c:pt idx="1">
                  <c:v>Full-Time</c:v>
                </c:pt>
                <c:pt idx="2">
                  <c:v>Part-Time</c:v>
                </c:pt>
              </c:strCache>
            </c:strRef>
          </c:cat>
          <c:val>
            <c:numRef>
              <c:f>Pivot_Tables!$B$11:$B$13</c:f>
              <c:numCache>
                <c:formatCode>General</c:formatCode>
                <c:ptCount val="3"/>
                <c:pt idx="0">
                  <c:v>17</c:v>
                </c:pt>
                <c:pt idx="1">
                  <c:v>20</c:v>
                </c:pt>
                <c:pt idx="2">
                  <c:v>13</c:v>
                </c:pt>
              </c:numCache>
            </c:numRef>
          </c:val>
          <c:extLst>
            <c:ext xmlns:c16="http://schemas.microsoft.com/office/drawing/2014/chart" uri="{C3380CC4-5D6E-409C-BE32-E72D297353CC}">
              <c16:uniqueId val="{00000000-45B8-4761-B198-B190B716D83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[Dash-Board_5_(HR).xlsx]Pivot_Tables!PivotTable6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Pivot_Tables!$H$2:$H$3</c:f>
              <c:strCache>
                <c:ptCount val="1"/>
                <c:pt idx="0">
                  <c:v>Female</c:v>
                </c:pt>
              </c:strCache>
            </c:strRef>
          </c:tx>
          <c:spPr>
            <a:solidFill>
              <a:schemeClr val="accent1"/>
            </a:solidFill>
            <a:ln>
              <a:noFill/>
            </a:ln>
            <a:effectLst/>
          </c:spPr>
          <c:invertIfNegative val="0"/>
          <c:cat>
            <c:strRef>
              <c:f>Pivot_Tables!$G$4:$G$9</c:f>
              <c:strCache>
                <c:ptCount val="5"/>
                <c:pt idx="0">
                  <c:v>18-25</c:v>
                </c:pt>
                <c:pt idx="1">
                  <c:v>26-35</c:v>
                </c:pt>
                <c:pt idx="2">
                  <c:v>36-45</c:v>
                </c:pt>
                <c:pt idx="3">
                  <c:v>46-55</c:v>
                </c:pt>
                <c:pt idx="4">
                  <c:v>56 &lt;</c:v>
                </c:pt>
              </c:strCache>
            </c:strRef>
          </c:cat>
          <c:val>
            <c:numRef>
              <c:f>Pivot_Tables!$H$4:$H$9</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AAEF-4C11-9DD0-CA0506A2F217}"/>
            </c:ext>
          </c:extLst>
        </c:ser>
        <c:ser>
          <c:idx val="1"/>
          <c:order val="1"/>
          <c:tx>
            <c:strRef>
              <c:f>Pivot_Tables!$I$2:$I$3</c:f>
              <c:strCache>
                <c:ptCount val="1"/>
                <c:pt idx="0">
                  <c:v>Male</c:v>
                </c:pt>
              </c:strCache>
            </c:strRef>
          </c:tx>
          <c:spPr>
            <a:solidFill>
              <a:schemeClr val="accent2"/>
            </a:solidFill>
            <a:ln>
              <a:noFill/>
            </a:ln>
            <a:effectLst/>
          </c:spPr>
          <c:invertIfNegative val="0"/>
          <c:cat>
            <c:strRef>
              <c:f>Pivot_Tables!$G$4:$G$9</c:f>
              <c:strCache>
                <c:ptCount val="5"/>
                <c:pt idx="0">
                  <c:v>18-25</c:v>
                </c:pt>
                <c:pt idx="1">
                  <c:v>26-35</c:v>
                </c:pt>
                <c:pt idx="2">
                  <c:v>36-45</c:v>
                </c:pt>
                <c:pt idx="3">
                  <c:v>46-55</c:v>
                </c:pt>
                <c:pt idx="4">
                  <c:v>56 &lt;</c:v>
                </c:pt>
              </c:strCache>
            </c:strRef>
          </c:cat>
          <c:val>
            <c:numRef>
              <c:f>Pivot_Tables!$I$4:$I$9</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7-AAEF-4C11-9DD0-CA0506A2F217}"/>
            </c:ext>
          </c:extLst>
        </c:ser>
        <c:dLbls>
          <c:showLegendKey val="0"/>
          <c:showVal val="0"/>
          <c:showCatName val="0"/>
          <c:showSerName val="0"/>
          <c:showPercent val="0"/>
          <c:showBubbleSize val="0"/>
        </c:dLbls>
        <c:gapWidth val="219"/>
        <c:overlap val="-27"/>
        <c:axId val="917311695"/>
        <c:axId val="838254495"/>
      </c:barChart>
      <c:catAx>
        <c:axId val="91731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254495"/>
        <c:crosses val="autoZero"/>
        <c:auto val="1"/>
        <c:lblAlgn val="ctr"/>
        <c:lblOffset val="100"/>
        <c:noMultiLvlLbl val="0"/>
      </c:catAx>
      <c:valAx>
        <c:axId val="83825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65775008014766E-2"/>
          <c:y val="9.5238095238095233E-2"/>
          <c:w val="0.83860316368100463"/>
          <c:h val="0.75004932075798214"/>
        </c:manualLayout>
      </c:layout>
      <c:barChart>
        <c:barDir val="bar"/>
        <c:grouping val="percentStacked"/>
        <c:varyColors val="0"/>
        <c:ser>
          <c:idx val="0"/>
          <c:order val="0"/>
          <c:spPr>
            <a:solidFill>
              <a:schemeClr val="accent1"/>
            </a:solidFill>
            <a:ln>
              <a:noFill/>
            </a:ln>
            <a:effectLst/>
          </c:spPr>
          <c:invertIfNegative val="0"/>
          <c:val>
            <c:numRef>
              <c:f>Pivot_Tables!$N$9</c:f>
              <c:numCache>
                <c:formatCode>0%</c:formatCode>
                <c:ptCount val="1"/>
                <c:pt idx="0">
                  <c:v>0.46</c:v>
                </c:pt>
              </c:numCache>
            </c:numRef>
          </c:val>
          <c:extLst>
            <c:ext xmlns:c16="http://schemas.microsoft.com/office/drawing/2014/chart" uri="{C3380CC4-5D6E-409C-BE32-E72D297353CC}">
              <c16:uniqueId val="{00000000-D4C9-4A77-94F6-DD6AB03141A8}"/>
            </c:ext>
          </c:extLst>
        </c:ser>
        <c:ser>
          <c:idx val="1"/>
          <c:order val="1"/>
          <c:spPr>
            <a:solidFill>
              <a:schemeClr val="accent2"/>
            </a:solidFill>
            <a:ln>
              <a:noFill/>
            </a:ln>
            <a:effectLst/>
          </c:spPr>
          <c:invertIfNegative val="0"/>
          <c:val>
            <c:numRef>
              <c:f>Pivot_Tables!$O$9</c:f>
              <c:numCache>
                <c:formatCode>0%</c:formatCode>
                <c:ptCount val="1"/>
                <c:pt idx="0">
                  <c:v>0.54</c:v>
                </c:pt>
              </c:numCache>
            </c:numRef>
          </c:val>
          <c:extLst>
            <c:ext xmlns:c16="http://schemas.microsoft.com/office/drawing/2014/chart" uri="{C3380CC4-5D6E-409C-BE32-E72D297353CC}">
              <c16:uniqueId val="{00000002-D4C9-4A77-94F6-DD6AB03141A8}"/>
            </c:ext>
          </c:extLst>
        </c:ser>
        <c:dLbls>
          <c:showLegendKey val="0"/>
          <c:showVal val="0"/>
          <c:showCatName val="0"/>
          <c:showSerName val="0"/>
          <c:showPercent val="0"/>
          <c:showBubbleSize val="0"/>
        </c:dLbls>
        <c:gapWidth val="150"/>
        <c:overlap val="100"/>
        <c:axId val="1082958511"/>
        <c:axId val="1082955151"/>
      </c:barChart>
      <c:catAx>
        <c:axId val="108295851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55151"/>
        <c:crosses val="autoZero"/>
        <c:auto val="1"/>
        <c:lblAlgn val="ctr"/>
        <c:lblOffset val="100"/>
        <c:noMultiLvlLbl val="0"/>
      </c:catAx>
      <c:valAx>
        <c:axId val="108295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Pivot_Tables!$N$10</c:f>
              <c:numCache>
                <c:formatCode>0%</c:formatCode>
                <c:ptCount val="1"/>
                <c:pt idx="0">
                  <c:v>0.16</c:v>
                </c:pt>
              </c:numCache>
            </c:numRef>
          </c:val>
          <c:extLst>
            <c:ext xmlns:c16="http://schemas.microsoft.com/office/drawing/2014/chart" uri="{C3380CC4-5D6E-409C-BE32-E72D297353CC}">
              <c16:uniqueId val="{00000000-D765-4762-A131-65700BBED926}"/>
            </c:ext>
          </c:extLst>
        </c:ser>
        <c:ser>
          <c:idx val="1"/>
          <c:order val="1"/>
          <c:spPr>
            <a:solidFill>
              <a:schemeClr val="accent2"/>
            </a:solidFill>
            <a:ln>
              <a:noFill/>
            </a:ln>
            <a:effectLst/>
          </c:spPr>
          <c:invertIfNegative val="0"/>
          <c:val>
            <c:numRef>
              <c:f>Pivot_Tables!$O$10</c:f>
              <c:numCache>
                <c:formatCode>0%</c:formatCode>
                <c:ptCount val="1"/>
                <c:pt idx="0">
                  <c:v>0.84</c:v>
                </c:pt>
              </c:numCache>
            </c:numRef>
          </c:val>
          <c:extLst>
            <c:ext xmlns:c16="http://schemas.microsoft.com/office/drawing/2014/chart" uri="{C3380CC4-5D6E-409C-BE32-E72D297353CC}">
              <c16:uniqueId val="{00000001-D765-4762-A131-65700BBED926}"/>
            </c:ext>
          </c:extLst>
        </c:ser>
        <c:dLbls>
          <c:showLegendKey val="0"/>
          <c:showVal val="0"/>
          <c:showCatName val="0"/>
          <c:showSerName val="0"/>
          <c:showPercent val="0"/>
          <c:showBubbleSize val="0"/>
        </c:dLbls>
        <c:gapWidth val="150"/>
        <c:overlap val="100"/>
        <c:axId val="1077067839"/>
        <c:axId val="1077085119"/>
      </c:barChart>
      <c:catAx>
        <c:axId val="107706783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85119"/>
        <c:crosses val="autoZero"/>
        <c:auto val="1"/>
        <c:lblAlgn val="ctr"/>
        <c:lblOffset val="100"/>
        <c:noMultiLvlLbl val="0"/>
      </c:catAx>
      <c:valAx>
        <c:axId val="1077085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Pivot_Tables!$N$11</c:f>
              <c:numCache>
                <c:formatCode>0%</c:formatCode>
                <c:ptCount val="1"/>
                <c:pt idx="0">
                  <c:v>0.38</c:v>
                </c:pt>
              </c:numCache>
            </c:numRef>
          </c:val>
          <c:extLst>
            <c:ext xmlns:c16="http://schemas.microsoft.com/office/drawing/2014/chart" uri="{C3380CC4-5D6E-409C-BE32-E72D297353CC}">
              <c16:uniqueId val="{00000000-B87A-4FDC-A5BC-2669F07DC07D}"/>
            </c:ext>
          </c:extLst>
        </c:ser>
        <c:ser>
          <c:idx val="1"/>
          <c:order val="1"/>
          <c:spPr>
            <a:solidFill>
              <a:schemeClr val="accent2"/>
            </a:solidFill>
            <a:ln>
              <a:noFill/>
            </a:ln>
            <a:effectLst/>
          </c:spPr>
          <c:invertIfNegative val="0"/>
          <c:val>
            <c:numRef>
              <c:f>Pivot_Tables!$O$11</c:f>
              <c:numCache>
                <c:formatCode>0%</c:formatCode>
                <c:ptCount val="1"/>
                <c:pt idx="0">
                  <c:v>0.62</c:v>
                </c:pt>
              </c:numCache>
            </c:numRef>
          </c:val>
          <c:extLst>
            <c:ext xmlns:c16="http://schemas.microsoft.com/office/drawing/2014/chart" uri="{C3380CC4-5D6E-409C-BE32-E72D297353CC}">
              <c16:uniqueId val="{00000001-B87A-4FDC-A5BC-2669F07DC07D}"/>
            </c:ext>
          </c:extLst>
        </c:ser>
        <c:dLbls>
          <c:showLegendKey val="0"/>
          <c:showVal val="0"/>
          <c:showCatName val="0"/>
          <c:showSerName val="0"/>
          <c:showPercent val="0"/>
          <c:showBubbleSize val="0"/>
        </c:dLbls>
        <c:gapWidth val="150"/>
        <c:overlap val="100"/>
        <c:axId val="1077060159"/>
        <c:axId val="1077071199"/>
      </c:barChart>
      <c:catAx>
        <c:axId val="107706015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71199"/>
        <c:crosses val="autoZero"/>
        <c:auto val="1"/>
        <c:lblAlgn val="ctr"/>
        <c:lblOffset val="100"/>
        <c:noMultiLvlLbl val="0"/>
      </c:catAx>
      <c:valAx>
        <c:axId val="1077071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06669637993364"/>
          <c:y val="0.15219696969696969"/>
          <c:w val="0.49325726736988063"/>
          <c:h val="0.7426884991648771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B9-44C0-A503-7744E48562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B9-44C0-A503-7744E4856263}"/>
              </c:ext>
            </c:extLst>
          </c:dPt>
          <c:val>
            <c:numRef>
              <c:f>Pivot_Tables!$I$21:$J$21</c:f>
              <c:numCache>
                <c:formatCode>0%</c:formatCode>
                <c:ptCount val="2"/>
                <c:pt idx="0">
                  <c:v>0.52</c:v>
                </c:pt>
                <c:pt idx="1">
                  <c:v>0.48</c:v>
                </c:pt>
              </c:numCache>
            </c:numRef>
          </c:val>
          <c:extLst>
            <c:ext xmlns:c16="http://schemas.microsoft.com/office/drawing/2014/chart" uri="{C3380CC4-5D6E-409C-BE32-E72D297353CC}">
              <c16:uniqueId val="{00000000-852C-412D-8104-E1D0F93931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19788063875193"/>
          <c:y val="0.25579310344827588"/>
          <c:w val="0.51735128903279615"/>
          <c:h val="0.572654357860439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F7-4131-9A56-48C256B0CE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F7-4131-9A56-48C256B0CEA0}"/>
              </c:ext>
            </c:extLst>
          </c:dPt>
          <c:val>
            <c:numRef>
              <c:f>Pivot_Tables!$I$22:$J$22</c:f>
              <c:numCache>
                <c:formatCode>0%</c:formatCode>
                <c:ptCount val="2"/>
                <c:pt idx="0">
                  <c:v>0.48</c:v>
                </c:pt>
                <c:pt idx="1">
                  <c:v>0.52</c:v>
                </c:pt>
              </c:numCache>
            </c:numRef>
          </c:val>
          <c:extLst>
            <c:ext xmlns:c16="http://schemas.microsoft.com/office/drawing/2014/chart" uri="{C3380CC4-5D6E-409C-BE32-E72D297353CC}">
              <c16:uniqueId val="{00000000-1916-40D0-A28C-306F4BB04C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351818163095781E-2"/>
          <c:y val="8.0600000000000019E-2"/>
          <c:w val="0.86228724025015613"/>
          <c:h val="0.75277742782152235"/>
        </c:manualLayout>
      </c:layout>
      <c:barChart>
        <c:barDir val="col"/>
        <c:grouping val="clustered"/>
        <c:varyColors val="0"/>
        <c:ser>
          <c:idx val="0"/>
          <c:order val="0"/>
          <c:tx>
            <c:strRef>
              <c:f>Pivot_Tables!$T$11</c:f>
              <c:strCache>
                <c:ptCount val="1"/>
                <c:pt idx="0">
                  <c:v>Analyst</c:v>
                </c:pt>
              </c:strCache>
            </c:strRef>
          </c:tx>
          <c:spPr>
            <a:solidFill>
              <a:schemeClr val="accent1"/>
            </a:solidFill>
            <a:ln>
              <a:noFill/>
            </a:ln>
            <a:effectLst/>
          </c:spPr>
          <c:invertIfNegative val="0"/>
          <c:val>
            <c:numRef>
              <c:f>Pivot_Tables!$V$11</c:f>
              <c:numCache>
                <c:formatCode>General</c:formatCode>
                <c:ptCount val="1"/>
                <c:pt idx="0">
                  <c:v>28</c:v>
                </c:pt>
              </c:numCache>
            </c:numRef>
          </c:val>
          <c:extLst>
            <c:ext xmlns:c16="http://schemas.microsoft.com/office/drawing/2014/chart" uri="{C3380CC4-5D6E-409C-BE32-E72D297353CC}">
              <c16:uniqueId val="{00000000-3B58-4C0D-8BDC-D1B81093C54A}"/>
            </c:ext>
          </c:extLst>
        </c:ser>
        <c:ser>
          <c:idx val="1"/>
          <c:order val="1"/>
          <c:tx>
            <c:strRef>
              <c:f>Pivot_Tables!$T$12</c:f>
              <c:strCache>
                <c:ptCount val="1"/>
                <c:pt idx="0">
                  <c:v>Designer</c:v>
                </c:pt>
              </c:strCache>
            </c:strRef>
          </c:tx>
          <c:spPr>
            <a:solidFill>
              <a:schemeClr val="accent2"/>
            </a:solidFill>
            <a:ln>
              <a:noFill/>
            </a:ln>
            <a:effectLst/>
          </c:spPr>
          <c:invertIfNegative val="0"/>
          <c:val>
            <c:numRef>
              <c:f>Pivot_Tables!$V$12</c:f>
              <c:numCache>
                <c:formatCode>General</c:formatCode>
                <c:ptCount val="1"/>
                <c:pt idx="0">
                  <c:v>110</c:v>
                </c:pt>
              </c:numCache>
            </c:numRef>
          </c:val>
          <c:extLst>
            <c:ext xmlns:c16="http://schemas.microsoft.com/office/drawing/2014/chart" uri="{C3380CC4-5D6E-409C-BE32-E72D297353CC}">
              <c16:uniqueId val="{00000001-3B58-4C0D-8BDC-D1B81093C54A}"/>
            </c:ext>
          </c:extLst>
        </c:ser>
        <c:ser>
          <c:idx val="2"/>
          <c:order val="2"/>
          <c:tx>
            <c:strRef>
              <c:f>Pivot_Tables!$T$13</c:f>
              <c:strCache>
                <c:ptCount val="1"/>
                <c:pt idx="0">
                  <c:v>Developer</c:v>
                </c:pt>
              </c:strCache>
            </c:strRef>
          </c:tx>
          <c:spPr>
            <a:solidFill>
              <a:schemeClr val="accent3"/>
            </a:solidFill>
            <a:ln>
              <a:noFill/>
            </a:ln>
            <a:effectLst/>
          </c:spPr>
          <c:invertIfNegative val="0"/>
          <c:val>
            <c:numRef>
              <c:f>Pivot_Tables!$V$13</c:f>
              <c:numCache>
                <c:formatCode>General</c:formatCode>
                <c:ptCount val="1"/>
                <c:pt idx="0">
                  <c:v>104</c:v>
                </c:pt>
              </c:numCache>
            </c:numRef>
          </c:val>
          <c:extLst>
            <c:ext xmlns:c16="http://schemas.microsoft.com/office/drawing/2014/chart" uri="{C3380CC4-5D6E-409C-BE32-E72D297353CC}">
              <c16:uniqueId val="{00000002-3B58-4C0D-8BDC-D1B81093C54A}"/>
            </c:ext>
          </c:extLst>
        </c:ser>
        <c:ser>
          <c:idx val="3"/>
          <c:order val="3"/>
          <c:tx>
            <c:strRef>
              <c:f>Pivot_Tables!$T$14</c:f>
              <c:strCache>
                <c:ptCount val="1"/>
                <c:pt idx="0">
                  <c:v>HR Specialist</c:v>
                </c:pt>
              </c:strCache>
            </c:strRef>
          </c:tx>
          <c:spPr>
            <a:solidFill>
              <a:schemeClr val="accent4"/>
            </a:solidFill>
            <a:ln>
              <a:noFill/>
            </a:ln>
            <a:effectLst/>
          </c:spPr>
          <c:invertIfNegative val="0"/>
          <c:val>
            <c:numRef>
              <c:f>Pivot_Tables!$V$14</c:f>
              <c:numCache>
                <c:formatCode>General</c:formatCode>
                <c:ptCount val="1"/>
                <c:pt idx="0">
                  <c:v>123</c:v>
                </c:pt>
              </c:numCache>
            </c:numRef>
          </c:val>
          <c:extLst>
            <c:ext xmlns:c16="http://schemas.microsoft.com/office/drawing/2014/chart" uri="{C3380CC4-5D6E-409C-BE32-E72D297353CC}">
              <c16:uniqueId val="{00000003-3B58-4C0D-8BDC-D1B81093C54A}"/>
            </c:ext>
          </c:extLst>
        </c:ser>
        <c:ser>
          <c:idx val="4"/>
          <c:order val="4"/>
          <c:tx>
            <c:strRef>
              <c:f>Pivot_Tables!$T$15</c:f>
              <c:strCache>
                <c:ptCount val="1"/>
                <c:pt idx="0">
                  <c:v>Manager</c:v>
                </c:pt>
              </c:strCache>
            </c:strRef>
          </c:tx>
          <c:spPr>
            <a:solidFill>
              <a:schemeClr val="accent5"/>
            </a:solidFill>
            <a:ln>
              <a:noFill/>
            </a:ln>
            <a:effectLst/>
          </c:spPr>
          <c:invertIfNegative val="0"/>
          <c:val>
            <c:numRef>
              <c:f>Pivot_Tables!$V$15</c:f>
              <c:numCache>
                <c:formatCode>General</c:formatCode>
                <c:ptCount val="1"/>
                <c:pt idx="0">
                  <c:v>122</c:v>
                </c:pt>
              </c:numCache>
            </c:numRef>
          </c:val>
          <c:extLst>
            <c:ext xmlns:c16="http://schemas.microsoft.com/office/drawing/2014/chart" uri="{C3380CC4-5D6E-409C-BE32-E72D297353CC}">
              <c16:uniqueId val="{00000004-3B58-4C0D-8BDC-D1B81093C54A}"/>
            </c:ext>
          </c:extLst>
        </c:ser>
        <c:dLbls>
          <c:showLegendKey val="0"/>
          <c:showVal val="0"/>
          <c:showCatName val="0"/>
          <c:showSerName val="0"/>
          <c:showPercent val="0"/>
          <c:showBubbleSize val="0"/>
        </c:dLbls>
        <c:gapWidth val="219"/>
        <c:overlap val="-27"/>
        <c:axId val="1077072639"/>
        <c:axId val="1077068799"/>
      </c:barChart>
      <c:catAx>
        <c:axId val="10770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8799"/>
        <c:crosses val="autoZero"/>
        <c:auto val="1"/>
        <c:lblAlgn val="ctr"/>
        <c:lblOffset val="100"/>
        <c:noMultiLvlLbl val="0"/>
      </c:catAx>
      <c:valAx>
        <c:axId val="107706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7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[Dash-Board_5_(HR).xlsx]Pivot_Tables!PivotTable22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05133336233525"/>
          <c:y val="0.40476532070501864"/>
          <c:w val="0.31850263192239092"/>
          <c:h val="0.43069184857230924"/>
        </c:manualLayout>
      </c:layout>
      <c:barChart>
        <c:barDir val="bar"/>
        <c:grouping val="clustered"/>
        <c:varyColors val="0"/>
        <c:ser>
          <c:idx val="0"/>
          <c:order val="0"/>
          <c:tx>
            <c:strRef>
              <c:f>Pivot_Tables!$Y$3</c:f>
              <c:strCache>
                <c:ptCount val="1"/>
                <c:pt idx="0">
                  <c:v>Total</c:v>
                </c:pt>
              </c:strCache>
            </c:strRef>
          </c:tx>
          <c:spPr>
            <a:solidFill>
              <a:schemeClr val="accent1"/>
            </a:solidFill>
            <a:ln>
              <a:noFill/>
            </a:ln>
            <a:effectLst/>
          </c:spPr>
          <c:invertIfNegative val="0"/>
          <c:cat>
            <c:strRef>
              <c:f>Pivot_Tables!$X$4:$X$9</c:f>
              <c:strCache>
                <c:ptCount val="5"/>
                <c:pt idx="0">
                  <c:v>Central</c:v>
                </c:pt>
                <c:pt idx="1">
                  <c:v>East</c:v>
                </c:pt>
                <c:pt idx="2">
                  <c:v>North</c:v>
                </c:pt>
                <c:pt idx="3">
                  <c:v>South</c:v>
                </c:pt>
                <c:pt idx="4">
                  <c:v>West</c:v>
                </c:pt>
              </c:strCache>
            </c:strRef>
          </c:cat>
          <c:val>
            <c:numRef>
              <c:f>Pivot_Tables!$Y$4:$Y$9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D1D0-41E3-B3F3-A199D86D45E8}"/>
            </c:ext>
          </c:extLst>
        </c:ser>
        <c:dLbls>
          <c:showLegendKey val="0"/>
          <c:showVal val="0"/>
          <c:showCatName val="0"/>
          <c:showSerName val="0"/>
          <c:showPercent val="0"/>
          <c:showBubbleSize val="0"/>
        </c:dLbls>
        <c:gapWidth val="182"/>
        <c:axId val="1125728111"/>
        <c:axId val="1125746831"/>
      </c:barChart>
      <c:catAx>
        <c:axId val="112572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46831"/>
        <c:crosses val="autoZero"/>
        <c:auto val="1"/>
        <c:lblAlgn val="ctr"/>
        <c:lblOffset val="100"/>
        <c:noMultiLvlLbl val="0"/>
      </c:catAx>
      <c:valAx>
        <c:axId val="112574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2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[Dash-Board_5_(HR).xlsx]Pivot_Tables!PivotTable6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B244"/>
          </a:solidFill>
          <a:ln>
            <a:noFill/>
          </a:ln>
          <a:effectLst/>
        </c:spPr>
        <c:marker>
          <c:symbol val="none"/>
        </c:marker>
        <c:dLbl>
          <c:idx val="0"/>
          <c:spPr>
            <a:solidFill>
              <a:srgbClr val="1F1F1F"/>
            </a:solidFill>
            <a:ln>
              <a:noFill/>
            </a:ln>
            <a:effectLst/>
          </c:spPr>
          <c:txPr>
            <a:bodyPr rot="0" spcFirstLastPara="1" vertOverflow="ellipsis" vert="horz" wrap="square" anchor="ctr" anchorCtr="1"/>
            <a:lstStyle/>
            <a:p>
              <a:pPr>
                <a:defRPr sz="1800" b="1"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solidFill>
              <a:srgbClr val="1F1F1F"/>
            </a:solidFill>
            <a:ln>
              <a:noFill/>
            </a:ln>
            <a:effectLst/>
          </c:spPr>
          <c:txPr>
            <a:bodyPr rot="0" spcFirstLastPara="1" vertOverflow="ellipsis" vert="horz" wrap="square" anchor="ctr" anchorCtr="1"/>
            <a:lstStyle/>
            <a:p>
              <a:pPr>
                <a:defRPr sz="1800" b="1"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Pivot_Tables!$H$2:$H$3</c:f>
              <c:strCache>
                <c:ptCount val="1"/>
                <c:pt idx="0">
                  <c:v>Female</c:v>
                </c:pt>
              </c:strCache>
            </c:strRef>
          </c:tx>
          <c:spPr>
            <a:solidFill>
              <a:srgbClr val="E5B244"/>
            </a:solidFill>
            <a:ln>
              <a:noFill/>
            </a:ln>
            <a:effectLst/>
          </c:spPr>
          <c:invertIfNegative val="0"/>
          <c:dLbls>
            <c:spPr>
              <a:solidFill>
                <a:srgbClr val="1F1F1F"/>
              </a:solidFill>
              <a:ln>
                <a:noFill/>
              </a:ln>
              <a:effectLst/>
            </c:spPr>
            <c:txPr>
              <a:bodyPr rot="0" spcFirstLastPara="1" vertOverflow="ellipsis" vert="horz" wrap="square" anchor="ctr" anchorCtr="1"/>
              <a:lstStyle/>
              <a:p>
                <a:pPr>
                  <a:defRPr sz="1800" b="1"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Pivot_Tables!$G$4:$G$9</c:f>
              <c:strCache>
                <c:ptCount val="5"/>
                <c:pt idx="0">
                  <c:v>18-25</c:v>
                </c:pt>
                <c:pt idx="1">
                  <c:v>26-35</c:v>
                </c:pt>
                <c:pt idx="2">
                  <c:v>36-45</c:v>
                </c:pt>
                <c:pt idx="3">
                  <c:v>46-55</c:v>
                </c:pt>
                <c:pt idx="4">
                  <c:v>56 &lt;</c:v>
                </c:pt>
              </c:strCache>
            </c:strRef>
          </c:cat>
          <c:val>
            <c:numRef>
              <c:f>Pivot_Tables!$H$4:$H$9</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7B4B-4C36-92F2-85F3E0765B39}"/>
            </c:ext>
          </c:extLst>
        </c:ser>
        <c:ser>
          <c:idx val="1"/>
          <c:order val="1"/>
          <c:tx>
            <c:strRef>
              <c:f>Pivot_Tables!$I$2:$I$3</c:f>
              <c:strCache>
                <c:ptCount val="1"/>
                <c:pt idx="0">
                  <c:v>Male</c:v>
                </c:pt>
              </c:strCache>
            </c:strRef>
          </c:tx>
          <c:spPr>
            <a:solidFill>
              <a:schemeClr val="bg1">
                <a:lumMod val="95000"/>
              </a:schemeClr>
            </a:solidFill>
            <a:ln>
              <a:noFill/>
            </a:ln>
            <a:effectLst/>
          </c:spPr>
          <c:invertIfNegative val="0"/>
          <c:dLbls>
            <c:spPr>
              <a:solidFill>
                <a:srgbClr val="1F1F1F"/>
              </a:solidFill>
              <a:ln>
                <a:noFill/>
              </a:ln>
              <a:effectLst/>
            </c:spPr>
            <c:txPr>
              <a:bodyPr rot="0" spcFirstLastPara="1" vertOverflow="ellipsis" vert="horz" wrap="square" anchor="ctr" anchorCtr="1"/>
              <a:lstStyle/>
              <a:p>
                <a:pPr>
                  <a:defRPr sz="1800" b="1"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Pivot_Tables!$G$4:$G$9</c:f>
              <c:strCache>
                <c:ptCount val="5"/>
                <c:pt idx="0">
                  <c:v>18-25</c:v>
                </c:pt>
                <c:pt idx="1">
                  <c:v>26-35</c:v>
                </c:pt>
                <c:pt idx="2">
                  <c:v>36-45</c:v>
                </c:pt>
                <c:pt idx="3">
                  <c:v>46-55</c:v>
                </c:pt>
                <c:pt idx="4">
                  <c:v>56 &lt;</c:v>
                </c:pt>
              </c:strCache>
            </c:strRef>
          </c:cat>
          <c:val>
            <c:numRef>
              <c:f>Pivot_Tables!$I$4:$I$9</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7-7B4B-4C36-92F2-85F3E0765B39}"/>
            </c:ext>
          </c:extLst>
        </c:ser>
        <c:dLbls>
          <c:dLblPos val="outEnd"/>
          <c:showLegendKey val="0"/>
          <c:showVal val="1"/>
          <c:showCatName val="0"/>
          <c:showSerName val="0"/>
          <c:showPercent val="0"/>
          <c:showBubbleSize val="0"/>
        </c:dLbls>
        <c:gapWidth val="80"/>
        <c:overlap val="-28"/>
        <c:axId val="917311695"/>
        <c:axId val="838254495"/>
      </c:barChart>
      <c:catAx>
        <c:axId val="91731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838254495"/>
        <c:crosses val="autoZero"/>
        <c:auto val="1"/>
        <c:lblAlgn val="ctr"/>
        <c:lblOffset val="100"/>
        <c:noMultiLvlLbl val="0"/>
      </c:catAx>
      <c:valAx>
        <c:axId val="838254495"/>
        <c:scaling>
          <c:orientation val="minMax"/>
        </c:scaling>
        <c:delete val="1"/>
        <c:axPos val="l"/>
        <c:majorGridlines>
          <c:spPr>
            <a:ln w="15875" cap="flat" cmpd="sng" algn="ctr">
              <a:solidFill>
                <a:schemeClr val="tx1">
                  <a:lumMod val="15000"/>
                  <a:lumOff val="85000"/>
                  <a:alpha val="50000"/>
                </a:schemeClr>
              </a:solidFill>
              <a:prstDash val="lgDashDotDot"/>
              <a:round/>
            </a:ln>
            <a:effectLst/>
          </c:spPr>
        </c:majorGridlines>
        <c:numFmt formatCode="General" sourceLinked="1"/>
        <c:majorTickMark val="none"/>
        <c:minorTickMark val="none"/>
        <c:tickLblPos val="nextTo"/>
        <c:crossAx val="91731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E5B24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213085787597709E-2"/>
          <c:y val="0.20716471367937167"/>
          <c:w val="0.83860316368100463"/>
          <c:h val="0.75004932075798214"/>
        </c:manualLayout>
      </c:layout>
      <c:barChart>
        <c:barDir val="bar"/>
        <c:grouping val="percentStacked"/>
        <c:varyColors val="0"/>
        <c:ser>
          <c:idx val="0"/>
          <c:order val="0"/>
          <c:spPr>
            <a:solidFill>
              <a:srgbClr val="E5B244"/>
            </a:solidFill>
            <a:ln>
              <a:noFill/>
            </a:ln>
            <a:effectLst/>
          </c:spPr>
          <c:invertIfNegative val="0"/>
          <c:val>
            <c:numRef>
              <c:f>Pivot_Tables!$N$9</c:f>
              <c:numCache>
                <c:formatCode>0%</c:formatCode>
                <c:ptCount val="1"/>
                <c:pt idx="0">
                  <c:v>0.46</c:v>
                </c:pt>
              </c:numCache>
            </c:numRef>
          </c:val>
          <c:extLst>
            <c:ext xmlns:c16="http://schemas.microsoft.com/office/drawing/2014/chart" uri="{C3380CC4-5D6E-409C-BE32-E72D297353CC}">
              <c16:uniqueId val="{00000000-1CA8-4586-95ED-D0AE717E41E3}"/>
            </c:ext>
          </c:extLst>
        </c:ser>
        <c:ser>
          <c:idx val="1"/>
          <c:order val="1"/>
          <c:spPr>
            <a:solidFill>
              <a:srgbClr val="1F1F1F"/>
            </a:solidFill>
            <a:ln>
              <a:noFill/>
            </a:ln>
            <a:effectLst/>
          </c:spPr>
          <c:invertIfNegative val="0"/>
          <c:val>
            <c:numRef>
              <c:f>Pivot_Tables!$O$9</c:f>
              <c:numCache>
                <c:formatCode>0%</c:formatCode>
                <c:ptCount val="1"/>
                <c:pt idx="0">
                  <c:v>0.54</c:v>
                </c:pt>
              </c:numCache>
            </c:numRef>
          </c:val>
          <c:extLst>
            <c:ext xmlns:c16="http://schemas.microsoft.com/office/drawing/2014/chart" uri="{C3380CC4-5D6E-409C-BE32-E72D297353CC}">
              <c16:uniqueId val="{00000001-1CA8-4586-95ED-D0AE717E41E3}"/>
            </c:ext>
          </c:extLst>
        </c:ser>
        <c:dLbls>
          <c:showLegendKey val="0"/>
          <c:showVal val="0"/>
          <c:showCatName val="0"/>
          <c:showSerName val="0"/>
          <c:showPercent val="0"/>
          <c:showBubbleSize val="0"/>
        </c:dLbls>
        <c:gapWidth val="150"/>
        <c:overlap val="100"/>
        <c:axId val="1082958511"/>
        <c:axId val="1082955151"/>
      </c:barChart>
      <c:catAx>
        <c:axId val="1082958511"/>
        <c:scaling>
          <c:orientation val="minMax"/>
        </c:scaling>
        <c:delete val="1"/>
        <c:axPos val="l"/>
        <c:majorTickMark val="none"/>
        <c:minorTickMark val="none"/>
        <c:tickLblPos val="nextTo"/>
        <c:crossAx val="1082955151"/>
        <c:crosses val="autoZero"/>
        <c:auto val="1"/>
        <c:lblAlgn val="ctr"/>
        <c:lblOffset val="100"/>
        <c:noMultiLvlLbl val="0"/>
      </c:catAx>
      <c:valAx>
        <c:axId val="1082955151"/>
        <c:scaling>
          <c:orientation val="minMax"/>
        </c:scaling>
        <c:delete val="1"/>
        <c:axPos val="b"/>
        <c:numFmt formatCode="0%" sourceLinked="1"/>
        <c:majorTickMark val="none"/>
        <c:minorTickMark val="none"/>
        <c:tickLblPos val="nextTo"/>
        <c:crossAx val="10829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Pivot_Tables!$N$10</c:f>
              <c:numCache>
                <c:formatCode>0%</c:formatCode>
                <c:ptCount val="1"/>
                <c:pt idx="0">
                  <c:v>0.16</c:v>
                </c:pt>
              </c:numCache>
            </c:numRef>
          </c:val>
          <c:extLst>
            <c:ext xmlns:c16="http://schemas.microsoft.com/office/drawing/2014/chart" uri="{C3380CC4-5D6E-409C-BE32-E72D297353CC}">
              <c16:uniqueId val="{00000000-53EE-4D92-AC12-9216993107F0}"/>
            </c:ext>
          </c:extLst>
        </c:ser>
        <c:ser>
          <c:idx val="1"/>
          <c:order val="1"/>
          <c:spPr>
            <a:solidFill>
              <a:srgbClr val="1F1F1F"/>
            </a:solidFill>
            <a:ln>
              <a:noFill/>
            </a:ln>
            <a:effectLst/>
          </c:spPr>
          <c:invertIfNegative val="0"/>
          <c:val>
            <c:numRef>
              <c:f>Pivot_Tables!$O$10</c:f>
              <c:numCache>
                <c:formatCode>0%</c:formatCode>
                <c:ptCount val="1"/>
                <c:pt idx="0">
                  <c:v>0.84</c:v>
                </c:pt>
              </c:numCache>
            </c:numRef>
          </c:val>
          <c:extLst>
            <c:ext xmlns:c16="http://schemas.microsoft.com/office/drawing/2014/chart" uri="{C3380CC4-5D6E-409C-BE32-E72D297353CC}">
              <c16:uniqueId val="{00000001-53EE-4D92-AC12-9216993107F0}"/>
            </c:ext>
          </c:extLst>
        </c:ser>
        <c:dLbls>
          <c:showLegendKey val="0"/>
          <c:showVal val="0"/>
          <c:showCatName val="0"/>
          <c:showSerName val="0"/>
          <c:showPercent val="0"/>
          <c:showBubbleSize val="0"/>
        </c:dLbls>
        <c:gapWidth val="150"/>
        <c:overlap val="100"/>
        <c:axId val="1077067839"/>
        <c:axId val="1077085119"/>
      </c:barChart>
      <c:catAx>
        <c:axId val="1077067839"/>
        <c:scaling>
          <c:orientation val="minMax"/>
        </c:scaling>
        <c:delete val="1"/>
        <c:axPos val="l"/>
        <c:majorTickMark val="none"/>
        <c:minorTickMark val="none"/>
        <c:tickLblPos val="nextTo"/>
        <c:crossAx val="1077085119"/>
        <c:crosses val="autoZero"/>
        <c:auto val="1"/>
        <c:lblAlgn val="ctr"/>
        <c:lblOffset val="100"/>
        <c:noMultiLvlLbl val="0"/>
      </c:catAx>
      <c:valAx>
        <c:axId val="1077085119"/>
        <c:scaling>
          <c:orientation val="minMax"/>
        </c:scaling>
        <c:delete val="1"/>
        <c:axPos val="b"/>
        <c:numFmt formatCode="0%" sourceLinked="1"/>
        <c:majorTickMark val="none"/>
        <c:minorTickMark val="none"/>
        <c:tickLblPos val="nextTo"/>
        <c:crossAx val="107706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65075017969739E-2"/>
          <c:y val="7.9507914085180695E-2"/>
          <c:w val="0.89831402913372216"/>
          <c:h val="0.80491347137415903"/>
        </c:manualLayout>
      </c:layout>
      <c:barChart>
        <c:barDir val="bar"/>
        <c:grouping val="percentStacked"/>
        <c:varyColors val="0"/>
        <c:ser>
          <c:idx val="0"/>
          <c:order val="0"/>
          <c:spPr>
            <a:solidFill>
              <a:srgbClr val="E5B244"/>
            </a:solidFill>
            <a:ln>
              <a:noFill/>
            </a:ln>
            <a:effectLst/>
          </c:spPr>
          <c:invertIfNegative val="0"/>
          <c:val>
            <c:numRef>
              <c:f>Pivot_Tables!$N$11</c:f>
              <c:numCache>
                <c:formatCode>0%</c:formatCode>
                <c:ptCount val="1"/>
                <c:pt idx="0">
                  <c:v>0.38</c:v>
                </c:pt>
              </c:numCache>
            </c:numRef>
          </c:val>
          <c:extLst>
            <c:ext xmlns:c16="http://schemas.microsoft.com/office/drawing/2014/chart" uri="{C3380CC4-5D6E-409C-BE32-E72D297353CC}">
              <c16:uniqueId val="{00000000-8E5A-4610-BC15-7D79DFC3F981}"/>
            </c:ext>
          </c:extLst>
        </c:ser>
        <c:ser>
          <c:idx val="1"/>
          <c:order val="1"/>
          <c:spPr>
            <a:solidFill>
              <a:srgbClr val="1F1F1F"/>
            </a:solidFill>
            <a:ln>
              <a:noFill/>
            </a:ln>
            <a:effectLst/>
          </c:spPr>
          <c:invertIfNegative val="0"/>
          <c:val>
            <c:numRef>
              <c:f>Pivot_Tables!$O$11</c:f>
              <c:numCache>
                <c:formatCode>0%</c:formatCode>
                <c:ptCount val="1"/>
                <c:pt idx="0">
                  <c:v>0.62</c:v>
                </c:pt>
              </c:numCache>
            </c:numRef>
          </c:val>
          <c:extLst>
            <c:ext xmlns:c16="http://schemas.microsoft.com/office/drawing/2014/chart" uri="{C3380CC4-5D6E-409C-BE32-E72D297353CC}">
              <c16:uniqueId val="{00000001-8E5A-4610-BC15-7D79DFC3F981}"/>
            </c:ext>
          </c:extLst>
        </c:ser>
        <c:dLbls>
          <c:showLegendKey val="0"/>
          <c:showVal val="0"/>
          <c:showCatName val="0"/>
          <c:showSerName val="0"/>
          <c:showPercent val="0"/>
          <c:showBubbleSize val="0"/>
        </c:dLbls>
        <c:gapWidth val="150"/>
        <c:overlap val="100"/>
        <c:axId val="1077060159"/>
        <c:axId val="1077071199"/>
      </c:barChart>
      <c:catAx>
        <c:axId val="1077060159"/>
        <c:scaling>
          <c:orientation val="minMax"/>
        </c:scaling>
        <c:delete val="1"/>
        <c:axPos val="l"/>
        <c:majorTickMark val="none"/>
        <c:minorTickMark val="none"/>
        <c:tickLblPos val="nextTo"/>
        <c:crossAx val="1077071199"/>
        <c:crosses val="autoZero"/>
        <c:auto val="1"/>
        <c:lblAlgn val="ctr"/>
        <c:lblOffset val="100"/>
        <c:noMultiLvlLbl val="0"/>
      </c:catAx>
      <c:valAx>
        <c:axId val="1077071199"/>
        <c:scaling>
          <c:orientation val="minMax"/>
        </c:scaling>
        <c:delete val="1"/>
        <c:axPos val="b"/>
        <c:numFmt formatCode="0%" sourceLinked="1"/>
        <c:majorTickMark val="none"/>
        <c:minorTickMark val="none"/>
        <c:tickLblPos val="nextTo"/>
        <c:crossAx val="107706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24043215528292"/>
          <c:y val="5.3549734854571752E-3"/>
          <c:w val="0.716552035646707"/>
          <c:h val="0.94321645508597141"/>
        </c:manualLayout>
      </c:layout>
      <c:doughnutChart>
        <c:varyColors val="1"/>
        <c:ser>
          <c:idx val="0"/>
          <c:order val="0"/>
          <c:spPr>
            <a:solidFill>
              <a:schemeClr val="bg1">
                <a:lumMod val="95000"/>
              </a:schemeClr>
            </a:solidFill>
          </c:spPr>
          <c:dPt>
            <c:idx val="0"/>
            <c:bubble3D val="0"/>
            <c:spPr>
              <a:solidFill>
                <a:schemeClr val="bg1">
                  <a:lumMod val="95000"/>
                </a:schemeClr>
              </a:solidFill>
              <a:ln w="19050">
                <a:noFill/>
              </a:ln>
              <a:effectLst/>
            </c:spPr>
            <c:extLst>
              <c:ext xmlns:c16="http://schemas.microsoft.com/office/drawing/2014/chart" uri="{C3380CC4-5D6E-409C-BE32-E72D297353CC}">
                <c16:uniqueId val="{00000001-8F36-49E3-8FB6-EBCD788DAD18}"/>
              </c:ext>
            </c:extLst>
          </c:dPt>
          <c:dPt>
            <c:idx val="1"/>
            <c:bubble3D val="0"/>
            <c:spPr>
              <a:solidFill>
                <a:srgbClr val="1F1F1F"/>
              </a:solidFill>
              <a:ln w="19050">
                <a:noFill/>
              </a:ln>
              <a:effectLst/>
            </c:spPr>
            <c:extLst>
              <c:ext xmlns:c16="http://schemas.microsoft.com/office/drawing/2014/chart" uri="{C3380CC4-5D6E-409C-BE32-E72D297353CC}">
                <c16:uniqueId val="{00000003-8F36-49E3-8FB6-EBCD788DAD18}"/>
              </c:ext>
            </c:extLst>
          </c:dPt>
          <c:val>
            <c:numRef>
              <c:f>Pivot_Tables!$I$21:$J$21</c:f>
              <c:numCache>
                <c:formatCode>0%</c:formatCode>
                <c:ptCount val="2"/>
                <c:pt idx="0">
                  <c:v>0.52</c:v>
                </c:pt>
                <c:pt idx="1">
                  <c:v>0.48</c:v>
                </c:pt>
              </c:numCache>
            </c:numRef>
          </c:val>
          <c:extLst>
            <c:ext xmlns:c16="http://schemas.microsoft.com/office/drawing/2014/chart" uri="{C3380CC4-5D6E-409C-BE32-E72D297353CC}">
              <c16:uniqueId val="{00000004-8F36-49E3-8FB6-EBCD788DAD18}"/>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73189099026158E-2"/>
          <c:y val="9.9116059494112792E-3"/>
          <c:w val="0.74710280373831772"/>
          <c:h val="0.82696551724137934"/>
        </c:manualLayout>
      </c:layout>
      <c:doughnutChart>
        <c:varyColors val="1"/>
        <c:ser>
          <c:idx val="0"/>
          <c:order val="0"/>
          <c:spPr>
            <a:solidFill>
              <a:srgbClr val="E5B244"/>
            </a:solidFill>
            <a:ln>
              <a:noFill/>
            </a:ln>
          </c:spPr>
          <c:dPt>
            <c:idx val="0"/>
            <c:bubble3D val="0"/>
            <c:spPr>
              <a:solidFill>
                <a:srgbClr val="E5B244"/>
              </a:solidFill>
              <a:ln w="19050">
                <a:noFill/>
              </a:ln>
              <a:effectLst/>
            </c:spPr>
            <c:extLst>
              <c:ext xmlns:c16="http://schemas.microsoft.com/office/drawing/2014/chart" uri="{C3380CC4-5D6E-409C-BE32-E72D297353CC}">
                <c16:uniqueId val="{00000001-E603-4BA6-850C-A38A0086808B}"/>
              </c:ext>
            </c:extLst>
          </c:dPt>
          <c:dPt>
            <c:idx val="1"/>
            <c:bubble3D val="0"/>
            <c:spPr>
              <a:solidFill>
                <a:srgbClr val="1F1F1F"/>
              </a:solidFill>
              <a:ln w="19050">
                <a:noFill/>
              </a:ln>
              <a:effectLst/>
            </c:spPr>
            <c:extLst>
              <c:ext xmlns:c16="http://schemas.microsoft.com/office/drawing/2014/chart" uri="{C3380CC4-5D6E-409C-BE32-E72D297353CC}">
                <c16:uniqueId val="{00000003-E603-4BA6-850C-A38A0086808B}"/>
              </c:ext>
            </c:extLst>
          </c:dPt>
          <c:val>
            <c:numRef>
              <c:f>Pivot_Tables!$I$22:$J$22</c:f>
              <c:numCache>
                <c:formatCode>0%</c:formatCode>
                <c:ptCount val="2"/>
                <c:pt idx="0">
                  <c:v>0.48</c:v>
                </c:pt>
                <c:pt idx="1">
                  <c:v>0.52</c:v>
                </c:pt>
              </c:numCache>
            </c:numRef>
          </c:val>
          <c:extLst>
            <c:ext xmlns:c16="http://schemas.microsoft.com/office/drawing/2014/chart" uri="{C3380CC4-5D6E-409C-BE32-E72D297353CC}">
              <c16:uniqueId val="{00000004-E603-4BA6-850C-A38A0086808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351818163095781E-2"/>
          <c:y val="0.12302660250521223"/>
          <c:w val="0.86228724025015613"/>
          <c:h val="0.71035081778521503"/>
        </c:manualLayout>
      </c:layout>
      <c:barChart>
        <c:barDir val="col"/>
        <c:grouping val="clustered"/>
        <c:varyColors val="0"/>
        <c:ser>
          <c:idx val="0"/>
          <c:order val="0"/>
          <c:tx>
            <c:strRef>
              <c:f>Pivot_Tables!$T$11</c:f>
              <c:strCache>
                <c:ptCount val="1"/>
                <c:pt idx="0">
                  <c:v>Analyst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Pivot_Tables!$V$11</c:f>
              <c:numCache>
                <c:formatCode>General</c:formatCode>
                <c:ptCount val="1"/>
                <c:pt idx="0">
                  <c:v>28</c:v>
                </c:pt>
              </c:numCache>
            </c:numRef>
          </c:val>
          <c:extLst>
            <c:ext xmlns:c16="http://schemas.microsoft.com/office/drawing/2014/chart" uri="{C3380CC4-5D6E-409C-BE32-E72D297353CC}">
              <c16:uniqueId val="{00000000-588E-4CA9-BC9E-E486A220D7F9}"/>
            </c:ext>
          </c:extLst>
        </c:ser>
        <c:ser>
          <c:idx val="1"/>
          <c:order val="1"/>
          <c:tx>
            <c:strRef>
              <c:f>Pivot_Tables!$T$12</c:f>
              <c:strCache>
                <c:ptCount val="1"/>
                <c:pt idx="0">
                  <c:v>Designer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Pivot_Tables!$V$12</c:f>
              <c:numCache>
                <c:formatCode>General</c:formatCode>
                <c:ptCount val="1"/>
                <c:pt idx="0">
                  <c:v>110</c:v>
                </c:pt>
              </c:numCache>
            </c:numRef>
          </c:val>
          <c:extLst>
            <c:ext xmlns:c16="http://schemas.microsoft.com/office/drawing/2014/chart" uri="{C3380CC4-5D6E-409C-BE32-E72D297353CC}">
              <c16:uniqueId val="{00000001-588E-4CA9-BC9E-E486A220D7F9}"/>
            </c:ext>
          </c:extLst>
        </c:ser>
        <c:ser>
          <c:idx val="2"/>
          <c:order val="2"/>
          <c:tx>
            <c:strRef>
              <c:f>Pivot_Tables!$T$13</c:f>
              <c:strCache>
                <c:ptCount val="1"/>
                <c:pt idx="0">
                  <c:v>Developer</c:v>
                </c:pt>
              </c:strCache>
            </c:strRef>
          </c:tx>
          <c:spPr>
            <a:solidFill>
              <a:srgbClr val="948A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Pivot_Tables!$V$13</c:f>
              <c:numCache>
                <c:formatCode>General</c:formatCode>
                <c:ptCount val="1"/>
                <c:pt idx="0">
                  <c:v>104</c:v>
                </c:pt>
              </c:numCache>
            </c:numRef>
          </c:val>
          <c:extLst>
            <c:ext xmlns:c16="http://schemas.microsoft.com/office/drawing/2014/chart" uri="{C3380CC4-5D6E-409C-BE32-E72D297353CC}">
              <c16:uniqueId val="{00000002-588E-4CA9-BC9E-E486A220D7F9}"/>
            </c:ext>
          </c:extLst>
        </c:ser>
        <c:ser>
          <c:idx val="3"/>
          <c:order val="3"/>
          <c:tx>
            <c:strRef>
              <c:f>Pivot_Tables!$T$14</c:f>
              <c:strCache>
                <c:ptCount val="1"/>
                <c:pt idx="0">
                  <c:v>HR Specialist</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Pivot_Tables!$V$14</c:f>
              <c:numCache>
                <c:formatCode>General</c:formatCode>
                <c:ptCount val="1"/>
                <c:pt idx="0">
                  <c:v>123</c:v>
                </c:pt>
              </c:numCache>
            </c:numRef>
          </c:val>
          <c:extLst>
            <c:ext xmlns:c16="http://schemas.microsoft.com/office/drawing/2014/chart" uri="{C3380CC4-5D6E-409C-BE32-E72D297353CC}">
              <c16:uniqueId val="{00000003-588E-4CA9-BC9E-E486A220D7F9}"/>
            </c:ext>
          </c:extLst>
        </c:ser>
        <c:ser>
          <c:idx val="4"/>
          <c:order val="4"/>
          <c:tx>
            <c:strRef>
              <c:f>Pivot_Tables!$T$15</c:f>
              <c:strCache>
                <c:ptCount val="1"/>
                <c:pt idx="0">
                  <c:v>Manager</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Pivot_Tables!$V$15</c:f>
              <c:numCache>
                <c:formatCode>General</c:formatCode>
                <c:ptCount val="1"/>
                <c:pt idx="0">
                  <c:v>122</c:v>
                </c:pt>
              </c:numCache>
            </c:numRef>
          </c:val>
          <c:extLst>
            <c:ext xmlns:c16="http://schemas.microsoft.com/office/drawing/2014/chart" uri="{C3380CC4-5D6E-409C-BE32-E72D297353CC}">
              <c16:uniqueId val="{00000004-588E-4CA9-BC9E-E486A220D7F9}"/>
            </c:ext>
          </c:extLst>
        </c:ser>
        <c:dLbls>
          <c:dLblPos val="outEnd"/>
          <c:showLegendKey val="0"/>
          <c:showVal val="1"/>
          <c:showCatName val="0"/>
          <c:showSerName val="0"/>
          <c:showPercent val="0"/>
          <c:showBubbleSize val="0"/>
        </c:dLbls>
        <c:gapWidth val="219"/>
        <c:overlap val="-27"/>
        <c:axId val="1077072639"/>
        <c:axId val="1077068799"/>
      </c:barChart>
      <c:catAx>
        <c:axId val="10770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8799"/>
        <c:crosses val="autoZero"/>
        <c:auto val="1"/>
        <c:lblAlgn val="ctr"/>
        <c:lblOffset val="100"/>
        <c:noMultiLvlLbl val="0"/>
      </c:catAx>
      <c:valAx>
        <c:axId val="1077068799"/>
        <c:scaling>
          <c:orientation val="minMax"/>
        </c:scaling>
        <c:delete val="1"/>
        <c:axPos val="l"/>
        <c:majorGridlines>
          <c:spPr>
            <a:ln w="19050" cap="flat" cmpd="sng" algn="ctr">
              <a:solidFill>
                <a:schemeClr val="tx1">
                  <a:lumMod val="15000"/>
                  <a:lumOff val="85000"/>
                  <a:alpha val="47000"/>
                </a:schemeClr>
              </a:solidFill>
              <a:prstDash val="lgDashDotDot"/>
              <a:round/>
            </a:ln>
            <a:effectLst/>
          </c:spPr>
        </c:majorGridlines>
        <c:numFmt formatCode="General" sourceLinked="1"/>
        <c:majorTickMark val="none"/>
        <c:minorTickMark val="none"/>
        <c:tickLblPos val="nextTo"/>
        <c:crossAx val="1077072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[Dash-Board_5_(HR).xlsx]Pivot_Tables!PivotTable22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5539165554809"/>
          <c:y val="0.21880977994520376"/>
          <c:w val="0.71377098698959029"/>
          <c:h val="0.71509454113549276"/>
        </c:manualLayout>
      </c:layout>
      <c:barChart>
        <c:barDir val="bar"/>
        <c:grouping val="clustered"/>
        <c:varyColors val="0"/>
        <c:ser>
          <c:idx val="0"/>
          <c:order val="0"/>
          <c:tx>
            <c:strRef>
              <c:f>Pivot_Tables!$Y$3</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Pivot_Tables!$X$4:$X$9</c:f>
              <c:strCache>
                <c:ptCount val="5"/>
                <c:pt idx="0">
                  <c:v>Central</c:v>
                </c:pt>
                <c:pt idx="1">
                  <c:v>East</c:v>
                </c:pt>
                <c:pt idx="2">
                  <c:v>North</c:v>
                </c:pt>
                <c:pt idx="3">
                  <c:v>South</c:v>
                </c:pt>
                <c:pt idx="4">
                  <c:v>West</c:v>
                </c:pt>
              </c:strCache>
            </c:strRef>
          </c:cat>
          <c:val>
            <c:numRef>
              <c:f>Pivot_Tables!$Y$4:$Y$9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D997-4E1A-A201-03245B9CE9CD}"/>
            </c:ext>
          </c:extLst>
        </c:ser>
        <c:dLbls>
          <c:dLblPos val="outEnd"/>
          <c:showLegendKey val="0"/>
          <c:showVal val="1"/>
          <c:showCatName val="0"/>
          <c:showSerName val="0"/>
          <c:showPercent val="0"/>
          <c:showBubbleSize val="0"/>
        </c:dLbls>
        <c:gapWidth val="12"/>
        <c:axId val="1125728111"/>
        <c:axId val="1125746831"/>
      </c:barChart>
      <c:catAx>
        <c:axId val="112572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125746831"/>
        <c:crosses val="autoZero"/>
        <c:auto val="1"/>
        <c:lblAlgn val="ctr"/>
        <c:lblOffset val="100"/>
        <c:noMultiLvlLbl val="0"/>
      </c:catAx>
      <c:valAx>
        <c:axId val="1125746831"/>
        <c:scaling>
          <c:orientation val="minMax"/>
        </c:scaling>
        <c:delete val="1"/>
        <c:axPos val="b"/>
        <c:numFmt formatCode="General" sourceLinked="1"/>
        <c:majorTickMark val="none"/>
        <c:minorTickMark val="none"/>
        <c:tickLblPos val="nextTo"/>
        <c:crossAx val="112572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19</xdr:col>
      <xdr:colOff>72869</xdr:colOff>
      <xdr:row>50</xdr:row>
      <xdr:rowOff>93689</xdr:rowOff>
    </xdr:from>
    <xdr:to>
      <xdr:col>21</xdr:col>
      <xdr:colOff>166557</xdr:colOff>
      <xdr:row>52</xdr:row>
      <xdr:rowOff>176968</xdr:rowOff>
    </xdr:to>
    <xdr:sp macro="" textlink="">
      <xdr:nvSpPr>
        <xdr:cNvPr id="61" name="Rectangle: Rounded Corners 60">
          <a:extLst>
            <a:ext uri="{FF2B5EF4-FFF2-40B4-BE49-F238E27FC236}">
              <a16:creationId xmlns:a16="http://schemas.microsoft.com/office/drawing/2014/main" id="{592BFAA1-F633-8AF2-D400-1BD6247EC3DD}"/>
            </a:ext>
          </a:extLst>
        </xdr:cNvPr>
        <xdr:cNvSpPr/>
      </xdr:nvSpPr>
      <xdr:spPr>
        <a:xfrm>
          <a:off x="11742295" y="9462541"/>
          <a:ext cx="1322049" cy="458034"/>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37891</xdr:colOff>
      <xdr:row>47</xdr:row>
      <xdr:rowOff>125334</xdr:rowOff>
    </xdr:from>
    <xdr:to>
      <xdr:col>21</xdr:col>
      <xdr:colOff>131579</xdr:colOff>
      <xdr:row>50</xdr:row>
      <xdr:rowOff>38309</xdr:rowOff>
    </xdr:to>
    <xdr:sp macro="" textlink="">
      <xdr:nvSpPr>
        <xdr:cNvPr id="62" name="Rectangle: Rounded Corners 61">
          <a:extLst>
            <a:ext uri="{FF2B5EF4-FFF2-40B4-BE49-F238E27FC236}">
              <a16:creationId xmlns:a16="http://schemas.microsoft.com/office/drawing/2014/main" id="{6736A58B-B14D-7C01-4F2D-CE31ABE89C93}"/>
            </a:ext>
          </a:extLst>
        </xdr:cNvPr>
        <xdr:cNvSpPr/>
      </xdr:nvSpPr>
      <xdr:spPr>
        <a:xfrm>
          <a:off x="11707317" y="8932055"/>
          <a:ext cx="1322049" cy="47510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44553</xdr:colOff>
      <xdr:row>44</xdr:row>
      <xdr:rowOff>171137</xdr:rowOff>
    </xdr:from>
    <xdr:to>
      <xdr:col>21</xdr:col>
      <xdr:colOff>138241</xdr:colOff>
      <xdr:row>47</xdr:row>
      <xdr:rowOff>69955</xdr:rowOff>
    </xdr:to>
    <xdr:sp macro="" textlink="">
      <xdr:nvSpPr>
        <xdr:cNvPr id="63" name="Rectangle: Rounded Corners 62">
          <a:extLst>
            <a:ext uri="{FF2B5EF4-FFF2-40B4-BE49-F238E27FC236}">
              <a16:creationId xmlns:a16="http://schemas.microsoft.com/office/drawing/2014/main" id="{C18D8B4B-A3A4-5E96-CCE3-0AB421B8CFA9}"/>
            </a:ext>
          </a:extLst>
        </xdr:cNvPr>
        <xdr:cNvSpPr/>
      </xdr:nvSpPr>
      <xdr:spPr>
        <a:xfrm>
          <a:off x="11713979" y="8415727"/>
          <a:ext cx="1322049" cy="460949"/>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40804</xdr:colOff>
      <xdr:row>42</xdr:row>
      <xdr:rowOff>33310</xdr:rowOff>
    </xdr:from>
    <xdr:to>
      <xdr:col>21</xdr:col>
      <xdr:colOff>134492</xdr:colOff>
      <xdr:row>44</xdr:row>
      <xdr:rowOff>115758</xdr:rowOff>
    </xdr:to>
    <xdr:sp macro="" textlink="">
      <xdr:nvSpPr>
        <xdr:cNvPr id="64" name="Rectangle: Rounded Corners 63">
          <a:extLst>
            <a:ext uri="{FF2B5EF4-FFF2-40B4-BE49-F238E27FC236}">
              <a16:creationId xmlns:a16="http://schemas.microsoft.com/office/drawing/2014/main" id="{5DD119EE-D5D0-6F67-C037-3124B9F7C62C}"/>
            </a:ext>
          </a:extLst>
        </xdr:cNvPr>
        <xdr:cNvSpPr/>
      </xdr:nvSpPr>
      <xdr:spPr>
        <a:xfrm>
          <a:off x="11710230" y="7903146"/>
          <a:ext cx="1322049" cy="457202"/>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26646</xdr:colOff>
      <xdr:row>39</xdr:row>
      <xdr:rowOff>159476</xdr:rowOff>
    </xdr:from>
    <xdr:to>
      <xdr:col>21</xdr:col>
      <xdr:colOff>120334</xdr:colOff>
      <xdr:row>41</xdr:row>
      <xdr:rowOff>165308</xdr:rowOff>
    </xdr:to>
    <xdr:sp macro="" textlink="">
      <xdr:nvSpPr>
        <xdr:cNvPr id="65" name="Rectangle: Rounded Corners 64">
          <a:extLst>
            <a:ext uri="{FF2B5EF4-FFF2-40B4-BE49-F238E27FC236}">
              <a16:creationId xmlns:a16="http://schemas.microsoft.com/office/drawing/2014/main" id="{D3251F72-ABBF-65B3-B15B-A9BC425B5B34}"/>
            </a:ext>
          </a:extLst>
        </xdr:cNvPr>
        <xdr:cNvSpPr/>
      </xdr:nvSpPr>
      <xdr:spPr>
        <a:xfrm>
          <a:off x="11696072" y="7467181"/>
          <a:ext cx="1322049" cy="38058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19</xdr:col>
      <xdr:colOff>33308</xdr:colOff>
      <xdr:row>37</xdr:row>
      <xdr:rowOff>20818</xdr:rowOff>
    </xdr:from>
    <xdr:to>
      <xdr:col>21</xdr:col>
      <xdr:colOff>126996</xdr:colOff>
      <xdr:row>39</xdr:row>
      <xdr:rowOff>104097</xdr:rowOff>
    </xdr:to>
    <xdr:sp macro="" textlink="">
      <xdr:nvSpPr>
        <xdr:cNvPr id="66" name="Rectangle: Rounded Corners 65">
          <a:extLst>
            <a:ext uri="{FF2B5EF4-FFF2-40B4-BE49-F238E27FC236}">
              <a16:creationId xmlns:a16="http://schemas.microsoft.com/office/drawing/2014/main" id="{750EF9BF-41D3-8DFB-C9E3-EB0F83ADF9E3}"/>
            </a:ext>
          </a:extLst>
        </xdr:cNvPr>
        <xdr:cNvSpPr/>
      </xdr:nvSpPr>
      <xdr:spPr>
        <a:xfrm>
          <a:off x="11702734" y="6953769"/>
          <a:ext cx="1322049" cy="458033"/>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222250</xdr:colOff>
      <xdr:row>1</xdr:row>
      <xdr:rowOff>169333</xdr:rowOff>
    </xdr:from>
    <xdr:to>
      <xdr:col>29</xdr:col>
      <xdr:colOff>362858</xdr:colOff>
      <xdr:row>55</xdr:row>
      <xdr:rowOff>10584</xdr:rowOff>
    </xdr:to>
    <xdr:sp macro="" textlink="">
      <xdr:nvSpPr>
        <xdr:cNvPr id="2" name="Rectangle: Rounded Corners 1">
          <a:extLst>
            <a:ext uri="{FF2B5EF4-FFF2-40B4-BE49-F238E27FC236}">
              <a16:creationId xmlns:a16="http://schemas.microsoft.com/office/drawing/2014/main" id="{E2192CD6-3A90-A4F4-18F6-BDCEDD76C8AE}"/>
            </a:ext>
          </a:extLst>
        </xdr:cNvPr>
        <xdr:cNvSpPr/>
      </xdr:nvSpPr>
      <xdr:spPr>
        <a:xfrm>
          <a:off x="222250" y="350762"/>
          <a:ext cx="17897929" cy="9638393"/>
        </a:xfrm>
        <a:prstGeom prst="roundRect">
          <a:avLst>
            <a:gd name="adj" fmla="val 716"/>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31230</xdr:colOff>
      <xdr:row>34</xdr:row>
      <xdr:rowOff>136887</xdr:rowOff>
    </xdr:from>
    <xdr:to>
      <xdr:col>21</xdr:col>
      <xdr:colOff>285230</xdr:colOff>
      <xdr:row>53</xdr:row>
      <xdr:rowOff>94554</xdr:rowOff>
    </xdr:to>
    <xdr:sp macro="" textlink="">
      <xdr:nvSpPr>
        <xdr:cNvPr id="7" name="Rectangle: Rounded Corners 6">
          <a:extLst>
            <a:ext uri="{FF2B5EF4-FFF2-40B4-BE49-F238E27FC236}">
              <a16:creationId xmlns:a16="http://schemas.microsoft.com/office/drawing/2014/main" id="{AA59EAFF-B5E5-4960-BE26-CCA053418283}"/>
            </a:ext>
          </a:extLst>
        </xdr:cNvPr>
        <xdr:cNvSpPr/>
      </xdr:nvSpPr>
      <xdr:spPr>
        <a:xfrm>
          <a:off x="9243935" y="6507707"/>
          <a:ext cx="3939082" cy="3517831"/>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IN" sz="1100"/>
        </a:p>
      </xdr:txBody>
    </xdr:sp>
    <xdr:clientData/>
  </xdr:twoCellAnchor>
  <xdr:twoCellAnchor>
    <xdr:from>
      <xdr:col>0</xdr:col>
      <xdr:colOff>533888</xdr:colOff>
      <xdr:row>38</xdr:row>
      <xdr:rowOff>62802</xdr:rowOff>
    </xdr:from>
    <xdr:to>
      <xdr:col>5</xdr:col>
      <xdr:colOff>560265</xdr:colOff>
      <xdr:row>53</xdr:row>
      <xdr:rowOff>42566</xdr:rowOff>
    </xdr:to>
    <xdr:sp macro="" textlink="">
      <xdr:nvSpPr>
        <xdr:cNvPr id="3" name="Rectangle: Rounded Corners 2">
          <a:extLst>
            <a:ext uri="{FF2B5EF4-FFF2-40B4-BE49-F238E27FC236}">
              <a16:creationId xmlns:a16="http://schemas.microsoft.com/office/drawing/2014/main" id="{BCD254C6-31F0-4AD8-C8B9-20C646817F80}"/>
            </a:ext>
          </a:extLst>
        </xdr:cNvPr>
        <xdr:cNvSpPr/>
      </xdr:nvSpPr>
      <xdr:spPr>
        <a:xfrm>
          <a:off x="533888" y="7057005"/>
          <a:ext cx="3063334" cy="2740633"/>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549440</xdr:colOff>
      <xdr:row>11</xdr:row>
      <xdr:rowOff>102446</xdr:rowOff>
    </xdr:from>
    <xdr:to>
      <xdr:col>5</xdr:col>
      <xdr:colOff>527599</xdr:colOff>
      <xdr:row>37</xdr:row>
      <xdr:rowOff>116402</xdr:rowOff>
    </xdr:to>
    <xdr:sp macro="" textlink="">
      <xdr:nvSpPr>
        <xdr:cNvPr id="5" name="Rectangle: Rounded Corners 4">
          <a:extLst>
            <a:ext uri="{FF2B5EF4-FFF2-40B4-BE49-F238E27FC236}">
              <a16:creationId xmlns:a16="http://schemas.microsoft.com/office/drawing/2014/main" id="{5B5AF249-7B6D-492B-ADF6-8499FBA44BFA}"/>
            </a:ext>
          </a:extLst>
        </xdr:cNvPr>
        <xdr:cNvSpPr/>
      </xdr:nvSpPr>
      <xdr:spPr>
        <a:xfrm>
          <a:off x="549440" y="2115073"/>
          <a:ext cx="3045532" cy="4771075"/>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195382</xdr:colOff>
      <xdr:row>34</xdr:row>
      <xdr:rowOff>83278</xdr:rowOff>
    </xdr:from>
    <xdr:to>
      <xdr:col>14</xdr:col>
      <xdr:colOff>322102</xdr:colOff>
      <xdr:row>53</xdr:row>
      <xdr:rowOff>75285</xdr:rowOff>
    </xdr:to>
    <xdr:sp macro="" textlink="">
      <xdr:nvSpPr>
        <xdr:cNvPr id="6" name="Rectangle: Rounded Corners 5">
          <a:extLst>
            <a:ext uri="{FF2B5EF4-FFF2-40B4-BE49-F238E27FC236}">
              <a16:creationId xmlns:a16="http://schemas.microsoft.com/office/drawing/2014/main" id="{710AF0D9-F68B-4DD8-ABFD-80DE03DE57B9}"/>
            </a:ext>
          </a:extLst>
        </xdr:cNvPr>
        <xdr:cNvSpPr/>
      </xdr:nvSpPr>
      <xdr:spPr>
        <a:xfrm>
          <a:off x="3880464" y="6454098"/>
          <a:ext cx="5040163" cy="3552171"/>
        </a:xfrm>
        <a:prstGeom prst="roundRect">
          <a:avLst>
            <a:gd name="adj" fmla="val 6906"/>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232621</xdr:colOff>
      <xdr:row>11</xdr:row>
      <xdr:rowOff>147246</xdr:rowOff>
    </xdr:from>
    <xdr:to>
      <xdr:col>14</xdr:col>
      <xdr:colOff>248479</xdr:colOff>
      <xdr:row>21</xdr:row>
      <xdr:rowOff>152064</xdr:rowOff>
    </xdr:to>
    <xdr:sp macro="" textlink="">
      <xdr:nvSpPr>
        <xdr:cNvPr id="8" name="Rectangle: Rounded Corners 7">
          <a:extLst>
            <a:ext uri="{FF2B5EF4-FFF2-40B4-BE49-F238E27FC236}">
              <a16:creationId xmlns:a16="http://schemas.microsoft.com/office/drawing/2014/main" id="{580F2DF3-6452-42A1-94A6-C6D0C9D00977}"/>
            </a:ext>
          </a:extLst>
        </xdr:cNvPr>
        <xdr:cNvSpPr/>
      </xdr:nvSpPr>
      <xdr:spPr>
        <a:xfrm>
          <a:off x="3876969" y="2171884"/>
          <a:ext cx="4874988" cy="1845397"/>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609578</xdr:colOff>
      <xdr:row>11</xdr:row>
      <xdr:rowOff>116417</xdr:rowOff>
    </xdr:from>
    <xdr:to>
      <xdr:col>21</xdr:col>
      <xdr:colOff>272143</xdr:colOff>
      <xdr:row>33</xdr:row>
      <xdr:rowOff>3447</xdr:rowOff>
    </xdr:to>
    <xdr:sp macro="" textlink="">
      <xdr:nvSpPr>
        <xdr:cNvPr id="9" name="Rectangle: Rounded Corners 8">
          <a:extLst>
            <a:ext uri="{FF2B5EF4-FFF2-40B4-BE49-F238E27FC236}">
              <a16:creationId xmlns:a16="http://schemas.microsoft.com/office/drawing/2014/main" id="{DD7E409F-A070-409D-9B08-99FEAF2D7B86}"/>
            </a:ext>
          </a:extLst>
        </xdr:cNvPr>
        <xdr:cNvSpPr/>
      </xdr:nvSpPr>
      <xdr:spPr>
        <a:xfrm>
          <a:off x="9182078" y="2112131"/>
          <a:ext cx="3948815" cy="3878459"/>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202463</xdr:colOff>
      <xdr:row>22</xdr:row>
      <xdr:rowOff>147247</xdr:rowOff>
    </xdr:from>
    <xdr:to>
      <xdr:col>10</xdr:col>
      <xdr:colOff>138043</xdr:colOff>
      <xdr:row>33</xdr:row>
      <xdr:rowOff>18406</xdr:rowOff>
    </xdr:to>
    <xdr:sp macro="" textlink="">
      <xdr:nvSpPr>
        <xdr:cNvPr id="11" name="Rectangle: Rounded Corners 10">
          <a:extLst>
            <a:ext uri="{FF2B5EF4-FFF2-40B4-BE49-F238E27FC236}">
              <a16:creationId xmlns:a16="http://schemas.microsoft.com/office/drawing/2014/main" id="{A92298AE-9581-4BED-BFC8-C35989A4EF35}"/>
            </a:ext>
          </a:extLst>
        </xdr:cNvPr>
        <xdr:cNvSpPr/>
      </xdr:nvSpPr>
      <xdr:spPr>
        <a:xfrm>
          <a:off x="3846811" y="4196522"/>
          <a:ext cx="2365145" cy="1895797"/>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22678</xdr:colOff>
      <xdr:row>16</xdr:row>
      <xdr:rowOff>5763</xdr:rowOff>
    </xdr:from>
    <xdr:to>
      <xdr:col>29</xdr:col>
      <xdr:colOff>45357</xdr:colOff>
      <xdr:row>29</xdr:row>
      <xdr:rowOff>176024</xdr:rowOff>
    </xdr:to>
    <xdr:sp macro="" textlink="">
      <xdr:nvSpPr>
        <xdr:cNvPr id="20" name="Rectangle: Rounded Corners 19">
          <a:extLst>
            <a:ext uri="{FF2B5EF4-FFF2-40B4-BE49-F238E27FC236}">
              <a16:creationId xmlns:a16="http://schemas.microsoft.com/office/drawing/2014/main" id="{26D087C9-E92A-4C78-92C4-B337C79636CC}"/>
            </a:ext>
          </a:extLst>
        </xdr:cNvPr>
        <xdr:cNvSpPr/>
      </xdr:nvSpPr>
      <xdr:spPr>
        <a:xfrm>
          <a:off x="13493749" y="2908620"/>
          <a:ext cx="4308929" cy="2528833"/>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505649</xdr:colOff>
      <xdr:row>44</xdr:row>
      <xdr:rowOff>42334</xdr:rowOff>
    </xdr:from>
    <xdr:to>
      <xdr:col>25</xdr:col>
      <xdr:colOff>113392</xdr:colOff>
      <xdr:row>53</xdr:row>
      <xdr:rowOff>74084</xdr:rowOff>
    </xdr:to>
    <xdr:sp macro="" textlink="">
      <xdr:nvSpPr>
        <xdr:cNvPr id="22" name="Rectangle: Rounded Corners 21">
          <a:extLst>
            <a:ext uri="{FF2B5EF4-FFF2-40B4-BE49-F238E27FC236}">
              <a16:creationId xmlns:a16="http://schemas.microsoft.com/office/drawing/2014/main" id="{42B5897E-4BD5-4CD7-BAF1-5C44EECE126B}"/>
            </a:ext>
          </a:extLst>
        </xdr:cNvPr>
        <xdr:cNvSpPr/>
      </xdr:nvSpPr>
      <xdr:spPr>
        <a:xfrm>
          <a:off x="13364399" y="8025191"/>
          <a:ext cx="2057029" cy="1664607"/>
        </a:xfrm>
        <a:prstGeom prst="roundRect">
          <a:avLst>
            <a:gd name="adj" fmla="val 15748"/>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Employees </a:t>
          </a:r>
        </a:p>
        <a:p>
          <a:pPr algn="l"/>
          <a:r>
            <a:rPr lang="en-IN" sz="1800"/>
            <a:t>with</a:t>
          </a:r>
        </a:p>
        <a:p>
          <a:pPr algn="l"/>
          <a:r>
            <a:rPr lang="en-IN" sz="1800"/>
            <a:t>contracts</a:t>
          </a:r>
        </a:p>
      </xdr:txBody>
    </xdr:sp>
    <xdr:clientData/>
  </xdr:twoCellAnchor>
  <xdr:twoCellAnchor>
    <xdr:from>
      <xdr:col>25</xdr:col>
      <xdr:colOff>317500</xdr:colOff>
      <xdr:row>34</xdr:row>
      <xdr:rowOff>148581</xdr:rowOff>
    </xdr:from>
    <xdr:to>
      <xdr:col>28</xdr:col>
      <xdr:colOff>600982</xdr:colOff>
      <xdr:row>43</xdr:row>
      <xdr:rowOff>87690</xdr:rowOff>
    </xdr:to>
    <xdr:sp macro="" textlink="">
      <xdr:nvSpPr>
        <xdr:cNvPr id="23" name="Rectangle: Rounded Corners 22">
          <a:extLst>
            <a:ext uri="{FF2B5EF4-FFF2-40B4-BE49-F238E27FC236}">
              <a16:creationId xmlns:a16="http://schemas.microsoft.com/office/drawing/2014/main" id="{D15CE707-4A5D-4ABF-B582-46BA6457D953}"/>
            </a:ext>
          </a:extLst>
        </xdr:cNvPr>
        <xdr:cNvSpPr/>
      </xdr:nvSpPr>
      <xdr:spPr>
        <a:xfrm>
          <a:off x="15625536" y="6317152"/>
          <a:ext cx="2120446" cy="1571967"/>
        </a:xfrm>
        <a:prstGeom prst="roundRect">
          <a:avLst>
            <a:gd name="adj" fmla="val 11432"/>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Part </a:t>
          </a:r>
        </a:p>
        <a:p>
          <a:pPr algn="l"/>
          <a:r>
            <a:rPr lang="en-IN" sz="1800"/>
            <a:t>time</a:t>
          </a:r>
          <a:r>
            <a:rPr lang="en-IN" sz="1800" baseline="0"/>
            <a:t> </a:t>
          </a:r>
        </a:p>
        <a:p>
          <a:pPr algn="l"/>
          <a:r>
            <a:rPr lang="en-IN" sz="1800" baseline="0"/>
            <a:t>employees</a:t>
          </a:r>
          <a:endParaRPr lang="en-IN" sz="1800"/>
        </a:p>
      </xdr:txBody>
    </xdr:sp>
    <xdr:clientData/>
  </xdr:twoCellAnchor>
  <xdr:twoCellAnchor>
    <xdr:from>
      <xdr:col>25</xdr:col>
      <xdr:colOff>340177</xdr:colOff>
      <xdr:row>44</xdr:row>
      <xdr:rowOff>10585</xdr:rowOff>
    </xdr:from>
    <xdr:to>
      <xdr:col>28</xdr:col>
      <xdr:colOff>589642</xdr:colOff>
      <xdr:row>53</xdr:row>
      <xdr:rowOff>95251</xdr:rowOff>
    </xdr:to>
    <xdr:sp macro="" textlink="">
      <xdr:nvSpPr>
        <xdr:cNvPr id="24" name="Rectangle: Rounded Corners 23">
          <a:extLst>
            <a:ext uri="{FF2B5EF4-FFF2-40B4-BE49-F238E27FC236}">
              <a16:creationId xmlns:a16="http://schemas.microsoft.com/office/drawing/2014/main" id="{B396C642-F6CA-4B7C-BCDA-D7A8F79EB333}"/>
            </a:ext>
          </a:extLst>
        </xdr:cNvPr>
        <xdr:cNvSpPr/>
      </xdr:nvSpPr>
      <xdr:spPr>
        <a:xfrm>
          <a:off x="15648213" y="7993442"/>
          <a:ext cx="2086429" cy="1717523"/>
        </a:xfrm>
        <a:prstGeom prst="roundRect">
          <a:avLst>
            <a:gd name="adj" fmla="val 15938"/>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Full</a:t>
          </a:r>
        </a:p>
        <a:p>
          <a:pPr algn="l"/>
          <a:r>
            <a:rPr lang="en-IN" sz="1800"/>
            <a:t>time employees</a:t>
          </a:r>
        </a:p>
        <a:p>
          <a:pPr algn="l"/>
          <a:endParaRPr lang="en-IN" sz="1100"/>
        </a:p>
      </xdr:txBody>
    </xdr:sp>
    <xdr:clientData/>
  </xdr:twoCellAnchor>
  <xdr:twoCellAnchor>
    <xdr:from>
      <xdr:col>21</xdr:col>
      <xdr:colOff>549928</xdr:colOff>
      <xdr:row>3</xdr:row>
      <xdr:rowOff>10410</xdr:rowOff>
    </xdr:from>
    <xdr:to>
      <xdr:col>29</xdr:col>
      <xdr:colOff>0</xdr:colOff>
      <xdr:row>14</xdr:row>
      <xdr:rowOff>65549</xdr:rowOff>
    </xdr:to>
    <xdr:sp macro="" textlink="">
      <xdr:nvSpPr>
        <xdr:cNvPr id="25" name="Rectangle: Rounded Corners 24">
          <a:extLst>
            <a:ext uri="{FF2B5EF4-FFF2-40B4-BE49-F238E27FC236}">
              <a16:creationId xmlns:a16="http://schemas.microsoft.com/office/drawing/2014/main" id="{60A55E8A-7DFA-49E6-8743-9B207BA7BB20}"/>
            </a:ext>
          </a:extLst>
        </xdr:cNvPr>
        <xdr:cNvSpPr/>
      </xdr:nvSpPr>
      <xdr:spPr>
        <a:xfrm>
          <a:off x="13408678" y="554696"/>
          <a:ext cx="4348643" cy="2050853"/>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111651</xdr:colOff>
      <xdr:row>40</xdr:row>
      <xdr:rowOff>167851</xdr:rowOff>
    </xdr:from>
    <xdr:to>
      <xdr:col>28</xdr:col>
      <xdr:colOff>575639</xdr:colOff>
      <xdr:row>42</xdr:row>
      <xdr:rowOff>161501</xdr:rowOff>
    </xdr:to>
    <xdr:sp macro="" textlink="Pivot_Tables!B13">
      <xdr:nvSpPr>
        <xdr:cNvPr id="26" name="TextBox 25">
          <a:extLst>
            <a:ext uri="{FF2B5EF4-FFF2-40B4-BE49-F238E27FC236}">
              <a16:creationId xmlns:a16="http://schemas.microsoft.com/office/drawing/2014/main" id="{2E0CC78B-0ECC-292F-67B3-02C9226FDE6A}"/>
            </a:ext>
          </a:extLst>
        </xdr:cNvPr>
        <xdr:cNvSpPr txBox="1"/>
      </xdr:nvSpPr>
      <xdr:spPr>
        <a:xfrm>
          <a:off x="17256651" y="7424994"/>
          <a:ext cx="463988" cy="356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B6AF2C-0911-4EC0-9B6D-8FF453A929E0}" type="TxLink">
            <a:rPr lang="en-US" sz="2000" b="1" i="0" u="none" strike="noStrike">
              <a:solidFill>
                <a:schemeClr val="bg1"/>
              </a:solidFill>
              <a:latin typeface="Kulim Park"/>
            </a:rPr>
            <a:pPr/>
            <a:t>13</a:t>
          </a:fld>
          <a:endParaRPr lang="en-IN" sz="2000" b="1">
            <a:solidFill>
              <a:schemeClr val="bg1"/>
            </a:solidFill>
            <a:latin typeface="Kulim Park"/>
          </a:endParaRPr>
        </a:p>
      </xdr:txBody>
    </xdr:sp>
    <xdr:clientData/>
  </xdr:twoCellAnchor>
  <xdr:oneCellAnchor>
    <xdr:from>
      <xdr:col>28</xdr:col>
      <xdr:colOff>29589</xdr:colOff>
      <xdr:row>50</xdr:row>
      <xdr:rowOff>115937</xdr:rowOff>
    </xdr:from>
    <xdr:ext cx="527050" cy="405432"/>
    <xdr:sp macro="" textlink="Pivot_Tables!B12">
      <xdr:nvSpPr>
        <xdr:cNvPr id="27" name="TextBox 26">
          <a:extLst>
            <a:ext uri="{FF2B5EF4-FFF2-40B4-BE49-F238E27FC236}">
              <a16:creationId xmlns:a16="http://schemas.microsoft.com/office/drawing/2014/main" id="{81C23FDF-DC53-7099-828F-E3352AD8F133}"/>
            </a:ext>
          </a:extLst>
        </xdr:cNvPr>
        <xdr:cNvSpPr txBox="1"/>
      </xdr:nvSpPr>
      <xdr:spPr>
        <a:xfrm>
          <a:off x="17174589" y="9187366"/>
          <a:ext cx="5270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C3BBBC3-5DDE-4585-996D-E3360C4CA742}" type="TxLink">
            <a:rPr lang="en-US" sz="2000" b="1" i="0" u="none" strike="noStrike">
              <a:solidFill>
                <a:schemeClr val="bg1"/>
              </a:solidFill>
              <a:latin typeface="Aptos Narrow"/>
            </a:rPr>
            <a:pPr/>
            <a:t>20</a:t>
          </a:fld>
          <a:endParaRPr lang="en-IN" sz="2000" b="1">
            <a:solidFill>
              <a:schemeClr val="bg1"/>
            </a:solidFill>
          </a:endParaRPr>
        </a:p>
      </xdr:txBody>
    </xdr:sp>
    <xdr:clientData/>
  </xdr:oneCellAnchor>
  <xdr:oneCellAnchor>
    <xdr:from>
      <xdr:col>24</xdr:col>
      <xdr:colOff>163376</xdr:colOff>
      <xdr:row>50</xdr:row>
      <xdr:rowOff>125950</xdr:rowOff>
    </xdr:from>
    <xdr:ext cx="527050" cy="405432"/>
    <xdr:sp macro="" textlink="Pivot_Tables!B11">
      <xdr:nvSpPr>
        <xdr:cNvPr id="28" name="TextBox 27">
          <a:extLst>
            <a:ext uri="{FF2B5EF4-FFF2-40B4-BE49-F238E27FC236}">
              <a16:creationId xmlns:a16="http://schemas.microsoft.com/office/drawing/2014/main" id="{9CB08E21-978A-DD29-3B02-D90533E136D1}"/>
            </a:ext>
          </a:extLst>
        </xdr:cNvPr>
        <xdr:cNvSpPr txBox="1"/>
      </xdr:nvSpPr>
      <xdr:spPr>
        <a:xfrm>
          <a:off x="14859090" y="9197379"/>
          <a:ext cx="52705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4247424-54BF-453B-831F-FBCDC8EEAD94}" type="TxLink">
            <a:rPr lang="en-US" sz="2000" b="1" i="0" u="none" strike="noStrike">
              <a:solidFill>
                <a:schemeClr val="bg1"/>
              </a:solidFill>
              <a:latin typeface="Aptos Narrow"/>
            </a:rPr>
            <a:pPr/>
            <a:t>17</a:t>
          </a:fld>
          <a:endParaRPr lang="en-IN" sz="2000" b="1">
            <a:solidFill>
              <a:schemeClr val="bg1"/>
            </a:solidFill>
          </a:endParaRPr>
        </a:p>
      </xdr:txBody>
    </xdr:sp>
    <xdr:clientData/>
  </xdr:oneCellAnchor>
  <xdr:twoCellAnchor>
    <xdr:from>
      <xdr:col>15</xdr:col>
      <xdr:colOff>262218</xdr:colOff>
      <xdr:row>39</xdr:row>
      <xdr:rowOff>24474</xdr:rowOff>
    </xdr:from>
    <xdr:to>
      <xdr:col>17</xdr:col>
      <xdr:colOff>71717</xdr:colOff>
      <xdr:row>41</xdr:row>
      <xdr:rowOff>2676</xdr:rowOff>
    </xdr:to>
    <xdr:sp macro="" textlink="">
      <xdr:nvSpPr>
        <xdr:cNvPr id="29" name="TextBox 28">
          <a:extLst>
            <a:ext uri="{FF2B5EF4-FFF2-40B4-BE49-F238E27FC236}">
              <a16:creationId xmlns:a16="http://schemas.microsoft.com/office/drawing/2014/main" id="{557F7BF0-BC61-D318-2153-946065AB8F9E}"/>
            </a:ext>
          </a:extLst>
        </xdr:cNvPr>
        <xdr:cNvSpPr txBox="1"/>
      </xdr:nvSpPr>
      <xdr:spPr>
        <a:xfrm>
          <a:off x="9474923" y="7332179"/>
          <a:ext cx="1037860" cy="35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Total Salaries</a:t>
          </a:r>
        </a:p>
      </xdr:txBody>
    </xdr:sp>
    <xdr:clientData/>
  </xdr:twoCellAnchor>
  <xdr:twoCellAnchor>
    <xdr:from>
      <xdr:col>15</xdr:col>
      <xdr:colOff>272628</xdr:colOff>
      <xdr:row>41</xdr:row>
      <xdr:rowOff>118162</xdr:rowOff>
    </xdr:from>
    <xdr:to>
      <xdr:col>17</xdr:col>
      <xdr:colOff>82127</xdr:colOff>
      <xdr:row>43</xdr:row>
      <xdr:rowOff>96363</xdr:rowOff>
    </xdr:to>
    <xdr:sp macro="" textlink="">
      <xdr:nvSpPr>
        <xdr:cNvPr id="30" name="TextBox 29">
          <a:extLst>
            <a:ext uri="{FF2B5EF4-FFF2-40B4-BE49-F238E27FC236}">
              <a16:creationId xmlns:a16="http://schemas.microsoft.com/office/drawing/2014/main" id="{FDDC2B13-92D8-D45A-8E02-9860A6B5B666}"/>
            </a:ext>
          </a:extLst>
        </xdr:cNvPr>
        <xdr:cNvSpPr txBox="1"/>
      </xdr:nvSpPr>
      <xdr:spPr>
        <a:xfrm>
          <a:off x="9485333" y="7800621"/>
          <a:ext cx="1037860" cy="35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Managers</a:t>
          </a:r>
        </a:p>
        <a:p>
          <a:endParaRPr lang="en-IN" sz="1600" b="1">
            <a:solidFill>
              <a:schemeClr val="bg1"/>
            </a:solidFill>
          </a:endParaRPr>
        </a:p>
      </xdr:txBody>
    </xdr:sp>
    <xdr:clientData/>
  </xdr:twoCellAnchor>
  <xdr:twoCellAnchor>
    <xdr:from>
      <xdr:col>15</xdr:col>
      <xdr:colOff>295218</xdr:colOff>
      <xdr:row>43</xdr:row>
      <xdr:rowOff>181539</xdr:rowOff>
    </xdr:from>
    <xdr:to>
      <xdr:col>17</xdr:col>
      <xdr:colOff>104717</xdr:colOff>
      <xdr:row>45</xdr:row>
      <xdr:rowOff>163060</xdr:rowOff>
    </xdr:to>
    <xdr:sp macro="" textlink="">
      <xdr:nvSpPr>
        <xdr:cNvPr id="32" name="TextBox 31">
          <a:extLst>
            <a:ext uri="{FF2B5EF4-FFF2-40B4-BE49-F238E27FC236}">
              <a16:creationId xmlns:a16="http://schemas.microsoft.com/office/drawing/2014/main" id="{76655F12-5E92-4B7B-C195-A5AE2197987C}"/>
            </a:ext>
          </a:extLst>
        </xdr:cNvPr>
        <xdr:cNvSpPr txBox="1"/>
      </xdr:nvSpPr>
      <xdr:spPr>
        <a:xfrm>
          <a:off x="9507923" y="8238752"/>
          <a:ext cx="1037860" cy="35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HR</a:t>
          </a:r>
          <a:r>
            <a:rPr lang="en-IN" sz="1600" b="1" baseline="0">
              <a:solidFill>
                <a:schemeClr val="bg1"/>
              </a:solidFill>
            </a:rPr>
            <a:t> Specialists</a:t>
          </a:r>
        </a:p>
        <a:p>
          <a:endParaRPr lang="en-IN" sz="1600" b="1">
            <a:solidFill>
              <a:schemeClr val="bg1"/>
            </a:solidFill>
          </a:endParaRPr>
        </a:p>
      </xdr:txBody>
    </xdr:sp>
    <xdr:clientData/>
  </xdr:twoCellAnchor>
  <xdr:twoCellAnchor>
    <xdr:from>
      <xdr:col>15</xdr:col>
      <xdr:colOff>301567</xdr:colOff>
      <xdr:row>46</xdr:row>
      <xdr:rowOff>14981</xdr:rowOff>
    </xdr:from>
    <xdr:to>
      <xdr:col>17</xdr:col>
      <xdr:colOff>111066</xdr:colOff>
      <xdr:row>47</xdr:row>
      <xdr:rowOff>183878</xdr:rowOff>
    </xdr:to>
    <xdr:sp macro="" textlink="">
      <xdr:nvSpPr>
        <xdr:cNvPr id="33" name="TextBox 32">
          <a:extLst>
            <a:ext uri="{FF2B5EF4-FFF2-40B4-BE49-F238E27FC236}">
              <a16:creationId xmlns:a16="http://schemas.microsoft.com/office/drawing/2014/main" id="{D50A31BA-9C95-62FE-A271-29C111B4C16F}"/>
            </a:ext>
          </a:extLst>
        </xdr:cNvPr>
        <xdr:cNvSpPr txBox="1"/>
      </xdr:nvSpPr>
      <xdr:spPr>
        <a:xfrm>
          <a:off x="9514272" y="8634325"/>
          <a:ext cx="1037860" cy="3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chemeClr val="bg1"/>
              </a:solidFill>
            </a:rPr>
            <a:t>Developers</a:t>
          </a:r>
        </a:p>
        <a:p>
          <a:pPr algn="l"/>
          <a:endParaRPr lang="en-IN" sz="1600" b="1" baseline="0">
            <a:solidFill>
              <a:schemeClr val="bg1"/>
            </a:solidFill>
          </a:endParaRPr>
        </a:p>
        <a:p>
          <a:pPr algn="l"/>
          <a:endParaRPr lang="en-IN" sz="1600" b="1">
            <a:solidFill>
              <a:schemeClr val="bg1"/>
            </a:solidFill>
          </a:endParaRPr>
        </a:p>
      </xdr:txBody>
    </xdr:sp>
    <xdr:clientData/>
  </xdr:twoCellAnchor>
  <xdr:twoCellAnchor>
    <xdr:from>
      <xdr:col>15</xdr:col>
      <xdr:colOff>297507</xdr:colOff>
      <xdr:row>48</xdr:row>
      <xdr:rowOff>98650</xdr:rowOff>
    </xdr:from>
    <xdr:to>
      <xdr:col>17</xdr:col>
      <xdr:colOff>107006</xdr:colOff>
      <xdr:row>50</xdr:row>
      <xdr:rowOff>80170</xdr:rowOff>
    </xdr:to>
    <xdr:sp macro="" textlink="">
      <xdr:nvSpPr>
        <xdr:cNvPr id="34" name="TextBox 33">
          <a:extLst>
            <a:ext uri="{FF2B5EF4-FFF2-40B4-BE49-F238E27FC236}">
              <a16:creationId xmlns:a16="http://schemas.microsoft.com/office/drawing/2014/main" id="{AF0C387C-BA66-3876-34F0-7B8B77C347C5}"/>
            </a:ext>
          </a:extLst>
        </xdr:cNvPr>
        <xdr:cNvSpPr txBox="1"/>
      </xdr:nvSpPr>
      <xdr:spPr>
        <a:xfrm>
          <a:off x="9510212" y="9092748"/>
          <a:ext cx="1037860" cy="3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chemeClr val="bg1"/>
              </a:solidFill>
            </a:rPr>
            <a:t>Designers</a:t>
          </a:r>
        </a:p>
        <a:p>
          <a:pPr algn="l"/>
          <a:endParaRPr lang="en-IN" sz="1600" b="1" baseline="0">
            <a:solidFill>
              <a:schemeClr val="bg1"/>
            </a:solidFill>
          </a:endParaRPr>
        </a:p>
        <a:p>
          <a:pPr algn="l"/>
          <a:endParaRPr lang="en-IN" sz="1600" b="1">
            <a:solidFill>
              <a:schemeClr val="bg1"/>
            </a:solidFill>
          </a:endParaRPr>
        </a:p>
      </xdr:txBody>
    </xdr:sp>
    <xdr:clientData/>
  </xdr:twoCellAnchor>
  <xdr:twoCellAnchor>
    <xdr:from>
      <xdr:col>15</xdr:col>
      <xdr:colOff>313747</xdr:colOff>
      <xdr:row>51</xdr:row>
      <xdr:rowOff>6095</xdr:rowOff>
    </xdr:from>
    <xdr:to>
      <xdr:col>17</xdr:col>
      <xdr:colOff>123246</xdr:colOff>
      <xdr:row>52</xdr:row>
      <xdr:rowOff>171049</xdr:rowOff>
    </xdr:to>
    <xdr:sp macro="" textlink="">
      <xdr:nvSpPr>
        <xdr:cNvPr id="35" name="TextBox 34">
          <a:extLst>
            <a:ext uri="{FF2B5EF4-FFF2-40B4-BE49-F238E27FC236}">
              <a16:creationId xmlns:a16="http://schemas.microsoft.com/office/drawing/2014/main" id="{E741B389-CFE4-9F7A-5AF9-C223D37AE4D3}"/>
            </a:ext>
          </a:extLst>
        </xdr:cNvPr>
        <xdr:cNvSpPr txBox="1"/>
      </xdr:nvSpPr>
      <xdr:spPr>
        <a:xfrm>
          <a:off x="9526452" y="9562325"/>
          <a:ext cx="1037860" cy="352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baseline="0">
              <a:solidFill>
                <a:schemeClr val="bg1"/>
              </a:solidFill>
            </a:rPr>
            <a:t>Analysts</a:t>
          </a:r>
        </a:p>
        <a:p>
          <a:pPr algn="l"/>
          <a:endParaRPr lang="en-IN" sz="1600" b="1" baseline="0">
            <a:solidFill>
              <a:schemeClr val="bg1"/>
            </a:solidFill>
          </a:endParaRPr>
        </a:p>
        <a:p>
          <a:pPr algn="l"/>
          <a:endParaRPr lang="en-IN" sz="1600" b="1">
            <a:solidFill>
              <a:schemeClr val="bg1"/>
            </a:solidFill>
          </a:endParaRPr>
        </a:p>
      </xdr:txBody>
    </xdr:sp>
    <xdr:clientData/>
  </xdr:twoCellAnchor>
  <xdr:twoCellAnchor>
    <xdr:from>
      <xdr:col>10</xdr:col>
      <xdr:colOff>349305</xdr:colOff>
      <xdr:row>22</xdr:row>
      <xdr:rowOff>165652</xdr:rowOff>
    </xdr:from>
    <xdr:to>
      <xdr:col>14</xdr:col>
      <xdr:colOff>284885</xdr:colOff>
      <xdr:row>33</xdr:row>
      <xdr:rowOff>36811</xdr:rowOff>
    </xdr:to>
    <xdr:sp macro="" textlink="">
      <xdr:nvSpPr>
        <xdr:cNvPr id="42" name="Rectangle: Rounded Corners 41">
          <a:extLst>
            <a:ext uri="{FF2B5EF4-FFF2-40B4-BE49-F238E27FC236}">
              <a16:creationId xmlns:a16="http://schemas.microsoft.com/office/drawing/2014/main" id="{60B577E9-4AD4-4AE1-8358-FA222D1B8A7B}"/>
            </a:ext>
          </a:extLst>
        </xdr:cNvPr>
        <xdr:cNvSpPr/>
      </xdr:nvSpPr>
      <xdr:spPr>
        <a:xfrm>
          <a:off x="6423218" y="4214927"/>
          <a:ext cx="2365145" cy="1895797"/>
        </a:xfrm>
        <a:prstGeom prst="roundRect">
          <a:avLst>
            <a:gd name="adj" fmla="val 10074"/>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20821</xdr:colOff>
      <xdr:row>39</xdr:row>
      <xdr:rowOff>31229</xdr:rowOff>
    </xdr:from>
    <xdr:to>
      <xdr:col>20</xdr:col>
      <xdr:colOff>603771</xdr:colOff>
      <xdr:row>41</xdr:row>
      <xdr:rowOff>31229</xdr:rowOff>
    </xdr:to>
    <xdr:sp macro="" textlink="Pivot_Tables!E18">
      <xdr:nvSpPr>
        <xdr:cNvPr id="55" name="TextBox 54">
          <a:extLst>
            <a:ext uri="{FF2B5EF4-FFF2-40B4-BE49-F238E27FC236}">
              <a16:creationId xmlns:a16="http://schemas.microsoft.com/office/drawing/2014/main" id="{F3CDA91D-8D0B-FCFC-75B3-35724B1D4952}"/>
            </a:ext>
          </a:extLst>
        </xdr:cNvPr>
        <xdr:cNvSpPr txBox="1"/>
      </xdr:nvSpPr>
      <xdr:spPr>
        <a:xfrm>
          <a:off x="11690247" y="7338934"/>
          <a:ext cx="1197131" cy="374754"/>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486E04BA-5751-4BF2-A6FD-DD66DA102615}" type="TxLink">
            <a:rPr lang="en-US" sz="1800" b="1" i="0" u="none" strike="noStrike">
              <a:solidFill>
                <a:schemeClr val="tx1"/>
              </a:solidFill>
              <a:latin typeface="Aptos Narrow"/>
            </a:rPr>
            <a:pPr algn="r"/>
            <a:t>3104913</a:t>
          </a:fld>
          <a:endParaRPr lang="en-IN" sz="1800" b="1">
            <a:solidFill>
              <a:schemeClr val="tx1"/>
            </a:solidFill>
          </a:endParaRPr>
        </a:p>
      </xdr:txBody>
    </xdr:sp>
    <xdr:clientData/>
  </xdr:twoCellAnchor>
  <xdr:twoCellAnchor>
    <xdr:from>
      <xdr:col>19</xdr:col>
      <xdr:colOff>27482</xdr:colOff>
      <xdr:row>41</xdr:row>
      <xdr:rowOff>121172</xdr:rowOff>
    </xdr:from>
    <xdr:to>
      <xdr:col>20</xdr:col>
      <xdr:colOff>610432</xdr:colOff>
      <xdr:row>43</xdr:row>
      <xdr:rowOff>121172</xdr:rowOff>
    </xdr:to>
    <xdr:sp macro="" textlink="Pivot_Tables!E17">
      <xdr:nvSpPr>
        <xdr:cNvPr id="56" name="TextBox 55">
          <a:extLst>
            <a:ext uri="{FF2B5EF4-FFF2-40B4-BE49-F238E27FC236}">
              <a16:creationId xmlns:a16="http://schemas.microsoft.com/office/drawing/2014/main" id="{9A831D76-837A-8A5E-712A-D75C261FF5A8}"/>
            </a:ext>
          </a:extLst>
        </xdr:cNvPr>
        <xdr:cNvSpPr txBox="1"/>
      </xdr:nvSpPr>
      <xdr:spPr>
        <a:xfrm>
          <a:off x="11696908" y="7803631"/>
          <a:ext cx="1197131" cy="3747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6C22C4F7-1B57-4CAF-9479-A45AC640C8CC}" type="TxLink">
            <a:rPr lang="en-US" sz="1800" b="1" i="0" u="none" strike="noStrike">
              <a:solidFill>
                <a:schemeClr val="bg1"/>
              </a:solidFill>
              <a:latin typeface="Aptos Narrow"/>
            </a:rPr>
            <a:pPr algn="r"/>
            <a:t>731170</a:t>
          </a:fld>
          <a:endParaRPr lang="en-IN" sz="1800" b="1">
            <a:solidFill>
              <a:schemeClr val="bg1"/>
            </a:solidFill>
          </a:endParaRPr>
        </a:p>
      </xdr:txBody>
    </xdr:sp>
    <xdr:clientData/>
  </xdr:twoCellAnchor>
  <xdr:twoCellAnchor>
    <xdr:from>
      <xdr:col>19</xdr:col>
      <xdr:colOff>23734</xdr:colOff>
      <xdr:row>44</xdr:row>
      <xdr:rowOff>23735</xdr:rowOff>
    </xdr:from>
    <xdr:to>
      <xdr:col>20</xdr:col>
      <xdr:colOff>606684</xdr:colOff>
      <xdr:row>46</xdr:row>
      <xdr:rowOff>23735</xdr:rowOff>
    </xdr:to>
    <xdr:sp macro="" textlink="Pivot_Tables!E16">
      <xdr:nvSpPr>
        <xdr:cNvPr id="57" name="TextBox 56">
          <a:extLst>
            <a:ext uri="{FF2B5EF4-FFF2-40B4-BE49-F238E27FC236}">
              <a16:creationId xmlns:a16="http://schemas.microsoft.com/office/drawing/2014/main" id="{95A81254-BAE7-5AD5-7890-E390AD08CF07}"/>
            </a:ext>
          </a:extLst>
        </xdr:cNvPr>
        <xdr:cNvSpPr txBox="1"/>
      </xdr:nvSpPr>
      <xdr:spPr>
        <a:xfrm>
          <a:off x="11693160" y="8268325"/>
          <a:ext cx="1197131" cy="3747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8D666ADF-275C-4F5E-BC0D-D5D91C7CC84C}" type="TxLink">
            <a:rPr lang="en-US" sz="1800" b="1" i="0" u="none" strike="noStrike">
              <a:solidFill>
                <a:schemeClr val="bg1"/>
              </a:solidFill>
              <a:latin typeface="Aptos Narrow"/>
            </a:rPr>
            <a:pPr algn="r"/>
            <a:t>959266</a:t>
          </a:fld>
          <a:endParaRPr lang="en-IN" sz="1800" b="1">
            <a:solidFill>
              <a:schemeClr val="bg1"/>
            </a:solidFill>
          </a:endParaRPr>
        </a:p>
      </xdr:txBody>
    </xdr:sp>
    <xdr:clientData/>
  </xdr:twoCellAnchor>
  <xdr:twoCellAnchor>
    <xdr:from>
      <xdr:col>19</xdr:col>
      <xdr:colOff>40808</xdr:colOff>
      <xdr:row>46</xdr:row>
      <xdr:rowOff>72036</xdr:rowOff>
    </xdr:from>
    <xdr:to>
      <xdr:col>21</xdr:col>
      <xdr:colOff>3228</xdr:colOff>
      <xdr:row>48</xdr:row>
      <xdr:rowOff>72036</xdr:rowOff>
    </xdr:to>
    <xdr:sp macro="" textlink="Pivot_Tables!E15">
      <xdr:nvSpPr>
        <xdr:cNvPr id="58" name="TextBox 57">
          <a:extLst>
            <a:ext uri="{FF2B5EF4-FFF2-40B4-BE49-F238E27FC236}">
              <a16:creationId xmlns:a16="http://schemas.microsoft.com/office/drawing/2014/main" id="{00A8815E-D906-4014-B8F5-D97953194DF8}"/>
            </a:ext>
          </a:extLst>
        </xdr:cNvPr>
        <xdr:cNvSpPr txBox="1"/>
      </xdr:nvSpPr>
      <xdr:spPr>
        <a:xfrm>
          <a:off x="11710234" y="8691380"/>
          <a:ext cx="1190781" cy="3747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D82CEE1E-5DE3-4097-9F6D-591C636A6A13}" type="TxLink">
            <a:rPr lang="en-US" sz="1800" b="1" i="0" u="none" strike="noStrike">
              <a:solidFill>
                <a:schemeClr val="bg1"/>
              </a:solidFill>
              <a:latin typeface="Aptos Narrow"/>
            </a:rPr>
            <a:pPr algn="r"/>
            <a:t>633594</a:t>
          </a:fld>
          <a:endParaRPr lang="en-IN" sz="1800" b="1">
            <a:solidFill>
              <a:schemeClr val="bg1"/>
            </a:solidFill>
          </a:endParaRPr>
        </a:p>
      </xdr:txBody>
    </xdr:sp>
    <xdr:clientData/>
  </xdr:twoCellAnchor>
  <xdr:twoCellAnchor>
    <xdr:from>
      <xdr:col>19</xdr:col>
      <xdr:colOff>47469</xdr:colOff>
      <xdr:row>48</xdr:row>
      <xdr:rowOff>120338</xdr:rowOff>
    </xdr:from>
    <xdr:to>
      <xdr:col>21</xdr:col>
      <xdr:colOff>16239</xdr:colOff>
      <xdr:row>50</xdr:row>
      <xdr:rowOff>120338</xdr:rowOff>
    </xdr:to>
    <xdr:sp macro="" textlink="Pivot_Tables!E14">
      <xdr:nvSpPr>
        <xdr:cNvPr id="59" name="TextBox 58">
          <a:extLst>
            <a:ext uri="{FF2B5EF4-FFF2-40B4-BE49-F238E27FC236}">
              <a16:creationId xmlns:a16="http://schemas.microsoft.com/office/drawing/2014/main" id="{653C8C7B-9504-A01D-2355-1D5A16B093E9}"/>
            </a:ext>
          </a:extLst>
        </xdr:cNvPr>
        <xdr:cNvSpPr txBox="1"/>
      </xdr:nvSpPr>
      <xdr:spPr>
        <a:xfrm>
          <a:off x="11716895" y="9114436"/>
          <a:ext cx="1197131" cy="3747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57DB8864-E301-4A3D-B470-5C7FA66A4F07}" type="TxLink">
            <a:rPr lang="en-US" sz="1800" b="1" i="0" u="none" strike="noStrike">
              <a:solidFill>
                <a:schemeClr val="bg1"/>
              </a:solidFill>
              <a:latin typeface="Aptos Narrow"/>
            </a:rPr>
            <a:pPr algn="r"/>
            <a:t>613842</a:t>
          </a:fld>
          <a:endParaRPr lang="en-IN" sz="1800" b="1">
            <a:solidFill>
              <a:schemeClr val="bg1"/>
            </a:solidFill>
          </a:endParaRPr>
        </a:p>
      </xdr:txBody>
    </xdr:sp>
    <xdr:clientData/>
  </xdr:twoCellAnchor>
  <xdr:twoCellAnchor>
    <xdr:from>
      <xdr:col>19</xdr:col>
      <xdr:colOff>54132</xdr:colOff>
      <xdr:row>50</xdr:row>
      <xdr:rowOff>179049</xdr:rowOff>
    </xdr:from>
    <xdr:to>
      <xdr:col>21</xdr:col>
      <xdr:colOff>22902</xdr:colOff>
      <xdr:row>52</xdr:row>
      <xdr:rowOff>179048</xdr:rowOff>
    </xdr:to>
    <xdr:sp macro="" textlink="Pivot_Tables!E13">
      <xdr:nvSpPr>
        <xdr:cNvPr id="60" name="TextBox 59">
          <a:extLst>
            <a:ext uri="{FF2B5EF4-FFF2-40B4-BE49-F238E27FC236}">
              <a16:creationId xmlns:a16="http://schemas.microsoft.com/office/drawing/2014/main" id="{760FEF50-3E61-F488-75D9-1FE1F3777B98}"/>
            </a:ext>
          </a:extLst>
        </xdr:cNvPr>
        <xdr:cNvSpPr txBox="1"/>
      </xdr:nvSpPr>
      <xdr:spPr>
        <a:xfrm>
          <a:off x="11723558" y="9547901"/>
          <a:ext cx="1197131" cy="3747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28656AF0-322F-4427-AED6-5B9BD3BA141A}" type="TxLink">
            <a:rPr lang="en-US" sz="1800" b="1" i="0" u="none" strike="noStrike">
              <a:solidFill>
                <a:schemeClr val="bg1"/>
              </a:solidFill>
              <a:latin typeface="Aptos Narrow"/>
            </a:rPr>
            <a:pPr algn="r"/>
            <a:t>167041</a:t>
          </a:fld>
          <a:endParaRPr lang="en-IN" sz="1800" b="1">
            <a:solidFill>
              <a:schemeClr val="bg1"/>
            </a:solidFill>
          </a:endParaRPr>
        </a:p>
      </xdr:txBody>
    </xdr:sp>
    <xdr:clientData/>
  </xdr:twoCellAnchor>
  <xdr:twoCellAnchor>
    <xdr:from>
      <xdr:col>15</xdr:col>
      <xdr:colOff>395573</xdr:colOff>
      <xdr:row>34</xdr:row>
      <xdr:rowOff>135328</xdr:rowOff>
    </xdr:from>
    <xdr:to>
      <xdr:col>20</xdr:col>
      <xdr:colOff>437213</xdr:colOff>
      <xdr:row>38</xdr:row>
      <xdr:rowOff>41639</xdr:rowOff>
    </xdr:to>
    <xdr:sp macro="" textlink="">
      <xdr:nvSpPr>
        <xdr:cNvPr id="67" name="TextBox 66">
          <a:extLst>
            <a:ext uri="{FF2B5EF4-FFF2-40B4-BE49-F238E27FC236}">
              <a16:creationId xmlns:a16="http://schemas.microsoft.com/office/drawing/2014/main" id="{3F22330B-6246-3C9F-11E6-F4F6DD0D8E4B}"/>
            </a:ext>
          </a:extLst>
        </xdr:cNvPr>
        <xdr:cNvSpPr txBox="1"/>
      </xdr:nvSpPr>
      <xdr:spPr>
        <a:xfrm>
          <a:off x="9608278" y="6506148"/>
          <a:ext cx="3112542" cy="65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FFC000"/>
              </a:solidFill>
            </a:rPr>
            <a:t>Saleries</a:t>
          </a:r>
        </a:p>
        <a:p>
          <a:pPr lvl="0" algn="l"/>
          <a:r>
            <a:rPr lang="en-IN" sz="1400" b="1">
              <a:solidFill>
                <a:schemeClr val="bg1">
                  <a:lumMod val="75000"/>
                </a:schemeClr>
              </a:solidFill>
            </a:rPr>
            <a:t>Salary</a:t>
          </a:r>
          <a:r>
            <a:rPr lang="en-IN" sz="1400" b="1" baseline="0">
              <a:solidFill>
                <a:schemeClr val="bg1">
                  <a:lumMod val="75000"/>
                </a:schemeClr>
              </a:solidFill>
            </a:rPr>
            <a:t> amount by job titles</a:t>
          </a:r>
          <a:endParaRPr lang="en-IN" sz="1400" b="1">
            <a:solidFill>
              <a:schemeClr val="bg1">
                <a:lumMod val="75000"/>
              </a:schemeClr>
            </a:solidFill>
          </a:endParaRPr>
        </a:p>
      </xdr:txBody>
    </xdr:sp>
    <xdr:clientData/>
  </xdr:twoCellAnchor>
  <xdr:twoCellAnchor>
    <xdr:from>
      <xdr:col>6</xdr:col>
      <xdr:colOff>356369</xdr:colOff>
      <xdr:row>12</xdr:row>
      <xdr:rowOff>151940</xdr:rowOff>
    </xdr:from>
    <xdr:to>
      <xdr:col>12</xdr:col>
      <xdr:colOff>391658</xdr:colOff>
      <xdr:row>15</xdr:row>
      <xdr:rowOff>68660</xdr:rowOff>
    </xdr:to>
    <xdr:sp macro="" textlink="">
      <xdr:nvSpPr>
        <xdr:cNvPr id="69" name="TextBox 68">
          <a:extLst>
            <a:ext uri="{FF2B5EF4-FFF2-40B4-BE49-F238E27FC236}">
              <a16:creationId xmlns:a16="http://schemas.microsoft.com/office/drawing/2014/main" id="{170DA29E-7860-28A6-C49E-B5D1854B9F4C}"/>
            </a:ext>
          </a:extLst>
        </xdr:cNvPr>
        <xdr:cNvSpPr txBox="1"/>
      </xdr:nvSpPr>
      <xdr:spPr>
        <a:xfrm rot="10800000" flipH="1" flipV="1">
          <a:off x="4004241" y="2421727"/>
          <a:ext cx="3683162" cy="484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rgbClr val="FFC000"/>
              </a:solidFill>
            </a:rPr>
            <a:t>Employees</a:t>
          </a:r>
          <a:r>
            <a:rPr lang="en-IN" sz="1600" b="1" baseline="0">
              <a:solidFill>
                <a:srgbClr val="FFC000"/>
              </a:solidFill>
            </a:rPr>
            <a:t> Number</a:t>
          </a:r>
          <a:endParaRPr lang="en-IN" sz="1600" b="1">
            <a:solidFill>
              <a:srgbClr val="FFC000"/>
            </a:solidFill>
          </a:endParaRPr>
        </a:p>
      </xdr:txBody>
    </xdr:sp>
    <xdr:clientData/>
  </xdr:twoCellAnchor>
  <xdr:twoCellAnchor>
    <xdr:from>
      <xdr:col>21</xdr:col>
      <xdr:colOff>62459</xdr:colOff>
      <xdr:row>34</xdr:row>
      <xdr:rowOff>1</xdr:rowOff>
    </xdr:from>
    <xdr:to>
      <xdr:col>25</xdr:col>
      <xdr:colOff>260803</xdr:colOff>
      <xdr:row>43</xdr:row>
      <xdr:rowOff>136071</xdr:rowOff>
    </xdr:to>
    <xdr:graphicFrame macro="">
      <xdr:nvGraphicFramePr>
        <xdr:cNvPr id="70" name="Chart 69">
          <a:extLst>
            <a:ext uri="{FF2B5EF4-FFF2-40B4-BE49-F238E27FC236}">
              <a16:creationId xmlns:a16="http://schemas.microsoft.com/office/drawing/2014/main" id="{4D94A1CF-A5EA-4BDE-B9EB-33427AAF7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78632</xdr:colOff>
      <xdr:row>35</xdr:row>
      <xdr:rowOff>52234</xdr:rowOff>
    </xdr:from>
    <xdr:to>
      <xdr:col>28</xdr:col>
      <xdr:colOff>318059</xdr:colOff>
      <xdr:row>36</xdr:row>
      <xdr:rowOff>87925</xdr:rowOff>
    </xdr:to>
    <xdr:sp macro="" textlink="">
      <xdr:nvSpPr>
        <xdr:cNvPr id="71" name="Oval 70">
          <a:extLst>
            <a:ext uri="{FF2B5EF4-FFF2-40B4-BE49-F238E27FC236}">
              <a16:creationId xmlns:a16="http://schemas.microsoft.com/office/drawing/2014/main" id="{348FD15C-7CED-1762-DD3B-06463BFAB133}"/>
            </a:ext>
          </a:extLst>
        </xdr:cNvPr>
        <xdr:cNvSpPr/>
      </xdr:nvSpPr>
      <xdr:spPr>
        <a:xfrm>
          <a:off x="17223632" y="6402234"/>
          <a:ext cx="239427" cy="217120"/>
        </a:xfrm>
        <a:prstGeom prst="ellipse">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155189</xdr:colOff>
      <xdr:row>44</xdr:row>
      <xdr:rowOff>143850</xdr:rowOff>
    </xdr:from>
    <xdr:to>
      <xdr:col>28</xdr:col>
      <xdr:colOff>394616</xdr:colOff>
      <xdr:row>46</xdr:row>
      <xdr:rowOff>4061</xdr:rowOff>
    </xdr:to>
    <xdr:sp macro="" textlink="">
      <xdr:nvSpPr>
        <xdr:cNvPr id="72" name="Oval 71">
          <a:extLst>
            <a:ext uri="{FF2B5EF4-FFF2-40B4-BE49-F238E27FC236}">
              <a16:creationId xmlns:a16="http://schemas.microsoft.com/office/drawing/2014/main" id="{91A4EDD7-0D62-D716-6987-701C1D5B909B}"/>
            </a:ext>
          </a:extLst>
        </xdr:cNvPr>
        <xdr:cNvSpPr/>
      </xdr:nvSpPr>
      <xdr:spPr>
        <a:xfrm>
          <a:off x="17300189" y="8126707"/>
          <a:ext cx="239427" cy="223068"/>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301669</xdr:colOff>
      <xdr:row>44</xdr:row>
      <xdr:rowOff>176008</xdr:rowOff>
    </xdr:from>
    <xdr:to>
      <xdr:col>24</xdr:col>
      <xdr:colOff>541096</xdr:colOff>
      <xdr:row>46</xdr:row>
      <xdr:rowOff>36219</xdr:rowOff>
    </xdr:to>
    <xdr:sp macro="" textlink="">
      <xdr:nvSpPr>
        <xdr:cNvPr id="73" name="Oval 72">
          <a:extLst>
            <a:ext uri="{FF2B5EF4-FFF2-40B4-BE49-F238E27FC236}">
              <a16:creationId xmlns:a16="http://schemas.microsoft.com/office/drawing/2014/main" id="{559485A8-EE4B-6E81-7D3F-73917DBDC2E6}"/>
            </a:ext>
          </a:extLst>
        </xdr:cNvPr>
        <xdr:cNvSpPr/>
      </xdr:nvSpPr>
      <xdr:spPr>
        <a:xfrm>
          <a:off x="14997383" y="8158865"/>
          <a:ext cx="239427" cy="223068"/>
        </a:xfrm>
        <a:prstGeom prst="ellipse">
          <a:avLst/>
        </a:prstGeom>
        <a:solidFill>
          <a:srgbClr val="E5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239426</xdr:colOff>
      <xdr:row>39</xdr:row>
      <xdr:rowOff>114508</xdr:rowOff>
    </xdr:from>
    <xdr:to>
      <xdr:col>14</xdr:col>
      <xdr:colOff>281065</xdr:colOff>
      <xdr:row>52</xdr:row>
      <xdr:rowOff>156147</xdr:rowOff>
    </xdr:to>
    <xdr:graphicFrame macro="">
      <xdr:nvGraphicFramePr>
        <xdr:cNvPr id="4" name="Chart 3">
          <a:extLst>
            <a:ext uri="{FF2B5EF4-FFF2-40B4-BE49-F238E27FC236}">
              <a16:creationId xmlns:a16="http://schemas.microsoft.com/office/drawing/2014/main" id="{0080FFD8-45F7-48D1-9E36-AAFF5D356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197786</xdr:colOff>
      <xdr:row>34</xdr:row>
      <xdr:rowOff>124918</xdr:rowOff>
    </xdr:from>
    <xdr:to>
      <xdr:col>14</xdr:col>
      <xdr:colOff>478852</xdr:colOff>
      <xdr:row>38</xdr:row>
      <xdr:rowOff>10410</xdr:rowOff>
    </xdr:to>
    <xdr:sp macro="" textlink="">
      <xdr:nvSpPr>
        <xdr:cNvPr id="10" name="TextBox 9">
          <a:extLst>
            <a:ext uri="{FF2B5EF4-FFF2-40B4-BE49-F238E27FC236}">
              <a16:creationId xmlns:a16="http://schemas.microsoft.com/office/drawing/2014/main" id="{83CBE1B0-3B32-F2A4-02E6-B9CF461C7DE3}"/>
            </a:ext>
          </a:extLst>
        </xdr:cNvPr>
        <xdr:cNvSpPr txBox="1"/>
      </xdr:nvSpPr>
      <xdr:spPr>
        <a:xfrm>
          <a:off x="3882868" y="6495738"/>
          <a:ext cx="5194509"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rPr>
            <a:t>Age Range</a:t>
          </a:r>
        </a:p>
        <a:p>
          <a:r>
            <a:rPr lang="en-IN" sz="1400" b="1">
              <a:solidFill>
                <a:schemeClr val="bg1">
                  <a:lumMod val="75000"/>
                </a:schemeClr>
              </a:solidFill>
            </a:rPr>
            <a:t>No.</a:t>
          </a:r>
          <a:r>
            <a:rPr lang="en-IN" sz="1400" b="1" baseline="0">
              <a:solidFill>
                <a:schemeClr val="bg1">
                  <a:lumMod val="75000"/>
                </a:schemeClr>
              </a:solidFill>
            </a:rPr>
            <a:t> of employees according to age ranges &amp; genders</a:t>
          </a:r>
          <a:endParaRPr lang="en-IN" sz="1400" b="1">
            <a:solidFill>
              <a:schemeClr val="bg1">
                <a:lumMod val="75000"/>
              </a:schemeClr>
            </a:solidFill>
          </a:endParaRPr>
        </a:p>
      </xdr:txBody>
    </xdr:sp>
    <xdr:clientData/>
  </xdr:twoCellAnchor>
  <xdr:twoCellAnchor>
    <xdr:from>
      <xdr:col>9</xdr:col>
      <xdr:colOff>572541</xdr:colOff>
      <xdr:row>37</xdr:row>
      <xdr:rowOff>135329</xdr:rowOff>
    </xdr:from>
    <xdr:to>
      <xdr:col>11</xdr:col>
      <xdr:colOff>489262</xdr:colOff>
      <xdr:row>39</xdr:row>
      <xdr:rowOff>156149</xdr:rowOff>
    </xdr:to>
    <xdr:sp macro="" textlink="">
      <xdr:nvSpPr>
        <xdr:cNvPr id="12" name="TextBox 11">
          <a:extLst>
            <a:ext uri="{FF2B5EF4-FFF2-40B4-BE49-F238E27FC236}">
              <a16:creationId xmlns:a16="http://schemas.microsoft.com/office/drawing/2014/main" id="{27B4E0B5-E1B6-8252-DECA-BB4F51218919}"/>
            </a:ext>
          </a:extLst>
        </xdr:cNvPr>
        <xdr:cNvSpPr txBox="1"/>
      </xdr:nvSpPr>
      <xdr:spPr>
        <a:xfrm>
          <a:off x="6100164" y="7068280"/>
          <a:ext cx="1145082" cy="39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800" b="1">
              <a:solidFill>
                <a:schemeClr val="bg1"/>
              </a:solidFill>
            </a:rPr>
            <a:t>Female</a:t>
          </a:r>
          <a:endParaRPr lang="en-IN" sz="1100" b="1">
            <a:solidFill>
              <a:schemeClr val="bg1"/>
            </a:solidFill>
          </a:endParaRPr>
        </a:p>
      </xdr:txBody>
    </xdr:sp>
    <xdr:clientData/>
  </xdr:twoCellAnchor>
  <xdr:twoCellAnchor>
    <xdr:from>
      <xdr:col>9</xdr:col>
      <xdr:colOff>579203</xdr:colOff>
      <xdr:row>38</xdr:row>
      <xdr:rowOff>27481</xdr:rowOff>
    </xdr:from>
    <xdr:to>
      <xdr:col>10</xdr:col>
      <xdr:colOff>204450</xdr:colOff>
      <xdr:row>39</xdr:row>
      <xdr:rowOff>69120</xdr:rowOff>
    </xdr:to>
    <xdr:sp macro="" textlink="">
      <xdr:nvSpPr>
        <xdr:cNvPr id="13" name="Oval 12">
          <a:extLst>
            <a:ext uri="{FF2B5EF4-FFF2-40B4-BE49-F238E27FC236}">
              <a16:creationId xmlns:a16="http://schemas.microsoft.com/office/drawing/2014/main" id="{F11B10FC-8FBD-B5AB-AC5A-E0D749AA0E51}"/>
            </a:ext>
          </a:extLst>
        </xdr:cNvPr>
        <xdr:cNvSpPr/>
      </xdr:nvSpPr>
      <xdr:spPr>
        <a:xfrm>
          <a:off x="6106826" y="7147809"/>
          <a:ext cx="239427" cy="229016"/>
        </a:xfrm>
        <a:prstGeom prst="ellipse">
          <a:avLst/>
        </a:prstGeom>
        <a:solidFill>
          <a:srgbClr val="E5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164153</xdr:colOff>
      <xdr:row>37</xdr:row>
      <xdr:rowOff>135328</xdr:rowOff>
    </xdr:from>
    <xdr:to>
      <xdr:col>14</xdr:col>
      <xdr:colOff>80874</xdr:colOff>
      <xdr:row>39</xdr:row>
      <xdr:rowOff>156148</xdr:rowOff>
    </xdr:to>
    <xdr:sp macro="" textlink="">
      <xdr:nvSpPr>
        <xdr:cNvPr id="14" name="TextBox 13">
          <a:extLst>
            <a:ext uri="{FF2B5EF4-FFF2-40B4-BE49-F238E27FC236}">
              <a16:creationId xmlns:a16="http://schemas.microsoft.com/office/drawing/2014/main" id="{C78592B7-9314-4468-BA4F-10129B5F641F}"/>
            </a:ext>
          </a:extLst>
        </xdr:cNvPr>
        <xdr:cNvSpPr txBox="1"/>
      </xdr:nvSpPr>
      <xdr:spPr>
        <a:xfrm>
          <a:off x="7534317" y="7068279"/>
          <a:ext cx="1145082" cy="39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800" b="1">
              <a:solidFill>
                <a:schemeClr val="bg1"/>
              </a:solidFill>
            </a:rPr>
            <a:t>Male</a:t>
          </a:r>
          <a:endParaRPr lang="en-IN" sz="1100" b="1">
            <a:solidFill>
              <a:schemeClr val="bg1"/>
            </a:solidFill>
          </a:endParaRPr>
        </a:p>
      </xdr:txBody>
    </xdr:sp>
    <xdr:clientData/>
  </xdr:twoCellAnchor>
  <xdr:twoCellAnchor>
    <xdr:from>
      <xdr:col>12</xdr:col>
      <xdr:colOff>399831</xdr:colOff>
      <xdr:row>38</xdr:row>
      <xdr:rowOff>17070</xdr:rowOff>
    </xdr:from>
    <xdr:to>
      <xdr:col>13</xdr:col>
      <xdr:colOff>25078</xdr:colOff>
      <xdr:row>39</xdr:row>
      <xdr:rowOff>58709</xdr:rowOff>
    </xdr:to>
    <xdr:sp macro="" textlink="">
      <xdr:nvSpPr>
        <xdr:cNvPr id="15" name="Oval 14">
          <a:extLst>
            <a:ext uri="{FF2B5EF4-FFF2-40B4-BE49-F238E27FC236}">
              <a16:creationId xmlns:a16="http://schemas.microsoft.com/office/drawing/2014/main" id="{F90D5D1D-6A41-4C75-A9FE-524739568F08}"/>
            </a:ext>
          </a:extLst>
        </xdr:cNvPr>
        <xdr:cNvSpPr/>
      </xdr:nvSpPr>
      <xdr:spPr>
        <a:xfrm>
          <a:off x="7769995" y="7137398"/>
          <a:ext cx="239427" cy="229016"/>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10410</xdr:colOff>
      <xdr:row>39</xdr:row>
      <xdr:rowOff>104098</xdr:rowOff>
    </xdr:from>
    <xdr:to>
      <xdr:col>5</xdr:col>
      <xdr:colOff>208195</xdr:colOff>
      <xdr:row>45</xdr:row>
      <xdr:rowOff>114508</xdr:rowOff>
    </xdr:to>
    <xdr:graphicFrame macro="">
      <xdr:nvGraphicFramePr>
        <xdr:cNvPr id="16" name="Chart 15">
          <a:extLst>
            <a:ext uri="{FF2B5EF4-FFF2-40B4-BE49-F238E27FC236}">
              <a16:creationId xmlns:a16="http://schemas.microsoft.com/office/drawing/2014/main" id="{478814EE-BD09-498E-B528-088F4A298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27171</xdr:colOff>
      <xdr:row>44</xdr:row>
      <xdr:rowOff>62458</xdr:rowOff>
    </xdr:from>
    <xdr:to>
      <xdr:col>5</xdr:col>
      <xdr:colOff>114509</xdr:colOff>
      <xdr:row>50</xdr:row>
      <xdr:rowOff>93689</xdr:rowOff>
    </xdr:to>
    <xdr:graphicFrame macro="">
      <xdr:nvGraphicFramePr>
        <xdr:cNvPr id="17" name="Chart 16">
          <a:extLst>
            <a:ext uri="{FF2B5EF4-FFF2-40B4-BE49-F238E27FC236}">
              <a16:creationId xmlns:a16="http://schemas.microsoft.com/office/drawing/2014/main" id="{3FFF504E-8B8E-4E12-86BD-313B91C46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31753</xdr:colOff>
      <xdr:row>49</xdr:row>
      <xdr:rowOff>52050</xdr:rowOff>
    </xdr:from>
    <xdr:to>
      <xdr:col>5</xdr:col>
      <xdr:colOff>135328</xdr:colOff>
      <xdr:row>54</xdr:row>
      <xdr:rowOff>104097</xdr:rowOff>
    </xdr:to>
    <xdr:graphicFrame macro="">
      <xdr:nvGraphicFramePr>
        <xdr:cNvPr id="18" name="Chart 17">
          <a:extLst>
            <a:ext uri="{FF2B5EF4-FFF2-40B4-BE49-F238E27FC236}">
              <a16:creationId xmlns:a16="http://schemas.microsoft.com/office/drawing/2014/main" id="{C20148A1-4B46-42D7-B019-BA7A866B7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93688</xdr:colOff>
      <xdr:row>40</xdr:row>
      <xdr:rowOff>83279</xdr:rowOff>
    </xdr:from>
    <xdr:to>
      <xdr:col>4</xdr:col>
      <xdr:colOff>0</xdr:colOff>
      <xdr:row>42</xdr:row>
      <xdr:rowOff>93689</xdr:rowOff>
    </xdr:to>
    <xdr:sp macro="" textlink="">
      <xdr:nvSpPr>
        <xdr:cNvPr id="19" name="TextBox 18">
          <a:extLst>
            <a:ext uri="{FF2B5EF4-FFF2-40B4-BE49-F238E27FC236}">
              <a16:creationId xmlns:a16="http://schemas.microsoft.com/office/drawing/2014/main" id="{9F376713-DFF1-7BB4-8F4B-8FB15CA8A887}"/>
            </a:ext>
          </a:extLst>
        </xdr:cNvPr>
        <xdr:cNvSpPr txBox="1"/>
      </xdr:nvSpPr>
      <xdr:spPr>
        <a:xfrm>
          <a:off x="707868" y="7578361"/>
          <a:ext cx="1748853" cy="385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Branch</a:t>
          </a:r>
          <a:r>
            <a:rPr lang="en-IN" sz="1600" b="1" baseline="0">
              <a:solidFill>
                <a:schemeClr val="bg1"/>
              </a:solidFill>
            </a:rPr>
            <a:t> Office</a:t>
          </a:r>
          <a:endParaRPr lang="en-IN" sz="1100" b="1">
            <a:solidFill>
              <a:schemeClr val="bg1"/>
            </a:solidFill>
          </a:endParaRPr>
        </a:p>
      </xdr:txBody>
    </xdr:sp>
    <xdr:clientData/>
  </xdr:twoCellAnchor>
  <xdr:twoCellAnchor>
    <xdr:from>
      <xdr:col>1</xdr:col>
      <xdr:colOff>79530</xdr:colOff>
      <xdr:row>44</xdr:row>
      <xdr:rowOff>173220</xdr:rowOff>
    </xdr:from>
    <xdr:to>
      <xdr:col>3</xdr:col>
      <xdr:colOff>600022</xdr:colOff>
      <xdr:row>46</xdr:row>
      <xdr:rowOff>183630</xdr:rowOff>
    </xdr:to>
    <xdr:sp macro="" textlink="">
      <xdr:nvSpPr>
        <xdr:cNvPr id="21" name="TextBox 20">
          <a:extLst>
            <a:ext uri="{FF2B5EF4-FFF2-40B4-BE49-F238E27FC236}">
              <a16:creationId xmlns:a16="http://schemas.microsoft.com/office/drawing/2014/main" id="{7EB8BF3B-1CBC-880E-F1EF-6C8B28EF412C}"/>
            </a:ext>
          </a:extLst>
        </xdr:cNvPr>
        <xdr:cNvSpPr txBox="1"/>
      </xdr:nvSpPr>
      <xdr:spPr>
        <a:xfrm>
          <a:off x="693710" y="8417810"/>
          <a:ext cx="1748853" cy="385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rPr>
            <a:t>Hard Office</a:t>
          </a:r>
          <a:endParaRPr lang="en-IN" sz="1100" b="1">
            <a:solidFill>
              <a:schemeClr val="bg1"/>
            </a:solidFill>
          </a:endParaRPr>
        </a:p>
      </xdr:txBody>
    </xdr:sp>
    <xdr:clientData/>
  </xdr:twoCellAnchor>
  <xdr:twoCellAnchor>
    <xdr:from>
      <xdr:col>1</xdr:col>
      <xdr:colOff>107011</xdr:colOff>
      <xdr:row>49</xdr:row>
      <xdr:rowOff>75783</xdr:rowOff>
    </xdr:from>
    <xdr:to>
      <xdr:col>4</xdr:col>
      <xdr:colOff>13323</xdr:colOff>
      <xdr:row>51</xdr:row>
      <xdr:rowOff>86192</xdr:rowOff>
    </xdr:to>
    <xdr:sp macro="" textlink="">
      <xdr:nvSpPr>
        <xdr:cNvPr id="31" name="TextBox 30">
          <a:extLst>
            <a:ext uri="{FF2B5EF4-FFF2-40B4-BE49-F238E27FC236}">
              <a16:creationId xmlns:a16="http://schemas.microsoft.com/office/drawing/2014/main" id="{098474D4-4A2C-0D72-7533-CA56D347D7D1}"/>
            </a:ext>
          </a:extLst>
        </xdr:cNvPr>
        <xdr:cNvSpPr txBox="1"/>
      </xdr:nvSpPr>
      <xdr:spPr>
        <a:xfrm>
          <a:off x="721191" y="9257258"/>
          <a:ext cx="1748853" cy="385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rPr>
            <a:t>Remote</a:t>
          </a:r>
          <a:endParaRPr lang="en-IN" sz="1100" b="1">
            <a:solidFill>
              <a:schemeClr val="bg1"/>
            </a:solidFill>
          </a:endParaRPr>
        </a:p>
      </xdr:txBody>
    </xdr:sp>
    <xdr:clientData/>
  </xdr:twoCellAnchor>
  <xdr:twoCellAnchor>
    <xdr:from>
      <xdr:col>4</xdr:col>
      <xdr:colOff>593361</xdr:colOff>
      <xdr:row>41</xdr:row>
      <xdr:rowOff>156149</xdr:rowOff>
    </xdr:from>
    <xdr:to>
      <xdr:col>6</xdr:col>
      <xdr:colOff>10410</xdr:colOff>
      <xdr:row>44</xdr:row>
      <xdr:rowOff>2</xdr:rowOff>
    </xdr:to>
    <xdr:sp macro="" textlink="Pivot_Tables!$N$9">
      <xdr:nvSpPr>
        <xdr:cNvPr id="36" name="TextBox 35">
          <a:extLst>
            <a:ext uri="{FF2B5EF4-FFF2-40B4-BE49-F238E27FC236}">
              <a16:creationId xmlns:a16="http://schemas.microsoft.com/office/drawing/2014/main" id="{54B06175-55C8-8668-5501-231B3B23CA74}"/>
            </a:ext>
          </a:extLst>
        </xdr:cNvPr>
        <xdr:cNvSpPr txBox="1"/>
      </xdr:nvSpPr>
      <xdr:spPr>
        <a:xfrm>
          <a:off x="3050082" y="7838608"/>
          <a:ext cx="645410" cy="405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2C38B2-5480-4673-B5B2-5F2F63EF01C4}" type="TxLink">
            <a:rPr lang="en-US" sz="1800" b="1" i="0" u="none" strike="noStrike">
              <a:solidFill>
                <a:schemeClr val="bg1"/>
              </a:solidFill>
              <a:latin typeface="Aptos Narrow"/>
            </a:rPr>
            <a:pPr/>
            <a:t>46%</a:t>
          </a:fld>
          <a:endParaRPr lang="en-IN" sz="1600" b="1">
            <a:solidFill>
              <a:schemeClr val="bg1"/>
            </a:solidFill>
          </a:endParaRPr>
        </a:p>
      </xdr:txBody>
    </xdr:sp>
    <xdr:clientData/>
  </xdr:twoCellAnchor>
  <xdr:twoCellAnchor>
    <xdr:from>
      <xdr:col>4</xdr:col>
      <xdr:colOff>600023</xdr:colOff>
      <xdr:row>46</xdr:row>
      <xdr:rowOff>37891</xdr:rowOff>
    </xdr:from>
    <xdr:to>
      <xdr:col>6</xdr:col>
      <xdr:colOff>41640</xdr:colOff>
      <xdr:row>48</xdr:row>
      <xdr:rowOff>124918</xdr:rowOff>
    </xdr:to>
    <xdr:sp macro="" textlink="Pivot_Tables!$N$10">
      <xdr:nvSpPr>
        <xdr:cNvPr id="37" name="TextBox 36">
          <a:extLst>
            <a:ext uri="{FF2B5EF4-FFF2-40B4-BE49-F238E27FC236}">
              <a16:creationId xmlns:a16="http://schemas.microsoft.com/office/drawing/2014/main" id="{B37EF798-07D6-31E8-24E2-7C9FC2317837}"/>
            </a:ext>
          </a:extLst>
        </xdr:cNvPr>
        <xdr:cNvSpPr txBox="1"/>
      </xdr:nvSpPr>
      <xdr:spPr>
        <a:xfrm>
          <a:off x="3056744" y="8657235"/>
          <a:ext cx="669978" cy="46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C10DAD-1628-4DB8-8233-95E250486E00}" type="TxLink">
            <a:rPr lang="en-US" sz="1800" b="1" i="0" u="none" strike="noStrike">
              <a:solidFill>
                <a:schemeClr val="bg1"/>
              </a:solidFill>
              <a:latin typeface="Aptos Narrow"/>
            </a:rPr>
            <a:pPr/>
            <a:t>16%</a:t>
          </a:fld>
          <a:endParaRPr lang="en-IN" sz="2800" b="1">
            <a:solidFill>
              <a:schemeClr val="bg1"/>
            </a:solidFill>
          </a:endParaRPr>
        </a:p>
      </xdr:txBody>
    </xdr:sp>
    <xdr:clientData/>
  </xdr:twoCellAnchor>
  <xdr:twoCellAnchor>
    <xdr:from>
      <xdr:col>5</xdr:col>
      <xdr:colOff>13323</xdr:colOff>
      <xdr:row>50</xdr:row>
      <xdr:rowOff>75783</xdr:rowOff>
    </xdr:from>
    <xdr:to>
      <xdr:col>6</xdr:col>
      <xdr:colOff>69121</xdr:colOff>
      <xdr:row>52</xdr:row>
      <xdr:rowOff>162809</xdr:rowOff>
    </xdr:to>
    <xdr:sp macro="" textlink="Pivot_Tables!$N$11">
      <xdr:nvSpPr>
        <xdr:cNvPr id="38" name="TextBox 37">
          <a:extLst>
            <a:ext uri="{FF2B5EF4-FFF2-40B4-BE49-F238E27FC236}">
              <a16:creationId xmlns:a16="http://schemas.microsoft.com/office/drawing/2014/main" id="{AA730911-4E7C-4E56-47ED-EE3F714B2D07}"/>
            </a:ext>
          </a:extLst>
        </xdr:cNvPr>
        <xdr:cNvSpPr txBox="1"/>
      </xdr:nvSpPr>
      <xdr:spPr>
        <a:xfrm>
          <a:off x="3084225" y="9444635"/>
          <a:ext cx="669978" cy="46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B18132-1417-452E-9D85-36069C350209}" type="TxLink">
            <a:rPr lang="en-US" sz="1800" b="1" i="0" u="none" strike="noStrike">
              <a:solidFill>
                <a:schemeClr val="bg1"/>
              </a:solidFill>
              <a:latin typeface="Aptos Narrow"/>
            </a:rPr>
            <a:pPr/>
            <a:t>38%</a:t>
          </a:fld>
          <a:endParaRPr lang="en-IN" sz="1800" b="0">
            <a:solidFill>
              <a:schemeClr val="bg1"/>
            </a:solidFill>
          </a:endParaRPr>
        </a:p>
      </xdr:txBody>
    </xdr:sp>
    <xdr:clientData/>
  </xdr:twoCellAnchor>
  <xdr:twoCellAnchor>
    <xdr:from>
      <xdr:col>0</xdr:col>
      <xdr:colOff>339776</xdr:colOff>
      <xdr:row>37</xdr:row>
      <xdr:rowOff>141990</xdr:rowOff>
    </xdr:from>
    <xdr:to>
      <xdr:col>9</xdr:col>
      <xdr:colOff>6662</xdr:colOff>
      <xdr:row>41</xdr:row>
      <xdr:rowOff>27482</xdr:rowOff>
    </xdr:to>
    <xdr:sp macro="" textlink="">
      <xdr:nvSpPr>
        <xdr:cNvPr id="39" name="TextBox 38">
          <a:extLst>
            <a:ext uri="{FF2B5EF4-FFF2-40B4-BE49-F238E27FC236}">
              <a16:creationId xmlns:a16="http://schemas.microsoft.com/office/drawing/2014/main" id="{1E735F66-E6F1-60B3-1935-23FC4A6DF0ED}"/>
            </a:ext>
          </a:extLst>
        </xdr:cNvPr>
        <xdr:cNvSpPr txBox="1"/>
      </xdr:nvSpPr>
      <xdr:spPr>
        <a:xfrm>
          <a:off x="339776" y="7074941"/>
          <a:ext cx="5194509"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rPr>
            <a:t>Work</a:t>
          </a:r>
          <a:r>
            <a:rPr lang="en-IN" sz="1800" b="1" baseline="0">
              <a:solidFill>
                <a:srgbClr val="E5B244"/>
              </a:solidFill>
            </a:rPr>
            <a:t> Location</a:t>
          </a:r>
          <a:endParaRPr lang="en-IN" sz="1800" b="1">
            <a:solidFill>
              <a:srgbClr val="E5B244"/>
            </a:solidFill>
          </a:endParaRPr>
        </a:p>
        <a:p>
          <a:r>
            <a:rPr lang="en-IN" sz="1400" b="1">
              <a:solidFill>
                <a:schemeClr val="bg1">
                  <a:lumMod val="75000"/>
                </a:schemeClr>
              </a:solidFill>
            </a:rPr>
            <a:t>Employees</a:t>
          </a:r>
          <a:r>
            <a:rPr lang="en-IN" sz="1400" b="1" baseline="0">
              <a:solidFill>
                <a:schemeClr val="bg1">
                  <a:lumMod val="75000"/>
                </a:schemeClr>
              </a:solidFill>
            </a:rPr>
            <a:t> to workplace</a:t>
          </a:r>
          <a:endParaRPr lang="en-IN" sz="1400" b="1">
            <a:solidFill>
              <a:schemeClr val="bg1">
                <a:lumMod val="75000"/>
              </a:schemeClr>
            </a:solidFill>
          </a:endParaRPr>
        </a:p>
      </xdr:txBody>
    </xdr:sp>
    <xdr:clientData/>
  </xdr:twoCellAnchor>
  <xdr:twoCellAnchor>
    <xdr:from>
      <xdr:col>1</xdr:col>
      <xdr:colOff>90363</xdr:colOff>
      <xdr:row>23</xdr:row>
      <xdr:rowOff>122833</xdr:rowOff>
    </xdr:from>
    <xdr:to>
      <xdr:col>3</xdr:col>
      <xdr:colOff>513404</xdr:colOff>
      <xdr:row>25</xdr:row>
      <xdr:rowOff>162129</xdr:rowOff>
    </xdr:to>
    <xdr:sp macro="" textlink="">
      <xdr:nvSpPr>
        <xdr:cNvPr id="41" name="TextBox 40">
          <a:extLst>
            <a:ext uri="{FF2B5EF4-FFF2-40B4-BE49-F238E27FC236}">
              <a16:creationId xmlns:a16="http://schemas.microsoft.com/office/drawing/2014/main" id="{B5BBB6DE-007A-326E-D59F-1437A8F061AC}"/>
            </a:ext>
          </a:extLst>
        </xdr:cNvPr>
        <xdr:cNvSpPr txBox="1"/>
      </xdr:nvSpPr>
      <xdr:spPr>
        <a:xfrm>
          <a:off x="698342" y="4473259"/>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Cammunication</a:t>
          </a:r>
        </a:p>
      </xdr:txBody>
    </xdr:sp>
    <xdr:clientData/>
  </xdr:twoCellAnchor>
  <xdr:twoCellAnchor>
    <xdr:from>
      <xdr:col>1</xdr:col>
      <xdr:colOff>94146</xdr:colOff>
      <xdr:row>26</xdr:row>
      <xdr:rowOff>59064</xdr:rowOff>
    </xdr:from>
    <xdr:to>
      <xdr:col>3</xdr:col>
      <xdr:colOff>517187</xdr:colOff>
      <xdr:row>28</xdr:row>
      <xdr:rowOff>98359</xdr:rowOff>
    </xdr:to>
    <xdr:sp macro="" textlink="">
      <xdr:nvSpPr>
        <xdr:cNvPr id="43" name="TextBox 42">
          <a:extLst>
            <a:ext uri="{FF2B5EF4-FFF2-40B4-BE49-F238E27FC236}">
              <a16:creationId xmlns:a16="http://schemas.microsoft.com/office/drawing/2014/main" id="{00641A9D-F8B3-D545-98D1-08597D458019}"/>
            </a:ext>
          </a:extLst>
        </xdr:cNvPr>
        <xdr:cNvSpPr txBox="1"/>
      </xdr:nvSpPr>
      <xdr:spPr>
        <a:xfrm>
          <a:off x="702125" y="4976936"/>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Design</a:t>
          </a:r>
        </a:p>
        <a:p>
          <a:endParaRPr lang="en-IN" sz="1600" b="1">
            <a:solidFill>
              <a:schemeClr val="bg1"/>
            </a:solidFill>
          </a:endParaRPr>
        </a:p>
      </xdr:txBody>
    </xdr:sp>
    <xdr:clientData/>
  </xdr:twoCellAnchor>
  <xdr:twoCellAnchor>
    <xdr:from>
      <xdr:col>1</xdr:col>
      <xdr:colOff>124951</xdr:colOff>
      <xdr:row>29</xdr:row>
      <xdr:rowOff>49336</xdr:rowOff>
    </xdr:from>
    <xdr:to>
      <xdr:col>3</xdr:col>
      <xdr:colOff>547992</xdr:colOff>
      <xdr:row>31</xdr:row>
      <xdr:rowOff>88631</xdr:rowOff>
    </xdr:to>
    <xdr:sp macro="" textlink="">
      <xdr:nvSpPr>
        <xdr:cNvPr id="44" name="TextBox 43">
          <a:extLst>
            <a:ext uri="{FF2B5EF4-FFF2-40B4-BE49-F238E27FC236}">
              <a16:creationId xmlns:a16="http://schemas.microsoft.com/office/drawing/2014/main" id="{113E12B0-507A-270B-0479-4527CFB0E5BF}"/>
            </a:ext>
          </a:extLst>
        </xdr:cNvPr>
        <xdr:cNvSpPr txBox="1"/>
      </xdr:nvSpPr>
      <xdr:spPr>
        <a:xfrm>
          <a:off x="732930" y="5534655"/>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Excel</a:t>
          </a:r>
        </a:p>
        <a:p>
          <a:endParaRPr lang="en-IN" sz="1600" b="1">
            <a:solidFill>
              <a:schemeClr val="bg1"/>
            </a:solidFill>
          </a:endParaRPr>
        </a:p>
      </xdr:txBody>
    </xdr:sp>
    <xdr:clientData/>
  </xdr:twoCellAnchor>
  <xdr:twoCellAnchor>
    <xdr:from>
      <xdr:col>1</xdr:col>
      <xdr:colOff>115223</xdr:colOff>
      <xdr:row>32</xdr:row>
      <xdr:rowOff>26099</xdr:rowOff>
    </xdr:from>
    <xdr:to>
      <xdr:col>3</xdr:col>
      <xdr:colOff>538264</xdr:colOff>
      <xdr:row>34</xdr:row>
      <xdr:rowOff>65394</xdr:rowOff>
    </xdr:to>
    <xdr:sp macro="" textlink="">
      <xdr:nvSpPr>
        <xdr:cNvPr id="45" name="TextBox 44">
          <a:extLst>
            <a:ext uri="{FF2B5EF4-FFF2-40B4-BE49-F238E27FC236}">
              <a16:creationId xmlns:a16="http://schemas.microsoft.com/office/drawing/2014/main" id="{8FBA1D2D-0996-76E0-BE6B-5B11F7DF9445}"/>
            </a:ext>
          </a:extLst>
        </xdr:cNvPr>
        <xdr:cNvSpPr txBox="1"/>
      </xdr:nvSpPr>
      <xdr:spPr>
        <a:xfrm>
          <a:off x="723202" y="6078865"/>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Management</a:t>
          </a:r>
        </a:p>
        <a:p>
          <a:endParaRPr lang="en-IN" sz="1600" b="1">
            <a:solidFill>
              <a:schemeClr val="bg1"/>
            </a:solidFill>
          </a:endParaRPr>
        </a:p>
        <a:p>
          <a:endParaRPr lang="en-IN" sz="1600" b="1">
            <a:solidFill>
              <a:schemeClr val="bg1"/>
            </a:solidFill>
          </a:endParaRPr>
        </a:p>
      </xdr:txBody>
    </xdr:sp>
    <xdr:clientData/>
  </xdr:twoCellAnchor>
  <xdr:twoCellAnchor>
    <xdr:from>
      <xdr:col>1</xdr:col>
      <xdr:colOff>146028</xdr:colOff>
      <xdr:row>35</xdr:row>
      <xdr:rowOff>16372</xdr:rowOff>
    </xdr:from>
    <xdr:to>
      <xdr:col>3</xdr:col>
      <xdr:colOff>569069</xdr:colOff>
      <xdr:row>37</xdr:row>
      <xdr:rowOff>55667</xdr:rowOff>
    </xdr:to>
    <xdr:sp macro="" textlink="">
      <xdr:nvSpPr>
        <xdr:cNvPr id="46" name="TextBox 45">
          <a:extLst>
            <a:ext uri="{FF2B5EF4-FFF2-40B4-BE49-F238E27FC236}">
              <a16:creationId xmlns:a16="http://schemas.microsoft.com/office/drawing/2014/main" id="{9FCDC276-1288-1DB5-4751-295596C285CF}"/>
            </a:ext>
          </a:extLst>
        </xdr:cNvPr>
        <xdr:cNvSpPr txBox="1"/>
      </xdr:nvSpPr>
      <xdr:spPr>
        <a:xfrm>
          <a:off x="754007" y="6636585"/>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Python</a:t>
          </a:r>
        </a:p>
        <a:p>
          <a:endParaRPr lang="en-IN" sz="1600" b="1">
            <a:solidFill>
              <a:schemeClr val="bg1"/>
            </a:solidFill>
          </a:endParaRPr>
        </a:p>
        <a:p>
          <a:endParaRPr lang="en-IN" sz="1600" b="1">
            <a:solidFill>
              <a:schemeClr val="bg1"/>
            </a:solidFill>
          </a:endParaRPr>
        </a:p>
      </xdr:txBody>
    </xdr:sp>
    <xdr:clientData/>
  </xdr:twoCellAnchor>
  <xdr:twoCellAnchor>
    <xdr:from>
      <xdr:col>3</xdr:col>
      <xdr:colOff>325450</xdr:colOff>
      <xdr:row>23</xdr:row>
      <xdr:rowOff>126616</xdr:rowOff>
    </xdr:from>
    <xdr:to>
      <xdr:col>6</xdr:col>
      <xdr:colOff>140512</xdr:colOff>
      <xdr:row>25</xdr:row>
      <xdr:rowOff>165912</xdr:rowOff>
    </xdr:to>
    <xdr:sp macro="" textlink="Pivot_Tables!R12">
      <xdr:nvSpPr>
        <xdr:cNvPr id="53" name="TextBox 52">
          <a:extLst>
            <a:ext uri="{FF2B5EF4-FFF2-40B4-BE49-F238E27FC236}">
              <a16:creationId xmlns:a16="http://schemas.microsoft.com/office/drawing/2014/main" id="{671895F9-81F5-0821-2693-2C5D32AA2638}"/>
            </a:ext>
          </a:extLst>
        </xdr:cNvPr>
        <xdr:cNvSpPr txBox="1"/>
      </xdr:nvSpPr>
      <xdr:spPr>
        <a:xfrm>
          <a:off x="2149386" y="4477042"/>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C34E54-D212-4045-89A7-6C117D1EE8AB}" type="TxLink">
            <a:rPr lang="en-US" sz="2000" b="1" i="0" u="none" strike="noStrike">
              <a:solidFill>
                <a:srgbClr val="E5B244"/>
              </a:solidFill>
              <a:latin typeface="Aptos Narrow"/>
            </a:rPr>
            <a:pPr algn="ctr"/>
            <a:t>12</a:t>
          </a:fld>
          <a:endParaRPr lang="en-IN" sz="3200" b="1">
            <a:solidFill>
              <a:srgbClr val="E5B244"/>
            </a:solidFill>
          </a:endParaRPr>
        </a:p>
      </xdr:txBody>
    </xdr:sp>
    <xdr:clientData/>
  </xdr:twoCellAnchor>
  <xdr:twoCellAnchor>
    <xdr:from>
      <xdr:col>3</xdr:col>
      <xdr:colOff>325450</xdr:colOff>
      <xdr:row>26</xdr:row>
      <xdr:rowOff>62847</xdr:rowOff>
    </xdr:from>
    <xdr:to>
      <xdr:col>6</xdr:col>
      <xdr:colOff>140512</xdr:colOff>
      <xdr:row>28</xdr:row>
      <xdr:rowOff>102142</xdr:rowOff>
    </xdr:to>
    <xdr:sp macro="" textlink="Pivot_Tables!R13">
      <xdr:nvSpPr>
        <xdr:cNvPr id="54" name="TextBox 53">
          <a:extLst>
            <a:ext uri="{FF2B5EF4-FFF2-40B4-BE49-F238E27FC236}">
              <a16:creationId xmlns:a16="http://schemas.microsoft.com/office/drawing/2014/main" id="{35180DEC-6C94-D203-33A9-E92B97209D2A}"/>
            </a:ext>
          </a:extLst>
        </xdr:cNvPr>
        <xdr:cNvSpPr txBox="1"/>
      </xdr:nvSpPr>
      <xdr:spPr>
        <a:xfrm>
          <a:off x="2149386" y="4980719"/>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89FC43-DFCC-4E04-9FDD-EEACADB68A41}" type="TxLink">
            <a:rPr lang="en-US" sz="2000" b="1" i="0" u="none" strike="noStrike">
              <a:solidFill>
                <a:srgbClr val="E5B244"/>
              </a:solidFill>
              <a:latin typeface="Aptos Narrow"/>
            </a:rPr>
            <a:pPr algn="ctr"/>
            <a:t>11</a:t>
          </a:fld>
          <a:endParaRPr lang="en-IN" sz="3200" b="1">
            <a:solidFill>
              <a:srgbClr val="E5B244"/>
            </a:solidFill>
          </a:endParaRPr>
        </a:p>
      </xdr:txBody>
    </xdr:sp>
    <xdr:clientData/>
  </xdr:twoCellAnchor>
  <xdr:twoCellAnchor>
    <xdr:from>
      <xdr:col>3</xdr:col>
      <xdr:colOff>325450</xdr:colOff>
      <xdr:row>29</xdr:row>
      <xdr:rowOff>53119</xdr:rowOff>
    </xdr:from>
    <xdr:to>
      <xdr:col>6</xdr:col>
      <xdr:colOff>140512</xdr:colOff>
      <xdr:row>31</xdr:row>
      <xdr:rowOff>92414</xdr:rowOff>
    </xdr:to>
    <xdr:sp macro="" textlink="Pivot_Tables!R14">
      <xdr:nvSpPr>
        <xdr:cNvPr id="68" name="TextBox 67">
          <a:extLst>
            <a:ext uri="{FF2B5EF4-FFF2-40B4-BE49-F238E27FC236}">
              <a16:creationId xmlns:a16="http://schemas.microsoft.com/office/drawing/2014/main" id="{91A72614-BC99-A92C-484E-C7673EAA6C11}"/>
            </a:ext>
          </a:extLst>
        </xdr:cNvPr>
        <xdr:cNvSpPr txBox="1"/>
      </xdr:nvSpPr>
      <xdr:spPr>
        <a:xfrm>
          <a:off x="2149386" y="5538438"/>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236BE6-2596-457D-A712-AE0D9DE7F558}" type="TxLink">
            <a:rPr lang="en-US" sz="2000" b="1" i="0" u="none" strike="noStrike">
              <a:solidFill>
                <a:srgbClr val="E5B244"/>
              </a:solidFill>
              <a:latin typeface="Aptos Narrow"/>
            </a:rPr>
            <a:pPr algn="ctr"/>
            <a:t>7</a:t>
          </a:fld>
          <a:endParaRPr lang="en-IN" sz="3200" b="1">
            <a:solidFill>
              <a:srgbClr val="E5B244"/>
            </a:solidFill>
          </a:endParaRPr>
        </a:p>
      </xdr:txBody>
    </xdr:sp>
    <xdr:clientData/>
  </xdr:twoCellAnchor>
  <xdr:twoCellAnchor>
    <xdr:from>
      <xdr:col>3</xdr:col>
      <xdr:colOff>325450</xdr:colOff>
      <xdr:row>32</xdr:row>
      <xdr:rowOff>29882</xdr:rowOff>
    </xdr:from>
    <xdr:to>
      <xdr:col>6</xdr:col>
      <xdr:colOff>140512</xdr:colOff>
      <xdr:row>34</xdr:row>
      <xdr:rowOff>69177</xdr:rowOff>
    </xdr:to>
    <xdr:sp macro="" textlink="Pivot_Tables!R15">
      <xdr:nvSpPr>
        <xdr:cNvPr id="74" name="TextBox 73">
          <a:extLst>
            <a:ext uri="{FF2B5EF4-FFF2-40B4-BE49-F238E27FC236}">
              <a16:creationId xmlns:a16="http://schemas.microsoft.com/office/drawing/2014/main" id="{6E283249-23DD-E27C-6660-11A8ED90D892}"/>
            </a:ext>
          </a:extLst>
        </xdr:cNvPr>
        <xdr:cNvSpPr txBox="1"/>
      </xdr:nvSpPr>
      <xdr:spPr>
        <a:xfrm>
          <a:off x="2149386" y="6082648"/>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A37A86-05FA-49BB-8E4E-365C554F7755}" type="TxLink">
            <a:rPr lang="en-US" sz="2000" b="1" i="0" u="none" strike="noStrike">
              <a:solidFill>
                <a:srgbClr val="E5B244"/>
              </a:solidFill>
              <a:latin typeface="Aptos Narrow"/>
            </a:rPr>
            <a:pPr algn="ctr"/>
            <a:t>11</a:t>
          </a:fld>
          <a:endParaRPr lang="en-IN" sz="3200" b="1">
            <a:solidFill>
              <a:srgbClr val="E5B244"/>
            </a:solidFill>
          </a:endParaRPr>
        </a:p>
      </xdr:txBody>
    </xdr:sp>
    <xdr:clientData/>
  </xdr:twoCellAnchor>
  <xdr:twoCellAnchor>
    <xdr:from>
      <xdr:col>3</xdr:col>
      <xdr:colOff>325450</xdr:colOff>
      <xdr:row>35</xdr:row>
      <xdr:rowOff>20155</xdr:rowOff>
    </xdr:from>
    <xdr:to>
      <xdr:col>6</xdr:col>
      <xdr:colOff>140512</xdr:colOff>
      <xdr:row>37</xdr:row>
      <xdr:rowOff>59450</xdr:rowOff>
    </xdr:to>
    <xdr:sp macro="" textlink="Pivot_Tables!R16">
      <xdr:nvSpPr>
        <xdr:cNvPr id="75" name="TextBox 74">
          <a:extLst>
            <a:ext uri="{FF2B5EF4-FFF2-40B4-BE49-F238E27FC236}">
              <a16:creationId xmlns:a16="http://schemas.microsoft.com/office/drawing/2014/main" id="{9E0E53B7-132F-40B1-308A-87D67C17CE3D}"/>
            </a:ext>
          </a:extLst>
        </xdr:cNvPr>
        <xdr:cNvSpPr txBox="1"/>
      </xdr:nvSpPr>
      <xdr:spPr>
        <a:xfrm>
          <a:off x="2149386" y="6640368"/>
          <a:ext cx="1638998" cy="41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DC7FA9-F19F-4009-B016-832834A57C19}" type="TxLink">
            <a:rPr lang="en-US" sz="2000" b="1" i="0" u="none" strike="noStrike">
              <a:solidFill>
                <a:srgbClr val="E5B244"/>
              </a:solidFill>
              <a:latin typeface="Aptos Narrow"/>
            </a:rPr>
            <a:pPr algn="ctr"/>
            <a:t>9</a:t>
          </a:fld>
          <a:endParaRPr lang="en-IN" sz="3200" b="1">
            <a:solidFill>
              <a:srgbClr val="E5B244"/>
            </a:solidFill>
          </a:endParaRPr>
        </a:p>
      </xdr:txBody>
    </xdr:sp>
    <xdr:clientData/>
  </xdr:twoCellAnchor>
  <xdr:twoCellAnchor>
    <xdr:from>
      <xdr:col>1</xdr:col>
      <xdr:colOff>127389</xdr:colOff>
      <xdr:row>18</xdr:row>
      <xdr:rowOff>10667</xdr:rowOff>
    </xdr:from>
    <xdr:to>
      <xdr:col>5</xdr:col>
      <xdr:colOff>324256</xdr:colOff>
      <xdr:row>23</xdr:row>
      <xdr:rowOff>175638</xdr:rowOff>
    </xdr:to>
    <xdr:sp macro="" textlink="">
      <xdr:nvSpPr>
        <xdr:cNvPr id="76" name="TextBox 75">
          <a:extLst>
            <a:ext uri="{FF2B5EF4-FFF2-40B4-BE49-F238E27FC236}">
              <a16:creationId xmlns:a16="http://schemas.microsoft.com/office/drawing/2014/main" id="{22FF761C-0ECC-CD2B-FF84-5FBB425902EE}"/>
            </a:ext>
          </a:extLst>
        </xdr:cNvPr>
        <xdr:cNvSpPr txBox="1"/>
      </xdr:nvSpPr>
      <xdr:spPr>
        <a:xfrm>
          <a:off x="735368" y="3415348"/>
          <a:ext cx="2628782" cy="1110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E5B244"/>
              </a:solidFill>
            </a:rPr>
            <a:t>Skills</a:t>
          </a:r>
        </a:p>
        <a:p>
          <a:r>
            <a:rPr lang="en-IN" sz="2800" b="1">
              <a:solidFill>
                <a:srgbClr val="E5B244"/>
              </a:solidFill>
            </a:rPr>
            <a:t>BreakDown</a:t>
          </a:r>
        </a:p>
      </xdr:txBody>
    </xdr:sp>
    <xdr:clientData/>
  </xdr:twoCellAnchor>
  <xdr:twoCellAnchor>
    <xdr:from>
      <xdr:col>6</xdr:col>
      <xdr:colOff>530308</xdr:colOff>
      <xdr:row>13</xdr:row>
      <xdr:rowOff>140855</xdr:rowOff>
    </xdr:from>
    <xdr:to>
      <xdr:col>9</xdr:col>
      <xdr:colOff>412646</xdr:colOff>
      <xdr:row>18</xdr:row>
      <xdr:rowOff>166936</xdr:rowOff>
    </xdr:to>
    <xdr:sp macro="" textlink="Pivot_Tables!H18">
      <xdr:nvSpPr>
        <xdr:cNvPr id="77" name="TextBox 76">
          <a:extLst>
            <a:ext uri="{FF2B5EF4-FFF2-40B4-BE49-F238E27FC236}">
              <a16:creationId xmlns:a16="http://schemas.microsoft.com/office/drawing/2014/main" id="{6647BD0B-6D3E-AA8F-4C35-519B4837B633}"/>
            </a:ext>
          </a:extLst>
        </xdr:cNvPr>
        <xdr:cNvSpPr txBox="1"/>
      </xdr:nvSpPr>
      <xdr:spPr>
        <a:xfrm>
          <a:off x="4211155" y="2519414"/>
          <a:ext cx="1722762" cy="940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773B5F-D594-4937-A268-7D114FCA1F29}" type="TxLink">
            <a:rPr lang="en-US" sz="7200" b="0" i="0" u="none" strike="noStrike">
              <a:solidFill>
                <a:schemeClr val="bg1"/>
              </a:solidFill>
              <a:latin typeface="Aptos Narrow"/>
            </a:rPr>
            <a:pPr/>
            <a:t>50</a:t>
          </a:fld>
          <a:endParaRPr lang="en-IN" sz="3600" b="1">
            <a:solidFill>
              <a:schemeClr val="bg1"/>
            </a:solidFill>
          </a:endParaRPr>
        </a:p>
      </xdr:txBody>
    </xdr:sp>
    <xdr:clientData/>
  </xdr:twoCellAnchor>
  <xdr:twoCellAnchor>
    <xdr:from>
      <xdr:col>22</xdr:col>
      <xdr:colOff>116961</xdr:colOff>
      <xdr:row>31</xdr:row>
      <xdr:rowOff>88169</xdr:rowOff>
    </xdr:from>
    <xdr:to>
      <xdr:col>28</xdr:col>
      <xdr:colOff>152251</xdr:colOff>
      <xdr:row>34</xdr:row>
      <xdr:rowOff>4889</xdr:rowOff>
    </xdr:to>
    <xdr:sp macro="" textlink="">
      <xdr:nvSpPr>
        <xdr:cNvPr id="78" name="TextBox 77">
          <a:extLst>
            <a:ext uri="{FF2B5EF4-FFF2-40B4-BE49-F238E27FC236}">
              <a16:creationId xmlns:a16="http://schemas.microsoft.com/office/drawing/2014/main" id="{B3FF9FEA-3EC6-86FE-4C56-CC04FC258360}"/>
            </a:ext>
          </a:extLst>
        </xdr:cNvPr>
        <xdr:cNvSpPr txBox="1"/>
      </xdr:nvSpPr>
      <xdr:spPr>
        <a:xfrm rot="10800000" flipH="1" flipV="1">
          <a:off x="13492493" y="5951786"/>
          <a:ext cx="3683162" cy="484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FFC000"/>
              </a:solidFill>
            </a:rPr>
            <a:t>Employments</a:t>
          </a:r>
          <a:r>
            <a:rPr lang="en-IN" sz="1600" b="1" baseline="0">
              <a:solidFill>
                <a:srgbClr val="FFC000"/>
              </a:solidFill>
            </a:rPr>
            <a:t> Status BreakDown</a:t>
          </a:r>
          <a:endParaRPr lang="en-IN" sz="1600" b="1">
            <a:solidFill>
              <a:srgbClr val="FFC000"/>
            </a:solidFill>
          </a:endParaRPr>
        </a:p>
      </xdr:txBody>
    </xdr:sp>
    <xdr:clientData/>
  </xdr:twoCellAnchor>
  <xdr:twoCellAnchor>
    <xdr:from>
      <xdr:col>6</xdr:col>
      <xdr:colOff>370581</xdr:colOff>
      <xdr:row>17</xdr:row>
      <xdr:rowOff>148617</xdr:rowOff>
    </xdr:from>
    <xdr:to>
      <xdr:col>10</xdr:col>
      <xdr:colOff>81065</xdr:colOff>
      <xdr:row>21</xdr:row>
      <xdr:rowOff>58286</xdr:rowOff>
    </xdr:to>
    <xdr:sp macro="" textlink="">
      <xdr:nvSpPr>
        <xdr:cNvPr id="79" name="TextBox 78">
          <a:extLst>
            <a:ext uri="{FF2B5EF4-FFF2-40B4-BE49-F238E27FC236}">
              <a16:creationId xmlns:a16="http://schemas.microsoft.com/office/drawing/2014/main" id="{7384A446-49C6-1102-FC7A-08BDB104690A}"/>
            </a:ext>
          </a:extLst>
        </xdr:cNvPr>
        <xdr:cNvSpPr txBox="1"/>
      </xdr:nvSpPr>
      <xdr:spPr>
        <a:xfrm>
          <a:off x="4018453" y="3364149"/>
          <a:ext cx="2142399" cy="666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solidFill>
              <a:srgbClr val="E5B244"/>
            </a:solidFill>
          </a:endParaRPr>
        </a:p>
        <a:p>
          <a:r>
            <a:rPr lang="en-IN" sz="1400" b="1">
              <a:solidFill>
                <a:schemeClr val="bg1">
                  <a:lumMod val="75000"/>
                </a:schemeClr>
              </a:solidFill>
            </a:rPr>
            <a:t>Total Employees</a:t>
          </a:r>
          <a:r>
            <a:rPr lang="en-IN" sz="1400" b="1" baseline="0">
              <a:solidFill>
                <a:schemeClr val="bg1">
                  <a:lumMod val="75000"/>
                </a:schemeClr>
              </a:solidFill>
            </a:rPr>
            <a:t> </a:t>
          </a:r>
          <a:endParaRPr lang="en-IN" sz="1400" b="1">
            <a:solidFill>
              <a:schemeClr val="bg1">
                <a:lumMod val="75000"/>
              </a:schemeClr>
            </a:solidFill>
          </a:endParaRPr>
        </a:p>
      </xdr:txBody>
    </xdr:sp>
    <xdr:clientData/>
  </xdr:twoCellAnchor>
  <xdr:twoCellAnchor>
    <xdr:from>
      <xdr:col>6</xdr:col>
      <xdr:colOff>387174</xdr:colOff>
      <xdr:row>23</xdr:row>
      <xdr:rowOff>54042</xdr:rowOff>
    </xdr:from>
    <xdr:to>
      <xdr:col>9</xdr:col>
      <xdr:colOff>486382</xdr:colOff>
      <xdr:row>25</xdr:row>
      <xdr:rowOff>153507</xdr:rowOff>
    </xdr:to>
    <xdr:sp macro="" textlink="">
      <xdr:nvSpPr>
        <xdr:cNvPr id="80" name="TextBox 79">
          <a:extLst>
            <a:ext uri="{FF2B5EF4-FFF2-40B4-BE49-F238E27FC236}">
              <a16:creationId xmlns:a16="http://schemas.microsoft.com/office/drawing/2014/main" id="{85447698-23D1-9978-4B30-A10882A445E2}"/>
            </a:ext>
          </a:extLst>
        </xdr:cNvPr>
        <xdr:cNvSpPr txBox="1"/>
      </xdr:nvSpPr>
      <xdr:spPr>
        <a:xfrm rot="10800000" flipH="1" flipV="1">
          <a:off x="4035046" y="4404468"/>
          <a:ext cx="1923145" cy="477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rgbClr val="FFC000"/>
              </a:solidFill>
            </a:rPr>
            <a:t>Males</a:t>
          </a:r>
        </a:p>
      </xdr:txBody>
    </xdr:sp>
    <xdr:clientData/>
  </xdr:twoCellAnchor>
  <xdr:twoCellAnchor>
    <xdr:from>
      <xdr:col>10</xdr:col>
      <xdr:colOff>526064</xdr:colOff>
      <xdr:row>23</xdr:row>
      <xdr:rowOff>57825</xdr:rowOff>
    </xdr:from>
    <xdr:to>
      <xdr:col>14</xdr:col>
      <xdr:colOff>17294</xdr:colOff>
      <xdr:row>25</xdr:row>
      <xdr:rowOff>157290</xdr:rowOff>
    </xdr:to>
    <xdr:sp macro="" textlink="">
      <xdr:nvSpPr>
        <xdr:cNvPr id="81" name="TextBox 80">
          <a:extLst>
            <a:ext uri="{FF2B5EF4-FFF2-40B4-BE49-F238E27FC236}">
              <a16:creationId xmlns:a16="http://schemas.microsoft.com/office/drawing/2014/main" id="{21CAD87C-2796-EC92-5B9F-B33C13CACECD}"/>
            </a:ext>
          </a:extLst>
        </xdr:cNvPr>
        <xdr:cNvSpPr txBox="1"/>
      </xdr:nvSpPr>
      <xdr:spPr>
        <a:xfrm rot="10800000" flipH="1" flipV="1">
          <a:off x="6605851" y="4408251"/>
          <a:ext cx="1923145" cy="477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solidFill>
                <a:srgbClr val="FFC000"/>
              </a:solidFill>
            </a:rPr>
            <a:t>Females</a:t>
          </a:r>
        </a:p>
        <a:p>
          <a:pPr algn="l"/>
          <a:endParaRPr lang="en-IN" sz="1600" b="1">
            <a:solidFill>
              <a:srgbClr val="FFC000"/>
            </a:solidFill>
          </a:endParaRPr>
        </a:p>
      </xdr:txBody>
    </xdr:sp>
    <xdr:clientData/>
  </xdr:twoCellAnchor>
  <xdr:twoCellAnchor>
    <xdr:from>
      <xdr:col>6</xdr:col>
      <xdr:colOff>296688</xdr:colOff>
      <xdr:row>25</xdr:row>
      <xdr:rowOff>21735</xdr:rowOff>
    </xdr:from>
    <xdr:to>
      <xdr:col>9</xdr:col>
      <xdr:colOff>520626</xdr:colOff>
      <xdr:row>33</xdr:row>
      <xdr:rowOff>64293</xdr:rowOff>
    </xdr:to>
    <xdr:graphicFrame macro="">
      <xdr:nvGraphicFramePr>
        <xdr:cNvPr id="82" name="Chart 81">
          <a:extLst>
            <a:ext uri="{FF2B5EF4-FFF2-40B4-BE49-F238E27FC236}">
              <a16:creationId xmlns:a16="http://schemas.microsoft.com/office/drawing/2014/main" id="{AA76E214-BFEC-450A-9DBD-565873AE8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563726</xdr:colOff>
      <xdr:row>24</xdr:row>
      <xdr:rowOff>175639</xdr:rowOff>
    </xdr:from>
    <xdr:to>
      <xdr:col>14</xdr:col>
      <xdr:colOff>170161</xdr:colOff>
      <xdr:row>34</xdr:row>
      <xdr:rowOff>163461</xdr:rowOff>
    </xdr:to>
    <xdr:graphicFrame macro="">
      <xdr:nvGraphicFramePr>
        <xdr:cNvPr id="83" name="Chart 82">
          <a:extLst>
            <a:ext uri="{FF2B5EF4-FFF2-40B4-BE49-F238E27FC236}">
              <a16:creationId xmlns:a16="http://schemas.microsoft.com/office/drawing/2014/main" id="{F785A286-A4D6-4A19-9AF6-D0272435B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324254</xdr:colOff>
      <xdr:row>27</xdr:row>
      <xdr:rowOff>175639</xdr:rowOff>
    </xdr:from>
    <xdr:to>
      <xdr:col>8</xdr:col>
      <xdr:colOff>540424</xdr:colOff>
      <xdr:row>29</xdr:row>
      <xdr:rowOff>175639</xdr:rowOff>
    </xdr:to>
    <xdr:sp macro="" textlink="Pivot_Tables!I21">
      <xdr:nvSpPr>
        <xdr:cNvPr id="85" name="TextBox 84">
          <a:extLst>
            <a:ext uri="{FF2B5EF4-FFF2-40B4-BE49-F238E27FC236}">
              <a16:creationId xmlns:a16="http://schemas.microsoft.com/office/drawing/2014/main" id="{2FEA5CE1-E1D6-F2C9-D589-88E039C13C28}"/>
            </a:ext>
          </a:extLst>
        </xdr:cNvPr>
        <xdr:cNvSpPr txBox="1"/>
      </xdr:nvSpPr>
      <xdr:spPr>
        <a:xfrm>
          <a:off x="4580105" y="5282660"/>
          <a:ext cx="824149" cy="37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FBAD0D-8982-46A6-8E61-B8EA34C7328F}" type="TxLink">
            <a:rPr lang="en-US" sz="2400" b="1" i="0" u="none" strike="noStrike">
              <a:solidFill>
                <a:schemeClr val="bg1"/>
              </a:solidFill>
              <a:latin typeface="Aptos Narrow"/>
            </a:rPr>
            <a:pPr/>
            <a:t>52%</a:t>
          </a:fld>
          <a:endParaRPr lang="en-IN" sz="2400" b="1">
            <a:solidFill>
              <a:schemeClr val="bg1"/>
            </a:solidFill>
          </a:endParaRPr>
        </a:p>
      </xdr:txBody>
    </xdr:sp>
    <xdr:clientData/>
  </xdr:twoCellAnchor>
  <xdr:twoCellAnchor>
    <xdr:from>
      <xdr:col>11</xdr:col>
      <xdr:colOff>476654</xdr:colOff>
      <xdr:row>27</xdr:row>
      <xdr:rowOff>179423</xdr:rowOff>
    </xdr:from>
    <xdr:to>
      <xdr:col>13</xdr:col>
      <xdr:colOff>84846</xdr:colOff>
      <xdr:row>29</xdr:row>
      <xdr:rowOff>179423</xdr:rowOff>
    </xdr:to>
    <xdr:sp macro="" textlink="Pivot_Tables!I22">
      <xdr:nvSpPr>
        <xdr:cNvPr id="86" name="TextBox 85">
          <a:extLst>
            <a:ext uri="{FF2B5EF4-FFF2-40B4-BE49-F238E27FC236}">
              <a16:creationId xmlns:a16="http://schemas.microsoft.com/office/drawing/2014/main" id="{522538E0-40B9-35EB-7CC6-C36320BF1803}"/>
            </a:ext>
          </a:extLst>
        </xdr:cNvPr>
        <xdr:cNvSpPr txBox="1"/>
      </xdr:nvSpPr>
      <xdr:spPr>
        <a:xfrm>
          <a:off x="7164420" y="5286444"/>
          <a:ext cx="824149" cy="37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17F8E7-11F8-4AD0-9BA8-F4F51F8F0BB5}" type="TxLink">
            <a:rPr lang="en-US" sz="2400" b="1" i="0" u="none" strike="noStrike">
              <a:solidFill>
                <a:schemeClr val="bg1"/>
              </a:solidFill>
              <a:latin typeface="Aptos Narrow"/>
            </a:rPr>
            <a:pPr/>
            <a:t>48%</a:t>
          </a:fld>
          <a:endParaRPr lang="en-IN" sz="4800" b="1">
            <a:solidFill>
              <a:schemeClr val="bg1"/>
            </a:solidFill>
          </a:endParaRPr>
        </a:p>
      </xdr:txBody>
    </xdr:sp>
    <xdr:clientData/>
  </xdr:twoCellAnchor>
  <xdr:twoCellAnchor>
    <xdr:from>
      <xdr:col>15</xdr:col>
      <xdr:colOff>54042</xdr:colOff>
      <xdr:row>13</xdr:row>
      <xdr:rowOff>40532</xdr:rowOff>
    </xdr:from>
    <xdr:to>
      <xdr:col>20</xdr:col>
      <xdr:colOff>607978</xdr:colOff>
      <xdr:row>31</xdr:row>
      <xdr:rowOff>67552</xdr:rowOff>
    </xdr:to>
    <xdr:graphicFrame macro="">
      <xdr:nvGraphicFramePr>
        <xdr:cNvPr id="87" name="Chart 86">
          <a:extLst>
            <a:ext uri="{FF2B5EF4-FFF2-40B4-BE49-F238E27FC236}">
              <a16:creationId xmlns:a16="http://schemas.microsoft.com/office/drawing/2014/main" id="{77DED035-2E8F-4230-9381-1AB94E508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259839</xdr:colOff>
      <xdr:row>28</xdr:row>
      <xdr:rowOff>155614</xdr:rowOff>
    </xdr:from>
    <xdr:to>
      <xdr:col>17</xdr:col>
      <xdr:colOff>52837</xdr:colOff>
      <xdr:row>30</xdr:row>
      <xdr:rowOff>169124</xdr:rowOff>
    </xdr:to>
    <xdr:sp macro="" textlink="">
      <xdr:nvSpPr>
        <xdr:cNvPr id="88" name="TextBox 87">
          <a:extLst>
            <a:ext uri="{FF2B5EF4-FFF2-40B4-BE49-F238E27FC236}">
              <a16:creationId xmlns:a16="http://schemas.microsoft.com/office/drawing/2014/main" id="{F4F03BD3-E2B0-A4E9-210A-60AB79365460}"/>
            </a:ext>
          </a:extLst>
        </xdr:cNvPr>
        <xdr:cNvSpPr txBox="1"/>
      </xdr:nvSpPr>
      <xdr:spPr>
        <a:xfrm>
          <a:off x="9444660" y="5235614"/>
          <a:ext cx="1017641" cy="37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Analyst</a:t>
          </a:r>
        </a:p>
      </xdr:txBody>
    </xdr:sp>
    <xdr:clientData/>
  </xdr:twoCellAnchor>
  <xdr:twoCellAnchor>
    <xdr:from>
      <xdr:col>17</xdr:col>
      <xdr:colOff>341309</xdr:colOff>
      <xdr:row>28</xdr:row>
      <xdr:rowOff>157225</xdr:rowOff>
    </xdr:from>
    <xdr:to>
      <xdr:col>19</xdr:col>
      <xdr:colOff>134307</xdr:colOff>
      <xdr:row>30</xdr:row>
      <xdr:rowOff>170735</xdr:rowOff>
    </xdr:to>
    <xdr:sp macro="" textlink="">
      <xdr:nvSpPr>
        <xdr:cNvPr id="89" name="TextBox 88">
          <a:extLst>
            <a:ext uri="{FF2B5EF4-FFF2-40B4-BE49-F238E27FC236}">
              <a16:creationId xmlns:a16="http://schemas.microsoft.com/office/drawing/2014/main" id="{311328B4-360B-AE10-B33B-6348F9A94BFC}"/>
            </a:ext>
          </a:extLst>
        </xdr:cNvPr>
        <xdr:cNvSpPr txBox="1"/>
      </xdr:nvSpPr>
      <xdr:spPr>
        <a:xfrm>
          <a:off x="10750773" y="5237225"/>
          <a:ext cx="1017641" cy="376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Manager</a:t>
          </a:r>
        </a:p>
      </xdr:txBody>
    </xdr:sp>
    <xdr:clientData/>
  </xdr:twoCellAnchor>
  <xdr:twoCellAnchor>
    <xdr:from>
      <xdr:col>15</xdr:col>
      <xdr:colOff>259685</xdr:colOff>
      <xdr:row>30</xdr:row>
      <xdr:rowOff>158836</xdr:rowOff>
    </xdr:from>
    <xdr:to>
      <xdr:col>17</xdr:col>
      <xdr:colOff>594227</xdr:colOff>
      <xdr:row>32</xdr:row>
      <xdr:rowOff>83717</xdr:rowOff>
    </xdr:to>
    <xdr:sp macro="" textlink="">
      <xdr:nvSpPr>
        <xdr:cNvPr id="90" name="TextBox 89">
          <a:extLst>
            <a:ext uri="{FF2B5EF4-FFF2-40B4-BE49-F238E27FC236}">
              <a16:creationId xmlns:a16="http://schemas.microsoft.com/office/drawing/2014/main" id="{6F2A2312-5572-283E-0488-39931A2E6029}"/>
            </a:ext>
          </a:extLst>
        </xdr:cNvPr>
        <xdr:cNvSpPr txBox="1"/>
      </xdr:nvSpPr>
      <xdr:spPr>
        <a:xfrm>
          <a:off x="9444506" y="5601693"/>
          <a:ext cx="1559185" cy="287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HR</a:t>
          </a:r>
          <a:r>
            <a:rPr lang="en-IN" sz="1800" b="1" baseline="0">
              <a:solidFill>
                <a:schemeClr val="bg1"/>
              </a:solidFill>
            </a:rPr>
            <a:t> Specialist</a:t>
          </a:r>
          <a:endParaRPr lang="en-IN" sz="1800" b="1">
            <a:solidFill>
              <a:schemeClr val="bg1"/>
            </a:solidFill>
          </a:endParaRPr>
        </a:p>
      </xdr:txBody>
    </xdr:sp>
    <xdr:clientData/>
  </xdr:twoCellAnchor>
  <xdr:twoCellAnchor>
    <xdr:from>
      <xdr:col>19</xdr:col>
      <xdr:colOff>390369</xdr:colOff>
      <xdr:row>28</xdr:row>
      <xdr:rowOff>151763</xdr:rowOff>
    </xdr:from>
    <xdr:to>
      <xdr:col>22</xdr:col>
      <xdr:colOff>112590</xdr:colOff>
      <xdr:row>30</xdr:row>
      <xdr:rowOff>84364</xdr:rowOff>
    </xdr:to>
    <xdr:sp macro="" textlink="">
      <xdr:nvSpPr>
        <xdr:cNvPr id="91" name="TextBox 90">
          <a:extLst>
            <a:ext uri="{FF2B5EF4-FFF2-40B4-BE49-F238E27FC236}">
              <a16:creationId xmlns:a16="http://schemas.microsoft.com/office/drawing/2014/main" id="{F115EC5B-C4C5-B5D3-BAD0-83F63AE09569}"/>
            </a:ext>
          </a:extLst>
        </xdr:cNvPr>
        <xdr:cNvSpPr txBox="1"/>
      </xdr:nvSpPr>
      <xdr:spPr>
        <a:xfrm>
          <a:off x="12024476" y="5231763"/>
          <a:ext cx="1559185" cy="295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Developer</a:t>
          </a:r>
        </a:p>
        <a:p>
          <a:endParaRPr lang="en-IN" sz="1800" b="1">
            <a:solidFill>
              <a:schemeClr val="bg1"/>
            </a:solidFill>
          </a:endParaRPr>
        </a:p>
      </xdr:txBody>
    </xdr:sp>
    <xdr:clientData/>
  </xdr:twoCellAnchor>
  <xdr:twoCellAnchor>
    <xdr:from>
      <xdr:col>18</xdr:col>
      <xdr:colOff>355067</xdr:colOff>
      <xdr:row>30</xdr:row>
      <xdr:rowOff>162542</xdr:rowOff>
    </xdr:from>
    <xdr:to>
      <xdr:col>21</xdr:col>
      <xdr:colOff>77288</xdr:colOff>
      <xdr:row>32</xdr:row>
      <xdr:rowOff>95143</xdr:rowOff>
    </xdr:to>
    <xdr:sp macro="" textlink="">
      <xdr:nvSpPr>
        <xdr:cNvPr id="92" name="TextBox 91">
          <a:extLst>
            <a:ext uri="{FF2B5EF4-FFF2-40B4-BE49-F238E27FC236}">
              <a16:creationId xmlns:a16="http://schemas.microsoft.com/office/drawing/2014/main" id="{F1C670A9-0D1E-B2E2-38F5-3E7398164696}"/>
            </a:ext>
          </a:extLst>
        </xdr:cNvPr>
        <xdr:cNvSpPr txBox="1"/>
      </xdr:nvSpPr>
      <xdr:spPr>
        <a:xfrm>
          <a:off x="11376853" y="5605399"/>
          <a:ext cx="1559185" cy="295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Designer</a:t>
          </a:r>
        </a:p>
        <a:p>
          <a:endParaRPr lang="en-IN" sz="1800" b="1">
            <a:solidFill>
              <a:schemeClr val="bg1"/>
            </a:solidFill>
          </a:endParaRPr>
        </a:p>
      </xdr:txBody>
    </xdr:sp>
    <xdr:clientData/>
  </xdr:twoCellAnchor>
  <xdr:twoCellAnchor>
    <xdr:from>
      <xdr:col>15</xdr:col>
      <xdr:colOff>64641</xdr:colOff>
      <xdr:row>29</xdr:row>
      <xdr:rowOff>44738</xdr:rowOff>
    </xdr:from>
    <xdr:to>
      <xdr:col>15</xdr:col>
      <xdr:colOff>302210</xdr:colOff>
      <xdr:row>30</xdr:row>
      <xdr:rowOff>86377</xdr:rowOff>
    </xdr:to>
    <xdr:sp macro="" textlink="">
      <xdr:nvSpPr>
        <xdr:cNvPr id="93" name="Oval 92">
          <a:extLst>
            <a:ext uri="{FF2B5EF4-FFF2-40B4-BE49-F238E27FC236}">
              <a16:creationId xmlns:a16="http://schemas.microsoft.com/office/drawing/2014/main" id="{DA09D126-5D60-B5E3-C5FC-1BEDE8D21BEB}"/>
            </a:ext>
          </a:extLst>
        </xdr:cNvPr>
        <xdr:cNvSpPr/>
      </xdr:nvSpPr>
      <xdr:spPr>
        <a:xfrm>
          <a:off x="9249462" y="5306167"/>
          <a:ext cx="237569" cy="223067"/>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137666</xdr:colOff>
      <xdr:row>29</xdr:row>
      <xdr:rowOff>72405</xdr:rowOff>
    </xdr:from>
    <xdr:to>
      <xdr:col>17</xdr:col>
      <xdr:colOff>375235</xdr:colOff>
      <xdr:row>30</xdr:row>
      <xdr:rowOff>114044</xdr:rowOff>
    </xdr:to>
    <xdr:sp macro="" textlink="">
      <xdr:nvSpPr>
        <xdr:cNvPr id="94" name="Oval 93">
          <a:extLst>
            <a:ext uri="{FF2B5EF4-FFF2-40B4-BE49-F238E27FC236}">
              <a16:creationId xmlns:a16="http://schemas.microsoft.com/office/drawing/2014/main" id="{29247A5A-927A-D223-DF6E-160E0CBDA8B4}"/>
            </a:ext>
          </a:extLst>
        </xdr:cNvPr>
        <xdr:cNvSpPr/>
      </xdr:nvSpPr>
      <xdr:spPr>
        <a:xfrm>
          <a:off x="10547130" y="5333834"/>
          <a:ext cx="237569" cy="223067"/>
        </a:xfrm>
        <a:prstGeom prst="ellipse">
          <a:avLst/>
        </a:prstGeom>
        <a:solidFill>
          <a:srgbClr val="E5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227021</xdr:colOff>
      <xdr:row>29</xdr:row>
      <xdr:rowOff>71044</xdr:rowOff>
    </xdr:from>
    <xdr:to>
      <xdr:col>19</xdr:col>
      <xdr:colOff>464590</xdr:colOff>
      <xdr:row>30</xdr:row>
      <xdr:rowOff>112683</xdr:rowOff>
    </xdr:to>
    <xdr:sp macro="" textlink="">
      <xdr:nvSpPr>
        <xdr:cNvPr id="96" name="Oval 95">
          <a:extLst>
            <a:ext uri="{FF2B5EF4-FFF2-40B4-BE49-F238E27FC236}">
              <a16:creationId xmlns:a16="http://schemas.microsoft.com/office/drawing/2014/main" id="{96485030-A325-48A4-6390-2FFBF9471015}"/>
            </a:ext>
          </a:extLst>
        </xdr:cNvPr>
        <xdr:cNvSpPr/>
      </xdr:nvSpPr>
      <xdr:spPr>
        <a:xfrm>
          <a:off x="11861128" y="5332473"/>
          <a:ext cx="237569" cy="223067"/>
        </a:xfrm>
        <a:prstGeom prst="ellipse">
          <a:avLst/>
        </a:prstGeom>
        <a:solidFill>
          <a:srgbClr val="948A5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163973</xdr:colOff>
      <xdr:row>31</xdr:row>
      <xdr:rowOff>64693</xdr:rowOff>
    </xdr:from>
    <xdr:to>
      <xdr:col>18</xdr:col>
      <xdr:colOff>401542</xdr:colOff>
      <xdr:row>32</xdr:row>
      <xdr:rowOff>106332</xdr:rowOff>
    </xdr:to>
    <xdr:sp macro="" textlink="">
      <xdr:nvSpPr>
        <xdr:cNvPr id="97" name="Oval 96">
          <a:extLst>
            <a:ext uri="{FF2B5EF4-FFF2-40B4-BE49-F238E27FC236}">
              <a16:creationId xmlns:a16="http://schemas.microsoft.com/office/drawing/2014/main" id="{FDCE51C9-2D17-4878-E775-F6653E07EBC2}"/>
            </a:ext>
          </a:extLst>
        </xdr:cNvPr>
        <xdr:cNvSpPr/>
      </xdr:nvSpPr>
      <xdr:spPr>
        <a:xfrm>
          <a:off x="11185759" y="5688979"/>
          <a:ext cx="237569" cy="223067"/>
        </a:xfrm>
        <a:prstGeom prst="ellipse">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202777</xdr:colOff>
      <xdr:row>11</xdr:row>
      <xdr:rowOff>50532</xdr:rowOff>
    </xdr:from>
    <xdr:to>
      <xdr:col>20</xdr:col>
      <xdr:colOff>306161</xdr:colOff>
      <xdr:row>14</xdr:row>
      <xdr:rowOff>117453</xdr:rowOff>
    </xdr:to>
    <xdr:sp macro="" textlink="">
      <xdr:nvSpPr>
        <xdr:cNvPr id="98" name="TextBox 97">
          <a:extLst>
            <a:ext uri="{FF2B5EF4-FFF2-40B4-BE49-F238E27FC236}">
              <a16:creationId xmlns:a16="http://schemas.microsoft.com/office/drawing/2014/main" id="{7ECEB7A5-EF7D-3FBD-5474-A7A81982CA74}"/>
            </a:ext>
          </a:extLst>
        </xdr:cNvPr>
        <xdr:cNvSpPr txBox="1"/>
      </xdr:nvSpPr>
      <xdr:spPr>
        <a:xfrm>
          <a:off x="9387598" y="2046246"/>
          <a:ext cx="3164992" cy="611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rPr>
            <a:t>Leave</a:t>
          </a:r>
          <a:r>
            <a:rPr lang="en-IN" sz="1800" b="1" baseline="0">
              <a:solidFill>
                <a:srgbClr val="E5B244"/>
              </a:solidFill>
            </a:rPr>
            <a:t> Tracking</a:t>
          </a:r>
          <a:endParaRPr lang="en-IN" sz="1800" b="1">
            <a:solidFill>
              <a:srgbClr val="E5B244"/>
            </a:solidFill>
          </a:endParaRPr>
        </a:p>
        <a:p>
          <a:r>
            <a:rPr lang="en-IN" sz="1400" b="1">
              <a:solidFill>
                <a:schemeClr val="bg1">
                  <a:lumMod val="75000"/>
                </a:schemeClr>
              </a:solidFill>
            </a:rPr>
            <a:t>Leave</a:t>
          </a:r>
          <a:r>
            <a:rPr lang="en-IN" sz="1400" b="1" baseline="0">
              <a:solidFill>
                <a:schemeClr val="bg1">
                  <a:lumMod val="75000"/>
                </a:schemeClr>
              </a:solidFill>
            </a:rPr>
            <a:t> taken by job title</a:t>
          </a:r>
          <a:endParaRPr lang="en-IN" sz="1400" b="1">
            <a:solidFill>
              <a:schemeClr val="bg1">
                <a:lumMod val="75000"/>
              </a:schemeClr>
            </a:solidFill>
          </a:endParaRPr>
        </a:p>
      </xdr:txBody>
    </xdr:sp>
    <xdr:clientData/>
  </xdr:twoCellAnchor>
  <xdr:twoCellAnchor>
    <xdr:from>
      <xdr:col>22</xdr:col>
      <xdr:colOff>535444</xdr:colOff>
      <xdr:row>17</xdr:row>
      <xdr:rowOff>24213</xdr:rowOff>
    </xdr:from>
    <xdr:to>
      <xdr:col>28</xdr:col>
      <xdr:colOff>398221</xdr:colOff>
      <xdr:row>29</xdr:row>
      <xdr:rowOff>150678</xdr:rowOff>
    </xdr:to>
    <xdr:graphicFrame macro="">
      <xdr:nvGraphicFramePr>
        <xdr:cNvPr id="99" name="Chart 98">
          <a:extLst>
            <a:ext uri="{FF2B5EF4-FFF2-40B4-BE49-F238E27FC236}">
              <a16:creationId xmlns:a16="http://schemas.microsoft.com/office/drawing/2014/main" id="{78874436-1332-4F96-A386-1FADA716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172210</xdr:colOff>
      <xdr:row>16</xdr:row>
      <xdr:rowOff>9203</xdr:rowOff>
    </xdr:from>
    <xdr:to>
      <xdr:col>27</xdr:col>
      <xdr:colOff>275594</xdr:colOff>
      <xdr:row>19</xdr:row>
      <xdr:rowOff>76124</xdr:rowOff>
    </xdr:to>
    <xdr:sp macro="" textlink="">
      <xdr:nvSpPr>
        <xdr:cNvPr id="100" name="TextBox 99">
          <a:extLst>
            <a:ext uri="{FF2B5EF4-FFF2-40B4-BE49-F238E27FC236}">
              <a16:creationId xmlns:a16="http://schemas.microsoft.com/office/drawing/2014/main" id="{941A1935-49E3-D594-AAB5-483290619C6D}"/>
            </a:ext>
          </a:extLst>
        </xdr:cNvPr>
        <xdr:cNvSpPr txBox="1"/>
      </xdr:nvSpPr>
      <xdr:spPr>
        <a:xfrm>
          <a:off x="13668651" y="2936661"/>
          <a:ext cx="3170757" cy="6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rPr>
            <a:t>Regions</a:t>
          </a:r>
        </a:p>
        <a:p>
          <a:r>
            <a:rPr lang="en-IN" sz="1400" b="1">
              <a:solidFill>
                <a:schemeClr val="bg1">
                  <a:lumMod val="75000"/>
                </a:schemeClr>
              </a:solidFill>
            </a:rPr>
            <a:t>Employees</a:t>
          </a:r>
          <a:r>
            <a:rPr lang="en-IN" sz="1400" b="1" baseline="0">
              <a:solidFill>
                <a:schemeClr val="bg1">
                  <a:lumMod val="75000"/>
                </a:schemeClr>
              </a:solidFill>
            </a:rPr>
            <a:t> per region</a:t>
          </a:r>
          <a:endParaRPr lang="en-IN" sz="1400" b="1">
            <a:solidFill>
              <a:schemeClr val="bg1">
                <a:lumMod val="75000"/>
              </a:schemeClr>
            </a:solidFill>
          </a:endParaRPr>
        </a:p>
      </xdr:txBody>
    </xdr:sp>
    <xdr:clientData/>
  </xdr:twoCellAnchor>
  <xdr:twoCellAnchor>
    <xdr:from>
      <xdr:col>22</xdr:col>
      <xdr:colOff>262960</xdr:colOff>
      <xdr:row>6</xdr:row>
      <xdr:rowOff>45713</xdr:rowOff>
    </xdr:from>
    <xdr:to>
      <xdr:col>25</xdr:col>
      <xdr:colOff>145299</xdr:colOff>
      <xdr:row>11</xdr:row>
      <xdr:rowOff>71795</xdr:rowOff>
    </xdr:to>
    <xdr:sp macro="" textlink="Pivot_Tables!AB16">
      <xdr:nvSpPr>
        <xdr:cNvPr id="101" name="TextBox 100">
          <a:extLst>
            <a:ext uri="{FF2B5EF4-FFF2-40B4-BE49-F238E27FC236}">
              <a16:creationId xmlns:a16="http://schemas.microsoft.com/office/drawing/2014/main" id="{3B299B5E-4E22-5A26-7E3F-0FFB96191564}"/>
            </a:ext>
          </a:extLst>
        </xdr:cNvPr>
        <xdr:cNvSpPr txBox="1"/>
      </xdr:nvSpPr>
      <xdr:spPr>
        <a:xfrm>
          <a:off x="13759401" y="1143510"/>
          <a:ext cx="1722762" cy="940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783742-B107-4E21-8A0D-6BB616915318}" type="TxLink">
            <a:rPr lang="en-US" sz="6000" b="1" i="0" u="none" strike="noStrike">
              <a:solidFill>
                <a:schemeClr val="bg1"/>
              </a:solidFill>
              <a:latin typeface="Aptos Narrow"/>
            </a:rPr>
            <a:pPr/>
            <a:t>2.6</a:t>
          </a:fld>
          <a:endParaRPr lang="en-IN" sz="19900" b="1">
            <a:solidFill>
              <a:schemeClr val="bg1"/>
            </a:solidFill>
          </a:endParaRPr>
        </a:p>
      </xdr:txBody>
    </xdr:sp>
    <xdr:clientData/>
  </xdr:twoCellAnchor>
  <xdr:twoCellAnchor>
    <xdr:from>
      <xdr:col>21</xdr:col>
      <xdr:colOff>593678</xdr:colOff>
      <xdr:row>3</xdr:row>
      <xdr:rowOff>163</xdr:rowOff>
    </xdr:from>
    <xdr:to>
      <xdr:col>27</xdr:col>
      <xdr:colOff>83587</xdr:colOff>
      <xdr:row>6</xdr:row>
      <xdr:rowOff>67083</xdr:rowOff>
    </xdr:to>
    <xdr:sp macro="" textlink="">
      <xdr:nvSpPr>
        <xdr:cNvPr id="102" name="TextBox 101">
          <a:extLst>
            <a:ext uri="{FF2B5EF4-FFF2-40B4-BE49-F238E27FC236}">
              <a16:creationId xmlns:a16="http://schemas.microsoft.com/office/drawing/2014/main" id="{8DC9ACFC-578C-3BD8-6EB2-8E859D9AAEEE}"/>
            </a:ext>
          </a:extLst>
        </xdr:cNvPr>
        <xdr:cNvSpPr txBox="1"/>
      </xdr:nvSpPr>
      <xdr:spPr>
        <a:xfrm>
          <a:off x="13476644" y="549061"/>
          <a:ext cx="3170757" cy="6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E5B244"/>
              </a:solidFill>
            </a:rPr>
            <a:t>Performance</a:t>
          </a:r>
          <a:r>
            <a:rPr lang="en-IN" sz="1800" b="1" baseline="0">
              <a:solidFill>
                <a:srgbClr val="E5B244"/>
              </a:solidFill>
            </a:rPr>
            <a:t> Rating</a:t>
          </a:r>
          <a:endParaRPr lang="en-IN" sz="1400" b="1" baseline="0">
            <a:solidFill>
              <a:schemeClr val="bg1">
                <a:lumMod val="75000"/>
              </a:schemeClr>
            </a:solidFill>
          </a:endParaRPr>
        </a:p>
        <a:p>
          <a:r>
            <a:rPr lang="en-IN" sz="1400" b="1" baseline="0">
              <a:solidFill>
                <a:schemeClr val="bg1">
                  <a:lumMod val="75000"/>
                </a:schemeClr>
              </a:solidFill>
            </a:rPr>
            <a:t>Average performance rating</a:t>
          </a:r>
          <a:endParaRPr lang="en-IN" sz="1800" b="1">
            <a:solidFill>
              <a:srgbClr val="E5B244"/>
            </a:solidFill>
          </a:endParaRPr>
        </a:p>
      </xdr:txBody>
    </xdr:sp>
    <xdr:clientData/>
  </xdr:twoCellAnchor>
  <xdr:twoCellAnchor>
    <xdr:from>
      <xdr:col>22</xdr:col>
      <xdr:colOff>273701</xdr:colOff>
      <xdr:row>11</xdr:row>
      <xdr:rowOff>56621</xdr:rowOff>
    </xdr:from>
    <xdr:to>
      <xdr:col>25</xdr:col>
      <xdr:colOff>484322</xdr:colOff>
      <xdr:row>13</xdr:row>
      <xdr:rowOff>43051</xdr:rowOff>
    </xdr:to>
    <xdr:sp macro="" textlink="">
      <xdr:nvSpPr>
        <xdr:cNvPr id="103" name="TextBox 102">
          <a:extLst>
            <a:ext uri="{FF2B5EF4-FFF2-40B4-BE49-F238E27FC236}">
              <a16:creationId xmlns:a16="http://schemas.microsoft.com/office/drawing/2014/main" id="{7CE3F374-0470-BFA5-192E-DE3A80155A2D}"/>
            </a:ext>
          </a:extLst>
        </xdr:cNvPr>
        <xdr:cNvSpPr txBox="1"/>
      </xdr:nvSpPr>
      <xdr:spPr>
        <a:xfrm>
          <a:off x="13770142" y="2069248"/>
          <a:ext cx="2051044" cy="352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Average</a:t>
          </a:r>
          <a:r>
            <a:rPr lang="en-IN" sz="1800" b="1" baseline="0">
              <a:solidFill>
                <a:schemeClr val="bg1"/>
              </a:solidFill>
            </a:rPr>
            <a:t> Rating</a:t>
          </a:r>
          <a:endParaRPr lang="en-IN" sz="1800" b="1">
            <a:solidFill>
              <a:schemeClr val="bg1"/>
            </a:solidFill>
          </a:endParaRPr>
        </a:p>
        <a:p>
          <a:endParaRPr lang="en-IN" sz="1800" b="1">
            <a:solidFill>
              <a:schemeClr val="bg1"/>
            </a:solidFill>
          </a:endParaRPr>
        </a:p>
      </xdr:txBody>
    </xdr:sp>
    <xdr:clientData/>
  </xdr:twoCellAnchor>
  <xdr:twoCellAnchor>
    <xdr:from>
      <xdr:col>1</xdr:col>
      <xdr:colOff>118389</xdr:colOff>
      <xdr:row>18</xdr:row>
      <xdr:rowOff>107627</xdr:rowOff>
    </xdr:from>
    <xdr:to>
      <xdr:col>1</xdr:col>
      <xdr:colOff>129152</xdr:colOff>
      <xdr:row>22</xdr:row>
      <xdr:rowOff>150678</xdr:rowOff>
    </xdr:to>
    <xdr:cxnSp macro="">
      <xdr:nvCxnSpPr>
        <xdr:cNvPr id="105" name="Straight Connector 104">
          <a:extLst>
            <a:ext uri="{FF2B5EF4-FFF2-40B4-BE49-F238E27FC236}">
              <a16:creationId xmlns:a16="http://schemas.microsoft.com/office/drawing/2014/main" id="{6C117CCF-9D04-D973-9A58-CD816FEC54BC}"/>
            </a:ext>
          </a:extLst>
        </xdr:cNvPr>
        <xdr:cNvCxnSpPr/>
      </xdr:nvCxnSpPr>
      <xdr:spPr>
        <a:xfrm>
          <a:off x="731864" y="3401017"/>
          <a:ext cx="10763" cy="774915"/>
        </a:xfrm>
        <a:prstGeom prst="line">
          <a:avLst/>
        </a:prstGeom>
        <a:ln w="41275" cap="rnd">
          <a:solidFill>
            <a:schemeClr val="bg2"/>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411574</xdr:colOff>
      <xdr:row>1</xdr:row>
      <xdr:rowOff>163068</xdr:rowOff>
    </xdr:from>
    <xdr:to>
      <xdr:col>9</xdr:col>
      <xdr:colOff>495084</xdr:colOff>
      <xdr:row>11</xdr:row>
      <xdr:rowOff>118390</xdr:rowOff>
    </xdr:to>
    <xdr:sp macro="" textlink="">
      <xdr:nvSpPr>
        <xdr:cNvPr id="111" name="TextBox 110">
          <a:extLst>
            <a:ext uri="{FF2B5EF4-FFF2-40B4-BE49-F238E27FC236}">
              <a16:creationId xmlns:a16="http://schemas.microsoft.com/office/drawing/2014/main" id="{1A5DBFFC-A00D-00B2-5692-2C0C3B128EB1}"/>
            </a:ext>
          </a:extLst>
        </xdr:cNvPr>
        <xdr:cNvSpPr txBox="1"/>
      </xdr:nvSpPr>
      <xdr:spPr>
        <a:xfrm>
          <a:off x="1634537" y="351216"/>
          <a:ext cx="4363880" cy="183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b="1">
              <a:solidFill>
                <a:srgbClr val="E5B244"/>
              </a:solidFill>
            </a:rPr>
            <a:t>HR</a:t>
          </a:r>
        </a:p>
        <a:p>
          <a:r>
            <a:rPr lang="en-IN" sz="2800" b="1">
              <a:solidFill>
                <a:srgbClr val="E5B244"/>
              </a:solidFill>
            </a:rPr>
            <a:t>Dashboard</a:t>
          </a:r>
        </a:p>
        <a:p>
          <a:r>
            <a:rPr lang="en-IN" sz="2000" b="1">
              <a:solidFill>
                <a:schemeClr val="bg1">
                  <a:lumMod val="75000"/>
                </a:schemeClr>
              </a:solidFill>
            </a:rPr>
            <a:t>Analyze</a:t>
          </a:r>
          <a:r>
            <a:rPr lang="en-IN" sz="2000" b="1" baseline="0">
              <a:solidFill>
                <a:schemeClr val="bg1">
                  <a:lumMod val="75000"/>
                </a:schemeClr>
              </a:solidFill>
            </a:rPr>
            <a:t> and monitor the HR department</a:t>
          </a:r>
          <a:endParaRPr lang="en-IN" sz="2000" b="1">
            <a:solidFill>
              <a:schemeClr val="bg1">
                <a:lumMod val="75000"/>
              </a:schemeClr>
            </a:solidFill>
          </a:endParaRPr>
        </a:p>
      </xdr:txBody>
    </xdr:sp>
    <xdr:clientData/>
  </xdr:twoCellAnchor>
  <xdr:twoCellAnchor editAs="oneCell">
    <xdr:from>
      <xdr:col>10</xdr:col>
      <xdr:colOff>254540</xdr:colOff>
      <xdr:row>1</xdr:row>
      <xdr:rowOff>136914</xdr:rowOff>
    </xdr:from>
    <xdr:to>
      <xdr:col>14</xdr:col>
      <xdr:colOff>520668</xdr:colOff>
      <xdr:row>6</xdr:row>
      <xdr:rowOff>164412</xdr:rowOff>
    </xdr:to>
    <mc:AlternateContent xmlns:mc="http://schemas.openxmlformats.org/markup-compatibility/2006" xmlns:a14="http://schemas.microsoft.com/office/drawing/2010/main">
      <mc:Choice Requires="a14">
        <xdr:graphicFrame macro="">
          <xdr:nvGraphicFramePr>
            <xdr:cNvPr id="112" name="Gender 1">
              <a:extLst>
                <a:ext uri="{FF2B5EF4-FFF2-40B4-BE49-F238E27FC236}">
                  <a16:creationId xmlns:a16="http://schemas.microsoft.com/office/drawing/2014/main" id="{33C00BD7-07B6-4FBE-B61C-54E1488A603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69355" y="325062"/>
              <a:ext cx="2712054" cy="96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203607</xdr:colOff>
      <xdr:row>1</xdr:row>
      <xdr:rowOff>124747</xdr:rowOff>
    </xdr:from>
    <xdr:to>
      <xdr:col>21</xdr:col>
      <xdr:colOff>419746</xdr:colOff>
      <xdr:row>10</xdr:row>
      <xdr:rowOff>21526</xdr:rowOff>
    </xdr:to>
    <mc:AlternateContent xmlns:mc="http://schemas.openxmlformats.org/markup-compatibility/2006" xmlns:a14="http://schemas.microsoft.com/office/drawing/2010/main">
      <mc:Choice Requires="a14">
        <xdr:graphicFrame macro="">
          <xdr:nvGraphicFramePr>
            <xdr:cNvPr id="113" name="Department 1">
              <a:extLst>
                <a:ext uri="{FF2B5EF4-FFF2-40B4-BE49-F238E27FC236}">
                  <a16:creationId xmlns:a16="http://schemas.microsoft.com/office/drawing/2014/main" id="{1F27A724-89F6-4C2D-BC3A-33169648F01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375829" y="312895"/>
              <a:ext cx="3885028" cy="159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380145</xdr:colOff>
      <xdr:row>1</xdr:row>
      <xdr:rowOff>109513</xdr:rowOff>
    </xdr:from>
    <xdr:to>
      <xdr:col>20</xdr:col>
      <xdr:colOff>483529</xdr:colOff>
      <xdr:row>3</xdr:row>
      <xdr:rowOff>118390</xdr:rowOff>
    </xdr:to>
    <xdr:sp macro="" textlink="">
      <xdr:nvSpPr>
        <xdr:cNvPr id="114" name="TextBox 113">
          <a:extLst>
            <a:ext uri="{FF2B5EF4-FFF2-40B4-BE49-F238E27FC236}">
              <a16:creationId xmlns:a16="http://schemas.microsoft.com/office/drawing/2014/main" id="{2EAE4CA0-4AA2-8329-4BA7-E58AF758F0E8}"/>
            </a:ext>
          </a:extLst>
        </xdr:cNvPr>
        <xdr:cNvSpPr txBox="1"/>
      </xdr:nvSpPr>
      <xdr:spPr>
        <a:xfrm>
          <a:off x="9582264" y="292479"/>
          <a:ext cx="3170757" cy="374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bg1"/>
              </a:solidFill>
            </a:rPr>
            <a:t>Filter by department</a:t>
          </a:r>
          <a:endParaRPr lang="en-IN" sz="1400" b="1" baseline="0">
            <a:solidFill>
              <a:schemeClr val="bg1"/>
            </a:solidFill>
          </a:endParaRPr>
        </a:p>
      </xdr:txBody>
    </xdr:sp>
    <xdr:clientData/>
  </xdr:twoCellAnchor>
  <xdr:twoCellAnchor>
    <xdr:from>
      <xdr:col>10</xdr:col>
      <xdr:colOff>532546</xdr:colOff>
      <xdr:row>1</xdr:row>
      <xdr:rowOff>78948</xdr:rowOff>
    </xdr:from>
    <xdr:to>
      <xdr:col>13</xdr:col>
      <xdr:colOff>505849</xdr:colOff>
      <xdr:row>3</xdr:row>
      <xdr:rowOff>32289</xdr:rowOff>
    </xdr:to>
    <xdr:sp macro="" textlink="">
      <xdr:nvSpPr>
        <xdr:cNvPr id="115" name="TextBox 114">
          <a:extLst>
            <a:ext uri="{FF2B5EF4-FFF2-40B4-BE49-F238E27FC236}">
              <a16:creationId xmlns:a16="http://schemas.microsoft.com/office/drawing/2014/main" id="{D3019793-BBC0-2C5F-AFF5-A441396DB842}"/>
            </a:ext>
          </a:extLst>
        </xdr:cNvPr>
        <xdr:cNvSpPr txBox="1"/>
      </xdr:nvSpPr>
      <xdr:spPr>
        <a:xfrm>
          <a:off x="6667292" y="261914"/>
          <a:ext cx="1813726" cy="31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bg1"/>
              </a:solidFill>
            </a:rPr>
            <a:t>Filter by gender</a:t>
          </a:r>
          <a:endParaRPr lang="en-IN" sz="1400" b="1" baseline="0">
            <a:solidFill>
              <a:schemeClr val="bg1"/>
            </a:solidFill>
          </a:endParaRPr>
        </a:p>
      </xdr:txBody>
    </xdr:sp>
    <xdr:clientData/>
  </xdr:twoCellAnchor>
  <xdr:twoCellAnchor>
    <xdr:from>
      <xdr:col>15</xdr:col>
      <xdr:colOff>182240</xdr:colOff>
      <xdr:row>1</xdr:row>
      <xdr:rowOff>175982</xdr:rowOff>
    </xdr:from>
    <xdr:to>
      <xdr:col>15</xdr:col>
      <xdr:colOff>419809</xdr:colOff>
      <xdr:row>3</xdr:row>
      <xdr:rowOff>34655</xdr:rowOff>
    </xdr:to>
    <xdr:sp macro="" textlink="">
      <xdr:nvSpPr>
        <xdr:cNvPr id="116" name="Oval 115">
          <a:extLst>
            <a:ext uri="{FF2B5EF4-FFF2-40B4-BE49-F238E27FC236}">
              <a16:creationId xmlns:a16="http://schemas.microsoft.com/office/drawing/2014/main" id="{67A66B05-5F02-4BC0-ED99-210CDEE6AD25}"/>
            </a:ext>
          </a:extLst>
        </xdr:cNvPr>
        <xdr:cNvSpPr/>
      </xdr:nvSpPr>
      <xdr:spPr>
        <a:xfrm>
          <a:off x="9384359" y="358948"/>
          <a:ext cx="237569" cy="224605"/>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309671</xdr:colOff>
      <xdr:row>1</xdr:row>
      <xdr:rowOff>174261</xdr:rowOff>
    </xdr:from>
    <xdr:to>
      <xdr:col>10</xdr:col>
      <xdr:colOff>547240</xdr:colOff>
      <xdr:row>3</xdr:row>
      <xdr:rowOff>32934</xdr:rowOff>
    </xdr:to>
    <xdr:sp macro="" textlink="">
      <xdr:nvSpPr>
        <xdr:cNvPr id="95" name="Oval 94">
          <a:extLst>
            <a:ext uri="{FF2B5EF4-FFF2-40B4-BE49-F238E27FC236}">
              <a16:creationId xmlns:a16="http://schemas.microsoft.com/office/drawing/2014/main" id="{2EAC2659-147B-5B52-C4EC-B08C7548CCD8}"/>
            </a:ext>
          </a:extLst>
        </xdr:cNvPr>
        <xdr:cNvSpPr/>
      </xdr:nvSpPr>
      <xdr:spPr>
        <a:xfrm>
          <a:off x="6444417" y="357227"/>
          <a:ext cx="237569" cy="224605"/>
        </a:xfrm>
        <a:prstGeom prst="ellipse">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399815</xdr:colOff>
      <xdr:row>3</xdr:row>
      <xdr:rowOff>11760</xdr:rowOff>
    </xdr:from>
    <xdr:to>
      <xdr:col>28</xdr:col>
      <xdr:colOff>518584</xdr:colOff>
      <xdr:row>13</xdr:row>
      <xdr:rowOff>157056</xdr:rowOff>
    </xdr:to>
    <xdr:pic>
      <xdr:nvPicPr>
        <xdr:cNvPr id="40" name="Picture 39">
          <a:extLst>
            <a:ext uri="{FF2B5EF4-FFF2-40B4-BE49-F238E27FC236}">
              <a16:creationId xmlns:a16="http://schemas.microsoft.com/office/drawing/2014/main" id="{384AB078-F743-E8CE-2087-E608EF7743A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686852" y="576204"/>
          <a:ext cx="1953213" cy="202677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399815</xdr:colOff>
      <xdr:row>13</xdr:row>
      <xdr:rowOff>0</xdr:rowOff>
    </xdr:from>
    <xdr:to>
      <xdr:col>14</xdr:col>
      <xdr:colOff>35278</xdr:colOff>
      <xdr:row>21</xdr:row>
      <xdr:rowOff>82315</xdr:rowOff>
    </xdr:to>
    <xdr:pic>
      <xdr:nvPicPr>
        <xdr:cNvPr id="47" name="Picture 46">
          <a:extLst>
            <a:ext uri="{FF2B5EF4-FFF2-40B4-BE49-F238E27FC236}">
              <a16:creationId xmlns:a16="http://schemas.microsoft.com/office/drawing/2014/main" id="{4AC227CA-D2F7-D3CB-5854-9EA08808FAA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14630" y="2445926"/>
          <a:ext cx="2081389" cy="158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35279</xdr:colOff>
      <xdr:row>12</xdr:row>
      <xdr:rowOff>47036</xdr:rowOff>
    </xdr:from>
    <xdr:to>
      <xdr:col>4</xdr:col>
      <xdr:colOff>270463</xdr:colOff>
      <xdr:row>18</xdr:row>
      <xdr:rowOff>63499</xdr:rowOff>
    </xdr:to>
    <xdr:pic>
      <xdr:nvPicPr>
        <xdr:cNvPr id="48" name="Picture 47">
          <a:extLst>
            <a:ext uri="{FF2B5EF4-FFF2-40B4-BE49-F238E27FC236}">
              <a16:creationId xmlns:a16="http://schemas.microsoft.com/office/drawing/2014/main" id="{8B39E373-0A71-75EC-FEB7-87CC2BB5232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58242" y="2304814"/>
          <a:ext cx="1458147" cy="1145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117593</xdr:colOff>
      <xdr:row>2</xdr:row>
      <xdr:rowOff>82315</xdr:rowOff>
    </xdr:from>
    <xdr:to>
      <xdr:col>2</xdr:col>
      <xdr:colOff>376297</xdr:colOff>
      <xdr:row>10</xdr:row>
      <xdr:rowOff>176389</xdr:rowOff>
    </xdr:to>
    <xdr:pic>
      <xdr:nvPicPr>
        <xdr:cNvPr id="49" name="Picture 48">
          <a:extLst>
            <a:ext uri="{FF2B5EF4-FFF2-40B4-BE49-F238E27FC236}">
              <a16:creationId xmlns:a16="http://schemas.microsoft.com/office/drawing/2014/main" id="{49CC353F-3B9C-E18B-521D-C2A6C1ED24BA}"/>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7593" y="458611"/>
          <a:ext cx="1481667" cy="1599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98425</xdr:colOff>
      <xdr:row>14</xdr:row>
      <xdr:rowOff>165100</xdr:rowOff>
    </xdr:from>
    <xdr:to>
      <xdr:col>1</xdr:col>
      <xdr:colOff>1447800</xdr:colOff>
      <xdr:row>26</xdr:row>
      <xdr:rowOff>76200</xdr:rowOff>
    </xdr:to>
    <xdr:graphicFrame macro="">
      <xdr:nvGraphicFramePr>
        <xdr:cNvPr id="2" name="Chart 1">
          <a:extLst>
            <a:ext uri="{FF2B5EF4-FFF2-40B4-BE49-F238E27FC236}">
              <a16:creationId xmlns:a16="http://schemas.microsoft.com/office/drawing/2014/main" id="{CD7E2C08-845E-FC6F-9640-851F40E25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23</xdr:row>
      <xdr:rowOff>25400</xdr:rowOff>
    </xdr:from>
    <xdr:to>
      <xdr:col>8</xdr:col>
      <xdr:colOff>666750</xdr:colOff>
      <xdr:row>33</xdr:row>
      <xdr:rowOff>19050</xdr:rowOff>
    </xdr:to>
    <xdr:graphicFrame macro="">
      <xdr:nvGraphicFramePr>
        <xdr:cNvPr id="3" name="Chart 2">
          <a:extLst>
            <a:ext uri="{FF2B5EF4-FFF2-40B4-BE49-F238E27FC236}">
              <a16:creationId xmlns:a16="http://schemas.microsoft.com/office/drawing/2014/main" id="{F60F251B-D177-39E9-801D-81BEA0DB5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34925</xdr:colOff>
      <xdr:row>13</xdr:row>
      <xdr:rowOff>50800</xdr:rowOff>
    </xdr:from>
    <xdr:to>
      <xdr:col>14</xdr:col>
      <xdr:colOff>488950</xdr:colOff>
      <xdr:row>21</xdr:row>
      <xdr:rowOff>88900</xdr:rowOff>
    </xdr:to>
    <xdr:graphicFrame macro="">
      <xdr:nvGraphicFramePr>
        <xdr:cNvPr id="4" name="Chart 3">
          <a:extLst>
            <a:ext uri="{FF2B5EF4-FFF2-40B4-BE49-F238E27FC236}">
              <a16:creationId xmlns:a16="http://schemas.microsoft.com/office/drawing/2014/main" id="{27A127E0-749B-BB70-26C9-7C3818CBB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41275</xdr:colOff>
      <xdr:row>23</xdr:row>
      <xdr:rowOff>133350</xdr:rowOff>
    </xdr:from>
    <xdr:to>
      <xdr:col>14</xdr:col>
      <xdr:colOff>520700</xdr:colOff>
      <xdr:row>32</xdr:row>
      <xdr:rowOff>82550</xdr:rowOff>
    </xdr:to>
    <xdr:graphicFrame macro="">
      <xdr:nvGraphicFramePr>
        <xdr:cNvPr id="5" name="Chart 4">
          <a:extLst>
            <a:ext uri="{FF2B5EF4-FFF2-40B4-BE49-F238E27FC236}">
              <a16:creationId xmlns:a16="http://schemas.microsoft.com/office/drawing/2014/main" id="{1ADBF841-832A-2E9C-5685-205CD6E20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66675</xdr:colOff>
      <xdr:row>34</xdr:row>
      <xdr:rowOff>133350</xdr:rowOff>
    </xdr:from>
    <xdr:to>
      <xdr:col>14</xdr:col>
      <xdr:colOff>508000</xdr:colOff>
      <xdr:row>43</xdr:row>
      <xdr:rowOff>152400</xdr:rowOff>
    </xdr:to>
    <xdr:graphicFrame macro="">
      <xdr:nvGraphicFramePr>
        <xdr:cNvPr id="7" name="Chart 6">
          <a:extLst>
            <a:ext uri="{FF2B5EF4-FFF2-40B4-BE49-F238E27FC236}">
              <a16:creationId xmlns:a16="http://schemas.microsoft.com/office/drawing/2014/main" id="{7E6B6D07-99CA-4469-BDF4-020F2EF31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123825</xdr:colOff>
      <xdr:row>34</xdr:row>
      <xdr:rowOff>107950</xdr:rowOff>
    </xdr:from>
    <xdr:to>
      <xdr:col>7</xdr:col>
      <xdr:colOff>996950</xdr:colOff>
      <xdr:row>43</xdr:row>
      <xdr:rowOff>6350</xdr:rowOff>
    </xdr:to>
    <xdr:graphicFrame macro="">
      <xdr:nvGraphicFramePr>
        <xdr:cNvPr id="8" name="Chart 7">
          <a:extLst>
            <a:ext uri="{FF2B5EF4-FFF2-40B4-BE49-F238E27FC236}">
              <a16:creationId xmlns:a16="http://schemas.microsoft.com/office/drawing/2014/main" id="{04994CC0-49F2-48DE-8304-46599EA3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120650</xdr:colOff>
      <xdr:row>44</xdr:row>
      <xdr:rowOff>25400</xdr:rowOff>
    </xdr:from>
    <xdr:to>
      <xdr:col>7</xdr:col>
      <xdr:colOff>984250</xdr:colOff>
      <xdr:row>54</xdr:row>
      <xdr:rowOff>25400</xdr:rowOff>
    </xdr:to>
    <xdr:graphicFrame macro="">
      <xdr:nvGraphicFramePr>
        <xdr:cNvPr id="9" name="Chart 8">
          <a:extLst>
            <a:ext uri="{FF2B5EF4-FFF2-40B4-BE49-F238E27FC236}">
              <a16:creationId xmlns:a16="http://schemas.microsoft.com/office/drawing/2014/main" id="{33FD7584-4800-12EF-AD2A-E48BE6157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3175</xdr:colOff>
      <xdr:row>17</xdr:row>
      <xdr:rowOff>31750</xdr:rowOff>
    </xdr:from>
    <xdr:to>
      <xdr:col>22</xdr:col>
      <xdr:colOff>0</xdr:colOff>
      <xdr:row>27</xdr:row>
      <xdr:rowOff>95250</xdr:rowOff>
    </xdr:to>
    <xdr:graphicFrame macro="">
      <xdr:nvGraphicFramePr>
        <xdr:cNvPr id="10" name="Chart 9">
          <a:extLst>
            <a:ext uri="{FF2B5EF4-FFF2-40B4-BE49-F238E27FC236}">
              <a16:creationId xmlns:a16="http://schemas.microsoft.com/office/drawing/2014/main" id="{D383399A-B200-3AFF-EF9A-54A1529F4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603250</xdr:colOff>
      <xdr:row>18</xdr:row>
      <xdr:rowOff>114300</xdr:rowOff>
    </xdr:from>
    <xdr:to>
      <xdr:col>25</xdr:col>
      <xdr:colOff>0</xdr:colOff>
      <xdr:row>28</xdr:row>
      <xdr:rowOff>57150</xdr:rowOff>
    </xdr:to>
    <xdr:graphicFrame macro="">
      <xdr:nvGraphicFramePr>
        <xdr:cNvPr id="11" name="Chart 10">
          <a:extLst>
            <a:ext uri="{FF2B5EF4-FFF2-40B4-BE49-F238E27FC236}">
              <a16:creationId xmlns:a16="http://schemas.microsoft.com/office/drawing/2014/main" id="{80352C58-A44E-8EB8-AE90-7A984E037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28</xdr:col>
      <xdr:colOff>482768</xdr:colOff>
      <xdr:row>1</xdr:row>
      <xdr:rowOff>7361</xdr:rowOff>
    </xdr:from>
    <xdr:to>
      <xdr:col>31</xdr:col>
      <xdr:colOff>372851</xdr:colOff>
      <xdr:row>6</xdr:row>
      <xdr:rowOff>5619</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8E8F0667-E073-6732-EE75-F9A34A6C78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152237" y="209662"/>
              <a:ext cx="1828800" cy="942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548797</xdr:colOff>
      <xdr:row>1</xdr:row>
      <xdr:rowOff>5955</xdr:rowOff>
    </xdr:from>
    <xdr:to>
      <xdr:col>34</xdr:col>
      <xdr:colOff>556889</xdr:colOff>
      <xdr:row>10</xdr:row>
      <xdr:rowOff>157345</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7AD6AA07-99FB-9D1E-B413-6416AAA293B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7156983" y="208256"/>
              <a:ext cx="1828800" cy="1837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al Sangani" refreshedDate="45840.824728125001" createdVersion="8" refreshedVersion="8" minRefreshableVersion="3" recordCount="50" xr:uid="{6062006E-DC7B-4830-8D92-F5933A0CEA38}">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ount="27">
        <n v="25"/>
        <n v="27"/>
        <n v="34"/>
        <n v="41"/>
        <n v="56"/>
        <n v="28"/>
        <n v="20"/>
        <n v="58"/>
        <n v="44"/>
        <n v="29"/>
        <n v="23"/>
        <n v="30"/>
        <n v="49"/>
        <n v="60"/>
        <n v="46"/>
        <n v="57"/>
        <n v="24"/>
        <n v="35"/>
        <n v="36"/>
        <n v="31"/>
        <n v="37"/>
        <n v="48"/>
        <n v="45"/>
        <n v="52"/>
        <n v="42"/>
        <n v="21"/>
        <n v="59"/>
      </sharedItems>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ount="50">
        <s v="Luis Reynolds"/>
        <s v="Ashley Simmons MD"/>
        <s v="Cassandra Duncan"/>
        <s v="Janet Harris"/>
        <s v="Mr. Frank Clay"/>
        <s v="Dorothy Price"/>
        <s v="Michele Sexton"/>
        <s v="Richard Schmidt"/>
        <s v="Teresa Pearson"/>
        <s v="Laura Hart"/>
        <s v="Andrea May"/>
        <s v="Casey Martin"/>
        <s v="Amber Allen"/>
        <s v="Adam Johnson"/>
        <s v="Nicole Dominguez"/>
        <s v="Andrew Best"/>
        <s v="Gabrielle Rodriguez"/>
        <s v="Allison Harvey"/>
        <s v="Tristan Mejia"/>
        <s v="Mary Welch"/>
        <s v="Douglas Miles"/>
        <s v="Jessica Fleming"/>
        <s v="Christine Lee"/>
        <s v="Mario Smith DVM"/>
        <s v="Joseph Francis"/>
        <s v="Sarah Young"/>
        <s v="Aaron Hart"/>
        <s v="Brian Boyd"/>
        <s v="Steven Krueger"/>
        <s v="Debra Williams"/>
        <s v="Karen Mitchell"/>
        <s v="Joseph Sanders"/>
        <s v="Shelly George"/>
        <s v="Nicole Houston"/>
        <s v="Kristin Shaffer"/>
        <s v="Joel Aguilar"/>
        <s v="Michael Wade"/>
        <s v="Jessica Walsh"/>
        <s v="Kelly Mack"/>
        <s v="John Conley"/>
        <s v="Aaron Baker"/>
        <s v="Christopher Bass"/>
        <s v="Sean Tucker PhD"/>
        <s v="Jacob Scott"/>
        <s v="Joel Park"/>
        <s v="Russell Marshall"/>
        <s v="James Holden"/>
        <s v="Thomas Murphy"/>
        <s v="Mark Abbott"/>
        <s v="Robin Lynch"/>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ount="3">
        <s v="Leadership Training"/>
        <s v="Excel Workshop"/>
        <s v="None"/>
      </sharedItems>
    </cacheField>
    <cacheField name="Skills" numFmtId="0">
      <sharedItems count="5">
        <s v="Design"/>
        <s v="Management"/>
        <s v="Python"/>
        <s v="Communication"/>
        <s v="Excel"/>
      </sharedItems>
    </cacheField>
    <cacheField name="Certifications" numFmtId="0">
      <sharedItems count="3">
        <s v="Certified Professional"/>
        <s v="Advanced Training"/>
        <s v="None"/>
      </sharedItems>
    </cacheField>
  </cacheFields>
  <extLst>
    <ext xmlns:x14="http://schemas.microsoft.com/office/spreadsheetml/2009/9/main" uri="{725AE2AE-9491-48be-B2B4-4EB974FC3084}">
      <x14:pivotCacheDefinition pivotCacheId="1089710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x v="0"/>
    <x v="0"/>
    <x v="0"/>
    <x v="0"/>
    <x v="0"/>
    <x v="0"/>
    <s v="2019-03-15"/>
    <x v="0"/>
    <x v="0"/>
    <n v="53700"/>
    <s v="C"/>
    <n v="1463"/>
    <s v="Health"/>
    <n v="1"/>
    <n v="1"/>
    <x v="0"/>
    <x v="0"/>
    <x v="0"/>
  </r>
  <r>
    <n v="9116"/>
    <x v="1"/>
    <x v="1"/>
    <x v="1"/>
    <x v="1"/>
    <x v="1"/>
    <x v="1"/>
    <x v="1"/>
    <x v="1"/>
    <s v="2022-12-20"/>
    <x v="0"/>
    <x v="1"/>
    <n v="91091"/>
    <s v="B"/>
    <n v="1024"/>
    <s v="None"/>
    <n v="19"/>
    <n v="4"/>
    <x v="1"/>
    <x v="0"/>
    <x v="0"/>
  </r>
  <r>
    <n v="5120"/>
    <x v="2"/>
    <x v="1"/>
    <x v="2"/>
    <x v="1"/>
    <x v="2"/>
    <x v="2"/>
    <x v="2"/>
    <x v="2"/>
    <s v="2022-08-10"/>
    <x v="0"/>
    <x v="2"/>
    <n v="57538"/>
    <s v="D"/>
    <n v="1674"/>
    <s v="None"/>
    <n v="8"/>
    <n v="1"/>
    <x v="2"/>
    <x v="1"/>
    <x v="1"/>
  </r>
  <r>
    <n v="8071"/>
    <x v="3"/>
    <x v="0"/>
    <x v="3"/>
    <x v="2"/>
    <x v="2"/>
    <x v="0"/>
    <x v="3"/>
    <x v="3"/>
    <s v="2024-09-03"/>
    <x v="1"/>
    <x v="0"/>
    <n v="62993"/>
    <s v="A"/>
    <n v="2695"/>
    <s v="Health + Dental"/>
    <n v="0"/>
    <n v="2"/>
    <x v="2"/>
    <x v="2"/>
    <x v="2"/>
  </r>
  <r>
    <n v="9351"/>
    <x v="4"/>
    <x v="1"/>
    <x v="4"/>
    <x v="3"/>
    <x v="0"/>
    <x v="0"/>
    <x v="2"/>
    <x v="4"/>
    <s v="2019-03-14"/>
    <x v="1"/>
    <x v="1"/>
    <n v="45773"/>
    <s v="A"/>
    <n v="8776"/>
    <s v="Health"/>
    <n v="16"/>
    <n v="4"/>
    <x v="0"/>
    <x v="2"/>
    <x v="2"/>
  </r>
  <r>
    <n v="2873"/>
    <x v="5"/>
    <x v="0"/>
    <x v="5"/>
    <x v="1"/>
    <x v="2"/>
    <x v="3"/>
    <x v="2"/>
    <x v="5"/>
    <s v="2017-01-23"/>
    <x v="0"/>
    <x v="1"/>
    <n v="96249"/>
    <s v="C"/>
    <n v="4826"/>
    <s v="Health + Dental"/>
    <n v="7"/>
    <n v="3"/>
    <x v="0"/>
    <x v="3"/>
    <x v="0"/>
  </r>
  <r>
    <n v="3540"/>
    <x v="6"/>
    <x v="0"/>
    <x v="6"/>
    <x v="0"/>
    <x v="1"/>
    <x v="2"/>
    <x v="2"/>
    <x v="6"/>
    <s v="2024-08-17"/>
    <x v="0"/>
    <x v="2"/>
    <n v="61596"/>
    <s v="C"/>
    <n v="8818"/>
    <s v="Health + Dental"/>
    <n v="4"/>
    <n v="2"/>
    <x v="0"/>
    <x v="1"/>
    <x v="2"/>
  </r>
  <r>
    <n v="3653"/>
    <x v="7"/>
    <x v="0"/>
    <x v="7"/>
    <x v="3"/>
    <x v="3"/>
    <x v="1"/>
    <x v="4"/>
    <x v="7"/>
    <s v="2014-12-09"/>
    <x v="0"/>
    <x v="2"/>
    <n v="97869"/>
    <s v="A"/>
    <n v="1966"/>
    <s v="Health"/>
    <n v="10"/>
    <n v="1"/>
    <x v="0"/>
    <x v="0"/>
    <x v="0"/>
  </r>
  <r>
    <n v="5587"/>
    <x v="8"/>
    <x v="0"/>
    <x v="8"/>
    <x v="2"/>
    <x v="3"/>
    <x v="2"/>
    <x v="2"/>
    <x v="8"/>
    <s v="2021-06-28"/>
    <x v="0"/>
    <x v="0"/>
    <n v="81235"/>
    <s v="A"/>
    <n v="6553"/>
    <s v="None"/>
    <n v="16"/>
    <n v="2"/>
    <x v="2"/>
    <x v="1"/>
    <x v="0"/>
  </r>
  <r>
    <n v="9554"/>
    <x v="9"/>
    <x v="0"/>
    <x v="9"/>
    <x v="1"/>
    <x v="1"/>
    <x v="2"/>
    <x v="3"/>
    <x v="9"/>
    <s v="2018-05-20"/>
    <x v="0"/>
    <x v="1"/>
    <n v="87852"/>
    <s v="A"/>
    <n v="4980"/>
    <s v="Health + Dental"/>
    <n v="19"/>
    <n v="3"/>
    <x v="2"/>
    <x v="2"/>
    <x v="0"/>
  </r>
  <r>
    <n v="6213"/>
    <x v="10"/>
    <x v="1"/>
    <x v="10"/>
    <x v="0"/>
    <x v="3"/>
    <x v="0"/>
    <x v="2"/>
    <x v="10"/>
    <s v="2017-02-13"/>
    <x v="1"/>
    <x v="1"/>
    <n v="59359"/>
    <s v="A"/>
    <n v="9449"/>
    <s v="Health + Dental"/>
    <n v="20"/>
    <n v="3"/>
    <x v="2"/>
    <x v="1"/>
    <x v="2"/>
  </r>
  <r>
    <n v="9105"/>
    <x v="11"/>
    <x v="1"/>
    <x v="11"/>
    <x v="1"/>
    <x v="0"/>
    <x v="1"/>
    <x v="0"/>
    <x v="11"/>
    <s v="2024-05-05"/>
    <x v="1"/>
    <x v="2"/>
    <n v="81225"/>
    <s v="D"/>
    <n v="6202"/>
    <s v="Health + Dental"/>
    <n v="2"/>
    <n v="2"/>
    <x v="1"/>
    <x v="4"/>
    <x v="0"/>
  </r>
  <r>
    <n v="9508"/>
    <x v="12"/>
    <x v="0"/>
    <x v="12"/>
    <x v="4"/>
    <x v="1"/>
    <x v="0"/>
    <x v="0"/>
    <x v="12"/>
    <s v="2022-04-19"/>
    <x v="1"/>
    <x v="0"/>
    <n v="32788"/>
    <s v="D"/>
    <n v="4396"/>
    <s v="Health"/>
    <n v="13"/>
    <n v="5"/>
    <x v="2"/>
    <x v="3"/>
    <x v="1"/>
  </r>
  <r>
    <n v="2436"/>
    <x v="13"/>
    <x v="1"/>
    <x v="13"/>
    <x v="3"/>
    <x v="4"/>
    <x v="0"/>
    <x v="3"/>
    <x v="13"/>
    <s v="2015-11-16"/>
    <x v="1"/>
    <x v="2"/>
    <n v="70452"/>
    <s v="D"/>
    <n v="9911"/>
    <s v="None"/>
    <n v="2"/>
    <n v="1"/>
    <x v="2"/>
    <x v="3"/>
    <x v="0"/>
  </r>
  <r>
    <n v="4441"/>
    <x v="14"/>
    <x v="1"/>
    <x v="14"/>
    <x v="4"/>
    <x v="1"/>
    <x v="3"/>
    <x v="0"/>
    <x v="14"/>
    <s v="2023-09-09"/>
    <x v="0"/>
    <x v="1"/>
    <n v="33045"/>
    <s v="B"/>
    <n v="1456"/>
    <s v="None"/>
    <n v="16"/>
    <n v="3"/>
    <x v="1"/>
    <x v="3"/>
    <x v="2"/>
  </r>
  <r>
    <n v="5827"/>
    <x v="15"/>
    <x v="1"/>
    <x v="15"/>
    <x v="3"/>
    <x v="2"/>
    <x v="3"/>
    <x v="1"/>
    <x v="15"/>
    <s v="2017-12-12"/>
    <x v="2"/>
    <x v="2"/>
    <n v="96429"/>
    <s v="C"/>
    <n v="4740"/>
    <s v="None"/>
    <n v="8"/>
    <n v="1"/>
    <x v="1"/>
    <x v="2"/>
    <x v="2"/>
  </r>
  <r>
    <n v="5184"/>
    <x v="16"/>
    <x v="0"/>
    <x v="16"/>
    <x v="0"/>
    <x v="1"/>
    <x v="2"/>
    <x v="2"/>
    <x v="16"/>
    <s v="2017-03-10"/>
    <x v="2"/>
    <x v="2"/>
    <n v="33183"/>
    <s v="A"/>
    <n v="8114"/>
    <s v="None"/>
    <n v="4"/>
    <n v="2"/>
    <x v="1"/>
    <x v="4"/>
    <x v="1"/>
  </r>
  <r>
    <n v="5874"/>
    <x v="3"/>
    <x v="0"/>
    <x v="17"/>
    <x v="1"/>
    <x v="4"/>
    <x v="3"/>
    <x v="0"/>
    <x v="17"/>
    <s v="2019-03-04"/>
    <x v="2"/>
    <x v="0"/>
    <n v="75065"/>
    <s v="C"/>
    <n v="7123"/>
    <s v="None"/>
    <n v="20"/>
    <n v="2"/>
    <x v="2"/>
    <x v="0"/>
    <x v="1"/>
  </r>
  <r>
    <n v="9834"/>
    <x v="17"/>
    <x v="1"/>
    <x v="3"/>
    <x v="2"/>
    <x v="1"/>
    <x v="1"/>
    <x v="4"/>
    <x v="18"/>
    <s v="2022-11-20"/>
    <x v="0"/>
    <x v="2"/>
    <n v="32877"/>
    <s v="C"/>
    <n v="6432"/>
    <s v="Health"/>
    <n v="11"/>
    <n v="1"/>
    <x v="2"/>
    <x v="0"/>
    <x v="2"/>
  </r>
  <r>
    <n v="5096"/>
    <x v="18"/>
    <x v="1"/>
    <x v="18"/>
    <x v="2"/>
    <x v="1"/>
    <x v="4"/>
    <x v="3"/>
    <x v="19"/>
    <s v="2021-03-02"/>
    <x v="0"/>
    <x v="1"/>
    <n v="46811"/>
    <s v="D"/>
    <n v="1567"/>
    <s v="None"/>
    <n v="7"/>
    <n v="3"/>
    <x v="1"/>
    <x v="0"/>
    <x v="1"/>
  </r>
  <r>
    <n v="2263"/>
    <x v="19"/>
    <x v="1"/>
    <x v="19"/>
    <x v="1"/>
    <x v="3"/>
    <x v="2"/>
    <x v="1"/>
    <x v="20"/>
    <s v="2021-08-01"/>
    <x v="1"/>
    <x v="1"/>
    <n v="87538"/>
    <s v="C"/>
    <n v="3588"/>
    <s v="Health + Dental"/>
    <n v="11"/>
    <n v="5"/>
    <x v="1"/>
    <x v="2"/>
    <x v="2"/>
  </r>
  <r>
    <n v="6505"/>
    <x v="20"/>
    <x v="0"/>
    <x v="5"/>
    <x v="1"/>
    <x v="0"/>
    <x v="1"/>
    <x v="4"/>
    <x v="21"/>
    <s v="2015-08-14"/>
    <x v="0"/>
    <x v="1"/>
    <n v="73002"/>
    <s v="C"/>
    <n v="6296"/>
    <s v="Health"/>
    <n v="2"/>
    <n v="5"/>
    <x v="1"/>
    <x v="1"/>
    <x v="0"/>
  </r>
  <r>
    <n v="8626"/>
    <x v="21"/>
    <x v="1"/>
    <x v="20"/>
    <x v="2"/>
    <x v="3"/>
    <x v="1"/>
    <x v="3"/>
    <x v="22"/>
    <s v="2015-10-21"/>
    <x v="2"/>
    <x v="2"/>
    <n v="41653"/>
    <s v="D"/>
    <n v="9236"/>
    <s v="None"/>
    <n v="13"/>
    <n v="1"/>
    <x v="1"/>
    <x v="0"/>
    <x v="2"/>
  </r>
  <r>
    <n v="5979"/>
    <x v="22"/>
    <x v="0"/>
    <x v="19"/>
    <x v="1"/>
    <x v="0"/>
    <x v="0"/>
    <x v="2"/>
    <x v="23"/>
    <s v="2015-03-14"/>
    <x v="1"/>
    <x v="1"/>
    <n v="67582"/>
    <s v="A"/>
    <n v="1375"/>
    <s v="Health"/>
    <n v="20"/>
    <n v="3"/>
    <x v="1"/>
    <x v="1"/>
    <x v="2"/>
  </r>
  <r>
    <n v="3104"/>
    <x v="23"/>
    <x v="0"/>
    <x v="10"/>
    <x v="0"/>
    <x v="3"/>
    <x v="1"/>
    <x v="1"/>
    <x v="24"/>
    <s v="2024-05-22"/>
    <x v="2"/>
    <x v="1"/>
    <n v="37351"/>
    <s v="D"/>
    <n v="7858"/>
    <s v="Health + Dental"/>
    <n v="18"/>
    <n v="2"/>
    <x v="0"/>
    <x v="1"/>
    <x v="1"/>
  </r>
  <r>
    <n v="8967"/>
    <x v="24"/>
    <x v="0"/>
    <x v="21"/>
    <x v="4"/>
    <x v="4"/>
    <x v="2"/>
    <x v="0"/>
    <x v="25"/>
    <s v="2017-03-19"/>
    <x v="0"/>
    <x v="1"/>
    <n v="36721"/>
    <s v="B"/>
    <n v="8820"/>
    <s v="Health + Dental"/>
    <n v="0"/>
    <n v="2"/>
    <x v="1"/>
    <x v="1"/>
    <x v="0"/>
  </r>
  <r>
    <n v="5087"/>
    <x v="25"/>
    <x v="1"/>
    <x v="5"/>
    <x v="1"/>
    <x v="2"/>
    <x v="4"/>
    <x v="0"/>
    <x v="26"/>
    <s v="2021-09-15"/>
    <x v="1"/>
    <x v="2"/>
    <n v="46326"/>
    <s v="B"/>
    <n v="9189"/>
    <s v="Health + Dental"/>
    <n v="8"/>
    <n v="4"/>
    <x v="0"/>
    <x v="3"/>
    <x v="1"/>
  </r>
  <r>
    <n v="3358"/>
    <x v="26"/>
    <x v="1"/>
    <x v="11"/>
    <x v="1"/>
    <x v="1"/>
    <x v="3"/>
    <x v="1"/>
    <x v="27"/>
    <s v="2022-05-09"/>
    <x v="0"/>
    <x v="0"/>
    <n v="59007"/>
    <s v="C"/>
    <n v="3380"/>
    <s v="Health"/>
    <n v="17"/>
    <n v="3"/>
    <x v="2"/>
    <x v="4"/>
    <x v="0"/>
  </r>
  <r>
    <n v="8256"/>
    <x v="27"/>
    <x v="1"/>
    <x v="14"/>
    <x v="4"/>
    <x v="3"/>
    <x v="0"/>
    <x v="3"/>
    <x v="28"/>
    <s v="2017-06-22"/>
    <x v="0"/>
    <x v="1"/>
    <n v="52020"/>
    <s v="B"/>
    <n v="9585"/>
    <s v="Health + Dental"/>
    <n v="0"/>
    <n v="4"/>
    <x v="1"/>
    <x v="4"/>
    <x v="2"/>
  </r>
  <r>
    <n v="5763"/>
    <x v="28"/>
    <x v="1"/>
    <x v="8"/>
    <x v="2"/>
    <x v="1"/>
    <x v="2"/>
    <x v="1"/>
    <x v="29"/>
    <s v="2020-11-28"/>
    <x v="2"/>
    <x v="1"/>
    <n v="98961"/>
    <s v="D"/>
    <n v="2688"/>
    <s v="Health"/>
    <n v="2"/>
    <n v="5"/>
    <x v="1"/>
    <x v="4"/>
    <x v="0"/>
  </r>
  <r>
    <n v="6838"/>
    <x v="29"/>
    <x v="1"/>
    <x v="22"/>
    <x v="2"/>
    <x v="2"/>
    <x v="3"/>
    <x v="2"/>
    <x v="30"/>
    <s v="2015-08-30"/>
    <x v="2"/>
    <x v="1"/>
    <n v="81943"/>
    <s v="C"/>
    <n v="2255"/>
    <s v="Health"/>
    <n v="18"/>
    <n v="2"/>
    <x v="2"/>
    <x v="2"/>
    <x v="0"/>
  </r>
  <r>
    <n v="9544"/>
    <x v="30"/>
    <x v="1"/>
    <x v="23"/>
    <x v="4"/>
    <x v="4"/>
    <x v="2"/>
    <x v="1"/>
    <x v="31"/>
    <s v="2018-10-27"/>
    <x v="2"/>
    <x v="1"/>
    <n v="47627"/>
    <s v="C"/>
    <n v="1221"/>
    <s v="None"/>
    <n v="4"/>
    <n v="3"/>
    <x v="2"/>
    <x v="1"/>
    <x v="2"/>
  </r>
  <r>
    <n v="8012"/>
    <x v="31"/>
    <x v="0"/>
    <x v="23"/>
    <x v="4"/>
    <x v="0"/>
    <x v="0"/>
    <x v="4"/>
    <x v="32"/>
    <s v="2018-08-26"/>
    <x v="2"/>
    <x v="1"/>
    <n v="56162"/>
    <s v="D"/>
    <n v="6560"/>
    <s v="Health + Dental"/>
    <n v="9"/>
    <n v="4"/>
    <x v="1"/>
    <x v="3"/>
    <x v="2"/>
  </r>
  <r>
    <n v="9374"/>
    <x v="32"/>
    <x v="0"/>
    <x v="24"/>
    <x v="2"/>
    <x v="1"/>
    <x v="2"/>
    <x v="2"/>
    <x v="33"/>
    <s v="2023-07-24"/>
    <x v="1"/>
    <x v="2"/>
    <n v="95734"/>
    <s v="C"/>
    <n v="4854"/>
    <s v="Health"/>
    <n v="13"/>
    <n v="2"/>
    <x v="0"/>
    <x v="0"/>
    <x v="0"/>
  </r>
  <r>
    <n v="3487"/>
    <x v="33"/>
    <x v="1"/>
    <x v="7"/>
    <x v="3"/>
    <x v="1"/>
    <x v="1"/>
    <x v="3"/>
    <x v="34"/>
    <s v="2018-07-09"/>
    <x v="1"/>
    <x v="2"/>
    <n v="74789"/>
    <s v="C"/>
    <n v="8101"/>
    <s v="Health + Dental"/>
    <n v="14"/>
    <n v="5"/>
    <x v="1"/>
    <x v="2"/>
    <x v="2"/>
  </r>
  <r>
    <n v="8445"/>
    <x v="34"/>
    <x v="0"/>
    <x v="16"/>
    <x v="0"/>
    <x v="4"/>
    <x v="0"/>
    <x v="3"/>
    <x v="35"/>
    <s v="2016-12-21"/>
    <x v="0"/>
    <x v="2"/>
    <n v="30137"/>
    <s v="B"/>
    <n v="4031"/>
    <s v="None"/>
    <n v="5"/>
    <n v="3"/>
    <x v="2"/>
    <x v="1"/>
    <x v="0"/>
  </r>
  <r>
    <n v="1550"/>
    <x v="35"/>
    <x v="1"/>
    <x v="25"/>
    <x v="0"/>
    <x v="1"/>
    <x v="0"/>
    <x v="0"/>
    <x v="36"/>
    <s v="2019-06-27"/>
    <x v="0"/>
    <x v="2"/>
    <n v="95510"/>
    <s v="C"/>
    <n v="6811"/>
    <s v="Health"/>
    <n v="18"/>
    <n v="4"/>
    <x v="1"/>
    <x v="4"/>
    <x v="0"/>
  </r>
  <r>
    <n v="9968"/>
    <x v="36"/>
    <x v="1"/>
    <x v="7"/>
    <x v="3"/>
    <x v="1"/>
    <x v="3"/>
    <x v="0"/>
    <x v="37"/>
    <s v="2021-08-27"/>
    <x v="1"/>
    <x v="0"/>
    <n v="80325"/>
    <s v="B"/>
    <n v="6230"/>
    <s v="Health"/>
    <n v="5"/>
    <n v="4"/>
    <x v="2"/>
    <x v="2"/>
    <x v="1"/>
  </r>
  <r>
    <n v="8029"/>
    <x v="37"/>
    <x v="0"/>
    <x v="15"/>
    <x v="3"/>
    <x v="3"/>
    <x v="4"/>
    <x v="4"/>
    <x v="38"/>
    <s v="2017-05-28"/>
    <x v="2"/>
    <x v="1"/>
    <n v="34109"/>
    <s v="B"/>
    <n v="9232"/>
    <s v="Health"/>
    <n v="13"/>
    <n v="3"/>
    <x v="0"/>
    <x v="0"/>
    <x v="0"/>
  </r>
  <r>
    <n v="8847"/>
    <x v="38"/>
    <x v="1"/>
    <x v="3"/>
    <x v="2"/>
    <x v="3"/>
    <x v="3"/>
    <x v="0"/>
    <x v="39"/>
    <s v="2022-01-30"/>
    <x v="2"/>
    <x v="2"/>
    <n v="73330"/>
    <s v="C"/>
    <n v="2276"/>
    <s v="Health + Dental"/>
    <n v="5"/>
    <n v="1"/>
    <x v="2"/>
    <x v="1"/>
    <x v="1"/>
  </r>
  <r>
    <n v="1955"/>
    <x v="39"/>
    <x v="0"/>
    <x v="7"/>
    <x v="3"/>
    <x v="2"/>
    <x v="2"/>
    <x v="1"/>
    <x v="40"/>
    <s v="2017-04-20"/>
    <x v="1"/>
    <x v="2"/>
    <n v="46567"/>
    <s v="A"/>
    <n v="2825"/>
    <s v="Health"/>
    <n v="15"/>
    <n v="3"/>
    <x v="2"/>
    <x v="4"/>
    <x v="1"/>
  </r>
  <r>
    <n v="4522"/>
    <x v="40"/>
    <x v="0"/>
    <x v="18"/>
    <x v="2"/>
    <x v="0"/>
    <x v="4"/>
    <x v="0"/>
    <x v="41"/>
    <s v="2019-07-22"/>
    <x v="1"/>
    <x v="1"/>
    <n v="39795"/>
    <s v="A"/>
    <n v="1670"/>
    <s v="None"/>
    <n v="0"/>
    <n v="2"/>
    <x v="1"/>
    <x v="3"/>
    <x v="2"/>
  </r>
  <r>
    <n v="3078"/>
    <x v="41"/>
    <x v="0"/>
    <x v="25"/>
    <x v="0"/>
    <x v="0"/>
    <x v="0"/>
    <x v="4"/>
    <x v="42"/>
    <s v="2018-11-29"/>
    <x v="1"/>
    <x v="2"/>
    <n v="59506"/>
    <s v="A"/>
    <n v="4428"/>
    <s v="Health + Dental"/>
    <n v="0"/>
    <n v="1"/>
    <x v="2"/>
    <x v="3"/>
    <x v="0"/>
  </r>
  <r>
    <n v="6357"/>
    <x v="42"/>
    <x v="0"/>
    <x v="14"/>
    <x v="4"/>
    <x v="2"/>
    <x v="1"/>
    <x v="4"/>
    <x v="43"/>
    <s v="2022-11-14"/>
    <x v="1"/>
    <x v="2"/>
    <n v="49058"/>
    <s v="B"/>
    <n v="4396"/>
    <s v="None"/>
    <n v="5"/>
    <n v="1"/>
    <x v="2"/>
    <x v="3"/>
    <x v="2"/>
  </r>
  <r>
    <n v="7951"/>
    <x v="43"/>
    <x v="0"/>
    <x v="18"/>
    <x v="2"/>
    <x v="3"/>
    <x v="2"/>
    <x v="4"/>
    <x v="44"/>
    <s v="2016-02-23"/>
    <x v="1"/>
    <x v="0"/>
    <n v="98612"/>
    <s v="A"/>
    <n v="1168"/>
    <s v="None"/>
    <n v="9"/>
    <n v="2"/>
    <x v="1"/>
    <x v="0"/>
    <x v="0"/>
  </r>
  <r>
    <n v="9228"/>
    <x v="44"/>
    <x v="1"/>
    <x v="3"/>
    <x v="2"/>
    <x v="4"/>
    <x v="3"/>
    <x v="1"/>
    <x v="45"/>
    <s v="2018-05-18"/>
    <x v="2"/>
    <x v="1"/>
    <n v="38201"/>
    <s v="A"/>
    <n v="7111"/>
    <s v="Health"/>
    <n v="8"/>
    <n v="4"/>
    <x v="0"/>
    <x v="3"/>
    <x v="2"/>
  </r>
  <r>
    <n v="8988"/>
    <x v="45"/>
    <x v="1"/>
    <x v="0"/>
    <x v="0"/>
    <x v="0"/>
    <x v="2"/>
    <x v="2"/>
    <x v="46"/>
    <s v="2024-03-09"/>
    <x v="2"/>
    <x v="1"/>
    <n v="92919"/>
    <s v="D"/>
    <n v="9497"/>
    <s v="Health"/>
    <n v="7"/>
    <n v="2"/>
    <x v="2"/>
    <x v="3"/>
    <x v="1"/>
  </r>
  <r>
    <n v="1952"/>
    <x v="46"/>
    <x v="0"/>
    <x v="9"/>
    <x v="1"/>
    <x v="4"/>
    <x v="0"/>
    <x v="1"/>
    <x v="47"/>
    <s v="2024-03-27"/>
    <x v="0"/>
    <x v="2"/>
    <n v="45188"/>
    <s v="A"/>
    <n v="9591"/>
    <s v="Health + Dental"/>
    <n v="18"/>
    <n v="3"/>
    <x v="0"/>
    <x v="3"/>
    <x v="2"/>
  </r>
  <r>
    <n v="5760"/>
    <x v="47"/>
    <x v="0"/>
    <x v="26"/>
    <x v="3"/>
    <x v="2"/>
    <x v="1"/>
    <x v="0"/>
    <x v="48"/>
    <s v="2019-12-23"/>
    <x v="0"/>
    <x v="1"/>
    <n v="34927"/>
    <s v="D"/>
    <n v="6996"/>
    <s v="Health + Dental"/>
    <n v="16"/>
    <n v="1"/>
    <x v="1"/>
    <x v="0"/>
    <x v="0"/>
  </r>
  <r>
    <n v="5742"/>
    <x v="48"/>
    <x v="0"/>
    <x v="1"/>
    <x v="1"/>
    <x v="0"/>
    <x v="2"/>
    <x v="3"/>
    <x v="49"/>
    <s v="2016-08-25"/>
    <x v="0"/>
    <x v="1"/>
    <n v="33183"/>
    <s v="A"/>
    <n v="1659"/>
    <s v="None"/>
    <n v="11"/>
    <n v="1"/>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F263A6-0DD1-4D72-9680-F592AF8BF3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M6"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90421-D6B7-463B-96FE-D609FEF2C9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F99DC-EAD4-4946-AAC6-34E1D933171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AB8" firstHeaderRow="1"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6">
        <item x="3"/>
        <item x="0"/>
        <item x="4"/>
        <item x="1"/>
        <item x="2"/>
        <item t="default"/>
      </items>
    </pivotField>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numFmtId="164"/>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86DA68-79C4-4133-A47C-1B5C0299F72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3:Y9"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154396-432F-4674-97FD-E379C53590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10" firstHeaderRow="1"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items count="6">
        <item x="1"/>
        <item x="0"/>
        <item x="4"/>
        <item x="3"/>
        <item x="2"/>
        <item t="default"/>
      </items>
    </pivotField>
    <pivotField axis="axisRow" showAll="0">
      <items count="6">
        <item x="4"/>
        <item x="1"/>
        <item x="3"/>
        <item x="2"/>
        <item x="0"/>
        <item t="default"/>
      </items>
    </pivotField>
    <pivotField showAll="0">
      <items count="6">
        <item x="0"/>
        <item x="1"/>
        <item x="4"/>
        <item x="2"/>
        <item x="3"/>
        <item t="default"/>
      </items>
    </pivotField>
    <pivotField showAll="0">
      <items count="51">
        <item x="40"/>
        <item x="26"/>
        <item x="13"/>
        <item x="17"/>
        <item x="12"/>
        <item x="10"/>
        <item x="15"/>
        <item x="1"/>
        <item x="27"/>
        <item x="11"/>
        <item x="2"/>
        <item x="22"/>
        <item x="41"/>
        <item x="29"/>
        <item x="5"/>
        <item x="20"/>
        <item x="16"/>
        <item x="43"/>
        <item x="46"/>
        <item x="3"/>
        <item x="21"/>
        <item x="37"/>
        <item x="35"/>
        <item x="44"/>
        <item x="39"/>
        <item x="24"/>
        <item x="31"/>
        <item x="30"/>
        <item x="38"/>
        <item x="34"/>
        <item x="9"/>
        <item x="0"/>
        <item x="23"/>
        <item x="48"/>
        <item x="19"/>
        <item x="36"/>
        <item x="6"/>
        <item x="4"/>
        <item x="14"/>
        <item x="33"/>
        <item x="7"/>
        <item x="49"/>
        <item x="45"/>
        <item x="25"/>
        <item x="42"/>
        <item x="32"/>
        <item x="28"/>
        <item x="8"/>
        <item x="47"/>
        <item x="18"/>
        <item t="default"/>
      </items>
    </pivotField>
    <pivotField showAll="0"/>
    <pivotField showAll="0">
      <items count="4">
        <item x="1"/>
        <item x="0"/>
        <item x="2"/>
        <item t="default"/>
      </items>
    </pivotField>
    <pivotField showAll="0">
      <items count="4">
        <item x="1"/>
        <item x="0"/>
        <item x="2"/>
        <item t="default"/>
      </items>
    </pivotField>
    <pivotField dataField="1" showAll="0"/>
    <pivotField showAll="0"/>
    <pivotField showAll="0"/>
    <pivotField showAll="0"/>
    <pivotField showAll="0"/>
    <pivotField showAll="0"/>
    <pivotField showAll="0">
      <items count="4">
        <item x="1"/>
        <item x="0"/>
        <item x="2"/>
        <item t="default"/>
      </items>
    </pivotField>
    <pivotField showAll="0">
      <items count="6">
        <item x="3"/>
        <item x="0"/>
        <item x="4"/>
        <item x="1"/>
        <item x="2"/>
        <item t="default"/>
      </items>
    </pivotField>
    <pivotField showAll="0">
      <items count="4">
        <item x="1"/>
        <item x="0"/>
        <item x="2"/>
        <item t="default"/>
      </items>
    </pivotField>
  </pivotFields>
  <rowFields count="1">
    <field x="6"/>
  </rowFields>
  <rowItems count="6">
    <i>
      <x/>
    </i>
    <i>
      <x v="1"/>
    </i>
    <i>
      <x v="2"/>
    </i>
    <i>
      <x v="3"/>
    </i>
    <i>
      <x v="4"/>
    </i>
    <i t="grand">
      <x/>
    </i>
  </rowItems>
  <colItems count="1">
    <i/>
  </colItems>
  <dataFields count="1">
    <dataField name="Sum of Salar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0637B3-6FC5-405B-9359-631C58FB545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V8" firstHeaderRow="0" firstDataRow="1" firstDataCol="1"/>
  <pivotFields count="21">
    <pivotField showAll="0"/>
    <pivotField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items count="6">
        <item x="1"/>
        <item x="0"/>
        <item x="4"/>
        <item x="3"/>
        <item x="2"/>
        <item t="default"/>
      </items>
    </pivotField>
    <pivotField axis="axisRow" showAll="0">
      <items count="6">
        <item x="4"/>
        <item x="1"/>
        <item x="3"/>
        <item x="2"/>
        <item x="0"/>
        <item t="default"/>
      </items>
    </pivotField>
    <pivotField showAll="0">
      <items count="6">
        <item x="0"/>
        <item x="1"/>
        <item x="4"/>
        <item x="2"/>
        <item x="3"/>
        <item t="default"/>
      </items>
    </pivotField>
    <pivotField showAll="0">
      <items count="51">
        <item x="40"/>
        <item x="26"/>
        <item x="13"/>
        <item x="17"/>
        <item x="12"/>
        <item x="10"/>
        <item x="15"/>
        <item x="1"/>
        <item x="27"/>
        <item x="11"/>
        <item x="2"/>
        <item x="22"/>
        <item x="41"/>
        <item x="29"/>
        <item x="5"/>
        <item x="20"/>
        <item x="16"/>
        <item x="43"/>
        <item x="46"/>
        <item x="3"/>
        <item x="21"/>
        <item x="37"/>
        <item x="35"/>
        <item x="44"/>
        <item x="39"/>
        <item x="24"/>
        <item x="31"/>
        <item x="30"/>
        <item x="38"/>
        <item x="34"/>
        <item x="9"/>
        <item x="0"/>
        <item x="23"/>
        <item x="48"/>
        <item x="19"/>
        <item x="36"/>
        <item x="6"/>
        <item x="4"/>
        <item x="14"/>
        <item x="33"/>
        <item x="7"/>
        <item x="49"/>
        <item x="45"/>
        <item x="25"/>
        <item x="42"/>
        <item x="32"/>
        <item x="28"/>
        <item x="8"/>
        <item x="47"/>
        <item x="18"/>
        <item t="default"/>
      </items>
    </pivotField>
    <pivotField showAll="0"/>
    <pivotField showAll="0">
      <items count="4">
        <item x="1"/>
        <item x="0"/>
        <item x="2"/>
        <item t="default"/>
      </items>
    </pivotField>
    <pivotField showAll="0">
      <items count="4">
        <item x="1"/>
        <item x="0"/>
        <item x="2"/>
        <item t="default"/>
      </items>
    </pivotField>
    <pivotField dataField="1" showAll="0"/>
    <pivotField showAll="0"/>
    <pivotField showAll="0"/>
    <pivotField showAll="0"/>
    <pivotField dataField="1" showAll="0"/>
    <pivotField showAll="0"/>
    <pivotField showAll="0">
      <items count="4">
        <item x="1"/>
        <item x="0"/>
        <item x="2"/>
        <item t="default"/>
      </items>
    </pivotField>
    <pivotField showAll="0">
      <items count="6">
        <item x="3"/>
        <item x="0"/>
        <item x="4"/>
        <item x="1"/>
        <item x="2"/>
        <item t="default"/>
      </items>
    </pivotField>
    <pivotField showAll="0">
      <items count="4">
        <item x="1"/>
        <item x="0"/>
        <item x="2"/>
        <item t="default"/>
      </items>
    </pivotField>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155E52-D6F6-4091-B837-A357B06375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J9" firstHeaderRow="1" firstDataRow="2"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7FA071-5A65-4A25-B186-8F64F2CEB7F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9" firstHeaderRow="1" firstDataRow="1"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D582847-A657-4F21-98D0-7F6C23E7EBC4}" sourceName="Gender">
  <pivotTables>
    <pivotTable tabId="3" name="PivotTable17"/>
    <pivotTable tabId="3" name="PivotTable1"/>
    <pivotTable tabId="3" name="PivotTable12"/>
    <pivotTable tabId="3" name="PivotTable2"/>
    <pivotTable tabId="3" name="PivotTable22"/>
    <pivotTable tabId="3" name="PivotTable25"/>
    <pivotTable tabId="3" name="PivotTable3"/>
    <pivotTable tabId="3" name="PivotTable6"/>
  </pivotTables>
  <data>
    <tabular pivotCacheId="1089710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C84609B-615B-472E-A933-A80F660DF38C}" sourceName="Department">
  <pivotTables>
    <pivotTable tabId="3" name="PivotTable17"/>
    <pivotTable tabId="3" name="PivotTable1"/>
    <pivotTable tabId="3" name="PivotTable12"/>
    <pivotTable tabId="3" name="PivotTable2"/>
    <pivotTable tabId="3" name="PivotTable22"/>
    <pivotTable tabId="3" name="PivotTable25"/>
    <pivotTable tabId="3" name="PivotTable3"/>
    <pivotTable tabId="3" name="PivotTable6"/>
  </pivotTables>
  <data>
    <tabular pivotCacheId="1089710368">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34CA708-5E08-4728-A322-B9E77905B751}" cache="Slicer_Gender" caption="Gender" columnCount="2" style="Slicer Style 2" rowHeight="504000"/>
  <slicer name="Department 1" xr10:uid="{EBB2B0E3-BB58-4ECB-953E-F038D08F44FA}" cache="Slicer_Department" caption="Department" columnCount="3" style="Slicer Style 2" rowHeight="50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76BF3E0-0722-4037-9278-457D0188F890}" cache="Slicer_Gender" caption="Gender" rowHeight="251883"/>
  <slicer name="Department" xr10:uid="{100AC9CE-0870-48F3-978F-9DFD973CBFBF}" cache="Slicer_Department" caption="Departme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178655-554A-4B4A-AB07-6789F1AAC879}" name="Table1" displayName="Table1" ref="A1:U51" totalsRowShown="0" headerRowDxfId="26" dataDxfId="24" headerRowBorderDxfId="25" tableBorderDxfId="23" totalsRowBorderDxfId="22">
  <autoFilter ref="A1:U51" xr:uid="{F8178655-554A-4B4A-AB07-6789F1AAC879}"/>
  <tableColumns count="21">
    <tableColumn id="1" xr3:uid="{7A6DE284-437A-4F93-A73C-7318FF365AE8}" name="Employee ID" dataDxfId="21"/>
    <tableColumn id="2" xr3:uid="{A7CFB468-9A10-42F8-B44A-88918B49F347}" name="Full Name" dataDxfId="20"/>
    <tableColumn id="3" xr3:uid="{513202E8-EB3F-4CE3-9E71-FC5A40526410}" name="Gender" dataDxfId="19"/>
    <tableColumn id="4" xr3:uid="{0D98DBF6-F161-4CD0-8BDC-52A1348E955F}" name="Age" dataDxfId="18"/>
    <tableColumn id="5" xr3:uid="{362AAECD-4EA4-4A14-8A16-16D75D934713}" name="Age range" dataDxfId="17"/>
    <tableColumn id="6" xr3:uid="{68E6C81F-EE88-4A2B-B50E-A58B6086F19D}" name="Region" dataDxfId="16"/>
    <tableColumn id="7" xr3:uid="{D88299B5-B548-48D6-BC0E-D80EC9C5DDB6}" name="Job Title" dataDxfId="15"/>
    <tableColumn id="8" xr3:uid="{8E0706D9-D703-40FF-B64F-39239E08AE28}" name="Department" dataDxfId="14"/>
    <tableColumn id="9" xr3:uid="{FDF9477A-82DE-4EE5-BCEC-EBA456A6533B}" name="Manager/Supervisor" dataDxfId="13"/>
    <tableColumn id="10" xr3:uid="{0E04AA17-BBB2-486D-9E01-AD38B7750265}" name="Date of Hire" dataDxfId="12"/>
    <tableColumn id="11" xr3:uid="{CE841754-12C6-4FCC-BE64-21B5DE311E44}" name="Employment Status" dataDxfId="11"/>
    <tableColumn id="12" xr3:uid="{D5719CA7-3BE8-46F3-B000-891FAB7B3CBB}" name="Work Location" dataDxfId="10"/>
    <tableColumn id="13" xr3:uid="{955C340E-520D-454B-B813-B7D36F399C5C}" name="Salary" dataDxfId="9"/>
    <tableColumn id="14" xr3:uid="{36E311DC-9222-4866-8EF3-42EDD25C39E4}" name="Pay Grade" dataDxfId="8"/>
    <tableColumn id="15" xr3:uid="{2A994B4F-C0D0-4500-B2E5-2868C325E707}" name="Bonus/Allowances" dataDxfId="7"/>
    <tableColumn id="16" xr3:uid="{176F76E7-D891-408E-A3E8-7088A28205B7}" name="Insurance Details" dataDxfId="6"/>
    <tableColumn id="17" xr3:uid="{A847906E-8D6D-4E46-81FE-71B9DC2B74D4}" name="Leave Taken" dataDxfId="5"/>
    <tableColumn id="18" xr3:uid="{75D34309-EF29-4A80-8BF1-2A9A3586A64B}" name="Performance Rating" dataDxfId="4"/>
    <tableColumn id="19" xr3:uid="{977EBB21-43AB-4F2D-B2B4-167119D60E7B}" name="Training Programs Attended" dataDxfId="3"/>
    <tableColumn id="20" xr3:uid="{6D6BCD57-018E-4EEC-BC75-4544CA24EA94}" name="Skills" dataDxfId="2"/>
    <tableColumn id="21" xr3:uid="{2D31008B-1BF8-49CD-BF81-110DE7B49FAD}" name="Certifications"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61AB-1F30-4C73-B299-D7D6C701D9DB}">
  <dimension ref="A1:U51"/>
  <sheetViews>
    <sheetView topLeftCell="A2" workbookViewId="0">
      <selection activeCell="B11" sqref="B11"/>
    </sheetView>
  </sheetViews>
  <sheetFormatPr defaultRowHeight="14.5"/>
  <cols>
    <col min="1" max="21" width="14.6328125" customWidth="1"/>
  </cols>
  <sheetData>
    <row r="1" spans="1:2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c r="A2" s="4">
        <v>4294</v>
      </c>
      <c r="B2" s="5" t="s">
        <v>21</v>
      </c>
      <c r="C2" s="5" t="s">
        <v>22</v>
      </c>
      <c r="D2" s="5">
        <v>25</v>
      </c>
      <c r="E2" s="5" t="s">
        <v>23</v>
      </c>
      <c r="F2" s="5" t="s">
        <v>24</v>
      </c>
      <c r="G2" s="5" t="s">
        <v>25</v>
      </c>
      <c r="H2" s="5" t="s">
        <v>26</v>
      </c>
      <c r="I2" s="5" t="s">
        <v>27</v>
      </c>
      <c r="J2" s="5" t="s">
        <v>28</v>
      </c>
      <c r="K2" s="5" t="s">
        <v>29</v>
      </c>
      <c r="L2" s="5" t="s">
        <v>30</v>
      </c>
      <c r="M2" s="5">
        <v>53700</v>
      </c>
      <c r="N2" s="5" t="s">
        <v>31</v>
      </c>
      <c r="O2" s="5">
        <v>1463</v>
      </c>
      <c r="P2" s="5" t="s">
        <v>32</v>
      </c>
      <c r="Q2" s="5">
        <v>1</v>
      </c>
      <c r="R2" s="5">
        <v>1</v>
      </c>
      <c r="S2" s="5" t="s">
        <v>33</v>
      </c>
      <c r="T2" s="5" t="s">
        <v>34</v>
      </c>
      <c r="U2" s="6" t="s">
        <v>35</v>
      </c>
    </row>
    <row r="3" spans="1:21">
      <c r="A3" s="4">
        <v>9116</v>
      </c>
      <c r="B3" s="5" t="s">
        <v>36</v>
      </c>
      <c r="C3" s="5" t="s">
        <v>37</v>
      </c>
      <c r="D3" s="5">
        <v>27</v>
      </c>
      <c r="E3" s="5" t="s">
        <v>38</v>
      </c>
      <c r="F3" s="5" t="s">
        <v>39</v>
      </c>
      <c r="G3" s="5" t="s">
        <v>40</v>
      </c>
      <c r="H3" s="5" t="s">
        <v>41</v>
      </c>
      <c r="I3" s="5" t="s">
        <v>42</v>
      </c>
      <c r="J3" s="5" t="s">
        <v>43</v>
      </c>
      <c r="K3" s="5" t="s">
        <v>29</v>
      </c>
      <c r="L3" s="5" t="s">
        <v>44</v>
      </c>
      <c r="M3" s="5">
        <v>91091</v>
      </c>
      <c r="N3" s="5" t="s">
        <v>45</v>
      </c>
      <c r="O3" s="5">
        <v>1024</v>
      </c>
      <c r="P3" s="5" t="s">
        <v>46</v>
      </c>
      <c r="Q3" s="5">
        <v>19</v>
      </c>
      <c r="R3" s="5">
        <v>4</v>
      </c>
      <c r="S3" s="5" t="s">
        <v>47</v>
      </c>
      <c r="T3" s="5" t="s">
        <v>34</v>
      </c>
      <c r="U3" s="6" t="s">
        <v>35</v>
      </c>
    </row>
    <row r="4" spans="1:21">
      <c r="A4" s="4">
        <v>5120</v>
      </c>
      <c r="B4" s="5" t="s">
        <v>48</v>
      </c>
      <c r="C4" s="5" t="s">
        <v>37</v>
      </c>
      <c r="D4" s="5">
        <v>34</v>
      </c>
      <c r="E4" s="5" t="s">
        <v>38</v>
      </c>
      <c r="F4" s="5" t="s">
        <v>49</v>
      </c>
      <c r="G4" s="5" t="s">
        <v>50</v>
      </c>
      <c r="H4" s="5" t="s">
        <v>51</v>
      </c>
      <c r="I4" s="5" t="s">
        <v>52</v>
      </c>
      <c r="J4" s="5" t="s">
        <v>53</v>
      </c>
      <c r="K4" s="5" t="s">
        <v>29</v>
      </c>
      <c r="L4" s="5" t="s">
        <v>54</v>
      </c>
      <c r="M4" s="5">
        <v>57538</v>
      </c>
      <c r="N4" s="5" t="s">
        <v>55</v>
      </c>
      <c r="O4" s="5">
        <v>1674</v>
      </c>
      <c r="P4" s="5" t="s">
        <v>46</v>
      </c>
      <c r="Q4" s="5">
        <v>8</v>
      </c>
      <c r="R4" s="5">
        <v>1</v>
      </c>
      <c r="S4" s="5" t="s">
        <v>46</v>
      </c>
      <c r="T4" s="5" t="s">
        <v>56</v>
      </c>
      <c r="U4" s="6" t="s">
        <v>57</v>
      </c>
    </row>
    <row r="5" spans="1:21">
      <c r="A5" s="4">
        <v>8071</v>
      </c>
      <c r="B5" s="5" t="s">
        <v>58</v>
      </c>
      <c r="C5" s="5" t="s">
        <v>22</v>
      </c>
      <c r="D5" s="5">
        <v>41</v>
      </c>
      <c r="E5" s="5" t="s">
        <v>59</v>
      </c>
      <c r="F5" s="5" t="s">
        <v>49</v>
      </c>
      <c r="G5" s="5" t="s">
        <v>25</v>
      </c>
      <c r="H5" s="5" t="s">
        <v>60</v>
      </c>
      <c r="I5" s="5" t="s">
        <v>61</v>
      </c>
      <c r="J5" s="5" t="s">
        <v>62</v>
      </c>
      <c r="K5" s="5" t="s">
        <v>63</v>
      </c>
      <c r="L5" s="5" t="s">
        <v>30</v>
      </c>
      <c r="M5" s="5">
        <v>62993</v>
      </c>
      <c r="N5" s="5" t="s">
        <v>64</v>
      </c>
      <c r="O5" s="5">
        <v>2695</v>
      </c>
      <c r="P5" s="5" t="s">
        <v>65</v>
      </c>
      <c r="Q5" s="5">
        <v>0</v>
      </c>
      <c r="R5" s="5">
        <v>2</v>
      </c>
      <c r="S5" s="5" t="s">
        <v>46</v>
      </c>
      <c r="T5" s="5" t="s">
        <v>66</v>
      </c>
      <c r="U5" s="6" t="s">
        <v>46</v>
      </c>
    </row>
    <row r="6" spans="1:21">
      <c r="A6" s="4">
        <v>9351</v>
      </c>
      <c r="B6" s="5" t="s">
        <v>67</v>
      </c>
      <c r="C6" s="5" t="s">
        <v>37</v>
      </c>
      <c r="D6" s="5">
        <v>56</v>
      </c>
      <c r="E6" s="5" t="s">
        <v>68</v>
      </c>
      <c r="F6" s="5" t="s">
        <v>24</v>
      </c>
      <c r="G6" s="5" t="s">
        <v>25</v>
      </c>
      <c r="H6" s="5" t="s">
        <v>51</v>
      </c>
      <c r="I6" s="5" t="s">
        <v>69</v>
      </c>
      <c r="J6" s="5" t="s">
        <v>70</v>
      </c>
      <c r="K6" s="5" t="s">
        <v>63</v>
      </c>
      <c r="L6" s="5" t="s">
        <v>44</v>
      </c>
      <c r="M6" s="5">
        <v>45773</v>
      </c>
      <c r="N6" s="5" t="s">
        <v>64</v>
      </c>
      <c r="O6" s="5">
        <v>8776</v>
      </c>
      <c r="P6" s="5" t="s">
        <v>32</v>
      </c>
      <c r="Q6" s="5">
        <v>16</v>
      </c>
      <c r="R6" s="5">
        <v>4</v>
      </c>
      <c r="S6" s="5" t="s">
        <v>33</v>
      </c>
      <c r="T6" s="5" t="s">
        <v>66</v>
      </c>
      <c r="U6" s="6" t="s">
        <v>46</v>
      </c>
    </row>
    <row r="7" spans="1:21">
      <c r="A7" s="4">
        <v>2873</v>
      </c>
      <c r="B7" s="5" t="s">
        <v>71</v>
      </c>
      <c r="C7" s="5" t="s">
        <v>22</v>
      </c>
      <c r="D7" s="5">
        <v>28</v>
      </c>
      <c r="E7" s="5" t="s">
        <v>38</v>
      </c>
      <c r="F7" s="5" t="s">
        <v>49</v>
      </c>
      <c r="G7" s="5" t="s">
        <v>72</v>
      </c>
      <c r="H7" s="5" t="s">
        <v>51</v>
      </c>
      <c r="I7" s="5" t="s">
        <v>73</v>
      </c>
      <c r="J7" s="5" t="s">
        <v>74</v>
      </c>
      <c r="K7" s="5" t="s">
        <v>29</v>
      </c>
      <c r="L7" s="5" t="s">
        <v>44</v>
      </c>
      <c r="M7" s="5">
        <v>96249</v>
      </c>
      <c r="N7" s="5" t="s">
        <v>31</v>
      </c>
      <c r="O7" s="5">
        <v>4826</v>
      </c>
      <c r="P7" s="5" t="s">
        <v>65</v>
      </c>
      <c r="Q7" s="5">
        <v>7</v>
      </c>
      <c r="R7" s="5">
        <v>3</v>
      </c>
      <c r="S7" s="5" t="s">
        <v>33</v>
      </c>
      <c r="T7" s="5" t="s">
        <v>75</v>
      </c>
      <c r="U7" s="6" t="s">
        <v>35</v>
      </c>
    </row>
    <row r="8" spans="1:21">
      <c r="A8" s="4">
        <v>3540</v>
      </c>
      <c r="B8" s="5" t="s">
        <v>76</v>
      </c>
      <c r="C8" s="5" t="s">
        <v>22</v>
      </c>
      <c r="D8" s="5">
        <v>20</v>
      </c>
      <c r="E8" s="5" t="s">
        <v>23</v>
      </c>
      <c r="F8" s="5" t="s">
        <v>39</v>
      </c>
      <c r="G8" s="5" t="s">
        <v>50</v>
      </c>
      <c r="H8" s="5" t="s">
        <v>51</v>
      </c>
      <c r="I8" s="5" t="s">
        <v>77</v>
      </c>
      <c r="J8" s="5" t="s">
        <v>78</v>
      </c>
      <c r="K8" s="5" t="s">
        <v>29</v>
      </c>
      <c r="L8" s="5" t="s">
        <v>54</v>
      </c>
      <c r="M8" s="5">
        <v>61596</v>
      </c>
      <c r="N8" s="5" t="s">
        <v>31</v>
      </c>
      <c r="O8" s="5">
        <v>8818</v>
      </c>
      <c r="P8" s="5" t="s">
        <v>65</v>
      </c>
      <c r="Q8" s="5">
        <v>4</v>
      </c>
      <c r="R8" s="5">
        <v>2</v>
      </c>
      <c r="S8" s="5" t="s">
        <v>33</v>
      </c>
      <c r="T8" s="5" t="s">
        <v>56</v>
      </c>
      <c r="U8" s="6" t="s">
        <v>46</v>
      </c>
    </row>
    <row r="9" spans="1:21">
      <c r="A9" s="4">
        <v>3653</v>
      </c>
      <c r="B9" s="5" t="s">
        <v>79</v>
      </c>
      <c r="C9" s="5" t="s">
        <v>22</v>
      </c>
      <c r="D9" s="5">
        <v>58</v>
      </c>
      <c r="E9" s="5" t="s">
        <v>68</v>
      </c>
      <c r="F9" s="5" t="s">
        <v>80</v>
      </c>
      <c r="G9" s="5" t="s">
        <v>40</v>
      </c>
      <c r="H9" s="5" t="s">
        <v>81</v>
      </c>
      <c r="I9" s="5" t="s">
        <v>82</v>
      </c>
      <c r="J9" s="5" t="s">
        <v>83</v>
      </c>
      <c r="K9" s="5" t="s">
        <v>29</v>
      </c>
      <c r="L9" s="5" t="s">
        <v>54</v>
      </c>
      <c r="M9" s="5">
        <v>97869</v>
      </c>
      <c r="N9" s="5" t="s">
        <v>64</v>
      </c>
      <c r="O9" s="5">
        <v>1966</v>
      </c>
      <c r="P9" s="5" t="s">
        <v>32</v>
      </c>
      <c r="Q9" s="5">
        <v>10</v>
      </c>
      <c r="R9" s="5">
        <v>1</v>
      </c>
      <c r="S9" s="5" t="s">
        <v>33</v>
      </c>
      <c r="T9" s="5" t="s">
        <v>34</v>
      </c>
      <c r="U9" s="6" t="s">
        <v>35</v>
      </c>
    </row>
    <row r="10" spans="1:21">
      <c r="A10" s="4">
        <v>5587</v>
      </c>
      <c r="B10" s="5" t="s">
        <v>84</v>
      </c>
      <c r="C10" s="5" t="s">
        <v>22</v>
      </c>
      <c r="D10" s="5">
        <v>44</v>
      </c>
      <c r="E10" s="5" t="s">
        <v>59</v>
      </c>
      <c r="F10" s="5" t="s">
        <v>80</v>
      </c>
      <c r="G10" s="5" t="s">
        <v>50</v>
      </c>
      <c r="H10" s="5" t="s">
        <v>51</v>
      </c>
      <c r="I10" s="5" t="s">
        <v>85</v>
      </c>
      <c r="J10" s="5" t="s">
        <v>86</v>
      </c>
      <c r="K10" s="5" t="s">
        <v>29</v>
      </c>
      <c r="L10" s="5" t="s">
        <v>30</v>
      </c>
      <c r="M10" s="5">
        <v>81235</v>
      </c>
      <c r="N10" s="5" t="s">
        <v>64</v>
      </c>
      <c r="O10" s="5">
        <v>6553</v>
      </c>
      <c r="P10" s="5" t="s">
        <v>46</v>
      </c>
      <c r="Q10" s="5">
        <v>16</v>
      </c>
      <c r="R10" s="5">
        <v>2</v>
      </c>
      <c r="S10" s="5" t="s">
        <v>46</v>
      </c>
      <c r="T10" s="5" t="s">
        <v>56</v>
      </c>
      <c r="U10" s="6" t="s">
        <v>35</v>
      </c>
    </row>
    <row r="11" spans="1:21">
      <c r="A11" s="4">
        <v>9554</v>
      </c>
      <c r="B11" s="5" t="s">
        <v>87</v>
      </c>
      <c r="C11" s="5" t="s">
        <v>22</v>
      </c>
      <c r="D11" s="5">
        <v>29</v>
      </c>
      <c r="E11" s="5" t="s">
        <v>38</v>
      </c>
      <c r="F11" s="5" t="s">
        <v>39</v>
      </c>
      <c r="G11" s="5" t="s">
        <v>50</v>
      </c>
      <c r="H11" s="5" t="s">
        <v>60</v>
      </c>
      <c r="I11" s="5" t="s">
        <v>88</v>
      </c>
      <c r="J11" s="5" t="s">
        <v>89</v>
      </c>
      <c r="K11" s="5" t="s">
        <v>29</v>
      </c>
      <c r="L11" s="5" t="s">
        <v>44</v>
      </c>
      <c r="M11" s="5">
        <v>87852</v>
      </c>
      <c r="N11" s="5" t="s">
        <v>64</v>
      </c>
      <c r="O11" s="5">
        <v>4980</v>
      </c>
      <c r="P11" s="5" t="s">
        <v>65</v>
      </c>
      <c r="Q11" s="5">
        <v>19</v>
      </c>
      <c r="R11" s="5">
        <v>3</v>
      </c>
      <c r="S11" s="5" t="s">
        <v>46</v>
      </c>
      <c r="T11" s="5" t="s">
        <v>66</v>
      </c>
      <c r="U11" s="6" t="s">
        <v>35</v>
      </c>
    </row>
    <row r="12" spans="1:21">
      <c r="A12" s="4">
        <v>6213</v>
      </c>
      <c r="B12" s="5" t="s">
        <v>90</v>
      </c>
      <c r="C12" s="5" t="s">
        <v>37</v>
      </c>
      <c r="D12" s="5">
        <v>23</v>
      </c>
      <c r="E12" s="5" t="s">
        <v>23</v>
      </c>
      <c r="F12" s="5" t="s">
        <v>80</v>
      </c>
      <c r="G12" s="5" t="s">
        <v>25</v>
      </c>
      <c r="H12" s="5" t="s">
        <v>51</v>
      </c>
      <c r="I12" s="5" t="s">
        <v>91</v>
      </c>
      <c r="J12" s="5" t="s">
        <v>92</v>
      </c>
      <c r="K12" s="5" t="s">
        <v>63</v>
      </c>
      <c r="L12" s="5" t="s">
        <v>44</v>
      </c>
      <c r="M12" s="5">
        <v>59359</v>
      </c>
      <c r="N12" s="5" t="s">
        <v>64</v>
      </c>
      <c r="O12" s="5">
        <v>9449</v>
      </c>
      <c r="P12" s="5" t="s">
        <v>65</v>
      </c>
      <c r="Q12" s="5">
        <v>20</v>
      </c>
      <c r="R12" s="5">
        <v>3</v>
      </c>
      <c r="S12" s="5" t="s">
        <v>46</v>
      </c>
      <c r="T12" s="5" t="s">
        <v>56</v>
      </c>
      <c r="U12" s="6" t="s">
        <v>46</v>
      </c>
    </row>
    <row r="13" spans="1:21">
      <c r="A13" s="4">
        <v>9105</v>
      </c>
      <c r="B13" s="5" t="s">
        <v>93</v>
      </c>
      <c r="C13" s="5" t="s">
        <v>37</v>
      </c>
      <c r="D13" s="5">
        <v>30</v>
      </c>
      <c r="E13" s="5" t="s">
        <v>38</v>
      </c>
      <c r="F13" s="5" t="s">
        <v>24</v>
      </c>
      <c r="G13" s="5" t="s">
        <v>40</v>
      </c>
      <c r="H13" s="5" t="s">
        <v>26</v>
      </c>
      <c r="I13" s="5" t="s">
        <v>94</v>
      </c>
      <c r="J13" s="5" t="s">
        <v>95</v>
      </c>
      <c r="K13" s="5" t="s">
        <v>63</v>
      </c>
      <c r="L13" s="5" t="s">
        <v>54</v>
      </c>
      <c r="M13" s="5">
        <v>81225</v>
      </c>
      <c r="N13" s="5" t="s">
        <v>55</v>
      </c>
      <c r="O13" s="5">
        <v>6202</v>
      </c>
      <c r="P13" s="5" t="s">
        <v>65</v>
      </c>
      <c r="Q13" s="5">
        <v>2</v>
      </c>
      <c r="R13" s="5">
        <v>2</v>
      </c>
      <c r="S13" s="5" t="s">
        <v>47</v>
      </c>
      <c r="T13" s="5" t="s">
        <v>96</v>
      </c>
      <c r="U13" s="6" t="s">
        <v>35</v>
      </c>
    </row>
    <row r="14" spans="1:21">
      <c r="A14" s="4">
        <v>9508</v>
      </c>
      <c r="B14" s="5" t="s">
        <v>97</v>
      </c>
      <c r="C14" s="5" t="s">
        <v>22</v>
      </c>
      <c r="D14" s="5">
        <v>49</v>
      </c>
      <c r="E14" s="5" t="s">
        <v>98</v>
      </c>
      <c r="F14" s="5" t="s">
        <v>39</v>
      </c>
      <c r="G14" s="5" t="s">
        <v>25</v>
      </c>
      <c r="H14" s="5" t="s">
        <v>26</v>
      </c>
      <c r="I14" s="5" t="s">
        <v>99</v>
      </c>
      <c r="J14" s="5" t="s">
        <v>100</v>
      </c>
      <c r="K14" s="5" t="s">
        <v>63</v>
      </c>
      <c r="L14" s="5" t="s">
        <v>30</v>
      </c>
      <c r="M14" s="5">
        <v>32788</v>
      </c>
      <c r="N14" s="5" t="s">
        <v>55</v>
      </c>
      <c r="O14" s="5">
        <v>4396</v>
      </c>
      <c r="P14" s="5" t="s">
        <v>32</v>
      </c>
      <c r="Q14" s="5">
        <v>13</v>
      </c>
      <c r="R14" s="5">
        <v>5</v>
      </c>
      <c r="S14" s="5" t="s">
        <v>46</v>
      </c>
      <c r="T14" s="5" t="s">
        <v>75</v>
      </c>
      <c r="U14" s="6" t="s">
        <v>57</v>
      </c>
    </row>
    <row r="15" spans="1:21">
      <c r="A15" s="4">
        <v>2436</v>
      </c>
      <c r="B15" s="5" t="s">
        <v>101</v>
      </c>
      <c r="C15" s="5" t="s">
        <v>37</v>
      </c>
      <c r="D15" s="5">
        <v>60</v>
      </c>
      <c r="E15" s="5" t="s">
        <v>68</v>
      </c>
      <c r="F15" s="5" t="s">
        <v>102</v>
      </c>
      <c r="G15" s="5" t="s">
        <v>25</v>
      </c>
      <c r="H15" s="5" t="s">
        <v>60</v>
      </c>
      <c r="I15" s="5" t="s">
        <v>103</v>
      </c>
      <c r="J15" s="5" t="s">
        <v>104</v>
      </c>
      <c r="K15" s="5" t="s">
        <v>63</v>
      </c>
      <c r="L15" s="5" t="s">
        <v>54</v>
      </c>
      <c r="M15" s="5">
        <v>70452</v>
      </c>
      <c r="N15" s="5" t="s">
        <v>55</v>
      </c>
      <c r="O15" s="5">
        <v>9911</v>
      </c>
      <c r="P15" s="5" t="s">
        <v>46</v>
      </c>
      <c r="Q15" s="5">
        <v>2</v>
      </c>
      <c r="R15" s="5">
        <v>1</v>
      </c>
      <c r="S15" s="5" t="s">
        <v>46</v>
      </c>
      <c r="T15" s="5" t="s">
        <v>75</v>
      </c>
      <c r="U15" s="6" t="s">
        <v>35</v>
      </c>
    </row>
    <row r="16" spans="1:21">
      <c r="A16" s="4">
        <v>4441</v>
      </c>
      <c r="B16" s="5" t="s">
        <v>105</v>
      </c>
      <c r="C16" s="5" t="s">
        <v>37</v>
      </c>
      <c r="D16" s="5">
        <v>46</v>
      </c>
      <c r="E16" s="5" t="s">
        <v>98</v>
      </c>
      <c r="F16" s="5" t="s">
        <v>39</v>
      </c>
      <c r="G16" s="5" t="s">
        <v>72</v>
      </c>
      <c r="H16" s="5" t="s">
        <v>26</v>
      </c>
      <c r="I16" s="5" t="s">
        <v>106</v>
      </c>
      <c r="J16" s="5" t="s">
        <v>107</v>
      </c>
      <c r="K16" s="5" t="s">
        <v>29</v>
      </c>
      <c r="L16" s="5" t="s">
        <v>44</v>
      </c>
      <c r="M16" s="5">
        <v>33045</v>
      </c>
      <c r="N16" s="5" t="s">
        <v>45</v>
      </c>
      <c r="O16" s="5">
        <v>1456</v>
      </c>
      <c r="P16" s="5" t="s">
        <v>46</v>
      </c>
      <c r="Q16" s="5">
        <v>16</v>
      </c>
      <c r="R16" s="5">
        <v>3</v>
      </c>
      <c r="S16" s="5" t="s">
        <v>47</v>
      </c>
      <c r="T16" s="5" t="s">
        <v>75</v>
      </c>
      <c r="U16" s="6" t="s">
        <v>46</v>
      </c>
    </row>
    <row r="17" spans="1:21">
      <c r="A17" s="4">
        <v>5827</v>
      </c>
      <c r="B17" s="5" t="s">
        <v>108</v>
      </c>
      <c r="C17" s="5" t="s">
        <v>37</v>
      </c>
      <c r="D17" s="5">
        <v>57</v>
      </c>
      <c r="E17" s="5" t="s">
        <v>68</v>
      </c>
      <c r="F17" s="5" t="s">
        <v>49</v>
      </c>
      <c r="G17" s="5" t="s">
        <v>72</v>
      </c>
      <c r="H17" s="5" t="s">
        <v>41</v>
      </c>
      <c r="I17" s="5" t="s">
        <v>109</v>
      </c>
      <c r="J17" s="5" t="s">
        <v>110</v>
      </c>
      <c r="K17" s="5" t="s">
        <v>111</v>
      </c>
      <c r="L17" s="5" t="s">
        <v>54</v>
      </c>
      <c r="M17" s="5">
        <v>96429</v>
      </c>
      <c r="N17" s="5" t="s">
        <v>31</v>
      </c>
      <c r="O17" s="5">
        <v>4740</v>
      </c>
      <c r="P17" s="5" t="s">
        <v>46</v>
      </c>
      <c r="Q17" s="5">
        <v>8</v>
      </c>
      <c r="R17" s="5">
        <v>1</v>
      </c>
      <c r="S17" s="5" t="s">
        <v>47</v>
      </c>
      <c r="T17" s="5" t="s">
        <v>66</v>
      </c>
      <c r="U17" s="6" t="s">
        <v>46</v>
      </c>
    </row>
    <row r="18" spans="1:21">
      <c r="A18" s="4">
        <v>5184</v>
      </c>
      <c r="B18" s="5" t="s">
        <v>112</v>
      </c>
      <c r="C18" s="5" t="s">
        <v>22</v>
      </c>
      <c r="D18" s="5">
        <v>24</v>
      </c>
      <c r="E18" s="5" t="s">
        <v>23</v>
      </c>
      <c r="F18" s="5" t="s">
        <v>39</v>
      </c>
      <c r="G18" s="5" t="s">
        <v>50</v>
      </c>
      <c r="H18" s="5" t="s">
        <v>51</v>
      </c>
      <c r="I18" s="5" t="s">
        <v>113</v>
      </c>
      <c r="J18" s="5" t="s">
        <v>114</v>
      </c>
      <c r="K18" s="5" t="s">
        <v>111</v>
      </c>
      <c r="L18" s="5" t="s">
        <v>54</v>
      </c>
      <c r="M18" s="5">
        <v>33183</v>
      </c>
      <c r="N18" s="5" t="s">
        <v>64</v>
      </c>
      <c r="O18" s="5">
        <v>8114</v>
      </c>
      <c r="P18" s="5" t="s">
        <v>46</v>
      </c>
      <c r="Q18" s="5">
        <v>4</v>
      </c>
      <c r="R18" s="5">
        <v>2</v>
      </c>
      <c r="S18" s="5" t="s">
        <v>47</v>
      </c>
      <c r="T18" s="5" t="s">
        <v>96</v>
      </c>
      <c r="U18" s="6" t="s">
        <v>57</v>
      </c>
    </row>
    <row r="19" spans="1:21">
      <c r="A19" s="4">
        <v>5874</v>
      </c>
      <c r="B19" s="5" t="s">
        <v>58</v>
      </c>
      <c r="C19" s="5" t="s">
        <v>22</v>
      </c>
      <c r="D19" s="5">
        <v>35</v>
      </c>
      <c r="E19" s="5" t="s">
        <v>38</v>
      </c>
      <c r="F19" s="5" t="s">
        <v>102</v>
      </c>
      <c r="G19" s="5" t="s">
        <v>72</v>
      </c>
      <c r="H19" s="5" t="s">
        <v>26</v>
      </c>
      <c r="I19" s="5" t="s">
        <v>115</v>
      </c>
      <c r="J19" s="5" t="s">
        <v>116</v>
      </c>
      <c r="K19" s="5" t="s">
        <v>111</v>
      </c>
      <c r="L19" s="5" t="s">
        <v>30</v>
      </c>
      <c r="M19" s="5">
        <v>75065</v>
      </c>
      <c r="N19" s="5" t="s">
        <v>31</v>
      </c>
      <c r="O19" s="5">
        <v>7123</v>
      </c>
      <c r="P19" s="5" t="s">
        <v>46</v>
      </c>
      <c r="Q19" s="5">
        <v>20</v>
      </c>
      <c r="R19" s="5">
        <v>2</v>
      </c>
      <c r="S19" s="5" t="s">
        <v>46</v>
      </c>
      <c r="T19" s="5" t="s">
        <v>34</v>
      </c>
      <c r="U19" s="6" t="s">
        <v>57</v>
      </c>
    </row>
    <row r="20" spans="1:21">
      <c r="A20" s="4">
        <v>9834</v>
      </c>
      <c r="B20" s="5" t="s">
        <v>117</v>
      </c>
      <c r="C20" s="5" t="s">
        <v>37</v>
      </c>
      <c r="D20" s="5">
        <v>41</v>
      </c>
      <c r="E20" s="5" t="s">
        <v>59</v>
      </c>
      <c r="F20" s="5" t="s">
        <v>39</v>
      </c>
      <c r="G20" s="5" t="s">
        <v>40</v>
      </c>
      <c r="H20" s="5" t="s">
        <v>81</v>
      </c>
      <c r="I20" s="5" t="s">
        <v>118</v>
      </c>
      <c r="J20" s="5" t="s">
        <v>119</v>
      </c>
      <c r="K20" s="5" t="s">
        <v>29</v>
      </c>
      <c r="L20" s="5" t="s">
        <v>54</v>
      </c>
      <c r="M20" s="5">
        <v>32877</v>
      </c>
      <c r="N20" s="5" t="s">
        <v>31</v>
      </c>
      <c r="O20" s="5">
        <v>6432</v>
      </c>
      <c r="P20" s="5" t="s">
        <v>32</v>
      </c>
      <c r="Q20" s="5">
        <v>11</v>
      </c>
      <c r="R20" s="5">
        <v>1</v>
      </c>
      <c r="S20" s="5" t="s">
        <v>46</v>
      </c>
      <c r="T20" s="5" t="s">
        <v>34</v>
      </c>
      <c r="U20" s="6" t="s">
        <v>46</v>
      </c>
    </row>
    <row r="21" spans="1:21">
      <c r="A21" s="4">
        <v>5096</v>
      </c>
      <c r="B21" s="5" t="s">
        <v>120</v>
      </c>
      <c r="C21" s="5" t="s">
        <v>37</v>
      </c>
      <c r="D21" s="5">
        <v>36</v>
      </c>
      <c r="E21" s="5" t="s">
        <v>59</v>
      </c>
      <c r="F21" s="5" t="s">
        <v>39</v>
      </c>
      <c r="G21" s="5" t="s">
        <v>121</v>
      </c>
      <c r="H21" s="5" t="s">
        <v>60</v>
      </c>
      <c r="I21" s="5" t="s">
        <v>122</v>
      </c>
      <c r="J21" s="5" t="s">
        <v>123</v>
      </c>
      <c r="K21" s="5" t="s">
        <v>29</v>
      </c>
      <c r="L21" s="5" t="s">
        <v>44</v>
      </c>
      <c r="M21" s="5">
        <v>46811</v>
      </c>
      <c r="N21" s="5" t="s">
        <v>55</v>
      </c>
      <c r="O21" s="5">
        <v>1567</v>
      </c>
      <c r="P21" s="5" t="s">
        <v>46</v>
      </c>
      <c r="Q21" s="5">
        <v>7</v>
      </c>
      <c r="R21" s="5">
        <v>3</v>
      </c>
      <c r="S21" s="5" t="s">
        <v>47</v>
      </c>
      <c r="T21" s="5" t="s">
        <v>34</v>
      </c>
      <c r="U21" s="6" t="s">
        <v>57</v>
      </c>
    </row>
    <row r="22" spans="1:21">
      <c r="A22" s="4">
        <v>2263</v>
      </c>
      <c r="B22" s="5" t="s">
        <v>124</v>
      </c>
      <c r="C22" s="5" t="s">
        <v>37</v>
      </c>
      <c r="D22" s="5">
        <v>31</v>
      </c>
      <c r="E22" s="5" t="s">
        <v>38</v>
      </c>
      <c r="F22" s="5" t="s">
        <v>80</v>
      </c>
      <c r="G22" s="5" t="s">
        <v>50</v>
      </c>
      <c r="H22" s="5" t="s">
        <v>41</v>
      </c>
      <c r="I22" s="5" t="s">
        <v>125</v>
      </c>
      <c r="J22" s="5" t="s">
        <v>126</v>
      </c>
      <c r="K22" s="5" t="s">
        <v>63</v>
      </c>
      <c r="L22" s="5" t="s">
        <v>44</v>
      </c>
      <c r="M22" s="5">
        <v>87538</v>
      </c>
      <c r="N22" s="5" t="s">
        <v>31</v>
      </c>
      <c r="O22" s="5">
        <v>3588</v>
      </c>
      <c r="P22" s="5" t="s">
        <v>65</v>
      </c>
      <c r="Q22" s="5">
        <v>11</v>
      </c>
      <c r="R22" s="5">
        <v>5</v>
      </c>
      <c r="S22" s="5" t="s">
        <v>47</v>
      </c>
      <c r="T22" s="5" t="s">
        <v>66</v>
      </c>
      <c r="U22" s="6" t="s">
        <v>46</v>
      </c>
    </row>
    <row r="23" spans="1:21">
      <c r="A23" s="4">
        <v>6505</v>
      </c>
      <c r="B23" s="5" t="s">
        <v>127</v>
      </c>
      <c r="C23" s="5" t="s">
        <v>22</v>
      </c>
      <c r="D23" s="5">
        <v>28</v>
      </c>
      <c r="E23" s="5" t="s">
        <v>38</v>
      </c>
      <c r="F23" s="5" t="s">
        <v>24</v>
      </c>
      <c r="G23" s="5" t="s">
        <v>40</v>
      </c>
      <c r="H23" s="5" t="s">
        <v>81</v>
      </c>
      <c r="I23" s="5" t="s">
        <v>128</v>
      </c>
      <c r="J23" s="5" t="s">
        <v>129</v>
      </c>
      <c r="K23" s="5" t="s">
        <v>29</v>
      </c>
      <c r="L23" s="5" t="s">
        <v>44</v>
      </c>
      <c r="M23" s="5">
        <v>73002</v>
      </c>
      <c r="N23" s="5" t="s">
        <v>31</v>
      </c>
      <c r="O23" s="5">
        <v>6296</v>
      </c>
      <c r="P23" s="5" t="s">
        <v>32</v>
      </c>
      <c r="Q23" s="5">
        <v>2</v>
      </c>
      <c r="R23" s="5">
        <v>5</v>
      </c>
      <c r="S23" s="5" t="s">
        <v>47</v>
      </c>
      <c r="T23" s="5" t="s">
        <v>56</v>
      </c>
      <c r="U23" s="6" t="s">
        <v>35</v>
      </c>
    </row>
    <row r="24" spans="1:21">
      <c r="A24" s="4">
        <v>8626</v>
      </c>
      <c r="B24" s="5" t="s">
        <v>130</v>
      </c>
      <c r="C24" s="5" t="s">
        <v>37</v>
      </c>
      <c r="D24" s="5">
        <v>37</v>
      </c>
      <c r="E24" s="5" t="s">
        <v>59</v>
      </c>
      <c r="F24" s="5" t="s">
        <v>80</v>
      </c>
      <c r="G24" s="5" t="s">
        <v>40</v>
      </c>
      <c r="H24" s="5" t="s">
        <v>60</v>
      </c>
      <c r="I24" s="5" t="s">
        <v>131</v>
      </c>
      <c r="J24" s="5" t="s">
        <v>132</v>
      </c>
      <c r="K24" s="5" t="s">
        <v>111</v>
      </c>
      <c r="L24" s="5" t="s">
        <v>54</v>
      </c>
      <c r="M24" s="5">
        <v>41653</v>
      </c>
      <c r="N24" s="5" t="s">
        <v>55</v>
      </c>
      <c r="O24" s="5">
        <v>9236</v>
      </c>
      <c r="P24" s="5" t="s">
        <v>46</v>
      </c>
      <c r="Q24" s="5">
        <v>13</v>
      </c>
      <c r="R24" s="5">
        <v>1</v>
      </c>
      <c r="S24" s="5" t="s">
        <v>47</v>
      </c>
      <c r="T24" s="5" t="s">
        <v>34</v>
      </c>
      <c r="U24" s="6" t="s">
        <v>46</v>
      </c>
    </row>
    <row r="25" spans="1:21">
      <c r="A25" s="4">
        <v>5979</v>
      </c>
      <c r="B25" s="5" t="s">
        <v>133</v>
      </c>
      <c r="C25" s="5" t="s">
        <v>22</v>
      </c>
      <c r="D25" s="5">
        <v>31</v>
      </c>
      <c r="E25" s="5" t="s">
        <v>38</v>
      </c>
      <c r="F25" s="5" t="s">
        <v>24</v>
      </c>
      <c r="G25" s="5" t="s">
        <v>25</v>
      </c>
      <c r="H25" s="5" t="s">
        <v>51</v>
      </c>
      <c r="I25" s="5" t="s">
        <v>134</v>
      </c>
      <c r="J25" s="5" t="s">
        <v>135</v>
      </c>
      <c r="K25" s="5" t="s">
        <v>63</v>
      </c>
      <c r="L25" s="5" t="s">
        <v>44</v>
      </c>
      <c r="M25" s="5">
        <v>67582</v>
      </c>
      <c r="N25" s="5" t="s">
        <v>64</v>
      </c>
      <c r="O25" s="5">
        <v>1375</v>
      </c>
      <c r="P25" s="5" t="s">
        <v>32</v>
      </c>
      <c r="Q25" s="5">
        <v>20</v>
      </c>
      <c r="R25" s="5">
        <v>3</v>
      </c>
      <c r="S25" s="5" t="s">
        <v>47</v>
      </c>
      <c r="T25" s="5" t="s">
        <v>56</v>
      </c>
      <c r="U25" s="6" t="s">
        <v>46</v>
      </c>
    </row>
    <row r="26" spans="1:21">
      <c r="A26" s="4">
        <v>3104</v>
      </c>
      <c r="B26" s="5" t="s">
        <v>136</v>
      </c>
      <c r="C26" s="5" t="s">
        <v>22</v>
      </c>
      <c r="D26" s="5">
        <v>23</v>
      </c>
      <c r="E26" s="5" t="s">
        <v>23</v>
      </c>
      <c r="F26" s="5" t="s">
        <v>80</v>
      </c>
      <c r="G26" s="5" t="s">
        <v>40</v>
      </c>
      <c r="H26" s="5" t="s">
        <v>41</v>
      </c>
      <c r="I26" s="5" t="s">
        <v>137</v>
      </c>
      <c r="J26" s="5" t="s">
        <v>138</v>
      </c>
      <c r="K26" s="5" t="s">
        <v>111</v>
      </c>
      <c r="L26" s="5" t="s">
        <v>44</v>
      </c>
      <c r="M26" s="5">
        <v>37351</v>
      </c>
      <c r="N26" s="5" t="s">
        <v>55</v>
      </c>
      <c r="O26" s="5">
        <v>7858</v>
      </c>
      <c r="P26" s="5" t="s">
        <v>65</v>
      </c>
      <c r="Q26" s="5">
        <v>18</v>
      </c>
      <c r="R26" s="5">
        <v>2</v>
      </c>
      <c r="S26" s="5" t="s">
        <v>33</v>
      </c>
      <c r="T26" s="5" t="s">
        <v>56</v>
      </c>
      <c r="U26" s="6" t="s">
        <v>57</v>
      </c>
    </row>
    <row r="27" spans="1:21">
      <c r="A27" s="4">
        <v>8967</v>
      </c>
      <c r="B27" s="5" t="s">
        <v>139</v>
      </c>
      <c r="C27" s="5" t="s">
        <v>22</v>
      </c>
      <c r="D27" s="5">
        <v>48</v>
      </c>
      <c r="E27" s="5" t="s">
        <v>98</v>
      </c>
      <c r="F27" s="5" t="s">
        <v>102</v>
      </c>
      <c r="G27" s="5" t="s">
        <v>50</v>
      </c>
      <c r="H27" s="5" t="s">
        <v>26</v>
      </c>
      <c r="I27" s="5" t="s">
        <v>140</v>
      </c>
      <c r="J27" s="5" t="s">
        <v>141</v>
      </c>
      <c r="K27" s="5" t="s">
        <v>29</v>
      </c>
      <c r="L27" s="5" t="s">
        <v>44</v>
      </c>
      <c r="M27" s="5">
        <v>36721</v>
      </c>
      <c r="N27" s="5" t="s">
        <v>45</v>
      </c>
      <c r="O27" s="5">
        <v>8820</v>
      </c>
      <c r="P27" s="5" t="s">
        <v>65</v>
      </c>
      <c r="Q27" s="5">
        <v>0</v>
      </c>
      <c r="R27" s="5">
        <v>2</v>
      </c>
      <c r="S27" s="5" t="s">
        <v>47</v>
      </c>
      <c r="T27" s="5" t="s">
        <v>56</v>
      </c>
      <c r="U27" s="6" t="s">
        <v>35</v>
      </c>
    </row>
    <row r="28" spans="1:21">
      <c r="A28" s="4">
        <v>5087</v>
      </c>
      <c r="B28" s="5" t="s">
        <v>142</v>
      </c>
      <c r="C28" s="5" t="s">
        <v>37</v>
      </c>
      <c r="D28" s="5">
        <v>28</v>
      </c>
      <c r="E28" s="5" t="s">
        <v>38</v>
      </c>
      <c r="F28" s="5" t="s">
        <v>49</v>
      </c>
      <c r="G28" s="5" t="s">
        <v>121</v>
      </c>
      <c r="H28" s="5" t="s">
        <v>26</v>
      </c>
      <c r="I28" s="5" t="s">
        <v>143</v>
      </c>
      <c r="J28" s="5" t="s">
        <v>144</v>
      </c>
      <c r="K28" s="5" t="s">
        <v>63</v>
      </c>
      <c r="L28" s="5" t="s">
        <v>54</v>
      </c>
      <c r="M28" s="5">
        <v>46326</v>
      </c>
      <c r="N28" s="5" t="s">
        <v>45</v>
      </c>
      <c r="O28" s="5">
        <v>9189</v>
      </c>
      <c r="P28" s="5" t="s">
        <v>65</v>
      </c>
      <c r="Q28" s="5">
        <v>8</v>
      </c>
      <c r="R28" s="5">
        <v>4</v>
      </c>
      <c r="S28" s="5" t="s">
        <v>33</v>
      </c>
      <c r="T28" s="5" t="s">
        <v>75</v>
      </c>
      <c r="U28" s="6" t="s">
        <v>57</v>
      </c>
    </row>
    <row r="29" spans="1:21">
      <c r="A29" s="4">
        <v>3358</v>
      </c>
      <c r="B29" s="5" t="s">
        <v>145</v>
      </c>
      <c r="C29" s="5" t="s">
        <v>37</v>
      </c>
      <c r="D29" s="5">
        <v>30</v>
      </c>
      <c r="E29" s="5" t="s">
        <v>38</v>
      </c>
      <c r="F29" s="5" t="s">
        <v>39</v>
      </c>
      <c r="G29" s="5" t="s">
        <v>72</v>
      </c>
      <c r="H29" s="5" t="s">
        <v>41</v>
      </c>
      <c r="I29" s="5" t="s">
        <v>146</v>
      </c>
      <c r="J29" s="5" t="s">
        <v>147</v>
      </c>
      <c r="K29" s="5" t="s">
        <v>29</v>
      </c>
      <c r="L29" s="5" t="s">
        <v>30</v>
      </c>
      <c r="M29" s="5">
        <v>59007</v>
      </c>
      <c r="N29" s="5" t="s">
        <v>31</v>
      </c>
      <c r="O29" s="5">
        <v>3380</v>
      </c>
      <c r="P29" s="5" t="s">
        <v>32</v>
      </c>
      <c r="Q29" s="5">
        <v>17</v>
      </c>
      <c r="R29" s="5">
        <v>3</v>
      </c>
      <c r="S29" s="5" t="s">
        <v>46</v>
      </c>
      <c r="T29" s="5" t="s">
        <v>96</v>
      </c>
      <c r="U29" s="6" t="s">
        <v>35</v>
      </c>
    </row>
    <row r="30" spans="1:21">
      <c r="A30" s="4">
        <v>8256</v>
      </c>
      <c r="B30" s="5" t="s">
        <v>148</v>
      </c>
      <c r="C30" s="5" t="s">
        <v>37</v>
      </c>
      <c r="D30" s="5">
        <v>46</v>
      </c>
      <c r="E30" s="5" t="s">
        <v>98</v>
      </c>
      <c r="F30" s="5" t="s">
        <v>80</v>
      </c>
      <c r="G30" s="5" t="s">
        <v>25</v>
      </c>
      <c r="H30" s="5" t="s">
        <v>60</v>
      </c>
      <c r="I30" s="5" t="s">
        <v>149</v>
      </c>
      <c r="J30" s="5" t="s">
        <v>150</v>
      </c>
      <c r="K30" s="5" t="s">
        <v>29</v>
      </c>
      <c r="L30" s="5" t="s">
        <v>44</v>
      </c>
      <c r="M30" s="5">
        <v>52020</v>
      </c>
      <c r="N30" s="5" t="s">
        <v>45</v>
      </c>
      <c r="O30" s="5">
        <v>9585</v>
      </c>
      <c r="P30" s="5" t="s">
        <v>65</v>
      </c>
      <c r="Q30" s="5">
        <v>0</v>
      </c>
      <c r="R30" s="5">
        <v>4</v>
      </c>
      <c r="S30" s="5" t="s">
        <v>47</v>
      </c>
      <c r="T30" s="5" t="s">
        <v>96</v>
      </c>
      <c r="U30" s="6" t="s">
        <v>46</v>
      </c>
    </row>
    <row r="31" spans="1:21">
      <c r="A31" s="4">
        <v>5763</v>
      </c>
      <c r="B31" s="5" t="s">
        <v>151</v>
      </c>
      <c r="C31" s="5" t="s">
        <v>37</v>
      </c>
      <c r="D31" s="5">
        <v>44</v>
      </c>
      <c r="E31" s="5" t="s">
        <v>59</v>
      </c>
      <c r="F31" s="5" t="s">
        <v>39</v>
      </c>
      <c r="G31" s="5" t="s">
        <v>50</v>
      </c>
      <c r="H31" s="5" t="s">
        <v>41</v>
      </c>
      <c r="I31" s="5" t="s">
        <v>152</v>
      </c>
      <c r="J31" s="5" t="s">
        <v>153</v>
      </c>
      <c r="K31" s="5" t="s">
        <v>111</v>
      </c>
      <c r="L31" s="5" t="s">
        <v>44</v>
      </c>
      <c r="M31" s="5">
        <v>98961</v>
      </c>
      <c r="N31" s="5" t="s">
        <v>55</v>
      </c>
      <c r="O31" s="5">
        <v>2688</v>
      </c>
      <c r="P31" s="5" t="s">
        <v>32</v>
      </c>
      <c r="Q31" s="5">
        <v>2</v>
      </c>
      <c r="R31" s="5">
        <v>5</v>
      </c>
      <c r="S31" s="5" t="s">
        <v>47</v>
      </c>
      <c r="T31" s="5" t="s">
        <v>96</v>
      </c>
      <c r="U31" s="6" t="s">
        <v>35</v>
      </c>
    </row>
    <row r="32" spans="1:21">
      <c r="A32" s="4">
        <v>6838</v>
      </c>
      <c r="B32" s="5" t="s">
        <v>154</v>
      </c>
      <c r="C32" s="5" t="s">
        <v>37</v>
      </c>
      <c r="D32" s="5">
        <v>45</v>
      </c>
      <c r="E32" s="5" t="s">
        <v>59</v>
      </c>
      <c r="F32" s="5" t="s">
        <v>49</v>
      </c>
      <c r="G32" s="5" t="s">
        <v>72</v>
      </c>
      <c r="H32" s="5" t="s">
        <v>51</v>
      </c>
      <c r="I32" s="5" t="s">
        <v>155</v>
      </c>
      <c r="J32" s="5" t="s">
        <v>156</v>
      </c>
      <c r="K32" s="5" t="s">
        <v>111</v>
      </c>
      <c r="L32" s="5" t="s">
        <v>44</v>
      </c>
      <c r="M32" s="5">
        <v>81943</v>
      </c>
      <c r="N32" s="5" t="s">
        <v>31</v>
      </c>
      <c r="O32" s="5">
        <v>2255</v>
      </c>
      <c r="P32" s="5" t="s">
        <v>32</v>
      </c>
      <c r="Q32" s="5">
        <v>18</v>
      </c>
      <c r="R32" s="5">
        <v>2</v>
      </c>
      <c r="S32" s="5" t="s">
        <v>46</v>
      </c>
      <c r="T32" s="5" t="s">
        <v>66</v>
      </c>
      <c r="U32" s="6" t="s">
        <v>35</v>
      </c>
    </row>
    <row r="33" spans="1:21">
      <c r="A33" s="4">
        <v>9544</v>
      </c>
      <c r="B33" s="5" t="s">
        <v>157</v>
      </c>
      <c r="C33" s="5" t="s">
        <v>37</v>
      </c>
      <c r="D33" s="5">
        <v>52</v>
      </c>
      <c r="E33" s="5" t="s">
        <v>98</v>
      </c>
      <c r="F33" s="5" t="s">
        <v>102</v>
      </c>
      <c r="G33" s="5" t="s">
        <v>50</v>
      </c>
      <c r="H33" s="5" t="s">
        <v>41</v>
      </c>
      <c r="I33" s="5" t="s">
        <v>158</v>
      </c>
      <c r="J33" s="5" t="s">
        <v>159</v>
      </c>
      <c r="K33" s="5" t="s">
        <v>111</v>
      </c>
      <c r="L33" s="5" t="s">
        <v>44</v>
      </c>
      <c r="M33" s="5">
        <v>47627</v>
      </c>
      <c r="N33" s="5" t="s">
        <v>31</v>
      </c>
      <c r="O33" s="5">
        <v>1221</v>
      </c>
      <c r="P33" s="5" t="s">
        <v>46</v>
      </c>
      <c r="Q33" s="5">
        <v>4</v>
      </c>
      <c r="R33" s="5">
        <v>3</v>
      </c>
      <c r="S33" s="5" t="s">
        <v>46</v>
      </c>
      <c r="T33" s="5" t="s">
        <v>56</v>
      </c>
      <c r="U33" s="6" t="s">
        <v>46</v>
      </c>
    </row>
    <row r="34" spans="1:21">
      <c r="A34" s="4">
        <v>8012</v>
      </c>
      <c r="B34" s="5" t="s">
        <v>160</v>
      </c>
      <c r="C34" s="5" t="s">
        <v>22</v>
      </c>
      <c r="D34" s="5">
        <v>52</v>
      </c>
      <c r="E34" s="5" t="s">
        <v>98</v>
      </c>
      <c r="F34" s="5" t="s">
        <v>24</v>
      </c>
      <c r="G34" s="5" t="s">
        <v>25</v>
      </c>
      <c r="H34" s="5" t="s">
        <v>81</v>
      </c>
      <c r="I34" s="5" t="s">
        <v>161</v>
      </c>
      <c r="J34" s="5" t="s">
        <v>162</v>
      </c>
      <c r="K34" s="5" t="s">
        <v>111</v>
      </c>
      <c r="L34" s="5" t="s">
        <v>44</v>
      </c>
      <c r="M34" s="5">
        <v>56162</v>
      </c>
      <c r="N34" s="5" t="s">
        <v>55</v>
      </c>
      <c r="O34" s="5">
        <v>6560</v>
      </c>
      <c r="P34" s="5" t="s">
        <v>65</v>
      </c>
      <c r="Q34" s="5">
        <v>9</v>
      </c>
      <c r="R34" s="5">
        <v>4</v>
      </c>
      <c r="S34" s="5" t="s">
        <v>47</v>
      </c>
      <c r="T34" s="5" t="s">
        <v>75</v>
      </c>
      <c r="U34" s="6" t="s">
        <v>46</v>
      </c>
    </row>
    <row r="35" spans="1:21">
      <c r="A35" s="4">
        <v>9374</v>
      </c>
      <c r="B35" s="5" t="s">
        <v>163</v>
      </c>
      <c r="C35" s="5" t="s">
        <v>22</v>
      </c>
      <c r="D35" s="5">
        <v>42</v>
      </c>
      <c r="E35" s="5" t="s">
        <v>59</v>
      </c>
      <c r="F35" s="5" t="s">
        <v>39</v>
      </c>
      <c r="G35" s="5" t="s">
        <v>50</v>
      </c>
      <c r="H35" s="5" t="s">
        <v>51</v>
      </c>
      <c r="I35" s="5" t="s">
        <v>164</v>
      </c>
      <c r="J35" s="5" t="s">
        <v>165</v>
      </c>
      <c r="K35" s="5" t="s">
        <v>63</v>
      </c>
      <c r="L35" s="5" t="s">
        <v>54</v>
      </c>
      <c r="M35" s="5">
        <v>95734</v>
      </c>
      <c r="N35" s="5" t="s">
        <v>31</v>
      </c>
      <c r="O35" s="5">
        <v>4854</v>
      </c>
      <c r="P35" s="5" t="s">
        <v>32</v>
      </c>
      <c r="Q35" s="5">
        <v>13</v>
      </c>
      <c r="R35" s="5">
        <v>2</v>
      </c>
      <c r="S35" s="5" t="s">
        <v>33</v>
      </c>
      <c r="T35" s="5" t="s">
        <v>34</v>
      </c>
      <c r="U35" s="6" t="s">
        <v>35</v>
      </c>
    </row>
    <row r="36" spans="1:21">
      <c r="A36" s="4">
        <v>3487</v>
      </c>
      <c r="B36" s="5" t="s">
        <v>166</v>
      </c>
      <c r="C36" s="5" t="s">
        <v>37</v>
      </c>
      <c r="D36" s="5">
        <v>58</v>
      </c>
      <c r="E36" s="5" t="s">
        <v>68</v>
      </c>
      <c r="F36" s="5" t="s">
        <v>39</v>
      </c>
      <c r="G36" s="5" t="s">
        <v>40</v>
      </c>
      <c r="H36" s="5" t="s">
        <v>60</v>
      </c>
      <c r="I36" s="5" t="s">
        <v>167</v>
      </c>
      <c r="J36" s="5" t="s">
        <v>168</v>
      </c>
      <c r="K36" s="5" t="s">
        <v>63</v>
      </c>
      <c r="L36" s="5" t="s">
        <v>54</v>
      </c>
      <c r="M36" s="5">
        <v>74789</v>
      </c>
      <c r="N36" s="5" t="s">
        <v>31</v>
      </c>
      <c r="O36" s="5">
        <v>8101</v>
      </c>
      <c r="P36" s="5" t="s">
        <v>65</v>
      </c>
      <c r="Q36" s="5">
        <v>14</v>
      </c>
      <c r="R36" s="5">
        <v>5</v>
      </c>
      <c r="S36" s="5" t="s">
        <v>47</v>
      </c>
      <c r="T36" s="5" t="s">
        <v>66</v>
      </c>
      <c r="U36" s="6" t="s">
        <v>46</v>
      </c>
    </row>
    <row r="37" spans="1:21">
      <c r="A37" s="4">
        <v>8445</v>
      </c>
      <c r="B37" s="5" t="s">
        <v>169</v>
      </c>
      <c r="C37" s="5" t="s">
        <v>22</v>
      </c>
      <c r="D37" s="5">
        <v>24</v>
      </c>
      <c r="E37" s="5" t="s">
        <v>23</v>
      </c>
      <c r="F37" s="5" t="s">
        <v>102</v>
      </c>
      <c r="G37" s="5" t="s">
        <v>25</v>
      </c>
      <c r="H37" s="5" t="s">
        <v>60</v>
      </c>
      <c r="I37" s="5" t="s">
        <v>170</v>
      </c>
      <c r="J37" s="5" t="s">
        <v>171</v>
      </c>
      <c r="K37" s="5" t="s">
        <v>29</v>
      </c>
      <c r="L37" s="5" t="s">
        <v>54</v>
      </c>
      <c r="M37" s="5">
        <v>30137</v>
      </c>
      <c r="N37" s="5" t="s">
        <v>45</v>
      </c>
      <c r="O37" s="5">
        <v>4031</v>
      </c>
      <c r="P37" s="5" t="s">
        <v>46</v>
      </c>
      <c r="Q37" s="5">
        <v>5</v>
      </c>
      <c r="R37" s="5">
        <v>3</v>
      </c>
      <c r="S37" s="5" t="s">
        <v>46</v>
      </c>
      <c r="T37" s="5" t="s">
        <v>56</v>
      </c>
      <c r="U37" s="6" t="s">
        <v>35</v>
      </c>
    </row>
    <row r="38" spans="1:21">
      <c r="A38" s="4">
        <v>1550</v>
      </c>
      <c r="B38" s="5" t="s">
        <v>172</v>
      </c>
      <c r="C38" s="5" t="s">
        <v>37</v>
      </c>
      <c r="D38" s="5">
        <v>21</v>
      </c>
      <c r="E38" s="5" t="s">
        <v>23</v>
      </c>
      <c r="F38" s="5" t="s">
        <v>39</v>
      </c>
      <c r="G38" s="5" t="s">
        <v>25</v>
      </c>
      <c r="H38" s="5" t="s">
        <v>26</v>
      </c>
      <c r="I38" s="5" t="s">
        <v>173</v>
      </c>
      <c r="J38" s="5" t="s">
        <v>174</v>
      </c>
      <c r="K38" s="5" t="s">
        <v>29</v>
      </c>
      <c r="L38" s="5" t="s">
        <v>54</v>
      </c>
      <c r="M38" s="5">
        <v>95510</v>
      </c>
      <c r="N38" s="5" t="s">
        <v>31</v>
      </c>
      <c r="O38" s="5">
        <v>6811</v>
      </c>
      <c r="P38" s="5" t="s">
        <v>32</v>
      </c>
      <c r="Q38" s="5">
        <v>18</v>
      </c>
      <c r="R38" s="5">
        <v>4</v>
      </c>
      <c r="S38" s="5" t="s">
        <v>47</v>
      </c>
      <c r="T38" s="5" t="s">
        <v>96</v>
      </c>
      <c r="U38" s="6" t="s">
        <v>35</v>
      </c>
    </row>
    <row r="39" spans="1:21">
      <c r="A39" s="4">
        <v>9968</v>
      </c>
      <c r="B39" s="5" t="s">
        <v>175</v>
      </c>
      <c r="C39" s="5" t="s">
        <v>37</v>
      </c>
      <c r="D39" s="5">
        <v>58</v>
      </c>
      <c r="E39" s="5" t="s">
        <v>68</v>
      </c>
      <c r="F39" s="5" t="s">
        <v>39</v>
      </c>
      <c r="G39" s="5" t="s">
        <v>72</v>
      </c>
      <c r="H39" s="5" t="s">
        <v>26</v>
      </c>
      <c r="I39" s="5" t="s">
        <v>176</v>
      </c>
      <c r="J39" s="5" t="s">
        <v>177</v>
      </c>
      <c r="K39" s="5" t="s">
        <v>63</v>
      </c>
      <c r="L39" s="5" t="s">
        <v>30</v>
      </c>
      <c r="M39" s="5">
        <v>80325</v>
      </c>
      <c r="N39" s="5" t="s">
        <v>45</v>
      </c>
      <c r="O39" s="5">
        <v>6230</v>
      </c>
      <c r="P39" s="5" t="s">
        <v>32</v>
      </c>
      <c r="Q39" s="5">
        <v>5</v>
      </c>
      <c r="R39" s="5">
        <v>4</v>
      </c>
      <c r="S39" s="5" t="s">
        <v>46</v>
      </c>
      <c r="T39" s="5" t="s">
        <v>66</v>
      </c>
      <c r="U39" s="6" t="s">
        <v>57</v>
      </c>
    </row>
    <row r="40" spans="1:21">
      <c r="A40" s="4">
        <v>8029</v>
      </c>
      <c r="B40" s="5" t="s">
        <v>178</v>
      </c>
      <c r="C40" s="5" t="s">
        <v>22</v>
      </c>
      <c r="D40" s="5">
        <v>57</v>
      </c>
      <c r="E40" s="5" t="s">
        <v>68</v>
      </c>
      <c r="F40" s="5" t="s">
        <v>80</v>
      </c>
      <c r="G40" s="5" t="s">
        <v>121</v>
      </c>
      <c r="H40" s="5" t="s">
        <v>81</v>
      </c>
      <c r="I40" s="5" t="s">
        <v>179</v>
      </c>
      <c r="J40" s="5" t="s">
        <v>180</v>
      </c>
      <c r="K40" s="5" t="s">
        <v>111</v>
      </c>
      <c r="L40" s="5" t="s">
        <v>44</v>
      </c>
      <c r="M40" s="5">
        <v>34109</v>
      </c>
      <c r="N40" s="5" t="s">
        <v>45</v>
      </c>
      <c r="O40" s="5">
        <v>9232</v>
      </c>
      <c r="P40" s="5" t="s">
        <v>32</v>
      </c>
      <c r="Q40" s="5">
        <v>13</v>
      </c>
      <c r="R40" s="5">
        <v>3</v>
      </c>
      <c r="S40" s="5" t="s">
        <v>33</v>
      </c>
      <c r="T40" s="5" t="s">
        <v>34</v>
      </c>
      <c r="U40" s="6" t="s">
        <v>35</v>
      </c>
    </row>
    <row r="41" spans="1:21">
      <c r="A41" s="4">
        <v>8847</v>
      </c>
      <c r="B41" s="5" t="s">
        <v>181</v>
      </c>
      <c r="C41" s="5" t="s">
        <v>37</v>
      </c>
      <c r="D41" s="5">
        <v>41</v>
      </c>
      <c r="E41" s="5" t="s">
        <v>59</v>
      </c>
      <c r="F41" s="5" t="s">
        <v>80</v>
      </c>
      <c r="G41" s="5" t="s">
        <v>72</v>
      </c>
      <c r="H41" s="5" t="s">
        <v>26</v>
      </c>
      <c r="I41" s="5" t="s">
        <v>182</v>
      </c>
      <c r="J41" s="5" t="s">
        <v>183</v>
      </c>
      <c r="K41" s="5" t="s">
        <v>111</v>
      </c>
      <c r="L41" s="5" t="s">
        <v>54</v>
      </c>
      <c r="M41" s="5">
        <v>73330</v>
      </c>
      <c r="N41" s="5" t="s">
        <v>31</v>
      </c>
      <c r="O41" s="5">
        <v>2276</v>
      </c>
      <c r="P41" s="5" t="s">
        <v>65</v>
      </c>
      <c r="Q41" s="5">
        <v>5</v>
      </c>
      <c r="R41" s="5">
        <v>1</v>
      </c>
      <c r="S41" s="5" t="s">
        <v>46</v>
      </c>
      <c r="T41" s="5" t="s">
        <v>56</v>
      </c>
      <c r="U41" s="6" t="s">
        <v>57</v>
      </c>
    </row>
    <row r="42" spans="1:21">
      <c r="A42" s="4">
        <v>1955</v>
      </c>
      <c r="B42" s="5" t="s">
        <v>184</v>
      </c>
      <c r="C42" s="5" t="s">
        <v>22</v>
      </c>
      <c r="D42" s="5">
        <v>58</v>
      </c>
      <c r="E42" s="5" t="s">
        <v>68</v>
      </c>
      <c r="F42" s="5" t="s">
        <v>49</v>
      </c>
      <c r="G42" s="5" t="s">
        <v>50</v>
      </c>
      <c r="H42" s="5" t="s">
        <v>41</v>
      </c>
      <c r="I42" s="5" t="s">
        <v>185</v>
      </c>
      <c r="J42" s="5" t="s">
        <v>186</v>
      </c>
      <c r="K42" s="5" t="s">
        <v>63</v>
      </c>
      <c r="L42" s="5" t="s">
        <v>54</v>
      </c>
      <c r="M42" s="5">
        <v>46567</v>
      </c>
      <c r="N42" s="5" t="s">
        <v>64</v>
      </c>
      <c r="O42" s="5">
        <v>2825</v>
      </c>
      <c r="P42" s="5" t="s">
        <v>32</v>
      </c>
      <c r="Q42" s="5">
        <v>15</v>
      </c>
      <c r="R42" s="5">
        <v>3</v>
      </c>
      <c r="S42" s="5" t="s">
        <v>46</v>
      </c>
      <c r="T42" s="5" t="s">
        <v>96</v>
      </c>
      <c r="U42" s="6" t="s">
        <v>57</v>
      </c>
    </row>
    <row r="43" spans="1:21">
      <c r="A43" s="4">
        <v>4522</v>
      </c>
      <c r="B43" s="5" t="s">
        <v>187</v>
      </c>
      <c r="C43" s="5" t="s">
        <v>22</v>
      </c>
      <c r="D43" s="5">
        <v>36</v>
      </c>
      <c r="E43" s="5" t="s">
        <v>59</v>
      </c>
      <c r="F43" s="5" t="s">
        <v>24</v>
      </c>
      <c r="G43" s="5" t="s">
        <v>121</v>
      </c>
      <c r="H43" s="5" t="s">
        <v>26</v>
      </c>
      <c r="I43" s="5" t="s">
        <v>188</v>
      </c>
      <c r="J43" s="5" t="s">
        <v>189</v>
      </c>
      <c r="K43" s="5" t="s">
        <v>63</v>
      </c>
      <c r="L43" s="5" t="s">
        <v>44</v>
      </c>
      <c r="M43" s="5">
        <v>39795</v>
      </c>
      <c r="N43" s="5" t="s">
        <v>64</v>
      </c>
      <c r="O43" s="5">
        <v>1670</v>
      </c>
      <c r="P43" s="5" t="s">
        <v>46</v>
      </c>
      <c r="Q43" s="5">
        <v>0</v>
      </c>
      <c r="R43" s="5">
        <v>2</v>
      </c>
      <c r="S43" s="5" t="s">
        <v>47</v>
      </c>
      <c r="T43" s="5" t="s">
        <v>75</v>
      </c>
      <c r="U43" s="6" t="s">
        <v>46</v>
      </c>
    </row>
    <row r="44" spans="1:21">
      <c r="A44" s="4">
        <v>3078</v>
      </c>
      <c r="B44" s="5" t="s">
        <v>190</v>
      </c>
      <c r="C44" s="5" t="s">
        <v>22</v>
      </c>
      <c r="D44" s="5">
        <v>21</v>
      </c>
      <c r="E44" s="5" t="s">
        <v>23</v>
      </c>
      <c r="F44" s="5" t="s">
        <v>24</v>
      </c>
      <c r="G44" s="5" t="s">
        <v>25</v>
      </c>
      <c r="H44" s="5" t="s">
        <v>81</v>
      </c>
      <c r="I44" s="5" t="s">
        <v>191</v>
      </c>
      <c r="J44" s="5" t="s">
        <v>192</v>
      </c>
      <c r="K44" s="5" t="s">
        <v>63</v>
      </c>
      <c r="L44" s="5" t="s">
        <v>54</v>
      </c>
      <c r="M44" s="5">
        <v>59506</v>
      </c>
      <c r="N44" s="5" t="s">
        <v>64</v>
      </c>
      <c r="O44" s="5">
        <v>4428</v>
      </c>
      <c r="P44" s="5" t="s">
        <v>65</v>
      </c>
      <c r="Q44" s="5">
        <v>0</v>
      </c>
      <c r="R44" s="5">
        <v>1</v>
      </c>
      <c r="S44" s="5" t="s">
        <v>46</v>
      </c>
      <c r="T44" s="5" t="s">
        <v>75</v>
      </c>
      <c r="U44" s="6" t="s">
        <v>35</v>
      </c>
    </row>
    <row r="45" spans="1:21">
      <c r="A45" s="4">
        <v>6357</v>
      </c>
      <c r="B45" s="5" t="s">
        <v>193</v>
      </c>
      <c r="C45" s="5" t="s">
        <v>22</v>
      </c>
      <c r="D45" s="5">
        <v>46</v>
      </c>
      <c r="E45" s="5" t="s">
        <v>98</v>
      </c>
      <c r="F45" s="5" t="s">
        <v>49</v>
      </c>
      <c r="G45" s="5" t="s">
        <v>40</v>
      </c>
      <c r="H45" s="5" t="s">
        <v>81</v>
      </c>
      <c r="I45" s="5" t="s">
        <v>194</v>
      </c>
      <c r="J45" s="5" t="s">
        <v>195</v>
      </c>
      <c r="K45" s="5" t="s">
        <v>63</v>
      </c>
      <c r="L45" s="5" t="s">
        <v>54</v>
      </c>
      <c r="M45" s="5">
        <v>49058</v>
      </c>
      <c r="N45" s="5" t="s">
        <v>45</v>
      </c>
      <c r="O45" s="5">
        <v>4396</v>
      </c>
      <c r="P45" s="5" t="s">
        <v>46</v>
      </c>
      <c r="Q45" s="5">
        <v>5</v>
      </c>
      <c r="R45" s="5">
        <v>1</v>
      </c>
      <c r="S45" s="5" t="s">
        <v>46</v>
      </c>
      <c r="T45" s="5" t="s">
        <v>75</v>
      </c>
      <c r="U45" s="6" t="s">
        <v>46</v>
      </c>
    </row>
    <row r="46" spans="1:21">
      <c r="A46" s="4">
        <v>7951</v>
      </c>
      <c r="B46" s="5" t="s">
        <v>196</v>
      </c>
      <c r="C46" s="5" t="s">
        <v>22</v>
      </c>
      <c r="D46" s="5">
        <v>36</v>
      </c>
      <c r="E46" s="5" t="s">
        <v>59</v>
      </c>
      <c r="F46" s="5" t="s">
        <v>80</v>
      </c>
      <c r="G46" s="5" t="s">
        <v>50</v>
      </c>
      <c r="H46" s="5" t="s">
        <v>81</v>
      </c>
      <c r="I46" s="5" t="s">
        <v>197</v>
      </c>
      <c r="J46" s="5" t="s">
        <v>198</v>
      </c>
      <c r="K46" s="5" t="s">
        <v>63</v>
      </c>
      <c r="L46" s="5" t="s">
        <v>30</v>
      </c>
      <c r="M46" s="5">
        <v>98612</v>
      </c>
      <c r="N46" s="5" t="s">
        <v>64</v>
      </c>
      <c r="O46" s="5">
        <v>1168</v>
      </c>
      <c r="P46" s="5" t="s">
        <v>46</v>
      </c>
      <c r="Q46" s="5">
        <v>9</v>
      </c>
      <c r="R46" s="5">
        <v>2</v>
      </c>
      <c r="S46" s="5" t="s">
        <v>47</v>
      </c>
      <c r="T46" s="5" t="s">
        <v>34</v>
      </c>
      <c r="U46" s="6" t="s">
        <v>35</v>
      </c>
    </row>
    <row r="47" spans="1:21">
      <c r="A47" s="4">
        <v>9228</v>
      </c>
      <c r="B47" s="5" t="s">
        <v>199</v>
      </c>
      <c r="C47" s="5" t="s">
        <v>37</v>
      </c>
      <c r="D47" s="5">
        <v>41</v>
      </c>
      <c r="E47" s="5" t="s">
        <v>59</v>
      </c>
      <c r="F47" s="5" t="s">
        <v>102</v>
      </c>
      <c r="G47" s="5" t="s">
        <v>72</v>
      </c>
      <c r="H47" s="5" t="s">
        <v>41</v>
      </c>
      <c r="I47" s="5" t="s">
        <v>200</v>
      </c>
      <c r="J47" s="5" t="s">
        <v>201</v>
      </c>
      <c r="K47" s="5" t="s">
        <v>111</v>
      </c>
      <c r="L47" s="5" t="s">
        <v>44</v>
      </c>
      <c r="M47" s="5">
        <v>38201</v>
      </c>
      <c r="N47" s="5" t="s">
        <v>64</v>
      </c>
      <c r="O47" s="5">
        <v>7111</v>
      </c>
      <c r="P47" s="5" t="s">
        <v>32</v>
      </c>
      <c r="Q47" s="5">
        <v>8</v>
      </c>
      <c r="R47" s="5">
        <v>4</v>
      </c>
      <c r="S47" s="5" t="s">
        <v>33</v>
      </c>
      <c r="T47" s="5" t="s">
        <v>75</v>
      </c>
      <c r="U47" s="6" t="s">
        <v>46</v>
      </c>
    </row>
    <row r="48" spans="1:21">
      <c r="A48" s="4">
        <v>8988</v>
      </c>
      <c r="B48" s="5" t="s">
        <v>202</v>
      </c>
      <c r="C48" s="5" t="s">
        <v>37</v>
      </c>
      <c r="D48" s="5">
        <v>25</v>
      </c>
      <c r="E48" s="5" t="s">
        <v>23</v>
      </c>
      <c r="F48" s="5" t="s">
        <v>24</v>
      </c>
      <c r="G48" s="5" t="s">
        <v>50</v>
      </c>
      <c r="H48" s="5" t="s">
        <v>51</v>
      </c>
      <c r="I48" s="5" t="s">
        <v>203</v>
      </c>
      <c r="J48" s="5" t="s">
        <v>204</v>
      </c>
      <c r="K48" s="5" t="s">
        <v>111</v>
      </c>
      <c r="L48" s="5" t="s">
        <v>44</v>
      </c>
      <c r="M48" s="5">
        <v>92919</v>
      </c>
      <c r="N48" s="5" t="s">
        <v>55</v>
      </c>
      <c r="O48" s="5">
        <v>9497</v>
      </c>
      <c r="P48" s="5" t="s">
        <v>32</v>
      </c>
      <c r="Q48" s="5">
        <v>7</v>
      </c>
      <c r="R48" s="5">
        <v>2</v>
      </c>
      <c r="S48" s="5" t="s">
        <v>46</v>
      </c>
      <c r="T48" s="5" t="s">
        <v>75</v>
      </c>
      <c r="U48" s="6" t="s">
        <v>57</v>
      </c>
    </row>
    <row r="49" spans="1:21">
      <c r="A49" s="4">
        <v>1952</v>
      </c>
      <c r="B49" s="5" t="s">
        <v>205</v>
      </c>
      <c r="C49" s="5" t="s">
        <v>22</v>
      </c>
      <c r="D49" s="5">
        <v>29</v>
      </c>
      <c r="E49" s="5" t="s">
        <v>38</v>
      </c>
      <c r="F49" s="5" t="s">
        <v>102</v>
      </c>
      <c r="G49" s="5" t="s">
        <v>25</v>
      </c>
      <c r="H49" s="5" t="s">
        <v>41</v>
      </c>
      <c r="I49" s="5" t="s">
        <v>206</v>
      </c>
      <c r="J49" s="5" t="s">
        <v>207</v>
      </c>
      <c r="K49" s="5" t="s">
        <v>29</v>
      </c>
      <c r="L49" s="5" t="s">
        <v>54</v>
      </c>
      <c r="M49" s="5">
        <v>45188</v>
      </c>
      <c r="N49" s="5" t="s">
        <v>64</v>
      </c>
      <c r="O49" s="5">
        <v>9591</v>
      </c>
      <c r="P49" s="5" t="s">
        <v>65</v>
      </c>
      <c r="Q49" s="5">
        <v>18</v>
      </c>
      <c r="R49" s="5">
        <v>3</v>
      </c>
      <c r="S49" s="5" t="s">
        <v>33</v>
      </c>
      <c r="T49" s="5" t="s">
        <v>75</v>
      </c>
      <c r="U49" s="6" t="s">
        <v>46</v>
      </c>
    </row>
    <row r="50" spans="1:21">
      <c r="A50" s="4">
        <v>5760</v>
      </c>
      <c r="B50" s="5" t="s">
        <v>208</v>
      </c>
      <c r="C50" s="5" t="s">
        <v>22</v>
      </c>
      <c r="D50" s="5">
        <v>59</v>
      </c>
      <c r="E50" s="5" t="s">
        <v>68</v>
      </c>
      <c r="F50" s="5" t="s">
        <v>49</v>
      </c>
      <c r="G50" s="5" t="s">
        <v>40</v>
      </c>
      <c r="H50" s="5" t="s">
        <v>26</v>
      </c>
      <c r="I50" s="5" t="s">
        <v>209</v>
      </c>
      <c r="J50" s="5" t="s">
        <v>210</v>
      </c>
      <c r="K50" s="5" t="s">
        <v>29</v>
      </c>
      <c r="L50" s="5" t="s">
        <v>44</v>
      </c>
      <c r="M50" s="5">
        <v>34927</v>
      </c>
      <c r="N50" s="5" t="s">
        <v>55</v>
      </c>
      <c r="O50" s="5">
        <v>6996</v>
      </c>
      <c r="P50" s="5" t="s">
        <v>65</v>
      </c>
      <c r="Q50" s="5">
        <v>16</v>
      </c>
      <c r="R50" s="5">
        <v>1</v>
      </c>
      <c r="S50" s="5" t="s">
        <v>47</v>
      </c>
      <c r="T50" s="5" t="s">
        <v>34</v>
      </c>
      <c r="U50" s="6" t="s">
        <v>35</v>
      </c>
    </row>
    <row r="51" spans="1:21">
      <c r="A51" s="7">
        <v>5742</v>
      </c>
      <c r="B51" s="8" t="s">
        <v>211</v>
      </c>
      <c r="C51" s="8" t="s">
        <v>22</v>
      </c>
      <c r="D51" s="8">
        <v>27</v>
      </c>
      <c r="E51" s="8" t="s">
        <v>38</v>
      </c>
      <c r="F51" s="8" t="s">
        <v>24</v>
      </c>
      <c r="G51" s="8" t="s">
        <v>50</v>
      </c>
      <c r="H51" s="8" t="s">
        <v>60</v>
      </c>
      <c r="I51" s="8" t="s">
        <v>212</v>
      </c>
      <c r="J51" s="8" t="s">
        <v>213</v>
      </c>
      <c r="K51" s="8" t="s">
        <v>29</v>
      </c>
      <c r="L51" s="8" t="s">
        <v>44</v>
      </c>
      <c r="M51" s="8">
        <v>33183</v>
      </c>
      <c r="N51" s="8" t="s">
        <v>64</v>
      </c>
      <c r="O51" s="8">
        <v>1659</v>
      </c>
      <c r="P51" s="8" t="s">
        <v>46</v>
      </c>
      <c r="Q51" s="8">
        <v>11</v>
      </c>
      <c r="R51" s="8">
        <v>1</v>
      </c>
      <c r="S51" s="8" t="s">
        <v>33</v>
      </c>
      <c r="T51" s="8" t="s">
        <v>66</v>
      </c>
      <c r="U51" s="9"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253EC-C15C-4090-A522-26565E144B30}">
  <dimension ref="A1"/>
  <sheetViews>
    <sheetView showGridLines="0" tabSelected="1" topLeftCell="A23" zoomScale="54" zoomScaleNormal="69" workbookViewId="0">
      <selection activeCell="AI12" sqref="AI12"/>
    </sheetView>
  </sheetViews>
  <sheetFormatPr defaultRowHeight="14.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F3E5E-2BFF-4C53-8468-F6048B220C42}">
  <dimension ref="A1:AB23"/>
  <sheetViews>
    <sheetView topLeftCell="X1" zoomScale="113" workbookViewId="0">
      <selection activeCell="V5" sqref="V5"/>
    </sheetView>
  </sheetViews>
  <sheetFormatPr defaultRowHeight="14.5"/>
  <cols>
    <col min="1" max="1" width="12.453125" bestFit="1" customWidth="1"/>
    <col min="2" max="2" width="17" bestFit="1" customWidth="1"/>
    <col min="4" max="4" width="12.453125" bestFit="1" customWidth="1"/>
    <col min="5" max="5" width="12.1796875" bestFit="1" customWidth="1"/>
    <col min="7" max="7" width="17" bestFit="1" customWidth="1"/>
    <col min="8" max="8" width="15.6328125" bestFit="1" customWidth="1"/>
    <col min="9" max="9" width="4.90625" bestFit="1" customWidth="1"/>
    <col min="10" max="10" width="10.36328125" bestFit="1" customWidth="1"/>
    <col min="12" max="12" width="12.453125" bestFit="1" customWidth="1"/>
    <col min="13" max="13" width="17" bestFit="1" customWidth="1"/>
    <col min="17" max="17" width="14.1796875" bestFit="1" customWidth="1"/>
    <col min="18" max="18" width="17" bestFit="1" customWidth="1"/>
    <col min="20" max="20" width="12.453125" bestFit="1" customWidth="1"/>
    <col min="21" max="21" width="12.1796875" bestFit="1" customWidth="1"/>
    <col min="22" max="22" width="17.36328125" bestFit="1" customWidth="1"/>
    <col min="24" max="24" width="12.453125" bestFit="1" customWidth="1"/>
    <col min="25" max="25" width="17" bestFit="1" customWidth="1"/>
    <col min="26" max="26" width="10.453125" customWidth="1"/>
    <col min="27" max="27" width="12.453125" bestFit="1" customWidth="1"/>
    <col min="28" max="28" width="26.81640625" bestFit="1" customWidth="1"/>
    <col min="29" max="29" width="10.36328125" bestFit="1" customWidth="1"/>
  </cols>
  <sheetData>
    <row r="1" spans="1:28" ht="16">
      <c r="G1" s="19" t="s">
        <v>222</v>
      </c>
      <c r="H1" s="19"/>
      <c r="I1" s="19"/>
      <c r="J1" s="19"/>
      <c r="L1" s="19" t="s">
        <v>223</v>
      </c>
      <c r="M1" s="19"/>
      <c r="AA1" s="19" t="s">
        <v>226</v>
      </c>
      <c r="AB1" s="19"/>
    </row>
    <row r="2" spans="1:28" ht="16">
      <c r="A2" s="20" t="s">
        <v>217</v>
      </c>
      <c r="B2" s="20"/>
      <c r="D2" s="20" t="s">
        <v>220</v>
      </c>
      <c r="E2" s="20"/>
      <c r="G2" s="11" t="s">
        <v>216</v>
      </c>
      <c r="H2" s="11" t="s">
        <v>221</v>
      </c>
      <c r="L2" s="11" t="s">
        <v>214</v>
      </c>
      <c r="M2" t="s">
        <v>216</v>
      </c>
      <c r="Q2" s="19" t="s">
        <v>19</v>
      </c>
      <c r="R2" s="21"/>
      <c r="T2" s="11" t="s">
        <v>214</v>
      </c>
      <c r="U2" t="s">
        <v>219</v>
      </c>
      <c r="V2" t="s">
        <v>224</v>
      </c>
      <c r="X2" s="19" t="s">
        <v>225</v>
      </c>
      <c r="Y2" s="19"/>
      <c r="AA2" s="11" t="s">
        <v>214</v>
      </c>
      <c r="AB2" t="s">
        <v>227</v>
      </c>
    </row>
    <row r="3" spans="1:28">
      <c r="G3" s="11" t="s">
        <v>214</v>
      </c>
      <c r="H3" t="s">
        <v>22</v>
      </c>
      <c r="I3" t="s">
        <v>37</v>
      </c>
      <c r="J3" t="s">
        <v>215</v>
      </c>
      <c r="L3" s="12" t="s">
        <v>44</v>
      </c>
      <c r="M3">
        <v>23</v>
      </c>
      <c r="Q3" s="11" t="s">
        <v>214</v>
      </c>
      <c r="R3" t="s">
        <v>216</v>
      </c>
      <c r="T3" s="12" t="s">
        <v>121</v>
      </c>
      <c r="U3">
        <v>167041</v>
      </c>
      <c r="V3">
        <v>28</v>
      </c>
      <c r="X3" s="11" t="s">
        <v>214</v>
      </c>
      <c r="Y3" t="s">
        <v>216</v>
      </c>
      <c r="AA3" s="12" t="s">
        <v>26</v>
      </c>
      <c r="AB3" s="16">
        <v>2.5833333333333335</v>
      </c>
    </row>
    <row r="4" spans="1:28">
      <c r="A4" s="11" t="s">
        <v>214</v>
      </c>
      <c r="B4" t="s">
        <v>216</v>
      </c>
      <c r="D4" s="11" t="s">
        <v>214</v>
      </c>
      <c r="E4" t="s">
        <v>219</v>
      </c>
      <c r="G4" s="12" t="s">
        <v>23</v>
      </c>
      <c r="H4">
        <v>6</v>
      </c>
      <c r="I4">
        <v>3</v>
      </c>
      <c r="J4">
        <v>9</v>
      </c>
      <c r="L4" s="12" t="s">
        <v>30</v>
      </c>
      <c r="M4">
        <v>8</v>
      </c>
      <c r="Q4" s="12" t="s">
        <v>75</v>
      </c>
      <c r="R4">
        <v>12</v>
      </c>
      <c r="T4" s="12" t="s">
        <v>40</v>
      </c>
      <c r="U4">
        <v>613842</v>
      </c>
      <c r="V4">
        <v>110</v>
      </c>
      <c r="X4" s="12" t="s">
        <v>39</v>
      </c>
      <c r="Y4">
        <v>14</v>
      </c>
      <c r="AA4" s="12" t="s">
        <v>41</v>
      </c>
      <c r="AB4" s="16">
        <v>3.3</v>
      </c>
    </row>
    <row r="5" spans="1:28">
      <c r="A5" s="12" t="s">
        <v>63</v>
      </c>
      <c r="B5">
        <v>17</v>
      </c>
      <c r="D5" s="12" t="s">
        <v>121</v>
      </c>
      <c r="E5">
        <v>167041</v>
      </c>
      <c r="G5" s="12" t="s">
        <v>38</v>
      </c>
      <c r="H5">
        <v>7</v>
      </c>
      <c r="I5">
        <v>6</v>
      </c>
      <c r="J5">
        <v>13</v>
      </c>
      <c r="L5" s="12" t="s">
        <v>54</v>
      </c>
      <c r="M5">
        <v>19</v>
      </c>
      <c r="Q5" s="12" t="s">
        <v>34</v>
      </c>
      <c r="R5">
        <v>11</v>
      </c>
      <c r="T5" s="12" t="s">
        <v>72</v>
      </c>
      <c r="U5">
        <v>633594</v>
      </c>
      <c r="V5">
        <v>104</v>
      </c>
      <c r="X5" s="12" t="s">
        <v>24</v>
      </c>
      <c r="Y5">
        <v>10</v>
      </c>
      <c r="AA5" s="12" t="s">
        <v>81</v>
      </c>
      <c r="AB5" s="16">
        <v>2.25</v>
      </c>
    </row>
    <row r="6" spans="1:28">
      <c r="A6" s="12" t="s">
        <v>29</v>
      </c>
      <c r="B6">
        <v>20</v>
      </c>
      <c r="D6" s="12" t="s">
        <v>40</v>
      </c>
      <c r="E6">
        <v>613842</v>
      </c>
      <c r="G6" s="12" t="s">
        <v>59</v>
      </c>
      <c r="H6">
        <v>5</v>
      </c>
      <c r="I6">
        <v>7</v>
      </c>
      <c r="J6">
        <v>12</v>
      </c>
      <c r="L6" s="12" t="s">
        <v>215</v>
      </c>
      <c r="M6">
        <v>50</v>
      </c>
      <c r="Q6" s="12" t="s">
        <v>96</v>
      </c>
      <c r="R6">
        <v>7</v>
      </c>
      <c r="T6" s="12" t="s">
        <v>50</v>
      </c>
      <c r="U6">
        <v>959266</v>
      </c>
      <c r="V6">
        <v>123</v>
      </c>
      <c r="X6" s="12" t="s">
        <v>102</v>
      </c>
      <c r="Y6">
        <v>7</v>
      </c>
      <c r="AA6" s="12" t="s">
        <v>51</v>
      </c>
      <c r="AB6" s="16">
        <v>2.3636363636363638</v>
      </c>
    </row>
    <row r="7" spans="1:28">
      <c r="A7" s="12" t="s">
        <v>111</v>
      </c>
      <c r="B7">
        <v>13</v>
      </c>
      <c r="D7" s="12" t="s">
        <v>72</v>
      </c>
      <c r="E7">
        <v>633594</v>
      </c>
      <c r="G7" s="12" t="s">
        <v>98</v>
      </c>
      <c r="H7">
        <v>4</v>
      </c>
      <c r="I7">
        <v>3</v>
      </c>
      <c r="J7">
        <v>7</v>
      </c>
      <c r="Q7" s="12" t="s">
        <v>56</v>
      </c>
      <c r="R7">
        <v>11</v>
      </c>
      <c r="T7" s="12" t="s">
        <v>25</v>
      </c>
      <c r="U7">
        <v>731170</v>
      </c>
      <c r="V7">
        <v>122</v>
      </c>
      <c r="X7" s="12" t="s">
        <v>80</v>
      </c>
      <c r="Y7">
        <v>10</v>
      </c>
      <c r="AA7" s="12" t="s">
        <v>60</v>
      </c>
      <c r="AB7" s="16">
        <v>2.5555555555555554</v>
      </c>
    </row>
    <row r="8" spans="1:28">
      <c r="A8" s="12" t="s">
        <v>215</v>
      </c>
      <c r="B8">
        <v>50</v>
      </c>
      <c r="D8" s="12" t="s">
        <v>50</v>
      </c>
      <c r="E8">
        <v>959266</v>
      </c>
      <c r="G8" s="12" t="s">
        <v>68</v>
      </c>
      <c r="H8">
        <v>4</v>
      </c>
      <c r="I8">
        <v>5</v>
      </c>
      <c r="J8">
        <v>9</v>
      </c>
      <c r="Q8" s="12" t="s">
        <v>66</v>
      </c>
      <c r="R8">
        <v>9</v>
      </c>
      <c r="T8" s="12" t="s">
        <v>215</v>
      </c>
      <c r="U8">
        <v>3104913</v>
      </c>
      <c r="V8">
        <v>487</v>
      </c>
      <c r="X8" s="12" t="s">
        <v>49</v>
      </c>
      <c r="Y8">
        <v>9</v>
      </c>
      <c r="AA8" s="12" t="s">
        <v>215</v>
      </c>
      <c r="AB8" s="17">
        <v>2.62</v>
      </c>
    </row>
    <row r="9" spans="1:28">
      <c r="D9" s="12" t="s">
        <v>25</v>
      </c>
      <c r="E9">
        <v>731170</v>
      </c>
      <c r="G9" s="12" t="s">
        <v>215</v>
      </c>
      <c r="H9">
        <v>26</v>
      </c>
      <c r="I9">
        <v>24</v>
      </c>
      <c r="J9">
        <v>50</v>
      </c>
      <c r="L9" s="12" t="s">
        <v>44</v>
      </c>
      <c r="M9">
        <f>IFERROR(GETPIVOTDATA("Full Name",$L$2,"Work Location","Branch Office"),"0")</f>
        <v>23</v>
      </c>
      <c r="N9" s="14">
        <f t="shared" ref="N9:N11" si="0">SUM(M9)/SUM($M$9:$M$11)</f>
        <v>0.46</v>
      </c>
      <c r="O9" s="15">
        <f>1-N9</f>
        <v>0.54</v>
      </c>
      <c r="Q9" s="12" t="s">
        <v>215</v>
      </c>
      <c r="R9">
        <v>50</v>
      </c>
      <c r="X9" s="12" t="s">
        <v>215</v>
      </c>
      <c r="Y9">
        <v>50</v>
      </c>
    </row>
    <row r="10" spans="1:28">
      <c r="D10" s="12" t="s">
        <v>215</v>
      </c>
      <c r="E10">
        <v>3104913</v>
      </c>
      <c r="L10" s="12" t="s">
        <v>30</v>
      </c>
      <c r="M10">
        <f>IFERROR(GETPIVOTDATA("Full Name",$L$2,"Work Location","Head Office"),"0")</f>
        <v>8</v>
      </c>
      <c r="N10" s="14">
        <f t="shared" si="0"/>
        <v>0.16</v>
      </c>
      <c r="O10" s="15">
        <f t="shared" ref="O10:O11" si="1">1-N10</f>
        <v>0.84</v>
      </c>
    </row>
    <row r="11" spans="1:28">
      <c r="A11" s="12" t="s">
        <v>63</v>
      </c>
      <c r="B11">
        <f>IFERROR(GETPIVOTDATA("Full Name",$A$4,"Employment Status","Contract"),"0")</f>
        <v>17</v>
      </c>
      <c r="L11" s="12" t="s">
        <v>54</v>
      </c>
      <c r="M11">
        <f>IFERROR(GETPIVOTDATA("Full Name",$L$2,"Work Location","Remote"),"0")</f>
        <v>19</v>
      </c>
      <c r="N11" s="14">
        <f t="shared" si="0"/>
        <v>0.38</v>
      </c>
      <c r="O11" s="15">
        <f t="shared" si="1"/>
        <v>0.62</v>
      </c>
      <c r="T11" s="12" t="s">
        <v>121</v>
      </c>
      <c r="U11">
        <f>IFERROR(GETPIVOTDATA("Salary",$D$4,"Job Title","Analyst"),"0")</f>
        <v>167041</v>
      </c>
      <c r="V11">
        <f>IFERROR(GETPIVOTDATA("Sum of Leave Taken",$T$2,"Job Title","Analyst"),"0")</f>
        <v>28</v>
      </c>
      <c r="AA11" s="12" t="s">
        <v>26</v>
      </c>
      <c r="AB11" s="16">
        <f>IFERROR(GETPIVOTDATA("Performance Rating",$AA$2,"Department","Finance"),"0")</f>
        <v>2.5833333333333335</v>
      </c>
    </row>
    <row r="12" spans="1:28">
      <c r="A12" s="12" t="s">
        <v>29</v>
      </c>
      <c r="B12">
        <f>IFERROR(GETPIVOTDATA("Full Name",$A$4,"Employment Status","Full-Time"),"0")</f>
        <v>20</v>
      </c>
      <c r="L12" s="12" t="s">
        <v>218</v>
      </c>
      <c r="M12">
        <f>SUM(M9:M11)</f>
        <v>50</v>
      </c>
      <c r="Q12" s="12" t="s">
        <v>75</v>
      </c>
      <c r="R12">
        <f>IFERROR(GETPIVOTDATA("Full Name",$Q$3,"Skills","Communication"),"0")</f>
        <v>12</v>
      </c>
      <c r="T12" s="12" t="s">
        <v>40</v>
      </c>
      <c r="U12">
        <f>IFERROR(GETPIVOTDATA("Salary",$D$4,"Job Title","Designer"),"0")</f>
        <v>613842</v>
      </c>
      <c r="V12">
        <f>IFERROR(GETPIVOTDATA("Sum of Leave Taken",$T$2,"Job Title","Designer"),"0")</f>
        <v>110</v>
      </c>
      <c r="X12" s="12" t="s">
        <v>39</v>
      </c>
      <c r="Y12">
        <f>IFERROR(GETPIVOTDATA("Full Name",$X$3,"Region","Central"),"0")</f>
        <v>14</v>
      </c>
      <c r="AA12" s="12" t="s">
        <v>41</v>
      </c>
      <c r="AB12" s="16">
        <f>IFERROR(GETPIVOTDATA("Performance Rating",$AA$2,"Department","HR"),"0")</f>
        <v>3.3</v>
      </c>
    </row>
    <row r="13" spans="1:28">
      <c r="A13" s="12" t="s">
        <v>111</v>
      </c>
      <c r="B13">
        <f>IFERROR(GETPIVOTDATA("Full Name",$A$4,"Employment Status","Part-Time"),"0")</f>
        <v>13</v>
      </c>
      <c r="D13" s="12" t="s">
        <v>121</v>
      </c>
      <c r="E13">
        <f>IFERROR(GETPIVOTDATA("Salary",$D$4,"Job Title","Analyst"),"0")</f>
        <v>167041</v>
      </c>
      <c r="G13" s="12" t="s">
        <v>23</v>
      </c>
      <c r="H13">
        <f>IFERROR(GETPIVOTDATA("Full Name",$G$2,"Age range","18-25"),"0")</f>
        <v>9</v>
      </c>
      <c r="Q13" s="12" t="s">
        <v>34</v>
      </c>
      <c r="R13">
        <f>IFERROR(GETPIVOTDATA("Full Name",$Q$3,"Skills","Design"),"0")</f>
        <v>11</v>
      </c>
      <c r="T13" s="12" t="s">
        <v>72</v>
      </c>
      <c r="U13">
        <f>IFERROR(GETPIVOTDATA("Salary",$D$4,"Job Title","Developer"),"0")</f>
        <v>633594</v>
      </c>
      <c r="V13">
        <f>IFERROR(GETPIVOTDATA("Sum of Leave Taken",$T$2,"Job Title","Developer"),"0")</f>
        <v>104</v>
      </c>
      <c r="X13" s="12" t="s">
        <v>24</v>
      </c>
      <c r="Y13">
        <f>IFERROR(GETPIVOTDATA("Full Name",$X$3,"Region","East"),"0")</f>
        <v>10</v>
      </c>
      <c r="AA13" s="12" t="s">
        <v>81</v>
      </c>
      <c r="AB13" s="16">
        <f>IFERROR(GETPIVOTDATA("Performance Rating",$AA$2,"Department","IT"),"0")</f>
        <v>2.25</v>
      </c>
    </row>
    <row r="14" spans="1:28">
      <c r="A14" s="12" t="s">
        <v>218</v>
      </c>
      <c r="B14">
        <f>SUM(B11:B13)</f>
        <v>50</v>
      </c>
      <c r="D14" s="12" t="s">
        <v>40</v>
      </c>
      <c r="E14">
        <f>IFERROR(GETPIVOTDATA("Salary",$D$4,"Job Title","Designer"),"0")</f>
        <v>613842</v>
      </c>
      <c r="G14" s="12" t="s">
        <v>38</v>
      </c>
      <c r="H14">
        <f>IFERROR(GETPIVOTDATA("Full Name",$G$2,"Age range","26-35"),"0")</f>
        <v>13</v>
      </c>
      <c r="Q14" s="12" t="s">
        <v>96</v>
      </c>
      <c r="R14">
        <f>IFERROR(GETPIVOTDATA("Full Name",$Q$3,"Skills","Excel"),"0")</f>
        <v>7</v>
      </c>
      <c r="T14" s="12" t="s">
        <v>50</v>
      </c>
      <c r="U14">
        <f>IFERROR(GETPIVOTDATA("Salary",$D$4,"Job Title","HR Specialist"),"0")</f>
        <v>959266</v>
      </c>
      <c r="V14">
        <f>IFERROR(GETPIVOTDATA("Sum of Leave Taken",$T$2,"Job Title","HR Specialist"),"0")</f>
        <v>123</v>
      </c>
      <c r="X14" s="12" t="s">
        <v>102</v>
      </c>
      <c r="Y14">
        <f>IFERROR(GETPIVOTDATA("Full Name",$X$3,"Region","North"),"0")</f>
        <v>7</v>
      </c>
      <c r="AA14" s="12" t="s">
        <v>51</v>
      </c>
      <c r="AB14" s="16">
        <f>IFERROR(GETPIVOTDATA("Performance Rating",$AA$2,"Department","Marketing"),"0")</f>
        <v>2.3636363636363638</v>
      </c>
    </row>
    <row r="15" spans="1:28">
      <c r="D15" s="12" t="s">
        <v>72</v>
      </c>
      <c r="E15">
        <f>IFERROR(GETPIVOTDATA("Salary",$D$4,"Job Title","Developer"),"0")</f>
        <v>633594</v>
      </c>
      <c r="G15" s="12" t="s">
        <v>59</v>
      </c>
      <c r="H15">
        <f>IFERROR(GETPIVOTDATA("Full Name",$G$2,"Age range","36-45"),"0")</f>
        <v>12</v>
      </c>
      <c r="Q15" s="12" t="s">
        <v>56</v>
      </c>
      <c r="R15">
        <f>IFERROR(GETPIVOTDATA("Full Name",$Q$3,"Skills","Management"),"0")</f>
        <v>11</v>
      </c>
      <c r="T15" s="12" t="s">
        <v>25</v>
      </c>
      <c r="U15">
        <f>IFERROR(GETPIVOTDATA("Salary",$D$4,"Job Title","Manager"),"0")</f>
        <v>731170</v>
      </c>
      <c r="V15">
        <f>IFERROR(GETPIVOTDATA("Sum of Leave Taken",$T$2,"Job Title","Manager"),"0")</f>
        <v>122</v>
      </c>
      <c r="X15" s="12" t="s">
        <v>80</v>
      </c>
      <c r="Y15">
        <f>IFERROR(GETPIVOTDATA("Full Name",$X$3,"Region","South"),"0")</f>
        <v>10</v>
      </c>
      <c r="AA15" s="12" t="s">
        <v>60</v>
      </c>
      <c r="AB15" s="16">
        <f>IFERROR(GETPIVOTDATA("Performance Rating",$AA$2,"Department","Operations"),"0")</f>
        <v>2.5555555555555554</v>
      </c>
    </row>
    <row r="16" spans="1:28">
      <c r="D16" s="12" t="s">
        <v>50</v>
      </c>
      <c r="E16">
        <f>IFERROR(GETPIVOTDATA("Salary",$D$4,"Job Title","HR Specialist"),"0")</f>
        <v>959266</v>
      </c>
      <c r="G16" s="12" t="s">
        <v>98</v>
      </c>
      <c r="H16">
        <f>IFERROR(GETPIVOTDATA("Full Name",$G$2,"Age range","46-55"),"0")</f>
        <v>7</v>
      </c>
      <c r="Q16" s="12" t="s">
        <v>66</v>
      </c>
      <c r="R16">
        <f>IFERROR(GETPIVOTDATA("Full Name",$Q$3,"Skills","Python"),"0")</f>
        <v>9</v>
      </c>
      <c r="T16" s="12" t="s">
        <v>218</v>
      </c>
      <c r="U16">
        <f>SUM(U11:U15)</f>
        <v>3104913</v>
      </c>
      <c r="V16">
        <f>SUM(V11:V15)</f>
        <v>487</v>
      </c>
      <c r="X16" s="12" t="s">
        <v>49</v>
      </c>
      <c r="Y16">
        <f>IFERROR(GETPIVOTDATA("Full Name",$X$3,"Region","West"),"0")</f>
        <v>9</v>
      </c>
      <c r="AA16" s="12" t="s">
        <v>218</v>
      </c>
      <c r="AB16" s="18">
        <f>AVERAGE(AB11:AB15)</f>
        <v>2.6105050505050502</v>
      </c>
    </row>
    <row r="17" spans="4:25">
      <c r="D17" s="12" t="s">
        <v>25</v>
      </c>
      <c r="E17">
        <f>IFERROR(GETPIVOTDATA("Salary",$D$4,"Job Title","Manager"),"0")</f>
        <v>731170</v>
      </c>
      <c r="G17" s="12" t="s">
        <v>68</v>
      </c>
      <c r="H17">
        <f>IFERROR(GETPIVOTDATA("Full Name",$G$2,"Age range","56 &lt;"),"0")</f>
        <v>9</v>
      </c>
      <c r="Q17" s="12" t="s">
        <v>218</v>
      </c>
      <c r="R17">
        <f>SUM(R12:R16)</f>
        <v>50</v>
      </c>
      <c r="X17" s="12" t="s">
        <v>218</v>
      </c>
      <c r="Y17">
        <f>SUM(Y12:Y16)</f>
        <v>50</v>
      </c>
    </row>
    <row r="18" spans="4:25">
      <c r="D18" s="12" t="s">
        <v>218</v>
      </c>
      <c r="E18">
        <f>SUM(E13:E17)</f>
        <v>3104913</v>
      </c>
      <c r="G18" s="12" t="s">
        <v>218</v>
      </c>
      <c r="H18">
        <f>SUM(H13:H17)</f>
        <v>50</v>
      </c>
    </row>
    <row r="20" spans="4:25">
      <c r="G20" s="12"/>
    </row>
    <row r="21" spans="4:25">
      <c r="G21" s="12" t="s">
        <v>37</v>
      </c>
      <c r="H21">
        <f>IFERROR(GETPIVOTDATA("Full Name",$G$2,"Gender","Female"),"0")</f>
        <v>26</v>
      </c>
      <c r="I21" s="14">
        <f t="shared" ref="I21:I22" si="2">SUM(H21)/SUM($H$21:$H$22)</f>
        <v>0.52</v>
      </c>
      <c r="J21" s="15">
        <f>1-I21</f>
        <v>0.48</v>
      </c>
    </row>
    <row r="22" spans="4:25">
      <c r="G22" s="12" t="s">
        <v>22</v>
      </c>
      <c r="H22">
        <f>IFERROR(GETPIVOTDATA("Full Name",$G$2,"Gender","Male"),"0")</f>
        <v>24</v>
      </c>
      <c r="I22" s="14">
        <f t="shared" si="2"/>
        <v>0.48</v>
      </c>
      <c r="J22" s="15">
        <f>1-I22</f>
        <v>0.52</v>
      </c>
    </row>
    <row r="23" spans="4:25">
      <c r="H23" s="13"/>
    </row>
  </sheetData>
  <mergeCells count="7">
    <mergeCell ref="X2:Y2"/>
    <mergeCell ref="AA1:AB1"/>
    <mergeCell ref="A2:B2"/>
    <mergeCell ref="D2:E2"/>
    <mergeCell ref="G1:J1"/>
    <mergeCell ref="L1:M1"/>
    <mergeCell ref="Q2:R2"/>
  </mergeCells>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Original_Data</vt:lpstr>
      <vt:lpstr>Dash_Board</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 Sangani</dc:creator>
  <cp:lastModifiedBy>Mital Sangani</cp:lastModifiedBy>
  <dcterms:created xsi:type="dcterms:W3CDTF">2025-07-02T09:49:20Z</dcterms:created>
  <dcterms:modified xsi:type="dcterms:W3CDTF">2025-07-04T08:01:01Z</dcterms:modified>
</cp:coreProperties>
</file>