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n\OneDrive\Desktop\"/>
    </mc:Choice>
  </mc:AlternateContent>
  <xr:revisionPtr revIDLastSave="0" documentId="13_ncr:1_{E37B264B-24E9-4101-89B0-E93B8FEAED64}" xr6:coauthVersionLast="47" xr6:coauthVersionMax="47" xr10:uidLastSave="{00000000-0000-0000-0000-000000000000}"/>
  <bookViews>
    <workbookView xWindow="-110" yWindow="-110" windowWidth="19420" windowHeight="10300" firstSheet="1" activeTab="8" xr2:uid="{82342B1F-8B3C-49BB-A4C4-8BD4C64D8609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Sheet6" sheetId="7" r:id="rId6"/>
    <sheet name="Sheet7" sheetId="8" r:id="rId7"/>
    <sheet name="Sheet8" sheetId="9" r:id="rId8"/>
    <sheet name="Sheet9" sheetId="10" r:id="rId9"/>
  </sheets>
  <definedNames>
    <definedName name="_xlchart.v1.0" hidden="1">Sheet3!$A$196:$J$196</definedName>
    <definedName name="_xlchart.v1.1" hidden="1">Sheet3!$A$197:$J$197</definedName>
    <definedName name="_xlchart.v1.10" hidden="1">Sheet3!$A$136:$J$136</definedName>
    <definedName name="_xlchart.v1.11" hidden="1">Sheet3!$A$137:$J$137</definedName>
    <definedName name="_xlchart.v1.12" hidden="1">Sheet3!$A$138:$J$138</definedName>
    <definedName name="_xlchart.v1.13" hidden="1">Sheet3!$A$139:$J$139</definedName>
    <definedName name="_xlchart.v1.14" hidden="1">Sheet3!$A$140:$J$140</definedName>
    <definedName name="_xlchart.v1.15" hidden="1">Sheet3!$A$141:$J$141</definedName>
    <definedName name="_xlchart.v1.16" hidden="1">Sheet3!$C$62:$I$62</definedName>
    <definedName name="_xlchart.v1.17" hidden="1">Sheet3!$C$63:$I$63</definedName>
    <definedName name="_xlchart.v1.18" hidden="1">Sheet3!$A$257:$J$257</definedName>
    <definedName name="_xlchart.v1.19" hidden="1">Sheet3!$A$258:$J$258</definedName>
    <definedName name="_xlchart.v1.2" hidden="1">Sheet3!$A$198:$J$198</definedName>
    <definedName name="_xlchart.v1.20" hidden="1">Sheet3!$A$259:$J$259</definedName>
    <definedName name="_xlchart.v1.21" hidden="1">Sheet3!$A$260:$J$260</definedName>
    <definedName name="_xlchart.v1.22" hidden="1">Sheet3!$A$261:$J$261</definedName>
    <definedName name="_xlchart.v1.23" hidden="1">Sheet3!$A$262:$J$262</definedName>
    <definedName name="_xlchart.v1.24" hidden="1">Sheet3!$A$263:$J$263</definedName>
    <definedName name="_xlchart.v1.25" hidden="1">Sheet3!$A$264:$J$264</definedName>
    <definedName name="_xlchart.v1.26" hidden="1">Sheet3!$A$265:$J$265</definedName>
    <definedName name="_xlchart.v1.27" hidden="1">Sheet3!$A$266:$J$266</definedName>
    <definedName name="_xlchart.v1.3" hidden="1">Sheet3!$A$199:$J$199</definedName>
    <definedName name="_xlchart.v1.4" hidden="1">Sheet3!$A$200:$J$200</definedName>
    <definedName name="_xlchart.v1.5" hidden="1">Sheet3!$A$201:$J$201</definedName>
    <definedName name="_xlchart.v1.6" hidden="1">Sheet3!$A$132:$J$132</definedName>
    <definedName name="_xlchart.v1.7" hidden="1">Sheet3!$A$133:$J$133</definedName>
    <definedName name="_xlchart.v1.8" hidden="1">Sheet3!$A$134:$J$134</definedName>
    <definedName name="_xlchart.v1.9" hidden="1">Sheet3!$A$135:$J$135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0" l="1"/>
  <c r="F31" i="10"/>
  <c r="F30" i="10"/>
  <c r="B29" i="10"/>
  <c r="G27" i="10"/>
  <c r="F26" i="10"/>
  <c r="C28" i="10"/>
  <c r="C27" i="10"/>
  <c r="E16" i="10"/>
  <c r="B16" i="10"/>
  <c r="B15" i="10"/>
  <c r="C13" i="10"/>
  <c r="C343" i="3"/>
  <c r="B53" i="3"/>
  <c r="F53" i="3" s="1"/>
  <c r="B52" i="3"/>
  <c r="K53" i="3"/>
  <c r="K52" i="3"/>
  <c r="K51" i="3"/>
  <c r="K50" i="3"/>
  <c r="K49" i="3"/>
  <c r="K48" i="3"/>
  <c r="K45" i="3"/>
  <c r="K44" i="3"/>
  <c r="B46" i="3"/>
  <c r="B49" i="3"/>
  <c r="K29" i="3"/>
  <c r="K28" i="3"/>
  <c r="K27" i="3"/>
  <c r="K26" i="3"/>
  <c r="K23" i="3"/>
  <c r="K22" i="3"/>
  <c r="B58" i="7"/>
  <c r="B35" i="7"/>
  <c r="B16" i="7"/>
  <c r="C169" i="6"/>
  <c r="C168" i="6"/>
  <c r="C167" i="6"/>
  <c r="C132" i="6"/>
  <c r="C131" i="6"/>
  <c r="C130" i="6"/>
  <c r="C96" i="6"/>
  <c r="C95" i="6"/>
  <c r="C94" i="6"/>
  <c r="C59" i="6"/>
  <c r="C58" i="6"/>
  <c r="C57" i="6"/>
  <c r="C24" i="6"/>
  <c r="C23" i="6"/>
  <c r="C22" i="6"/>
  <c r="B146" i="4"/>
  <c r="B143" i="4"/>
  <c r="B114" i="4"/>
  <c r="B111" i="4"/>
  <c r="B82" i="4"/>
  <c r="B79" i="4"/>
  <c r="B51" i="4"/>
  <c r="B48" i="4"/>
  <c r="B19" i="4"/>
  <c r="B16" i="4"/>
  <c r="B164" i="3"/>
  <c r="C354" i="3"/>
  <c r="C352" i="3"/>
  <c r="C350" i="3"/>
  <c r="C347" i="3"/>
  <c r="C345" i="3"/>
  <c r="B288" i="3"/>
  <c r="B225" i="3"/>
  <c r="B31" i="3"/>
  <c r="B28" i="3"/>
  <c r="B25" i="3"/>
  <c r="B169" i="2"/>
  <c r="B165" i="2"/>
  <c r="B162" i="2"/>
  <c r="C143" i="2"/>
  <c r="B139" i="2"/>
  <c r="B135" i="2"/>
  <c r="C111" i="2"/>
  <c r="B108" i="2"/>
  <c r="B90" i="2"/>
  <c r="B87" i="2"/>
  <c r="C73" i="2"/>
  <c r="B70" i="2"/>
  <c r="B67" i="2"/>
  <c r="C49" i="2"/>
  <c r="B46" i="2"/>
  <c r="B43" i="2"/>
  <c r="C27" i="2"/>
  <c r="B23" i="2"/>
  <c r="B20" i="2"/>
  <c r="B65" i="1"/>
  <c r="B61" i="1"/>
  <c r="B58" i="1"/>
  <c r="B42" i="1"/>
  <c r="B38" i="1"/>
  <c r="B35" i="1"/>
  <c r="B18" i="1"/>
  <c r="B15" i="1"/>
</calcChain>
</file>

<file path=xl/sharedStrings.xml><?xml version="1.0" encoding="utf-8"?>
<sst xmlns="http://schemas.openxmlformats.org/spreadsheetml/2006/main" count="632" uniqueCount="484">
  <si>
    <t>MEAN MEDIAN MODE</t>
  </si>
  <si>
    <t>1) Business Problem: A retail store wants to analyze the sales data of a particular</t>
  </si>
  <si>
    <t>product category to understand the typical sales performance and make strategic</t>
  </si>
  <si>
    <t>decisions.</t>
  </si>
  <si>
    <t>Data:</t>
  </si>
  <si>
    <t>Let's consider the weekly sales data (in units) for the past month for a specific product</t>
  </si>
  <si>
    <t>category:</t>
  </si>
  <si>
    <t>Week 1: 50 units</t>
  </si>
  <si>
    <t>Week 2: 60 units</t>
  </si>
  <si>
    <t>Week 3: 55 units</t>
  </si>
  <si>
    <t>Week 4: 70 units</t>
  </si>
  <si>
    <t>Question:</t>
  </si>
  <si>
    <t>1. Mean: What is the average weekly sales of the product category?</t>
  </si>
  <si>
    <t>Mean =</t>
  </si>
  <si>
    <t>2. Median: What is the typical or central sales value for the product category?</t>
  </si>
  <si>
    <t>Median =</t>
  </si>
  <si>
    <t>3. Mode: Are there any recurring or most frequently occurring sales figures for the</t>
  </si>
  <si>
    <t>product category?</t>
  </si>
  <si>
    <t>Mode =</t>
  </si>
  <si>
    <t>2) Business Problem: A restaurant wants to analyze the waiting times of its</t>
  </si>
  <si>
    <t>customers to understand the typical waiting experience and improve service</t>
  </si>
  <si>
    <t>efficiency.</t>
  </si>
  <si>
    <t>Let's consider the waiting times (in minutes) for the past 20 customers:</t>
  </si>
  <si>
    <t>15, 10, 20, 25, 15, 10, 30, 20, 15, 10,</t>
  </si>
  <si>
    <t>10, 25, 15, 20, 20, 15, 10, 10, 20, 25</t>
  </si>
  <si>
    <t>1. Mean: What is the average waiting time for customers at the restaurant?</t>
  </si>
  <si>
    <t xml:space="preserve">Mean = </t>
  </si>
  <si>
    <t>2. Median: What is the typical or central waiting time experienced by customers?</t>
  </si>
  <si>
    <t xml:space="preserve">Median = </t>
  </si>
  <si>
    <t>3. Mode: Are there any recurring or most frequently occurring waiting times for</t>
  </si>
  <si>
    <t>customers?</t>
  </si>
  <si>
    <t xml:space="preserve">Mode = </t>
  </si>
  <si>
    <t>3) Business Problem: A car rental company wants to analyze the rental durations of</t>
  </si>
  <si>
    <t>its customers to understand the typical rental period and optimize its pricing and</t>
  </si>
  <si>
    <t>fleet management strategies.</t>
  </si>
  <si>
    <t>Let's consider the rental durations (in days) for a sample of 50 customers:</t>
  </si>
  <si>
    <t>3, 2, 5, 4, 7, 2, 3, 3, 1, 6,</t>
  </si>
  <si>
    <t>4, 2, 3, 5, 2, 4, 2, 1, 3, 5,</t>
  </si>
  <si>
    <t>6, 3, 2, 1, 4, 2, 4, 5, 3, 2,</t>
  </si>
  <si>
    <t>7, 2, 3, 4, 5, 1, 6, 2, 4, 3,</t>
  </si>
  <si>
    <t>5, 3, 2, 4, 2, 6, 3, 2, 4, 5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</si>
  <si>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</si>
  <si>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</si>
  <si>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</t>
  </si>
  <si>
    <t>Questions on measure of dispersion</t>
  </si>
  <si>
    <t>1) Problem: A manufacturing company wants to analyze the production output of a</t>
  </si>
  <si>
    <t>specific machine to understand the variability or spread in its performance.</t>
  </si>
  <si>
    <t>Let's consider the number of units produced per hour by the machine for a sample of 10</t>
  </si>
  <si>
    <t>working days:</t>
  </si>
  <si>
    <t>Day</t>
  </si>
  <si>
    <t>units</t>
  </si>
  <si>
    <t>1. Range: What is the range of the production output for the machine?</t>
  </si>
  <si>
    <t xml:space="preserve">Range = </t>
  </si>
  <si>
    <t>2. Variance: What is the variance of the production output for the machine?</t>
  </si>
  <si>
    <t>Variance =</t>
  </si>
  <si>
    <t>3. Standard Deviation: What is the standard deviation of the production output for the</t>
  </si>
  <si>
    <t>machine?</t>
  </si>
  <si>
    <t>Standard deviation =</t>
  </si>
  <si>
    <t>2) Problem: A retail store wants to analyze the sales of a specific product to</t>
  </si>
  <si>
    <t>understand the variability in daily sales and assess its inventory management.</t>
  </si>
  <si>
    <t>Let's consider the daily sales (in dollars) for the past 30 days:</t>
  </si>
  <si>
    <t>Questions:</t>
  </si>
  <si>
    <t>1. Range: What is the range of the daily sales?</t>
  </si>
  <si>
    <t>Range =</t>
  </si>
  <si>
    <t>2. Variance: What is the variance of the daily sales?</t>
  </si>
  <si>
    <t>3. Standard Deviation: What is the standard deviation of the daily sales?</t>
  </si>
  <si>
    <t>Standard Deviation =</t>
  </si>
  <si>
    <t>3) Problem: An e-commerce platform wants to analyze the delivery times of its</t>
  </si>
  <si>
    <t>shipments to understand the variability in order fulfillment and optimize its</t>
  </si>
  <si>
    <t>logistics operations.</t>
  </si>
  <si>
    <t>Let's consider the delivery times (in days) for a sample of 50 shipments: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</si>
  <si>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</si>
  <si>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</si>
  <si>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</si>
  <si>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4) Problem : A company wants to analyze the monthly revenue generated by one of</t>
  </si>
  <si>
    <t>its products to understand its performance and variability.</t>
  </si>
  <si>
    <t>Let's consider the monthly revenue (in thousands of dollars) for the past 12 months:</t>
  </si>
  <si>
    <t>1. Measure of Central Tendency: What is the average monthly revenue for the product?</t>
  </si>
  <si>
    <t>2. Measure of Dispersion: What is the range of monthly revenue for the product?</t>
  </si>
  <si>
    <t>5) Problem : A survey was conducted to gather feedback from customers regarding</t>
  </si>
  <si>
    <t>their satisfaction with a particular service on a scale of 1 to 10.</t>
  </si>
  <si>
    <t>Let's consider the satisfaction ratings from 50 customers:</t>
  </si>
  <si>
    <t>1. Measure of Central Tendency: What is the average satisfaction rating?</t>
  </si>
  <si>
    <t>2. Measure of Dispersion: What is the standard deviation of the satisfaction ratings?</t>
  </si>
  <si>
    <t>6) Problem :A company wants to analyze the customer wait times at its call center to</t>
  </si>
  <si>
    <t>assess the efficiency of its customer service operations.</t>
  </si>
  <si>
    <t>Let's consider the wait times (in minutes) for a sample of 100 randomly selected</t>
  </si>
  <si>
    <t>customer calls:</t>
  </si>
  <si>
    <t>1. Measure of Central Tendency: What is the average wait time for customers at the call</t>
  </si>
  <si>
    <t>center?</t>
  </si>
  <si>
    <t>2. Measure of Dispersion: What is the range of wait times for customers at the call</t>
  </si>
  <si>
    <t>3. Measure of Dispersion: What is the standard deviation of the wait times for customers</t>
  </si>
  <si>
    <t>at the call center?</t>
  </si>
  <si>
    <t>7) Problem : A transportation company wants to analyze the fuel efficiency of its</t>
  </si>
  <si>
    <t>vehicle fleet to identify any variations across different vehicle models.</t>
  </si>
  <si>
    <t>Let's consider the fuel efficiency (in miles per gallon, mpg) for a sample of 50 vehicles:</t>
  </si>
  <si>
    <t>Model</t>
  </si>
  <si>
    <t>A:</t>
  </si>
  <si>
    <t>B:</t>
  </si>
  <si>
    <t>C:</t>
  </si>
  <si>
    <t>D:</t>
  </si>
  <si>
    <t>E:</t>
  </si>
  <si>
    <t>1. Measure of Central Tendency: What is the average fuel efficiency for each vehicle</t>
  </si>
  <si>
    <t>model?</t>
  </si>
  <si>
    <t>2. Measure of Dispersion: What is the range of fuel efficiency for each vehicle model?</t>
  </si>
  <si>
    <t>3. Measure of Dispersion: What is the variance of the fuel efficiency for each vehicle</t>
  </si>
  <si>
    <t xml:space="preserve">More Statistic Questions  </t>
  </si>
  <si>
    <t>8) Problem : A company wants to analyze the ages of its employees to understand</t>
  </si>
  <si>
    <t>the age distribution and demographics within the organization.</t>
  </si>
  <si>
    <t>Let's consider the ages of 100 employees:</t>
  </si>
  <si>
    <t>1. Frequency Distribution: Create a frequency distribution table for the ages of the</t>
  </si>
  <si>
    <t>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</si>
  <si>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</si>
  <si>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</si>
  <si>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</si>
  <si>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9) Problem :A retail store wants to analyze the purchase amounts made by customers to understand their spending habits.</t>
  </si>
  <si>
    <t>Data: Let's consider the purchase amounts (in dollars) for a sample of 50 customers</t>
  </si>
  <si>
    <t>Questions</t>
  </si>
  <si>
    <t>2. Mode: What is the mode (most common purchase amount) among the customers?</t>
  </si>
  <si>
    <t>Mode=</t>
  </si>
  <si>
    <t>3. Median: What is the median purchase amount among the customers?</t>
  </si>
  <si>
    <t>4. Interquartile Range: What is the interquartile range of the purchase amounts?</t>
  </si>
  <si>
    <t>Interquartile Range =</t>
  </si>
  <si>
    <t>10) Problem : A manufacturing company wants to analyze the defect rates of its</t>
  </si>
  <si>
    <t>production line to identify the frequency of different types of defects.</t>
  </si>
  <si>
    <t>Let's consider the types of defects and their corresponding frequencies observed in a</t>
  </si>
  <si>
    <t>sample of 200 products:</t>
  </si>
  <si>
    <t>Defect</t>
  </si>
  <si>
    <t>Type:</t>
  </si>
  <si>
    <t>A</t>
  </si>
  <si>
    <t>B</t>
  </si>
  <si>
    <t>C</t>
  </si>
  <si>
    <t>D</t>
  </si>
  <si>
    <t>E</t>
  </si>
  <si>
    <t>F</t>
  </si>
  <si>
    <t>G</t>
  </si>
  <si>
    <t>Frequency:</t>
  </si>
  <si>
    <t>:</t>
  </si>
  <si>
    <t>1. Bar Chart: Create a bar chart to visualize the frequency of different defect types.</t>
  </si>
  <si>
    <t>2. Most Common Defect: Which defect type has the highest frequency?</t>
  </si>
  <si>
    <t>*Most highest frequency in E Defect type.</t>
  </si>
  <si>
    <t>3. Histogram: Create a histogram to represent the defect frequencies.</t>
  </si>
  <si>
    <t>11) Problem : A survey was conducted to gather feedback from customers about their</t>
  </si>
  <si>
    <t>satisfaction levels with a specific service on a scale of 1 to 5.</t>
  </si>
  <si>
    <t>Let's consider the satisfaction ratings from 100 customers:</t>
  </si>
  <si>
    <t>Rating: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</si>
  <si>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</si>
  <si>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</si>
  <si>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</si>
  <si>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12) Problem : A company wants to analyze the monthly sales figures of its products to</t>
  </si>
  <si>
    <t>understand the sales distribution across different price ranges.</t>
  </si>
  <si>
    <t>Let's consider the monthly sales figures (in thousands of dollars) for a sample of 50</t>
  </si>
  <si>
    <t>products:</t>
  </si>
  <si>
    <t>Sales:</t>
  </si>
  <si>
    <t>1. Histogram: Create a histogram to visualize the sales distribution across different price</t>
  </si>
  <si>
    <t>ranges.</t>
  </si>
  <si>
    <t>2. Measure of Central Tendency: What is the average monthly sales figure?</t>
  </si>
  <si>
    <t>3. Bar Chart: Create a bar chart to display the frequency of sales in different price</t>
  </si>
  <si>
    <t>13) Problem : A study was conducted to analyze the response times of a website for</t>
  </si>
  <si>
    <t>different user locations.</t>
  </si>
  <si>
    <t>Let's consider the response times (in milliseconds) for a sample of 200 user requests:</t>
  </si>
  <si>
    <t>Response Times: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</si>
  <si>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</si>
  <si>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</si>
  <si>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</t>
  </si>
  <si>
    <t>different ranges.</t>
  </si>
  <si>
    <t>14) Problem : A company wants to analyze the sales performance of its products</t>
  </si>
  <si>
    <t>across different regions.</t>
  </si>
  <si>
    <t>Let's consider the sales figures (in thousands of dollars) for a sample of 50 products in</t>
  </si>
  <si>
    <t>three regions:</t>
  </si>
  <si>
    <t>Region 1:</t>
  </si>
  <si>
    <t xml:space="preserve">Region 2: </t>
  </si>
  <si>
    <t>Region 3:</t>
  </si>
  <si>
    <t>1. Bar Chart: Create a bar chart to compare the sales figures across the three regions.</t>
  </si>
  <si>
    <t>2. Measure of Central Tendency: What is the average sales figure for each region?</t>
  </si>
  <si>
    <t>Region 1 : Mean =</t>
  </si>
  <si>
    <t>Region 3 : Mean =</t>
  </si>
  <si>
    <t>3. Measure of Dispersion: What is the range of sales figures in each region?</t>
  </si>
  <si>
    <t>Region 1 : Range =</t>
  </si>
  <si>
    <t>Region 3 : Range =</t>
  </si>
  <si>
    <t>Questions on Percentile and Quartiles</t>
  </si>
  <si>
    <t>Let's consider the monthly salaries (in thousands of dollars) of a sample of 200</t>
  </si>
  <si>
    <t>employees:</t>
  </si>
  <si>
    <t>Salaries:</t>
  </si>
  <si>
    <t>1. Quartiles: Calculate the first quartile (Q1), median (Q2), and third quartile (Q3) of the</t>
  </si>
  <si>
    <t>salary distribution.</t>
  </si>
  <si>
    <t xml:space="preserve">Quartile(Q1) = </t>
  </si>
  <si>
    <t>Median(Q2) =</t>
  </si>
  <si>
    <t xml:space="preserve">Quartile(Q3) = </t>
  </si>
  <si>
    <t>2. Percentiles: Calculate the 10th percentile, 25th percentile, 75th percentile, and 90th</t>
  </si>
  <si>
    <t>percentile of the salary distribution.</t>
  </si>
  <si>
    <t xml:space="preserve">Percentile = </t>
  </si>
  <si>
    <t>3. Interpretation: Based on the quartiles and percentiles, what can be inferred about the</t>
  </si>
  <si>
    <t>income distribution of the employees?</t>
  </si>
  <si>
    <t>2) Question : A research study wants to analyze the weight distribution of a sample</t>
  </si>
  <si>
    <t>of individuals to assess their health and body composition.</t>
  </si>
  <si>
    <t>Let's consider the weights (in kilograms) of a sample of 100 individuals:</t>
  </si>
  <si>
    <t>Weights:</t>
  </si>
  <si>
    <t>weight distribution.</t>
  </si>
  <si>
    <t>Quartile(Q1) =</t>
  </si>
  <si>
    <t>2. Percentiles: Calculate the 15th percentile, 50th percentile, and 85th percentile of the</t>
  </si>
  <si>
    <t>Percentile =</t>
  </si>
  <si>
    <t>weight distribution of the individuals?</t>
  </si>
  <si>
    <t>3) Question : A retail store wants to analyze the distribution of customer purchase</t>
  </si>
  <si>
    <t>amounts to identify their spending patterns.</t>
  </si>
  <si>
    <t>Let's consider the purchase amounts (in dollars) of a sample of 150 customers:</t>
  </si>
  <si>
    <t>Purchase Amounts:</t>
  </si>
  <si>
    <t>purchase amount distribution.</t>
  </si>
  <si>
    <t>2. Percentiles: Calculate the 20th percentile, 40th percentile, and 80th percentile of the</t>
  </si>
  <si>
    <t>spending patterns of the customers?</t>
  </si>
  <si>
    <t>4) Question : A study wants to analyze the distribution of commute times of</t>
  </si>
  <si>
    <t>employees to determine the average time spent traveling to work.</t>
  </si>
  <si>
    <t>Let's consider the commute times (in minutes) of a sample of 250 employees:</t>
  </si>
  <si>
    <t>Commute Times:</t>
  </si>
  <si>
    <t>commute time distribution.</t>
  </si>
  <si>
    <t>2. Percentiles: Calculate the 30th percentile, 50th percentile, and 70th percentile of the</t>
  </si>
  <si>
    <t>average commute time of the employees?</t>
  </si>
  <si>
    <t>5) Question : A manufacturing company wants to analyze the defect rates in its</t>
  </si>
  <si>
    <t>production process to evaluate product quality.</t>
  </si>
  <si>
    <t>Let's consider the defect rates (in percentage) for a sample of 300 products:</t>
  </si>
  <si>
    <t>Defect Rates:</t>
  </si>
  <si>
    <t>defect rate distribution.</t>
  </si>
  <si>
    <t>2. Percentiles: Calculate the 25th percentile, 50th percentile, and 75th percentile of the</t>
  </si>
  <si>
    <t>Percentiale =</t>
  </si>
  <si>
    <t>quality of the products?</t>
  </si>
  <si>
    <t>Questions on Correlation and Covariance</t>
  </si>
  <si>
    <t>1) Question : A marketing department wants to understand the relationship between</t>
  </si>
  <si>
    <t>advertising expenditure and sales revenue to assess the effectiveness of their</t>
  </si>
  <si>
    <t>advertising campaigns.</t>
  </si>
  <si>
    <t>Let's consider the monthly advertising expenditure (in thousands of dollars) and</t>
  </si>
  <si>
    <t>corresponding sales revenue (in thousands of dollars) for a sample of 12 months:</t>
  </si>
  <si>
    <t>Advertising</t>
  </si>
  <si>
    <t>Expenditure:</t>
  </si>
  <si>
    <t>Sales</t>
  </si>
  <si>
    <t>Revenue:</t>
  </si>
  <si>
    <t>Calculate the correlation coefficient between advertising expenditure and sales revenue.</t>
  </si>
  <si>
    <t>Interpret the value of the correlation coefficient and explain the nature of the relationship</t>
  </si>
  <si>
    <t>between advertising expenditure and sales revenue.</t>
  </si>
  <si>
    <t>Correlation =</t>
  </si>
  <si>
    <t>2) Question : An investment analyst wants to assess the relationship between the</t>
  </si>
  <si>
    <t>stock prices of two companies to identify potential investment opportunities.</t>
  </si>
  <si>
    <t>Let's consider the daily closing prices (in dollars) of Company A and Company B for a</t>
  </si>
  <si>
    <t>sample of 20 trading days:</t>
  </si>
  <si>
    <t>Company</t>
  </si>
  <si>
    <t>Calculate the covariance between the stock prices of Company A and Company B.</t>
  </si>
  <si>
    <t>Interpret the value of the covariance and explain the nature of the relationship between</t>
  </si>
  <si>
    <t>the two stocks.</t>
  </si>
  <si>
    <t>Covariance =</t>
  </si>
  <si>
    <t>3) Question : A researcher wants to examine the relationship between the hours</t>
  </si>
  <si>
    <t>spent studying and the exam scores of a group of students.</t>
  </si>
  <si>
    <t>Let's consider the number of hours spent studying and the corresponding exam scores</t>
  </si>
  <si>
    <t>for a sample of 30 students:</t>
  </si>
  <si>
    <t>Hours Spent Studying:</t>
  </si>
  <si>
    <t>Exam Scores:</t>
  </si>
  <si>
    <t>Calculate the correlation coefficient between the hours spent studying and the exam</t>
  </si>
  <si>
    <t>scores. Interpret the value of the correlation coefficient and explain the nature of the</t>
  </si>
  <si>
    <t>relationship between studying hours and exam scores.</t>
  </si>
  <si>
    <t>Questions on discrete and continuous random variable</t>
  </si>
  <si>
    <t>Discrete Random Variable:</t>
  </si>
  <si>
    <t>1. Problem: A fair six-sided die is rolled 100 times. What is the probability of rolling</t>
  </si>
  <si>
    <t>exactly five 3's?</t>
  </si>
  <si>
    <t>Data: Number of rolls (n) = 100</t>
  </si>
  <si>
    <t>Region 2 : Range =</t>
  </si>
  <si>
    <t>Region 2 : Mean =</t>
  </si>
  <si>
    <t>Questions on Measure of Skewness and Kurtosis</t>
  </si>
  <si>
    <t>1) Question : A company wants to analyze the monthly returns of its investment</t>
  </si>
  <si>
    <t>portfolio to understand the distribution and risk associated with the returns.</t>
  </si>
  <si>
    <t>Let's consider the monthly returns (%) for the portfolio over a one-year period:</t>
  </si>
  <si>
    <t>Returns:</t>
  </si>
  <si>
    <t>1. Skewness: Calculate the skewness of the monthly returns.</t>
  </si>
  <si>
    <t>skewness =</t>
  </si>
  <si>
    <t>2. Kurtosis: Calculate the kurtosis of the monthly returns.</t>
  </si>
  <si>
    <t>Kurtosis =</t>
  </si>
  <si>
    <t>3. Interpretation: Based on the skewness and kurtosis values, what can be said about</t>
  </si>
  <si>
    <t>the distribution of returns?</t>
  </si>
  <si>
    <t>2) Question : A research study wants to analyze the income distribution of a</t>
  </si>
  <si>
    <t>population to understand the level of income inequality.</t>
  </si>
  <si>
    <t>Let's consider the monthly incomes (in thousands of dollars) of a sample of 100</t>
  </si>
  <si>
    <t>individuals:</t>
  </si>
  <si>
    <t>Incomes:</t>
  </si>
  <si>
    <t>1. Skewness: Calculate the skewness of the income distribution.</t>
  </si>
  <si>
    <t>Skewness =</t>
  </si>
  <si>
    <t>2. Kurtosis: Calculate the kurtosis of the income distribution.</t>
  </si>
  <si>
    <t>3. Interpretation: Based on the skewness and kurtosis values, what can be inferred</t>
  </si>
  <si>
    <t>about the income inequality?</t>
  </si>
  <si>
    <t>3) Question : A survey was conducted to analyze the satisfaction ratings of</t>
  </si>
  <si>
    <t>customers on a scale of 1 to 5 for a specific product.</t>
  </si>
  <si>
    <t>Let's consider the satisfaction ratings from 200 customers:</t>
  </si>
  <si>
    <t>Ratings:</t>
  </si>
  <si>
    <t>1. Skewness: Calculate the skewness of the satisfaction ratings.</t>
  </si>
  <si>
    <t>2. Kurtosis: Calculate the kurtosis of the satisfaction ratings.</t>
  </si>
  <si>
    <t>about the satisfaction ratings distribution?</t>
  </si>
  <si>
    <t>4) Question : A study wants to analyze the distribution of house prices in a specific</t>
  </si>
  <si>
    <t>city to understand the market trends.</t>
  </si>
  <si>
    <t>Let's consider the house prices (in thousands of dollars) for</t>
  </si>
  <si>
    <t>a sample of 150 houses:</t>
  </si>
  <si>
    <t>House Prices:</t>
  </si>
  <si>
    <t>1. Skewness: Calculate the skewness of the house price distribution.</t>
  </si>
  <si>
    <t>Skweness:</t>
  </si>
  <si>
    <t>2. Kurtosis: Calculate the kurtosis of the house price distribution.</t>
  </si>
  <si>
    <t>about the distribution of house prices?</t>
  </si>
  <si>
    <t>5) Question : A company wants to analyze the waiting times of customers at a</t>
  </si>
  <si>
    <t>service center to improve operational efficiency.</t>
  </si>
  <si>
    <t>Let's consider the waiting times (in minutes) for a sample of 100 customers:</t>
  </si>
  <si>
    <t>Waiting Times:</t>
  </si>
  <si>
    <t>1. Skewness: Calculate the skewness of the waiting time distribution.</t>
  </si>
  <si>
    <t>2. Kurtosis: Calculate the kurtosis of the waiting time distribution.</t>
  </si>
  <si>
    <t>about the waiting time distribution?</t>
  </si>
  <si>
    <t>Binomial =</t>
  </si>
  <si>
    <t>2. Problem: In a deck of 52 playing cards, five cards are randomly drawn without</t>
  </si>
  <si>
    <t>replacement. What is the probability of getting two hearts?</t>
  </si>
  <si>
    <t>Data: Number of hearts in the deck (N) = 13, Number of cards drawn (n) = 5</t>
  </si>
  <si>
    <t>N =</t>
  </si>
  <si>
    <t>K =</t>
  </si>
  <si>
    <t>n =</t>
  </si>
  <si>
    <t>k =</t>
  </si>
  <si>
    <t>Hypergeometric =</t>
  </si>
  <si>
    <t>3. Problem: A multiple-choice test consists of 10 questions, each with four possible</t>
  </si>
  <si>
    <t>answers. If a student randomly guesses on each question, what is the probability of</t>
  </si>
  <si>
    <t>getting at least 8 questions correct?</t>
  </si>
  <si>
    <t>Data: Number of questions (n) = 10, Number of possible answers per question (k) = 4</t>
  </si>
  <si>
    <t>p =</t>
  </si>
  <si>
    <t>q =</t>
  </si>
  <si>
    <t>8 t =</t>
  </si>
  <si>
    <t>9 t =</t>
  </si>
  <si>
    <t>10 t =</t>
  </si>
  <si>
    <t xml:space="preserve">Binomial = </t>
  </si>
  <si>
    <t>4. Problem: A bag contains 30 red balls, 20 blue balls, and 10 green balls. Three balls</t>
  </si>
  <si>
    <t>are drawn without replacement. What is the probability that all three balls are blue?</t>
  </si>
  <si>
    <t>Data: Number of blue balls in the bag (N) = 20, Number of balls drawn (n) = 3</t>
  </si>
  <si>
    <t>N</t>
  </si>
  <si>
    <t>K</t>
  </si>
  <si>
    <t xml:space="preserve">n </t>
  </si>
  <si>
    <t>5. Problem: In a football match, a player scores a goal with a 0.3 probability per shot.</t>
  </si>
  <si>
    <t>If the player takes 10 shots, what is the probability of scoring exactly three goals?</t>
  </si>
  <si>
    <t>Data: Number of shots (n) = 10, Probability of scoring per shot (p) = 0.3</t>
  </si>
  <si>
    <t>n</t>
  </si>
  <si>
    <t>p</t>
  </si>
  <si>
    <t>Continuous Random Variable:</t>
  </si>
  <si>
    <t>1. Problem: The heights of students in a class are normally distributed with a mean of</t>
  </si>
  <si>
    <t>165 cm and a standard deviation of 10 cm. What is the probability that a randomly</t>
  </si>
  <si>
    <t>selected student is taller than 180 cm?</t>
  </si>
  <si>
    <t>Data: Mean height (μ) = 165 cm</t>
  </si>
  <si>
    <t>Standard deviation (σ) = 10 cm,</t>
  </si>
  <si>
    <t>Height threshold (x) = 180 cm</t>
  </si>
  <si>
    <t>Normal Distribution =</t>
  </si>
  <si>
    <t>2. Problem: The waiting times at a coffee shop are exponentially distributed with a mean</t>
  </si>
  <si>
    <t>of 5 minutes. What is the probability that a customer waits less than 3 minutes?</t>
  </si>
  <si>
    <t>Data: Mean waiting time (μ) = 5 minutes,</t>
  </si>
  <si>
    <t>Waiting time threshold (x) = 3 minutes</t>
  </si>
  <si>
    <t>Exponential Distribution =</t>
  </si>
  <si>
    <t>3. Problem: The lifetimes of a certain brand of light bulbs are normally distributed with a</t>
  </si>
  <si>
    <t>mean of 1000 hours and a standard deviation of 100 hours. What is the probability that</t>
  </si>
  <si>
    <t>a randomly selected light bulb lasts between 900 and 1100 hours?</t>
  </si>
  <si>
    <t>Data: Mean lifetime (μ) = 1000 hours,</t>
  </si>
  <si>
    <t>Standard deviation (σ) = 100 hours,</t>
  </si>
  <si>
    <t>Lifetime range (lower limit x1, upper limit x2)</t>
  </si>
  <si>
    <t>x1 =</t>
  </si>
  <si>
    <t>x2 =</t>
  </si>
  <si>
    <t>x1 Normal Distribution =</t>
  </si>
  <si>
    <t>x2 Normal Distribution =</t>
  </si>
  <si>
    <t>Randomly select between 900 to 1100 =</t>
  </si>
  <si>
    <t>4. Problem: The weights of apples in a basket follow a uniform distribution between 100</t>
  </si>
  <si>
    <t>grams and 200 grams. What is the probability that a randomly selected apple weighs</t>
  </si>
  <si>
    <t>between 150 and 170 grams?</t>
  </si>
  <si>
    <t>Data: Weight range (lower limit x1, upper limit x2)</t>
  </si>
  <si>
    <t>Lower bound of the uniform distribution = 100 grams</t>
  </si>
  <si>
    <t>Upper bound of the uniform distribution = 200 grams</t>
  </si>
  <si>
    <t>Lower limit (x1) = 150 grams</t>
  </si>
  <si>
    <t>Upper liimit (x2) =170 grams</t>
  </si>
  <si>
    <t>Total Weight range =</t>
  </si>
  <si>
    <t>Weight range between x1 and x2 =</t>
  </si>
  <si>
    <t>Probability that a randomly selected</t>
  </si>
  <si>
    <t xml:space="preserve">apple weighs between 150 and 170 </t>
  </si>
  <si>
    <t xml:space="preserve">grams by dividing range between </t>
  </si>
  <si>
    <t xml:space="preserve">x1 and x2 by total range(20/100) </t>
  </si>
  <si>
    <t>5. Problem: The time taken to complete a task is exponentially distributed with a mean</t>
  </si>
  <si>
    <t>of 20 minutes. What is the probability that the task is completed in less than 15</t>
  </si>
  <si>
    <t>minutes?</t>
  </si>
  <si>
    <t>Data: Mean time (μ) = 20 minutes,</t>
  </si>
  <si>
    <t>Time threshold (x) = 15 minutes</t>
  </si>
  <si>
    <t xml:space="preserve">Exponential Distribution =  </t>
  </si>
  <si>
    <t>Questions on Discrete Distribution and Continuous Distribution:</t>
  </si>
  <si>
    <t>Discrete Distribution:</t>
  </si>
  <si>
    <t>1. Problem: A company sells smartphones, and the number of defects per batch follows</t>
  </si>
  <si>
    <t>a Poisson distribution with a mean of 2 defects. What is the probability of having exactly</t>
  </si>
  <si>
    <t>3 defects in a randomly selected batch?</t>
  </si>
  <si>
    <t>Data: Mean number of defects (λ) = 2, Number of defects (x) = 3</t>
  </si>
  <si>
    <t>Poission =</t>
  </si>
  <si>
    <t>2. Problem: In a game, a player has a 0.3 probability of winning each round. If the</t>
  </si>
  <si>
    <t>player plays 10 rounds, what is the probability of winning exactly 3 rounds?</t>
  </si>
  <si>
    <t>Data: Probability of winning (p) = 0.3, Number of rounds (n) = 10, Number of wins (x) = 3</t>
  </si>
  <si>
    <t>Continuous Distribution:</t>
  </si>
  <si>
    <t>1. Problem: The weights of apples in a basket follow a normal distribution with a mean</t>
  </si>
  <si>
    <t>of 150 grams and a standard deviation of 10 grams. What is the probability that a</t>
  </si>
  <si>
    <t>randomly selected apple weighs between 140 and 160 grams?</t>
  </si>
  <si>
    <t>Data: Mean weight (μ) = 150 grams, Standard deviation (σ) = 10 grams, Weight range</t>
  </si>
  <si>
    <t>(lower limit x1, upper limit x2)</t>
  </si>
  <si>
    <t>Lower limit (x1) =</t>
  </si>
  <si>
    <t>Upper limit (x2) =</t>
  </si>
  <si>
    <t>Normal distribution (x1) =</t>
  </si>
  <si>
    <t>Normal distribution (x2) =</t>
  </si>
  <si>
    <t>Apple 0weighs between x1 and x2 =</t>
  </si>
  <si>
    <t>2. Problem: The lifetimes of a certain brand of light bulbs are exponentially distributed</t>
  </si>
  <si>
    <t>with a mean of 1000 hours. What is the probability that a randomly selected light bulb</t>
  </si>
  <si>
    <t>lasts more than 900 hours?</t>
  </si>
  <si>
    <t>Data: Mean lifetime (μ) = 1000 hours, Lifetime threshold (x) = 900 hours</t>
  </si>
  <si>
    <t>Exponential distribution =</t>
  </si>
  <si>
    <t>Questions on Confidence Interval and Hypothesis Testings</t>
  </si>
  <si>
    <t>Confidence Interval Problems:</t>
  </si>
  <si>
    <t>1. Problem: A study is conducted to estimate the mean height of a population. A random</t>
  </si>
  <si>
    <t>sample of 100 individuals is selected, and their heights are measured. Calculate a 95%</t>
  </si>
  <si>
    <t>confidence interval for the population mean height, given that the sample mean height is</t>
  </si>
  <si>
    <t>170 cm and the sample standard deviation is 8 cm.</t>
  </si>
  <si>
    <t xml:space="preserve">Data: Sample size (n) = 100, </t>
  </si>
  <si>
    <t>Sample mean (x̄) = 170 cm,</t>
  </si>
  <si>
    <t>Sample standard deviation (s) = 8 cm,</t>
  </si>
  <si>
    <t>Confidence level = 95%</t>
  </si>
  <si>
    <t>2. Problem: A survey is conducted to estimate the proportion of people in a city who</t>
  </si>
  <si>
    <t>support a particular policy. A random sample of 500 individuals is surveyed, and 320 of</t>
  </si>
  <si>
    <t>them express support for the policy. Calculate a 90% confidence interval for the</t>
  </si>
  <si>
    <t>population proportion, given the sample proportion.</t>
  </si>
  <si>
    <t>Data: Sample size (n) = 500,</t>
  </si>
  <si>
    <t>Number of successes (x) = 320,</t>
  </si>
  <si>
    <t>Confidence level = 90%</t>
  </si>
  <si>
    <t>Hypothesis Testing Problems:</t>
  </si>
  <si>
    <t>3. Problem: A researcher wants to test whether a new teaching method improves</t>
  </si>
  <si>
    <t>student performance. A random sample of 50 students is divided into two groups: one</t>
  </si>
  <si>
    <t>group taught using the new method and the other using the traditional method. The</t>
  </si>
  <si>
    <t>average test scores of the two groups are compared. State the null and alternative</t>
  </si>
  <si>
    <t>hypotheses for this study.</t>
  </si>
  <si>
    <t>Data: Sample size (n) = 50,</t>
  </si>
  <si>
    <t>Test scores of the two groups</t>
  </si>
  <si>
    <t xml:space="preserve">min </t>
  </si>
  <si>
    <t>max</t>
  </si>
  <si>
    <t xml:space="preserve">class </t>
  </si>
  <si>
    <t>employees</t>
  </si>
  <si>
    <t>26-30</t>
  </si>
  <si>
    <t>31-35</t>
  </si>
  <si>
    <t>36-40</t>
  </si>
  <si>
    <t>41-45</t>
  </si>
  <si>
    <t>1. Frequency Distribution: Create a frequency distribution table for the purchase</t>
  </si>
  <si>
    <t>amounts.</t>
  </si>
  <si>
    <t>min</t>
  </si>
  <si>
    <t>Customer</t>
  </si>
  <si>
    <t>21-30</t>
  </si>
  <si>
    <t>31-40</t>
  </si>
  <si>
    <t>41-50</t>
  </si>
  <si>
    <t>51-60</t>
  </si>
  <si>
    <t>61-70</t>
  </si>
  <si>
    <t>71-80</t>
  </si>
  <si>
    <t>Q1 =</t>
  </si>
  <si>
    <t>Q3 =</t>
  </si>
  <si>
    <t>*The skewness value close to 0 suggests that the distribution of monthly returns is approximately symmetrical, meaning there is not a strong skew to the left or right.</t>
  </si>
  <si>
    <t>*The kurtosis value less than 3 suggests that the distribution has lighter tails than a normal distribution, indicating that extreme returns (both positive and negative) are less likely.</t>
  </si>
  <si>
    <t>*The distribution of monthly returns appears to be relatively symmetrical with lighter tails.</t>
  </si>
  <si>
    <t>*The positive skewness value (0.2240) indicates a slight rightward skew.</t>
  </si>
  <si>
    <t xml:space="preserve">*The negative kurtosis value (-0.9312) suggests that the income distribution has lighter tails than a normal distribution. </t>
  </si>
  <si>
    <t>*Based on these statistical measures, it can be inferred that the income distribution exhibits some degree of positive skewness but has lighter tails than a normal distribution.</t>
  </si>
  <si>
    <t>*The negative skewness value (-0.2109) indicates a slight leftward skew, this skewness is not very pronounced.</t>
  </si>
  <si>
    <t>*The negative kurtosis value (-0.7453) suggests that the satisfaction ratings distribution has lighter tails .</t>
  </si>
  <si>
    <t>*It can be inferred that the satisfaction ratings distribution exhibits a slight leftward skew with lighter tails than a normal distribution.</t>
  </si>
  <si>
    <t>*The positive skewness value (0.2092) indicates a slight rightward skew</t>
  </si>
  <si>
    <t xml:space="preserve">*The negative kurtosis value (-1.0374) suggests that the house price distribution has lighter tails </t>
  </si>
  <si>
    <t>*It can be inferred that the house price distribution exhibits a slight rightward skew with lighter tails than a normal distribution.</t>
  </si>
  <si>
    <t>*The negative skewness value (-0.3350) indicates a slight leftward skew.</t>
  </si>
  <si>
    <t>*The negative kurtosis value (-0.8810) suggests that the waiting time distribution has lighter tails.</t>
  </si>
  <si>
    <t>*It can be inferred that the waiting time distribution exhibits a slight leftward skew with lighter tails than a normal distribution.</t>
  </si>
  <si>
    <t>standard error=</t>
  </si>
  <si>
    <t>t-value(95%)=</t>
  </si>
  <si>
    <t>range 1=</t>
  </si>
  <si>
    <t>range 2=</t>
  </si>
  <si>
    <t xml:space="preserve">S </t>
  </si>
  <si>
    <t>NS</t>
  </si>
  <si>
    <t>s_error=</t>
  </si>
  <si>
    <t>variance=</t>
  </si>
  <si>
    <t>standard deviation=</t>
  </si>
  <si>
    <t>t value(90%)</t>
  </si>
  <si>
    <t xml:space="preserve">range 1 </t>
  </si>
  <si>
    <t>range 2</t>
  </si>
  <si>
    <t>H0</t>
  </si>
  <si>
    <t>New teaching method does not improve student performance</t>
  </si>
  <si>
    <t>H1</t>
  </si>
  <si>
    <t>New teaching method  improve student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</si>
</sst>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74151"/>
      <name val="Calibri"/>
      <family val="2"/>
      <scheme val="minor"/>
    </font>
    <font>
      <sz val="11"/>
      <color rgb="FF37415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5.xml"/><Relationship Id="rId10" Type="http://schemas.openxmlformats.org/officeDocument/2006/relationships/theme" Target="theme/theme1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Sheet3!$C$62:$I$62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Sheet3!$C$63:$I$63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4507-A2FF-D5230EBB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2397344"/>
        <c:axId val="1095124944"/>
      </c:barChart>
      <c:catAx>
        <c:axId val="109239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24944"/>
        <c:crosses val="autoZero"/>
        <c:auto val="1"/>
        <c:lblAlgn val="ctr"/>
        <c:lblOffset val="100"/>
        <c:noMultiLvlLbl val="0"/>
      </c:catAx>
      <c:valAx>
        <c:axId val="10951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Frequency: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Sheet3!$A$63:$B$63</c:f>
              <c:strCache>
                <c:ptCount val="2"/>
                <c:pt idx="0">
                  <c:v>Frequency:</c:v>
                </c:pt>
                <c:pt idx="1">
                  <c:v>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Sheet3!$C$62:$I$62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Sheet3!$C$63:$I$63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5-4D9D-A9C6-677EBDE5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062656"/>
        <c:axId val="626664320"/>
      </c:barChart>
      <c:catAx>
        <c:axId val="20970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64320"/>
        <c:crosses val="autoZero"/>
        <c:auto val="1"/>
        <c:lblAlgn val="ctr"/>
        <c:lblOffset val="100"/>
        <c:noMultiLvlLbl val="0"/>
      </c:catAx>
      <c:valAx>
        <c:axId val="6266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</a:t>
            </a:r>
            <a:r>
              <a:rPr lang="en-IN"/>
              <a:t>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Sheet3!$A$132:$J$132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5ED-9A18-F447BEE288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Sheet3!$A$133:$J$133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5ED-9A18-F447BEE2883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Sheet3!$A$134:$J$134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5ED-9A18-F447BEE2883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Sheet3!$A$135:$J$135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5ED-9A18-F447BEE2883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Sheet3!$A$136:$J$136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DE-45ED-9A18-F447BEE2883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Sheet3!$A$137:$J$137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DE-45ED-9A18-F447BEE2883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Sheet3!$A$138:$J$138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DE-45ED-9A18-F447BEE2883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Sheet3!$A$139:$J$139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DE-45ED-9A18-F447BEE2883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Sheet3!$A$140:$J$140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DE-45ED-9A18-F447BEE2883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Sheet3!$A$141:$J$141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DE-45ED-9A18-F447BEE2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929360"/>
        <c:axId val="1095131664"/>
      </c:barChart>
      <c:catAx>
        <c:axId val="10939293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31664"/>
        <c:crosses val="autoZero"/>
        <c:auto val="1"/>
        <c:lblAlgn val="ctr"/>
        <c:lblOffset val="100"/>
        <c:noMultiLvlLbl val="0"/>
      </c:catAx>
      <c:valAx>
        <c:axId val="10951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Sheet3!$A$196:$J$196</c:f>
              <c:numCache>
                <c:formatCode>General</c:formatCode>
                <c:ptCount val="1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0-4EF6-A20F-D1B8881FFD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Sheet3!$A$197:$J$197</c:f>
              <c:numCache>
                <c:formatCode>General</c:formatCode>
                <c:ptCount val="10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0-4EF6-A20F-D1B8881FFD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Sheet3!$A$198:$J$198</c:f>
              <c:numCache>
                <c:formatCode>General</c:formatCode>
                <c:ptCount val="10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  <c:pt idx="5">
                  <c:v>45</c:v>
                </c:pt>
                <c:pt idx="6">
                  <c:v>38</c:v>
                </c:pt>
                <c:pt idx="7">
                  <c:v>33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0-4EF6-A20F-D1B8881FFD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Sheet3!$A$199:$J$199</c:f>
              <c:numCache>
                <c:formatCode>General</c:formatCode>
                <c:ptCount val="10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10-4EF6-A20F-D1B8881FFD5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Sheet3!$A$200:$J$200</c:f>
              <c:numCache>
                <c:formatCode>General</c:formatCode>
                <c:ptCount val="10"/>
                <c:pt idx="0">
                  <c:v>34</c:v>
                </c:pt>
                <c:pt idx="1">
                  <c:v>46</c:v>
                </c:pt>
                <c:pt idx="2">
                  <c:v>30</c:v>
                </c:pt>
                <c:pt idx="3">
                  <c:v>39</c:v>
                </c:pt>
                <c:pt idx="4">
                  <c:v>43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0-4EF6-A20F-D1B8881FFD5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Sheet3!$A$201:$J$201</c:f>
              <c:numCache>
                <c:formatCode>General</c:formatCode>
                <c:ptCount val="10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  <c:pt idx="5">
                  <c:v>39</c:v>
                </c:pt>
                <c:pt idx="6">
                  <c:v>28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10-4EF6-A20F-D1B8881FF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946800"/>
        <c:axId val="1095118704"/>
      </c:barChart>
      <c:catAx>
        <c:axId val="11419468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18704"/>
        <c:crosses val="autoZero"/>
        <c:auto val="1"/>
        <c:lblAlgn val="ctr"/>
        <c:lblOffset val="100"/>
        <c:noMultiLvlLbl val="0"/>
      </c:catAx>
      <c:valAx>
        <c:axId val="10951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Sheet3!$A$257:$J$257</c:f>
              <c:numCache>
                <c:formatCode>General</c:formatCode>
                <c:ptCount val="1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8-42FA-A8FC-D3DEC0ED2A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Sheet3!$A$258:$J$258</c:f>
              <c:numCache>
                <c:formatCode>General</c:formatCode>
                <c:ptCount val="10"/>
                <c:pt idx="0">
                  <c:v>118</c:v>
                </c:pt>
                <c:pt idx="1">
                  <c:v>125</c:v>
                </c:pt>
                <c:pt idx="2">
                  <c:v>132</c:v>
                </c:pt>
                <c:pt idx="3">
                  <c:v>136</c:v>
                </c:pt>
                <c:pt idx="4">
                  <c:v>128</c:v>
                </c:pt>
                <c:pt idx="5">
                  <c:v>123</c:v>
                </c:pt>
                <c:pt idx="6">
                  <c:v>132</c:v>
                </c:pt>
                <c:pt idx="7">
                  <c:v>138</c:v>
                </c:pt>
                <c:pt idx="8">
                  <c:v>126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8-42FA-A8FC-D3DEC0ED2A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Sheet3!$A$259:$J$259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8-42FA-A8FC-D3DEC0ED2A8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Sheet3!$A$260:$J$260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8-42FA-A8FC-D3DEC0ED2A8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Sheet3!$A$261:$J$261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08-42FA-A8FC-D3DEC0ED2A8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Sheet3!$A$262:$J$262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08-42FA-A8FC-D3DEC0ED2A8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Sheet3!$A$263:$J$263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08-42FA-A8FC-D3DEC0ED2A8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Sheet3!$A$264:$J$264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08-42FA-A8FC-D3DEC0ED2A8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Sheet3!$A$265:$J$265</c:f>
              <c:numCache>
                <c:formatCode>General</c:formatCode>
                <c:ptCount val="10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08-42FA-A8FC-D3DEC0ED2A8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Sheet3!$A$266:$J$266</c:f>
              <c:numCache>
                <c:formatCode>General</c:formatCode>
                <c:ptCount val="10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08-42FA-A8FC-D3DEC0ED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073008"/>
        <c:axId val="1095118224"/>
      </c:barChart>
      <c:catAx>
        <c:axId val="11010730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18224"/>
        <c:crosses val="autoZero"/>
        <c:auto val="1"/>
        <c:lblAlgn val="ctr"/>
        <c:lblOffset val="100"/>
        <c:noMultiLvlLbl val="0"/>
      </c:catAx>
      <c:valAx>
        <c:axId val="10951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Sheet3!$B$317</c:f>
              <c:strCache>
                <c:ptCount val="1"/>
                <c:pt idx="0">
                  <c:v>Region 1: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Sheet3!$C$317:$L$317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F-4AEA-B87B-DB7AA39A46C4}"/>
            </c:ext>
          </c:extLst>
        </c:ser>
        <c:ser>
          <c:idx val="1"/>
          <c:order val="1"/>
          <c:tx>
            <c:strRef>
              <c:f>Sheet3!$B$318</c:f>
              <c:strCache>
                <c:ptCount val="1"/>
                <c:pt idx="0">
                  <c:v>Region 2: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Sheet3!$C$318:$L$318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F-4AEA-B87B-DB7AA39A46C4}"/>
            </c:ext>
          </c:extLst>
        </c:ser>
        <c:ser>
          <c:idx val="2"/>
          <c:order val="2"/>
          <c:tx>
            <c:strRef>
              <c:f>Sheet3!$B$319</c:f>
              <c:strCache>
                <c:ptCount val="1"/>
                <c:pt idx="0">
                  <c:v>Region 3: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Sheet3!$C$319:$L$319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F-4AEA-B87B-DB7AA39A4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708704"/>
        <c:axId val="1102762560"/>
      </c:barChart>
      <c:catAx>
        <c:axId val="11427087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62560"/>
        <c:crosses val="autoZero"/>
        <c:auto val="1"/>
        <c:lblAlgn val="ctr"/>
        <c:lblOffset val="100"/>
        <c:noMultiLvlLbl val="0"/>
      </c:catAx>
      <c:valAx>
        <c:axId val="11027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_xlchart.v1.16</cx:f>
      </cx:strDim>
      <cx:numDim type="val">
        <cx:f dir="row">_xlchart.v1.17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427FE05B-0B0D-45DF-895B-1F6BD00BED28}">
          <cx:dataId val="0"/>
          <cx:layoutPr>
            <cx:binning intervalClosed="r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_xlchart.v1.6</cx:f>
      </cx:numDim>
    </cx:data>
    <cx:data id="1">
      <cx:numDim type="val">
        <cx:f dir="row">_xlchart.v1.7</cx:f>
      </cx:numDim>
    </cx:data>
    <cx:data id="2">
      <cx:numDim type="val">
        <cx:f dir="row">_xlchart.v1.8</cx:f>
      </cx:numDim>
    </cx:data>
    <cx:data id="3">
      <cx:numDim type="val">
        <cx:f dir="row">_xlchart.v1.9</cx:f>
      </cx:numDim>
    </cx:data>
    <cx:data id="4">
      <cx:numDim type="val">
        <cx:f dir="row">_xlchart.v1.10</cx:f>
      </cx:numDim>
    </cx:data>
    <cx:data id="5">
      <cx:numDim type="val">
        <cx:f dir="row">_xlchart.v1.11</cx:f>
      </cx:numDim>
    </cx:data>
    <cx:data id="6">
      <cx:numDim type="val">
        <cx:f dir="row">_xlchart.v1.12</cx:f>
      </cx:numDim>
    </cx:data>
    <cx:data id="7">
      <cx:numDim type="val">
        <cx:f dir="row">_xlchart.v1.13</cx:f>
      </cx:numDim>
    </cx:data>
    <cx:data id="8">
      <cx:numDim type="val">
        <cx:f dir="row">_xlchart.v1.14</cx:f>
      </cx:numDim>
    </cx:data>
    <cx:data id="9">
      <cx:numDim type="val">
        <cx:f dir="row">_xlchart.v1.15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325AA37C-BB80-4BE1-BD7F-194BB33DFB23}" formatIdx="0">
          <cx:dataId val="0"/>
          <cx:layoutPr>
            <cx:binning intervalClosed="r"/>
          </cx:layoutPr>
        </cx:series>
        <cx:series layoutId="clusteredColumn" hidden="1" uniqueId="{1DA627DF-0E9C-43A5-9402-C8FC2C4A7070}" formatIdx="1">
          <cx:dataId val="1"/>
          <cx:layoutPr>
            <cx:binning intervalClosed="r"/>
          </cx:layoutPr>
        </cx:series>
        <cx:series layoutId="clusteredColumn" hidden="1" uniqueId="{B5F54C05-53FE-48B1-B311-315FBC3B7EF6}" formatIdx="2">
          <cx:dataId val="2"/>
          <cx:layoutPr>
            <cx:binning intervalClosed="r"/>
          </cx:layoutPr>
        </cx:series>
        <cx:series layoutId="clusteredColumn" hidden="1" uniqueId="{828C16D9-294D-423B-B0F3-8B646F9895CA}" formatIdx="3">
          <cx:dataId val="3"/>
          <cx:layoutPr>
            <cx:binning intervalClosed="r"/>
          </cx:layoutPr>
        </cx:series>
        <cx:series layoutId="clusteredColumn" hidden="1" uniqueId="{9119C9C6-AC7A-4D92-9C7E-00859F90139D}" formatIdx="4">
          <cx:dataId val="4"/>
          <cx:layoutPr>
            <cx:binning intervalClosed="r"/>
          </cx:layoutPr>
        </cx:series>
        <cx:series layoutId="clusteredColumn" hidden="1" uniqueId="{A14E956A-B7BD-499F-A344-C7D2AB1A65DE}" formatIdx="5">
          <cx:dataId val="5"/>
          <cx:layoutPr>
            <cx:binning intervalClosed="r"/>
          </cx:layoutPr>
        </cx:series>
        <cx:series layoutId="clusteredColumn" hidden="1" uniqueId="{A5F0FFB9-1171-44AE-905A-132E58BE3F8A}" formatIdx="6">
          <cx:dataId val="6"/>
          <cx:layoutPr>
            <cx:binning intervalClosed="r"/>
          </cx:layoutPr>
        </cx:series>
        <cx:series layoutId="clusteredColumn" hidden="1" uniqueId="{2355B4A3-BC5E-4B77-988E-9CFB1B9F6E82}" formatIdx="7">
          <cx:dataId val="7"/>
          <cx:layoutPr>
            <cx:binning intervalClosed="r"/>
          </cx:layoutPr>
        </cx:series>
        <cx:series layoutId="clusteredColumn" hidden="1" uniqueId="{224D5FC0-80C5-470C-975A-3CE975496C96}" formatIdx="8">
          <cx:dataId val="8"/>
          <cx:layoutPr>
            <cx:binning intervalClosed="r"/>
          </cx:layoutPr>
        </cx:series>
        <cx:series layoutId="clusteredColumn" hidden="1" uniqueId="{7C64D855-71FE-49C7-8745-4DFC280501F3}" formatIdx="9">
          <cx:dataId val="9"/>
          <cx:layoutPr>
            <cx:binning intervalClosed="r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603135F-52CF-4683-889F-4F7135182232}" formatIdx="0">
          <cx:dataId val="0"/>
          <cx:layoutPr>
            <cx:binning intervalClosed="r"/>
          </cx:layoutPr>
        </cx:series>
        <cx:series layoutId="clusteredColumn" hidden="1" uniqueId="{35D21A49-F2E3-46EC-9ECC-636E0EAD7C5B}" formatIdx="1">
          <cx:dataId val="1"/>
          <cx:layoutPr>
            <cx:binning intervalClosed="r"/>
          </cx:layoutPr>
        </cx:series>
        <cx:series layoutId="clusteredColumn" hidden="1" uniqueId="{2FCD5202-8E6E-40CD-92D8-3D2D39C530A5}" formatIdx="2">
          <cx:dataId val="2"/>
          <cx:layoutPr>
            <cx:binning intervalClosed="r"/>
          </cx:layoutPr>
        </cx:series>
        <cx:series layoutId="clusteredColumn" hidden="1" uniqueId="{4620B38C-6181-4D58-92D5-ED2D08BEC54B}" formatIdx="3">
          <cx:dataId val="3"/>
          <cx:layoutPr>
            <cx:binning intervalClosed="r"/>
          </cx:layoutPr>
        </cx:series>
        <cx:series layoutId="clusteredColumn" hidden="1" uniqueId="{F472808F-4DBB-4287-91FE-B73AC919948C}" formatIdx="4">
          <cx:dataId val="4"/>
          <cx:layoutPr>
            <cx:binning intervalClosed="r"/>
          </cx:layoutPr>
        </cx:series>
        <cx:series layoutId="clusteredColumn" hidden="1" uniqueId="{8F26F321-A196-4831-95A8-FA8D3D2B3FB2}" formatIdx="5">
          <cx:dataId val="5"/>
          <cx:layoutPr>
            <cx:binning intervalClosed="r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  <cx:data id="4">
      <cx:numDim type="val">
        <cx:f dir="row">_xlchart.v1.22</cx:f>
      </cx:numDim>
    </cx:data>
    <cx:data id="5">
      <cx:numDim type="val">
        <cx:f dir="row">_xlchart.v1.23</cx:f>
      </cx:numDim>
    </cx:data>
    <cx:data id="6">
      <cx:numDim type="val">
        <cx:f dir="row">_xlchart.v1.24</cx:f>
      </cx:numDim>
    </cx:data>
    <cx:data id="7">
      <cx:numDim type="val">
        <cx:f dir="row">_xlchart.v1.25</cx:f>
      </cx:numDim>
    </cx:data>
    <cx:data id="8">
      <cx:numDim type="val">
        <cx:f dir="row">_xlchart.v1.26</cx:f>
      </cx:numDim>
    </cx:data>
    <cx:data id="9">
      <cx:numDim type="val">
        <cx:f dir="row">_xlchart.v1.27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2A8457F-4F75-4A56-8882-AEBA27D0EE9C}" formatIdx="0">
          <cx:dataId val="0"/>
          <cx:layoutPr>
            <cx:binning intervalClosed="r"/>
          </cx:layoutPr>
        </cx:series>
        <cx:series layoutId="clusteredColumn" hidden="1" uniqueId="{749CF87F-2F0D-42C9-8D6F-F195ACE496D1}" formatIdx="1">
          <cx:dataId val="1"/>
          <cx:layoutPr>
            <cx:binning intervalClosed="r"/>
          </cx:layoutPr>
        </cx:series>
        <cx:series layoutId="clusteredColumn" hidden="1" uniqueId="{BAA614BC-2FB0-4F86-BE84-EE617FFB3B8E}" formatIdx="2">
          <cx:dataId val="2"/>
          <cx:layoutPr>
            <cx:binning intervalClosed="r"/>
          </cx:layoutPr>
        </cx:series>
        <cx:series layoutId="clusteredColumn" hidden="1" uniqueId="{B6D980AC-7A89-4C85-B3AB-B39BD29EE745}" formatIdx="3">
          <cx:dataId val="3"/>
          <cx:layoutPr>
            <cx:binning intervalClosed="r"/>
          </cx:layoutPr>
        </cx:series>
        <cx:series layoutId="clusteredColumn" hidden="1" uniqueId="{7FB8495D-79CC-4FE8-8F31-B28F7F968455}" formatIdx="4">
          <cx:dataId val="4"/>
          <cx:layoutPr>
            <cx:binning intervalClosed="r"/>
          </cx:layoutPr>
        </cx:series>
        <cx:series layoutId="clusteredColumn" hidden="1" uniqueId="{5C131479-8DD1-40D6-B0DE-AE09E6927445}" formatIdx="5">
          <cx:dataId val="5"/>
          <cx:layoutPr>
            <cx:binning intervalClosed="r"/>
          </cx:layoutPr>
        </cx:series>
        <cx:series layoutId="clusteredColumn" hidden="1" uniqueId="{86D738A7-9F92-4869-B915-762AA5454BDC}" formatIdx="6">
          <cx:dataId val="6"/>
          <cx:layoutPr>
            <cx:binning intervalClosed="r"/>
          </cx:layoutPr>
        </cx:series>
        <cx:series layoutId="clusteredColumn" hidden="1" uniqueId="{EA969C02-6219-4F2A-9E2A-F26D1A4CAE43}" formatIdx="7">
          <cx:dataId val="7"/>
          <cx:layoutPr>
            <cx:binning intervalClosed="r"/>
          </cx:layoutPr>
        </cx:series>
        <cx:series layoutId="clusteredColumn" hidden="1" uniqueId="{0FB7A9EA-082B-4122-A7B5-B0FA8A158A50}" formatIdx="8">
          <cx:dataId val="8"/>
          <cx:layoutPr>
            <cx:binning intervalClosed="r"/>
          </cx:layoutPr>
        </cx:series>
        <cx:series layoutId="clusteredColumn" hidden="1" uniqueId="{CC98182A-FCD0-471D-8141-A005CF9F0885}" formatIdx="9">
          <cx:dataId val="9"/>
          <cx:layoutPr>
            <cx:binning intervalClosed="r"/>
          </cx:layoutPr>
        </cx:series>
      </cx:plotAreaRegion>
      <cx:axis id="0">
        <cx:catScaling gapWidth="2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10" Type="http://schemas.openxmlformats.org/officeDocument/2006/relationships/chart" Target="../charts/chart6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66</xdr:row>
      <xdr:rowOff>101600</xdr:rowOff>
    </xdr:from>
    <xdr:to>
      <xdr:col>7</xdr:col>
      <xdr:colOff>568325</xdr:colOff>
      <xdr:row>81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05288-822D-1984-8B14-CA7D3E8ED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168275</xdr:colOff>
      <xdr:row>86</xdr:row>
      <xdr:rowOff>50800</xdr:rowOff>
    </xdr:from>
    <xdr:to>
      <xdr:col>7</xdr:col>
      <xdr:colOff>473075</xdr:colOff>
      <xdr:row>101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AA69DC-CB94-CE2E-B1A4-07E6F72C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168275</xdr:colOff>
      <xdr:row>105</xdr:row>
      <xdr:rowOff>107950</xdr:rowOff>
    </xdr:from>
    <xdr:to>
      <xdr:col>7</xdr:col>
      <xdr:colOff>473075</xdr:colOff>
      <xdr:row>120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2E168F0-B9CD-BF4F-3BFC-0FDC73E25B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275" y="19443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123825</xdr:colOff>
      <xdr:row>144</xdr:row>
      <xdr:rowOff>152400</xdr:rowOff>
    </xdr:from>
    <xdr:to>
      <xdr:col>7</xdr:col>
      <xdr:colOff>428625</xdr:colOff>
      <xdr:row>159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BD982D2-0C36-D980-535E-4319FB6C50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2667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187325</xdr:colOff>
      <xdr:row>166</xdr:row>
      <xdr:rowOff>101600</xdr:rowOff>
    </xdr:from>
    <xdr:to>
      <xdr:col>7</xdr:col>
      <xdr:colOff>492125</xdr:colOff>
      <xdr:row>181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511E4-32B3-08BE-D8DA-4C5283A2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219075</xdr:colOff>
      <xdr:row>205</xdr:row>
      <xdr:rowOff>120650</xdr:rowOff>
    </xdr:from>
    <xdr:to>
      <xdr:col>7</xdr:col>
      <xdr:colOff>523875</xdr:colOff>
      <xdr:row>220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82E4638-E437-DBDD-3CA2-51EC56D37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37871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231775</xdr:colOff>
      <xdr:row>228</xdr:row>
      <xdr:rowOff>133350</xdr:rowOff>
    </xdr:from>
    <xdr:to>
      <xdr:col>7</xdr:col>
      <xdr:colOff>536575</xdr:colOff>
      <xdr:row>243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609F18-3C8A-5E10-73E3-1E037F9DE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142875</xdr:colOff>
      <xdr:row>269</xdr:row>
      <xdr:rowOff>88900</xdr:rowOff>
    </xdr:from>
    <xdr:to>
      <xdr:col>7</xdr:col>
      <xdr:colOff>447675</xdr:colOff>
      <xdr:row>284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ABD91C0-17CD-4E18-B1B8-83352508E7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4962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206375</xdr:colOff>
      <xdr:row>291</xdr:row>
      <xdr:rowOff>133350</xdr:rowOff>
    </xdr:from>
    <xdr:to>
      <xdr:col>7</xdr:col>
      <xdr:colOff>511175</xdr:colOff>
      <xdr:row>306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51EFD8-B261-88DF-5249-72B11CE03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149225</xdr:colOff>
      <xdr:row>324</xdr:row>
      <xdr:rowOff>0</xdr:rowOff>
    </xdr:from>
    <xdr:to>
      <xdr:col>7</xdr:col>
      <xdr:colOff>454025</xdr:colOff>
      <xdr:row>338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7E39EE-820D-E7E4-1F5F-F6DBE6358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8A3D-B663-410A-A252-8C1935A1D8B5}">
  <dimension ref="A1:B65"/>
  <sheetViews>
    <sheetView topLeftCell="A71" workbookViewId="0">
      <selection activeCell="B66" sqref="B66"/>
    </sheetView>
  </sheetViews>
  <sheetFormatPr defaultRowHeight="14.5" x14ac:dyDescent="0.35"/>
  <sheetData>
    <row r="1" spans="1:2" x14ac:dyDescent="0.35">
      <c r="A1" t="s">
        <v>0</v>
      </c>
    </row>
    <row r="3" spans="1:2" x14ac:dyDescent="0.35">
      <c r="A3" t="s">
        <v>1</v>
      </c>
    </row>
    <row r="4" spans="1:2" x14ac:dyDescent="0.35">
      <c r="A4" t="s">
        <v>2</v>
      </c>
    </row>
    <row r="5" spans="1:2" x14ac:dyDescent="0.35">
      <c r="A5" t="s">
        <v>3</v>
      </c>
    </row>
    <row r="6" spans="1:2" x14ac:dyDescent="0.35">
      <c r="A6" t="s">
        <v>4</v>
      </c>
    </row>
    <row r="7" spans="1:2" x14ac:dyDescent="0.35">
      <c r="A7" t="s">
        <v>5</v>
      </c>
    </row>
    <row r="8" spans="1:2" x14ac:dyDescent="0.35">
      <c r="A8" t="s">
        <v>6</v>
      </c>
    </row>
    <row r="9" spans="1:2" x14ac:dyDescent="0.35">
      <c r="A9" t="s">
        <v>7</v>
      </c>
    </row>
    <row r="10" spans="1:2" x14ac:dyDescent="0.35">
      <c r="A10" t="s">
        <v>8</v>
      </c>
    </row>
    <row r="11" spans="1:2" x14ac:dyDescent="0.35">
      <c r="A11" t="s">
        <v>9</v>
      </c>
    </row>
    <row r="12" spans="1:2" x14ac:dyDescent="0.35">
      <c r="A12" t="s">
        <v>10</v>
      </c>
    </row>
    <row r="13" spans="1:2" x14ac:dyDescent="0.35">
      <c r="A13" t="s">
        <v>11</v>
      </c>
    </row>
    <row r="14" spans="1:2" x14ac:dyDescent="0.35">
      <c r="A14" t="s">
        <v>12</v>
      </c>
    </row>
    <row r="15" spans="1:2" x14ac:dyDescent="0.35">
      <c r="A15" t="s">
        <v>13</v>
      </c>
      <c r="B15">
        <f>AVERAGE(50,60,55,70)</f>
        <v>58.75</v>
      </c>
    </row>
    <row r="17" spans="1:2" x14ac:dyDescent="0.35">
      <c r="A17" t="s">
        <v>14</v>
      </c>
    </row>
    <row r="18" spans="1:2" x14ac:dyDescent="0.35">
      <c r="A18" t="s">
        <v>15</v>
      </c>
      <c r="B18">
        <f>MEDIAN(50,60,55,70)</f>
        <v>57.5</v>
      </c>
    </row>
    <row r="20" spans="1:2" x14ac:dyDescent="0.35">
      <c r="A20" t="s">
        <v>16</v>
      </c>
    </row>
    <row r="21" spans="1:2" x14ac:dyDescent="0.35">
      <c r="A21" t="s">
        <v>17</v>
      </c>
    </row>
    <row r="22" spans="1:2" x14ac:dyDescent="0.35">
      <c r="A22" t="s">
        <v>18</v>
      </c>
    </row>
    <row r="26" spans="1:2" x14ac:dyDescent="0.35">
      <c r="A26" t="s">
        <v>19</v>
      </c>
    </row>
    <row r="27" spans="1:2" x14ac:dyDescent="0.35">
      <c r="A27" t="s">
        <v>20</v>
      </c>
    </row>
    <row r="28" spans="1:2" x14ac:dyDescent="0.35">
      <c r="A28" t="s">
        <v>21</v>
      </c>
    </row>
    <row r="29" spans="1:2" x14ac:dyDescent="0.35">
      <c r="A29" t="s">
        <v>4</v>
      </c>
    </row>
    <row r="30" spans="1:2" x14ac:dyDescent="0.35">
      <c r="A30" t="s">
        <v>22</v>
      </c>
    </row>
    <row r="31" spans="1:2" x14ac:dyDescent="0.35">
      <c r="A31" t="s">
        <v>23</v>
      </c>
    </row>
    <row r="32" spans="1:2" x14ac:dyDescent="0.35">
      <c r="A32" t="s">
        <v>24</v>
      </c>
    </row>
    <row r="33" spans="1:2" x14ac:dyDescent="0.35">
      <c r="A33" t="s">
        <v>11</v>
      </c>
    </row>
    <row r="34" spans="1:2" x14ac:dyDescent="0.35">
      <c r="A34" t="s">
        <v>25</v>
      </c>
    </row>
    <row r="35" spans="1:2" x14ac:dyDescent="0.35">
      <c r="A35" t="s">
        <v>26</v>
      </c>
      <c r="B35">
        <f>AVERAGE(15, 10, 20, 25, 15, 10, 30, 20, 15, 10,
10, 25, 15, 20, 20, 15, 10, 10, 20, 25)</f>
        <v>17</v>
      </c>
    </row>
    <row r="37" spans="1:2" x14ac:dyDescent="0.35">
      <c r="A37" t="s">
        <v>27</v>
      </c>
    </row>
    <row r="38" spans="1:2" x14ac:dyDescent="0.35">
      <c r="A38" t="s">
        <v>28</v>
      </c>
      <c r="B38">
        <f>MEDIAN(15, 10, 20, 25, 15, 10, 30, 20, 15, 10,
10, 25, 15, 20, 20, 15, 10, 10, 20, 25)</f>
        <v>15</v>
      </c>
    </row>
    <row r="40" spans="1:2" x14ac:dyDescent="0.35">
      <c r="A40" t="s">
        <v>29</v>
      </c>
    </row>
    <row r="41" spans="1:2" x14ac:dyDescent="0.35">
      <c r="A41" t="s">
        <v>30</v>
      </c>
    </row>
    <row r="42" spans="1:2" x14ac:dyDescent="0.35">
      <c r="A42" t="s">
        <v>31</v>
      </c>
      <c r="B42">
        <f>MODE(15, 10, 20, 25, 15, 10, 30, 20, 15, 10,
10, 25, 15, 20, 20, 15, 10, 10, 20, 25)</f>
        <v>10</v>
      </c>
    </row>
    <row r="46" spans="1:2" x14ac:dyDescent="0.35">
      <c r="A46" t="s">
        <v>32</v>
      </c>
    </row>
    <row r="47" spans="1:2" x14ac:dyDescent="0.35">
      <c r="A47" t="s">
        <v>33</v>
      </c>
    </row>
    <row r="48" spans="1:2" x14ac:dyDescent="0.35">
      <c r="A48" t="s">
        <v>34</v>
      </c>
    </row>
    <row r="49" spans="1:2" x14ac:dyDescent="0.35">
      <c r="A49" t="s">
        <v>4</v>
      </c>
    </row>
    <row r="50" spans="1:2" x14ac:dyDescent="0.35">
      <c r="A50" t="s">
        <v>35</v>
      </c>
    </row>
    <row r="51" spans="1:2" x14ac:dyDescent="0.35">
      <c r="A51" t="s">
        <v>36</v>
      </c>
    </row>
    <row r="52" spans="1:2" x14ac:dyDescent="0.35">
      <c r="A52" t="s">
        <v>37</v>
      </c>
    </row>
    <row r="53" spans="1:2" x14ac:dyDescent="0.35">
      <c r="A53" t="s">
        <v>38</v>
      </c>
    </row>
    <row r="54" spans="1:2" x14ac:dyDescent="0.35">
      <c r="A54" t="s">
        <v>39</v>
      </c>
    </row>
    <row r="55" spans="1:2" x14ac:dyDescent="0.35">
      <c r="A55" t="s">
        <v>40</v>
      </c>
    </row>
    <row r="56" spans="1:2" x14ac:dyDescent="0.35">
      <c r="A56" t="s">
        <v>11</v>
      </c>
    </row>
    <row r="57" spans="1:2" x14ac:dyDescent="0.35">
      <c r="A57" t="s">
        <v>41</v>
      </c>
    </row>
    <row r="58" spans="1:2" x14ac:dyDescent="0.35">
      <c r="A58" t="s">
        <v>26</v>
      </c>
      <c r="B58">
        <f>AVERAGE(3, 2, 5, 4, 7, 2, 3, 3, 1, 6,
4, 2, 3, 5, 2, 4, 2, 1, 3, 5,
6, 3, 2, 1, 4, 2, 4, 5, 3, 2,
7, 2, 3, 4, 5, 1, 6, 2, 4, 3,
5, 3, 2, 4, 2, 6, 3, 2, 4, 5)</f>
        <v>3.44</v>
      </c>
    </row>
    <row r="60" spans="1:2" x14ac:dyDescent="0.35">
      <c r="A60" t="s">
        <v>42</v>
      </c>
    </row>
    <row r="61" spans="1:2" x14ac:dyDescent="0.35">
      <c r="A61" t="s">
        <v>28</v>
      </c>
      <c r="B61">
        <f>MEDIAN(3, 2, 5, 4, 7, 2, 3, 3, 1, 6,
4, 2, 3, 5, 2, 4, 2, 1, 3, 5,
6, 3, 2, 1, 4, 2, 4, 5, 3, 2,
7, 2, 3, 4, 5, 1, 6, 2, 4, 3,
5, 3, 2, 4, 2, 6, 3, 2, 4, 5)</f>
        <v>3</v>
      </c>
    </row>
    <row r="63" spans="1:2" x14ac:dyDescent="0.35">
      <c r="A63" t="s">
        <v>43</v>
      </c>
    </row>
    <row r="64" spans="1:2" x14ac:dyDescent="0.35">
      <c r="A64" t="s">
        <v>30</v>
      </c>
    </row>
    <row r="65" spans="1:2" x14ac:dyDescent="0.35">
      <c r="A65" t="s">
        <v>18</v>
      </c>
      <c r="B65">
        <f>MODE(3, 2, 5, 4, 7, 2, 3, 3, 1, 6,
4, 2, 3, 5, 2, 4, 2, 1, 3, 5,
6, 3, 2, 1, 4, 2, 4, 5, 3, 2,
7, 2, 3, 4, 5, 1, 6, 2, 4, 3,
5, 3, 2, 4, 2, 6, 3, 2, 4, 5)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0862-7D49-4BFF-916C-C7EE2CBCC2CB}">
  <dimension ref="A1:L169"/>
  <sheetViews>
    <sheetView topLeftCell="A71" workbookViewId="0">
      <selection activeCell="B170" sqref="B170"/>
    </sheetView>
  </sheetViews>
  <sheetFormatPr defaultRowHeight="14.5" x14ac:dyDescent="0.35"/>
  <sheetData>
    <row r="1" spans="1:4" x14ac:dyDescent="0.35">
      <c r="A1" t="s">
        <v>44</v>
      </c>
    </row>
    <row r="3" spans="1:4" x14ac:dyDescent="0.35">
      <c r="A3" t="s">
        <v>45</v>
      </c>
    </row>
    <row r="4" spans="1:4" x14ac:dyDescent="0.35">
      <c r="A4" t="s">
        <v>46</v>
      </c>
    </row>
    <row r="5" spans="1:4" x14ac:dyDescent="0.35">
      <c r="A5" t="s">
        <v>4</v>
      </c>
    </row>
    <row r="6" spans="1:4" x14ac:dyDescent="0.35">
      <c r="A6" t="s">
        <v>47</v>
      </c>
    </row>
    <row r="7" spans="1:4" x14ac:dyDescent="0.35">
      <c r="A7" t="s">
        <v>48</v>
      </c>
    </row>
    <row r="8" spans="1:4" x14ac:dyDescent="0.35">
      <c r="A8" t="s">
        <v>49</v>
      </c>
      <c r="B8" s="1">
        <v>4.1666666666666664E-2</v>
      </c>
      <c r="C8">
        <v>120</v>
      </c>
      <c r="D8" t="s">
        <v>50</v>
      </c>
    </row>
    <row r="9" spans="1:4" x14ac:dyDescent="0.35">
      <c r="A9" t="s">
        <v>49</v>
      </c>
      <c r="B9" s="1">
        <v>8.3333333333333329E-2</v>
      </c>
      <c r="C9">
        <v>110</v>
      </c>
      <c r="D9" t="s">
        <v>50</v>
      </c>
    </row>
    <row r="10" spans="1:4" x14ac:dyDescent="0.35">
      <c r="A10" t="s">
        <v>49</v>
      </c>
      <c r="B10" s="1">
        <v>0.125</v>
      </c>
      <c r="C10">
        <v>130</v>
      </c>
      <c r="D10" t="s">
        <v>50</v>
      </c>
    </row>
    <row r="11" spans="1:4" x14ac:dyDescent="0.35">
      <c r="A11" t="s">
        <v>49</v>
      </c>
      <c r="B11" s="1">
        <v>0.16666666666666666</v>
      </c>
      <c r="C11">
        <v>115</v>
      </c>
      <c r="D11" t="s">
        <v>50</v>
      </c>
    </row>
    <row r="12" spans="1:4" x14ac:dyDescent="0.35">
      <c r="A12" t="s">
        <v>49</v>
      </c>
      <c r="B12" s="1">
        <v>0.20833333333333334</v>
      </c>
      <c r="C12">
        <v>125</v>
      </c>
      <c r="D12" t="s">
        <v>50</v>
      </c>
    </row>
    <row r="13" spans="1:4" x14ac:dyDescent="0.35">
      <c r="A13" t="s">
        <v>49</v>
      </c>
      <c r="B13" s="1">
        <v>0.25</v>
      </c>
      <c r="C13">
        <v>105</v>
      </c>
      <c r="D13" t="s">
        <v>50</v>
      </c>
    </row>
    <row r="14" spans="1:4" x14ac:dyDescent="0.35">
      <c r="A14" t="s">
        <v>49</v>
      </c>
      <c r="B14" s="1">
        <v>0.29166666666666669</v>
      </c>
      <c r="C14">
        <v>135</v>
      </c>
      <c r="D14" t="s">
        <v>50</v>
      </c>
    </row>
    <row r="15" spans="1:4" x14ac:dyDescent="0.35">
      <c r="A15" t="s">
        <v>49</v>
      </c>
      <c r="B15" s="1">
        <v>0.33333333333333331</v>
      </c>
      <c r="C15">
        <v>115</v>
      </c>
      <c r="D15" t="s">
        <v>50</v>
      </c>
    </row>
    <row r="16" spans="1:4" x14ac:dyDescent="0.35">
      <c r="A16" t="s">
        <v>49</v>
      </c>
      <c r="B16" s="1">
        <v>0.375</v>
      </c>
      <c r="C16">
        <v>125</v>
      </c>
      <c r="D16" t="s">
        <v>50</v>
      </c>
    </row>
    <row r="17" spans="1:4" x14ac:dyDescent="0.35">
      <c r="A17" t="s">
        <v>49</v>
      </c>
      <c r="B17" s="1">
        <v>0.41666666666666669</v>
      </c>
      <c r="C17">
        <v>140</v>
      </c>
      <c r="D17" t="s">
        <v>50</v>
      </c>
    </row>
    <row r="18" spans="1:4" x14ac:dyDescent="0.35">
      <c r="A18" t="s">
        <v>11</v>
      </c>
    </row>
    <row r="19" spans="1:4" x14ac:dyDescent="0.35">
      <c r="A19" t="s">
        <v>51</v>
      </c>
    </row>
    <row r="20" spans="1:4" x14ac:dyDescent="0.35">
      <c r="A20" t="s">
        <v>52</v>
      </c>
      <c r="B20">
        <f>MAX(C8:C17)-MIN(C8:C18)</f>
        <v>35</v>
      </c>
    </row>
    <row r="22" spans="1:4" x14ac:dyDescent="0.35">
      <c r="A22" t="s">
        <v>53</v>
      </c>
    </row>
    <row r="23" spans="1:4" x14ac:dyDescent="0.35">
      <c r="A23" t="s">
        <v>54</v>
      </c>
      <c r="B23">
        <f>VAR(C8:C17)</f>
        <v>123.33333333333333</v>
      </c>
    </row>
    <row r="25" spans="1:4" x14ac:dyDescent="0.35">
      <c r="A25" t="s">
        <v>55</v>
      </c>
    </row>
    <row r="26" spans="1:4" x14ac:dyDescent="0.35">
      <c r="A26" t="s">
        <v>56</v>
      </c>
    </row>
    <row r="27" spans="1:4" x14ac:dyDescent="0.35">
      <c r="A27" t="s">
        <v>57</v>
      </c>
      <c r="C27">
        <f>STDEV(C8:C17)</f>
        <v>11.105554165971787</v>
      </c>
    </row>
    <row r="32" spans="1:4" x14ac:dyDescent="0.35">
      <c r="A32" t="s">
        <v>58</v>
      </c>
    </row>
    <row r="33" spans="1:10" x14ac:dyDescent="0.35">
      <c r="A33" t="s">
        <v>59</v>
      </c>
    </row>
    <row r="34" spans="1:10" x14ac:dyDescent="0.35">
      <c r="A34" t="s">
        <v>4</v>
      </c>
    </row>
    <row r="35" spans="1:10" x14ac:dyDescent="0.35">
      <c r="A35" t="s">
        <v>60</v>
      </c>
    </row>
    <row r="37" spans="1:10" x14ac:dyDescent="0.35">
      <c r="A37">
        <v>500</v>
      </c>
      <c r="B37">
        <v>700</v>
      </c>
      <c r="C37">
        <v>400</v>
      </c>
      <c r="D37">
        <v>600</v>
      </c>
      <c r="E37">
        <v>550</v>
      </c>
      <c r="F37">
        <v>750</v>
      </c>
      <c r="G37">
        <v>650</v>
      </c>
      <c r="H37">
        <v>500</v>
      </c>
      <c r="I37">
        <v>600</v>
      </c>
      <c r="J37">
        <v>550</v>
      </c>
    </row>
    <row r="38" spans="1:10" x14ac:dyDescent="0.35">
      <c r="A38">
        <v>800</v>
      </c>
      <c r="B38">
        <v>450</v>
      </c>
      <c r="C38">
        <v>700</v>
      </c>
      <c r="D38">
        <v>550</v>
      </c>
      <c r="E38">
        <v>600</v>
      </c>
      <c r="F38">
        <v>400</v>
      </c>
      <c r="G38">
        <v>650</v>
      </c>
      <c r="H38">
        <v>500</v>
      </c>
      <c r="I38">
        <v>750</v>
      </c>
      <c r="J38">
        <v>550</v>
      </c>
    </row>
    <row r="39" spans="1:10" x14ac:dyDescent="0.35">
      <c r="A39">
        <v>700</v>
      </c>
      <c r="B39">
        <v>600</v>
      </c>
      <c r="C39">
        <v>500</v>
      </c>
      <c r="D39">
        <v>800</v>
      </c>
      <c r="E39">
        <v>550</v>
      </c>
      <c r="F39">
        <v>650</v>
      </c>
      <c r="G39">
        <v>400</v>
      </c>
      <c r="H39">
        <v>600</v>
      </c>
      <c r="I39">
        <v>750</v>
      </c>
      <c r="J39">
        <v>550</v>
      </c>
    </row>
    <row r="41" spans="1:10" x14ac:dyDescent="0.35">
      <c r="A41" t="s">
        <v>61</v>
      </c>
    </row>
    <row r="42" spans="1:10" x14ac:dyDescent="0.35">
      <c r="A42" t="s">
        <v>62</v>
      </c>
    </row>
    <row r="43" spans="1:10" x14ac:dyDescent="0.35">
      <c r="A43" t="s">
        <v>63</v>
      </c>
      <c r="B43">
        <f>MAX(A37:J39)-MIN(A37:J39)</f>
        <v>400</v>
      </c>
    </row>
    <row r="45" spans="1:10" x14ac:dyDescent="0.35">
      <c r="A45" t="s">
        <v>64</v>
      </c>
    </row>
    <row r="46" spans="1:10" x14ac:dyDescent="0.35">
      <c r="A46" t="s">
        <v>54</v>
      </c>
      <c r="B46">
        <f>VAR(A37:J39)</f>
        <v>13163.793103448275</v>
      </c>
    </row>
    <row r="48" spans="1:10" x14ac:dyDescent="0.35">
      <c r="A48" t="s">
        <v>65</v>
      </c>
    </row>
    <row r="49" spans="1:10" x14ac:dyDescent="0.35">
      <c r="A49" t="s">
        <v>66</v>
      </c>
      <c r="C49">
        <f>STDEV(A37:J39)</f>
        <v>114.73357443855863</v>
      </c>
    </row>
    <row r="53" spans="1:10" x14ac:dyDescent="0.35">
      <c r="A53" t="s">
        <v>67</v>
      </c>
    </row>
    <row r="54" spans="1:10" x14ac:dyDescent="0.35">
      <c r="A54" t="s">
        <v>68</v>
      </c>
    </row>
    <row r="55" spans="1:10" x14ac:dyDescent="0.35">
      <c r="A55" t="s">
        <v>69</v>
      </c>
    </row>
    <row r="56" spans="1:10" x14ac:dyDescent="0.35">
      <c r="A56" t="s">
        <v>4</v>
      </c>
    </row>
    <row r="57" spans="1:10" x14ac:dyDescent="0.35">
      <c r="A57" t="s">
        <v>70</v>
      </c>
    </row>
    <row r="59" spans="1:10" x14ac:dyDescent="0.35">
      <c r="A59">
        <v>3</v>
      </c>
      <c r="B59">
        <v>5</v>
      </c>
      <c r="C59">
        <v>2</v>
      </c>
      <c r="D59">
        <v>4</v>
      </c>
      <c r="E59">
        <v>6</v>
      </c>
      <c r="F59">
        <v>2</v>
      </c>
      <c r="G59">
        <v>3</v>
      </c>
      <c r="H59">
        <v>4</v>
      </c>
      <c r="I59">
        <v>2</v>
      </c>
      <c r="J59">
        <v>5</v>
      </c>
    </row>
    <row r="60" spans="1:10" x14ac:dyDescent="0.35">
      <c r="A60">
        <v>7</v>
      </c>
      <c r="B60">
        <v>2</v>
      </c>
      <c r="C60">
        <v>3</v>
      </c>
      <c r="D60">
        <v>4</v>
      </c>
      <c r="E60">
        <v>2</v>
      </c>
      <c r="F60">
        <v>4</v>
      </c>
      <c r="G60">
        <v>2</v>
      </c>
      <c r="H60">
        <v>3</v>
      </c>
      <c r="I60">
        <v>5</v>
      </c>
      <c r="J60">
        <v>6</v>
      </c>
    </row>
    <row r="61" spans="1:10" x14ac:dyDescent="0.35">
      <c r="A61">
        <v>3</v>
      </c>
      <c r="B61">
        <v>2</v>
      </c>
      <c r="C61">
        <v>1</v>
      </c>
      <c r="D61">
        <v>4</v>
      </c>
      <c r="E61">
        <v>2</v>
      </c>
      <c r="F61">
        <v>4</v>
      </c>
      <c r="G61">
        <v>5</v>
      </c>
      <c r="H61">
        <v>3</v>
      </c>
      <c r="I61">
        <v>2</v>
      </c>
      <c r="J61">
        <v>7</v>
      </c>
    </row>
    <row r="62" spans="1:10" x14ac:dyDescent="0.35">
      <c r="A62">
        <v>2</v>
      </c>
      <c r="B62">
        <v>3</v>
      </c>
      <c r="C62">
        <v>4</v>
      </c>
      <c r="D62">
        <v>5</v>
      </c>
      <c r="E62">
        <v>1</v>
      </c>
      <c r="F62">
        <v>6</v>
      </c>
      <c r="G62">
        <v>2</v>
      </c>
      <c r="H62">
        <v>4</v>
      </c>
      <c r="I62">
        <v>3</v>
      </c>
      <c r="J62">
        <v>5</v>
      </c>
    </row>
    <row r="63" spans="1:10" x14ac:dyDescent="0.35">
      <c r="A63">
        <v>3</v>
      </c>
      <c r="B63">
        <v>2</v>
      </c>
      <c r="C63">
        <v>4</v>
      </c>
      <c r="D63">
        <v>2</v>
      </c>
      <c r="E63">
        <v>6</v>
      </c>
      <c r="F63">
        <v>3</v>
      </c>
      <c r="G63">
        <v>2</v>
      </c>
      <c r="H63">
        <v>4</v>
      </c>
      <c r="I63">
        <v>5</v>
      </c>
      <c r="J63">
        <v>3</v>
      </c>
    </row>
    <row r="65" spans="1:3" x14ac:dyDescent="0.35">
      <c r="A65" t="s">
        <v>61</v>
      </c>
    </row>
    <row r="66" spans="1:3" x14ac:dyDescent="0.35">
      <c r="A66" t="s">
        <v>71</v>
      </c>
    </row>
    <row r="67" spans="1:3" x14ac:dyDescent="0.35">
      <c r="A67" t="s">
        <v>63</v>
      </c>
      <c r="B67">
        <f>MAX(A59:J63)-MIN(A59:J63)</f>
        <v>6</v>
      </c>
    </row>
    <row r="69" spans="1:3" x14ac:dyDescent="0.35">
      <c r="A69" t="s">
        <v>72</v>
      </c>
    </row>
    <row r="70" spans="1:3" x14ac:dyDescent="0.35">
      <c r="A70" t="s">
        <v>54</v>
      </c>
      <c r="B70">
        <f>VAR(A59:J63)</f>
        <v>2.3363265306122454</v>
      </c>
    </row>
    <row r="72" spans="1:3" x14ac:dyDescent="0.35">
      <c r="A72" t="s">
        <v>73</v>
      </c>
    </row>
    <row r="73" spans="1:3" x14ac:dyDescent="0.35">
      <c r="A73" t="s">
        <v>66</v>
      </c>
      <c r="C73">
        <f>STDEV(A59:J63)</f>
        <v>1.5285046714394579</v>
      </c>
    </row>
    <row r="77" spans="1:3" x14ac:dyDescent="0.35">
      <c r="A77" t="s">
        <v>74</v>
      </c>
    </row>
    <row r="78" spans="1:3" x14ac:dyDescent="0.35">
      <c r="A78" t="s">
        <v>75</v>
      </c>
    </row>
    <row r="80" spans="1:3" x14ac:dyDescent="0.35">
      <c r="A80" t="s">
        <v>4</v>
      </c>
    </row>
    <row r="81" spans="1:12" x14ac:dyDescent="0.35">
      <c r="A81" t="s">
        <v>76</v>
      </c>
    </row>
    <row r="83" spans="1:12" x14ac:dyDescent="0.35">
      <c r="A83">
        <v>120</v>
      </c>
      <c r="B83">
        <v>150</v>
      </c>
      <c r="C83">
        <v>110</v>
      </c>
      <c r="D83">
        <v>135</v>
      </c>
      <c r="E83">
        <v>125</v>
      </c>
      <c r="F83">
        <v>140</v>
      </c>
      <c r="G83">
        <v>130</v>
      </c>
      <c r="H83">
        <v>155</v>
      </c>
      <c r="I83">
        <v>115</v>
      </c>
      <c r="J83">
        <v>145</v>
      </c>
      <c r="K83">
        <v>135</v>
      </c>
      <c r="L83">
        <v>130</v>
      </c>
    </row>
    <row r="85" spans="1:12" x14ac:dyDescent="0.35">
      <c r="A85" t="s">
        <v>61</v>
      </c>
    </row>
    <row r="86" spans="1:12" x14ac:dyDescent="0.35">
      <c r="A86" t="s">
        <v>77</v>
      </c>
    </row>
    <row r="87" spans="1:12" x14ac:dyDescent="0.35">
      <c r="A87" t="s">
        <v>26</v>
      </c>
      <c r="B87">
        <f>AVERAGE(A83:L83)</f>
        <v>132.5</v>
      </c>
    </row>
    <row r="89" spans="1:12" x14ac:dyDescent="0.35">
      <c r="A89" t="s">
        <v>78</v>
      </c>
    </row>
    <row r="90" spans="1:12" x14ac:dyDescent="0.35">
      <c r="A90" t="s">
        <v>63</v>
      </c>
      <c r="B90">
        <f>MAX(A83:L83)-MIN(A83:L83)</f>
        <v>45</v>
      </c>
    </row>
    <row r="94" spans="1:12" x14ac:dyDescent="0.35">
      <c r="A94" t="s">
        <v>79</v>
      </c>
    </row>
    <row r="95" spans="1:12" x14ac:dyDescent="0.35">
      <c r="A95" t="s">
        <v>80</v>
      </c>
    </row>
    <row r="96" spans="1:12" x14ac:dyDescent="0.35">
      <c r="A96" t="s">
        <v>4</v>
      </c>
    </row>
    <row r="97" spans="1:10" x14ac:dyDescent="0.35">
      <c r="A97" t="s">
        <v>81</v>
      </c>
    </row>
    <row r="99" spans="1:10" x14ac:dyDescent="0.35">
      <c r="A99">
        <v>8</v>
      </c>
      <c r="B99">
        <v>7</v>
      </c>
      <c r="C99">
        <v>9</v>
      </c>
      <c r="D99">
        <v>6</v>
      </c>
      <c r="E99">
        <v>7</v>
      </c>
      <c r="F99">
        <v>8</v>
      </c>
      <c r="G99">
        <v>9</v>
      </c>
      <c r="H99">
        <v>8</v>
      </c>
      <c r="I99">
        <v>7</v>
      </c>
      <c r="J99">
        <v>6</v>
      </c>
    </row>
    <row r="100" spans="1:10" x14ac:dyDescent="0.35">
      <c r="A100">
        <v>8</v>
      </c>
      <c r="B100">
        <v>9</v>
      </c>
      <c r="C100">
        <v>7</v>
      </c>
      <c r="D100">
        <v>8</v>
      </c>
      <c r="E100">
        <v>7</v>
      </c>
      <c r="F100">
        <v>6</v>
      </c>
      <c r="G100">
        <v>8</v>
      </c>
      <c r="H100">
        <v>9</v>
      </c>
      <c r="I100">
        <v>6</v>
      </c>
      <c r="J100">
        <v>7</v>
      </c>
    </row>
    <row r="101" spans="1:10" x14ac:dyDescent="0.35">
      <c r="A101">
        <v>8</v>
      </c>
      <c r="B101">
        <v>9</v>
      </c>
      <c r="C101">
        <v>7</v>
      </c>
      <c r="D101">
        <v>6</v>
      </c>
      <c r="E101">
        <v>7</v>
      </c>
      <c r="F101">
        <v>8</v>
      </c>
      <c r="G101">
        <v>9</v>
      </c>
      <c r="H101">
        <v>8</v>
      </c>
      <c r="I101">
        <v>7</v>
      </c>
      <c r="J101">
        <v>6</v>
      </c>
    </row>
    <row r="102" spans="1:10" x14ac:dyDescent="0.35">
      <c r="A102">
        <v>9</v>
      </c>
      <c r="B102">
        <v>8</v>
      </c>
      <c r="C102">
        <v>7</v>
      </c>
      <c r="D102">
        <v>6</v>
      </c>
      <c r="E102">
        <v>8</v>
      </c>
      <c r="F102">
        <v>9</v>
      </c>
      <c r="G102">
        <v>7</v>
      </c>
      <c r="H102">
        <v>8</v>
      </c>
      <c r="I102">
        <v>7</v>
      </c>
      <c r="J102">
        <v>6</v>
      </c>
    </row>
    <row r="103" spans="1:10" x14ac:dyDescent="0.35">
      <c r="A103">
        <v>9</v>
      </c>
      <c r="B103">
        <v>8</v>
      </c>
      <c r="C103">
        <v>7</v>
      </c>
      <c r="D103">
        <v>6</v>
      </c>
      <c r="E103">
        <v>7</v>
      </c>
      <c r="F103">
        <v>8</v>
      </c>
      <c r="G103">
        <v>9</v>
      </c>
      <c r="H103">
        <v>8</v>
      </c>
      <c r="I103">
        <v>7</v>
      </c>
      <c r="J103">
        <v>6</v>
      </c>
    </row>
    <row r="106" spans="1:10" x14ac:dyDescent="0.35">
      <c r="A106" t="s">
        <v>61</v>
      </c>
    </row>
    <row r="107" spans="1:10" x14ac:dyDescent="0.35">
      <c r="A107" t="s">
        <v>82</v>
      </c>
    </row>
    <row r="108" spans="1:10" x14ac:dyDescent="0.35">
      <c r="A108" t="s">
        <v>13</v>
      </c>
      <c r="B108">
        <f>AVERAGE(A99:J103)</f>
        <v>7.5</v>
      </c>
    </row>
    <row r="110" spans="1:10" x14ac:dyDescent="0.35">
      <c r="A110" t="s">
        <v>83</v>
      </c>
    </row>
    <row r="111" spans="1:10" x14ac:dyDescent="0.35">
      <c r="A111" t="s">
        <v>57</v>
      </c>
      <c r="C111">
        <f>STDEV(A99:J103)</f>
        <v>1.0350983390135313</v>
      </c>
    </row>
    <row r="115" spans="1:10" x14ac:dyDescent="0.35">
      <c r="A115" t="s">
        <v>84</v>
      </c>
    </row>
    <row r="116" spans="1:10" x14ac:dyDescent="0.35">
      <c r="A116" t="s">
        <v>85</v>
      </c>
    </row>
    <row r="117" spans="1:10" x14ac:dyDescent="0.35">
      <c r="A117" t="s">
        <v>4</v>
      </c>
    </row>
    <row r="118" spans="1:10" x14ac:dyDescent="0.35">
      <c r="A118" t="s">
        <v>86</v>
      </c>
    </row>
    <row r="119" spans="1:10" x14ac:dyDescent="0.35">
      <c r="A119" t="s">
        <v>87</v>
      </c>
    </row>
    <row r="121" spans="1:10" x14ac:dyDescent="0.35">
      <c r="A121">
        <v>10</v>
      </c>
      <c r="B121">
        <v>15</v>
      </c>
      <c r="C121">
        <v>12</v>
      </c>
      <c r="D121">
        <v>18</v>
      </c>
      <c r="E121">
        <v>20</v>
      </c>
      <c r="F121">
        <v>25</v>
      </c>
      <c r="G121">
        <v>8</v>
      </c>
      <c r="H121">
        <v>14</v>
      </c>
      <c r="I121">
        <v>16</v>
      </c>
      <c r="J121">
        <v>22</v>
      </c>
    </row>
    <row r="122" spans="1:10" x14ac:dyDescent="0.35">
      <c r="A122">
        <v>9</v>
      </c>
      <c r="B122">
        <v>17</v>
      </c>
      <c r="C122">
        <v>11</v>
      </c>
      <c r="D122">
        <v>13</v>
      </c>
      <c r="E122">
        <v>19</v>
      </c>
      <c r="F122">
        <v>23</v>
      </c>
      <c r="G122">
        <v>21</v>
      </c>
      <c r="H122">
        <v>16</v>
      </c>
      <c r="I122">
        <v>24</v>
      </c>
      <c r="J122">
        <v>27</v>
      </c>
    </row>
    <row r="123" spans="1:10" x14ac:dyDescent="0.35">
      <c r="A123">
        <v>13</v>
      </c>
      <c r="B123">
        <v>10</v>
      </c>
      <c r="C123">
        <v>18</v>
      </c>
      <c r="D123">
        <v>16</v>
      </c>
      <c r="E123">
        <v>12</v>
      </c>
      <c r="F123">
        <v>14</v>
      </c>
      <c r="G123">
        <v>19</v>
      </c>
      <c r="H123">
        <v>21</v>
      </c>
      <c r="I123">
        <v>11</v>
      </c>
      <c r="J123">
        <v>17</v>
      </c>
    </row>
    <row r="124" spans="1:10" x14ac:dyDescent="0.35">
      <c r="A124">
        <v>15</v>
      </c>
      <c r="B124">
        <v>20</v>
      </c>
      <c r="C124">
        <v>26</v>
      </c>
      <c r="D124">
        <v>13</v>
      </c>
      <c r="E124">
        <v>12</v>
      </c>
      <c r="F124">
        <v>14</v>
      </c>
      <c r="G124">
        <v>22</v>
      </c>
      <c r="H124">
        <v>19</v>
      </c>
      <c r="I124">
        <v>16</v>
      </c>
      <c r="J124">
        <v>11</v>
      </c>
    </row>
    <row r="125" spans="1:10" x14ac:dyDescent="0.35">
      <c r="A125">
        <v>25</v>
      </c>
      <c r="B125">
        <v>18</v>
      </c>
      <c r="C125">
        <v>16</v>
      </c>
      <c r="D125">
        <v>13</v>
      </c>
      <c r="E125">
        <v>21</v>
      </c>
      <c r="F125">
        <v>20</v>
      </c>
      <c r="G125">
        <v>15</v>
      </c>
      <c r="H125">
        <v>12</v>
      </c>
      <c r="I125">
        <v>19</v>
      </c>
      <c r="J125">
        <v>17</v>
      </c>
    </row>
    <row r="126" spans="1:10" x14ac:dyDescent="0.35">
      <c r="A126">
        <v>14</v>
      </c>
      <c r="B126">
        <v>16</v>
      </c>
      <c r="C126">
        <v>23</v>
      </c>
      <c r="D126">
        <v>18</v>
      </c>
      <c r="E126">
        <v>15</v>
      </c>
      <c r="F126">
        <v>11</v>
      </c>
      <c r="G126">
        <v>19</v>
      </c>
      <c r="H126">
        <v>22</v>
      </c>
      <c r="I126">
        <v>17</v>
      </c>
      <c r="J126">
        <v>12</v>
      </c>
    </row>
    <row r="127" spans="1:10" x14ac:dyDescent="0.35">
      <c r="A127">
        <v>16</v>
      </c>
      <c r="B127">
        <v>14</v>
      </c>
      <c r="C127">
        <v>18</v>
      </c>
      <c r="D127">
        <v>20</v>
      </c>
      <c r="E127">
        <v>25</v>
      </c>
      <c r="F127">
        <v>13</v>
      </c>
      <c r="G127">
        <v>11</v>
      </c>
      <c r="H127">
        <v>22</v>
      </c>
      <c r="I127">
        <v>19</v>
      </c>
      <c r="J127">
        <v>17</v>
      </c>
    </row>
    <row r="128" spans="1:10" x14ac:dyDescent="0.35">
      <c r="A128">
        <v>15</v>
      </c>
      <c r="B128">
        <v>16</v>
      </c>
      <c r="C128">
        <v>13</v>
      </c>
      <c r="D128">
        <v>14</v>
      </c>
      <c r="E128">
        <v>18</v>
      </c>
      <c r="F128">
        <v>20</v>
      </c>
      <c r="G128">
        <v>19</v>
      </c>
      <c r="H128">
        <v>21</v>
      </c>
      <c r="I128">
        <v>17</v>
      </c>
      <c r="J128">
        <v>12</v>
      </c>
    </row>
    <row r="129" spans="1:10" x14ac:dyDescent="0.35">
      <c r="A129">
        <v>15</v>
      </c>
      <c r="B129">
        <v>13</v>
      </c>
      <c r="C129">
        <v>16</v>
      </c>
      <c r="D129">
        <v>14</v>
      </c>
      <c r="E129">
        <v>22</v>
      </c>
      <c r="F129">
        <v>21</v>
      </c>
      <c r="G129">
        <v>19</v>
      </c>
      <c r="H129">
        <v>18</v>
      </c>
      <c r="I129">
        <v>16</v>
      </c>
      <c r="J129">
        <v>11</v>
      </c>
    </row>
    <row r="130" spans="1:10" x14ac:dyDescent="0.35">
      <c r="A130">
        <v>17</v>
      </c>
      <c r="B130">
        <v>14</v>
      </c>
      <c r="C130">
        <v>12</v>
      </c>
      <c r="D130">
        <v>20</v>
      </c>
      <c r="E130">
        <v>23</v>
      </c>
      <c r="F130">
        <v>19</v>
      </c>
      <c r="G130">
        <v>15</v>
      </c>
      <c r="H130">
        <v>16</v>
      </c>
      <c r="I130">
        <v>13</v>
      </c>
      <c r="J130">
        <v>18</v>
      </c>
    </row>
    <row r="132" spans="1:10" x14ac:dyDescent="0.35">
      <c r="A132" t="s">
        <v>61</v>
      </c>
    </row>
    <row r="133" spans="1:10" x14ac:dyDescent="0.35">
      <c r="A133" t="s">
        <v>88</v>
      </c>
    </row>
    <row r="134" spans="1:10" x14ac:dyDescent="0.35">
      <c r="A134" t="s">
        <v>89</v>
      </c>
    </row>
    <row r="135" spans="1:10" x14ac:dyDescent="0.35">
      <c r="A135" t="s">
        <v>13</v>
      </c>
      <c r="B135">
        <f>AVERAGE(A121:J130)</f>
        <v>16.739999999999998</v>
      </c>
    </row>
    <row r="137" spans="1:10" x14ac:dyDescent="0.35">
      <c r="A137" t="s">
        <v>90</v>
      </c>
    </row>
    <row r="138" spans="1:10" x14ac:dyDescent="0.35">
      <c r="A138" t="s">
        <v>89</v>
      </c>
    </row>
    <row r="139" spans="1:10" x14ac:dyDescent="0.35">
      <c r="A139" t="s">
        <v>63</v>
      </c>
      <c r="B139">
        <f>MAX(A121:J130)-MIN(A121:J130)</f>
        <v>19</v>
      </c>
    </row>
    <row r="141" spans="1:10" x14ac:dyDescent="0.35">
      <c r="A141" t="s">
        <v>91</v>
      </c>
    </row>
    <row r="142" spans="1:10" x14ac:dyDescent="0.35">
      <c r="A142" t="s">
        <v>92</v>
      </c>
    </row>
    <row r="143" spans="1:10" x14ac:dyDescent="0.35">
      <c r="A143" t="s">
        <v>66</v>
      </c>
      <c r="C143">
        <f>STDEV(A121:J130)</f>
        <v>4.1429506881014673</v>
      </c>
    </row>
    <row r="148" spans="1:12" x14ac:dyDescent="0.35">
      <c r="A148" t="s">
        <v>93</v>
      </c>
    </row>
    <row r="149" spans="1:12" x14ac:dyDescent="0.35">
      <c r="A149" t="s">
        <v>94</v>
      </c>
    </row>
    <row r="150" spans="1:12" x14ac:dyDescent="0.35">
      <c r="A150" t="s">
        <v>4</v>
      </c>
    </row>
    <row r="151" spans="1:12" x14ac:dyDescent="0.35">
      <c r="A151" t="s">
        <v>95</v>
      </c>
    </row>
    <row r="153" spans="1:12" x14ac:dyDescent="0.35">
      <c r="A153" t="s">
        <v>96</v>
      </c>
      <c r="B153" t="s">
        <v>97</v>
      </c>
      <c r="C153">
        <v>30</v>
      </c>
      <c r="D153">
        <v>32</v>
      </c>
      <c r="E153">
        <v>33</v>
      </c>
      <c r="F153">
        <v>28</v>
      </c>
      <c r="G153">
        <v>31</v>
      </c>
      <c r="H153">
        <v>30</v>
      </c>
      <c r="I153">
        <v>29</v>
      </c>
      <c r="J153">
        <v>30</v>
      </c>
      <c r="K153">
        <v>32</v>
      </c>
      <c r="L153">
        <v>31</v>
      </c>
    </row>
    <row r="154" spans="1:12" x14ac:dyDescent="0.35">
      <c r="A154" t="s">
        <v>96</v>
      </c>
      <c r="B154" t="s">
        <v>98</v>
      </c>
      <c r="C154">
        <v>25</v>
      </c>
      <c r="D154">
        <v>27</v>
      </c>
      <c r="E154">
        <v>26</v>
      </c>
      <c r="F154">
        <v>23</v>
      </c>
      <c r="G154">
        <v>28</v>
      </c>
      <c r="H154">
        <v>24</v>
      </c>
      <c r="I154">
        <v>26</v>
      </c>
      <c r="J154">
        <v>25</v>
      </c>
      <c r="K154">
        <v>27</v>
      </c>
      <c r="L154">
        <v>28</v>
      </c>
    </row>
    <row r="155" spans="1:12" x14ac:dyDescent="0.35">
      <c r="A155" t="s">
        <v>96</v>
      </c>
      <c r="B155" t="s">
        <v>99</v>
      </c>
      <c r="C155">
        <v>22</v>
      </c>
      <c r="D155">
        <v>23</v>
      </c>
      <c r="E155">
        <v>20</v>
      </c>
      <c r="F155">
        <v>25</v>
      </c>
      <c r="G155">
        <v>21</v>
      </c>
      <c r="H155">
        <v>24</v>
      </c>
      <c r="I155">
        <v>23</v>
      </c>
      <c r="J155">
        <v>22</v>
      </c>
      <c r="K155">
        <v>25</v>
      </c>
      <c r="L155">
        <v>24</v>
      </c>
    </row>
    <row r="156" spans="1:12" x14ac:dyDescent="0.35">
      <c r="A156" t="s">
        <v>96</v>
      </c>
      <c r="B156" t="s">
        <v>100</v>
      </c>
      <c r="C156">
        <v>18</v>
      </c>
      <c r="D156">
        <v>17</v>
      </c>
      <c r="E156">
        <v>19</v>
      </c>
      <c r="F156">
        <v>20</v>
      </c>
      <c r="G156">
        <v>21</v>
      </c>
      <c r="H156">
        <v>18</v>
      </c>
      <c r="I156">
        <v>19</v>
      </c>
      <c r="J156">
        <v>17</v>
      </c>
      <c r="K156">
        <v>20</v>
      </c>
      <c r="L156">
        <v>19</v>
      </c>
    </row>
    <row r="157" spans="1:12" x14ac:dyDescent="0.35">
      <c r="A157" t="s">
        <v>96</v>
      </c>
      <c r="B157" t="s">
        <v>101</v>
      </c>
      <c r="C157">
        <v>35</v>
      </c>
      <c r="D157">
        <v>36</v>
      </c>
      <c r="E157">
        <v>34</v>
      </c>
      <c r="F157">
        <v>35</v>
      </c>
      <c r="G157">
        <v>33</v>
      </c>
      <c r="H157">
        <v>34</v>
      </c>
      <c r="I157">
        <v>32</v>
      </c>
      <c r="J157">
        <v>33</v>
      </c>
      <c r="K157">
        <v>36</v>
      </c>
      <c r="L157">
        <v>34</v>
      </c>
    </row>
    <row r="159" spans="1:12" x14ac:dyDescent="0.35">
      <c r="A159" t="s">
        <v>61</v>
      </c>
    </row>
    <row r="160" spans="1:12" x14ac:dyDescent="0.35">
      <c r="A160" t="s">
        <v>102</v>
      </c>
    </row>
    <row r="161" spans="1:2" x14ac:dyDescent="0.35">
      <c r="A161" t="s">
        <v>103</v>
      </c>
    </row>
    <row r="162" spans="1:2" x14ac:dyDescent="0.35">
      <c r="A162" t="s">
        <v>13</v>
      </c>
      <c r="B162">
        <f>AVERAGE(C153:L157)</f>
        <v>26.48</v>
      </c>
    </row>
    <row r="164" spans="1:2" x14ac:dyDescent="0.35">
      <c r="A164" t="s">
        <v>104</v>
      </c>
    </row>
    <row r="165" spans="1:2" x14ac:dyDescent="0.35">
      <c r="A165" t="s">
        <v>63</v>
      </c>
      <c r="B165">
        <f>MAX(C153:L157)-MIN(C153:L157)</f>
        <v>19</v>
      </c>
    </row>
    <row r="167" spans="1:2" x14ac:dyDescent="0.35">
      <c r="A167" t="s">
        <v>105</v>
      </c>
    </row>
    <row r="168" spans="1:2" x14ac:dyDescent="0.35">
      <c r="A168" t="s">
        <v>103</v>
      </c>
    </row>
    <row r="169" spans="1:2" x14ac:dyDescent="0.35">
      <c r="A169" t="s">
        <v>54</v>
      </c>
      <c r="B169">
        <f>VAR(C153:L157)</f>
        <v>32.417959183673531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34F1-4C44-43C8-92F5-F35EA6F9717C}">
  <dimension ref="A1:Q354"/>
  <sheetViews>
    <sheetView topLeftCell="A338" workbookViewId="0">
      <selection activeCell="J353" sqref="J353"/>
    </sheetView>
  </sheetViews>
  <sheetFormatPr defaultRowHeight="14.5" x14ac:dyDescent="0.35"/>
  <sheetData>
    <row r="1" spans="1:10" x14ac:dyDescent="0.35">
      <c r="A1" t="s">
        <v>106</v>
      </c>
    </row>
    <row r="3" spans="1:10" x14ac:dyDescent="0.35">
      <c r="A3" t="s">
        <v>107</v>
      </c>
    </row>
    <row r="4" spans="1:10" x14ac:dyDescent="0.35">
      <c r="A4" t="s">
        <v>108</v>
      </c>
    </row>
    <row r="5" spans="1:10" x14ac:dyDescent="0.35">
      <c r="A5" t="s">
        <v>4</v>
      </c>
    </row>
    <row r="6" spans="1:10" x14ac:dyDescent="0.35">
      <c r="A6" t="s">
        <v>109</v>
      </c>
    </row>
    <row r="8" spans="1:10" x14ac:dyDescent="0.35">
      <c r="A8">
        <v>28</v>
      </c>
      <c r="B8">
        <v>32</v>
      </c>
      <c r="C8">
        <v>35</v>
      </c>
      <c r="D8">
        <v>40</v>
      </c>
      <c r="E8">
        <v>42</v>
      </c>
      <c r="F8">
        <v>28</v>
      </c>
      <c r="G8">
        <v>33</v>
      </c>
      <c r="H8">
        <v>38</v>
      </c>
      <c r="I8">
        <v>30</v>
      </c>
      <c r="J8">
        <v>41</v>
      </c>
    </row>
    <row r="9" spans="1:10" x14ac:dyDescent="0.35">
      <c r="A9">
        <v>37</v>
      </c>
      <c r="B9">
        <v>31</v>
      </c>
      <c r="C9">
        <v>34</v>
      </c>
      <c r="D9">
        <v>29</v>
      </c>
      <c r="E9">
        <v>36</v>
      </c>
      <c r="F9">
        <v>43</v>
      </c>
      <c r="G9">
        <v>39</v>
      </c>
      <c r="H9">
        <v>27</v>
      </c>
      <c r="I9">
        <v>35</v>
      </c>
      <c r="J9">
        <v>31</v>
      </c>
    </row>
    <row r="10" spans="1:10" x14ac:dyDescent="0.35">
      <c r="A10">
        <v>39</v>
      </c>
      <c r="B10">
        <v>45</v>
      </c>
      <c r="C10">
        <v>29</v>
      </c>
      <c r="D10">
        <v>33</v>
      </c>
      <c r="E10">
        <v>37</v>
      </c>
      <c r="F10">
        <v>40</v>
      </c>
      <c r="G10">
        <v>36</v>
      </c>
      <c r="H10">
        <v>29</v>
      </c>
      <c r="I10">
        <v>31</v>
      </c>
      <c r="J10">
        <v>38</v>
      </c>
    </row>
    <row r="11" spans="1:10" x14ac:dyDescent="0.35">
      <c r="A11">
        <v>35</v>
      </c>
      <c r="B11">
        <v>44</v>
      </c>
      <c r="C11">
        <v>32</v>
      </c>
      <c r="D11">
        <v>39</v>
      </c>
      <c r="E11">
        <v>36</v>
      </c>
      <c r="F11">
        <v>30</v>
      </c>
      <c r="G11">
        <v>33</v>
      </c>
      <c r="H11">
        <v>28</v>
      </c>
      <c r="I11">
        <v>41</v>
      </c>
      <c r="J11">
        <v>35</v>
      </c>
    </row>
    <row r="12" spans="1:10" x14ac:dyDescent="0.35">
      <c r="A12">
        <v>31</v>
      </c>
      <c r="B12">
        <v>37</v>
      </c>
      <c r="C12">
        <v>42</v>
      </c>
      <c r="D12">
        <v>29</v>
      </c>
      <c r="E12">
        <v>34</v>
      </c>
      <c r="F12">
        <v>40</v>
      </c>
      <c r="G12">
        <v>31</v>
      </c>
      <c r="H12">
        <v>33</v>
      </c>
      <c r="I12">
        <v>38</v>
      </c>
      <c r="J12">
        <v>36</v>
      </c>
    </row>
    <row r="13" spans="1:10" x14ac:dyDescent="0.35">
      <c r="A13">
        <v>39</v>
      </c>
      <c r="B13">
        <v>27</v>
      </c>
      <c r="C13">
        <v>35</v>
      </c>
      <c r="D13">
        <v>30</v>
      </c>
      <c r="E13">
        <v>43</v>
      </c>
      <c r="F13">
        <v>29</v>
      </c>
      <c r="G13">
        <v>32</v>
      </c>
      <c r="H13">
        <v>36</v>
      </c>
      <c r="I13">
        <v>31</v>
      </c>
      <c r="J13">
        <v>40</v>
      </c>
    </row>
    <row r="14" spans="1:10" x14ac:dyDescent="0.35">
      <c r="A14">
        <v>38</v>
      </c>
      <c r="B14">
        <v>44</v>
      </c>
      <c r="C14">
        <v>37</v>
      </c>
      <c r="D14">
        <v>33</v>
      </c>
      <c r="E14">
        <v>35</v>
      </c>
      <c r="F14">
        <v>41</v>
      </c>
      <c r="G14">
        <v>30</v>
      </c>
      <c r="H14">
        <v>31</v>
      </c>
      <c r="I14">
        <v>39</v>
      </c>
      <c r="J14">
        <v>28</v>
      </c>
    </row>
    <row r="15" spans="1:10" x14ac:dyDescent="0.35">
      <c r="A15">
        <v>45</v>
      </c>
      <c r="B15">
        <v>29</v>
      </c>
      <c r="C15">
        <v>33</v>
      </c>
      <c r="D15">
        <v>38</v>
      </c>
      <c r="E15">
        <v>34</v>
      </c>
      <c r="F15">
        <v>32</v>
      </c>
      <c r="G15">
        <v>35</v>
      </c>
      <c r="H15">
        <v>31</v>
      </c>
      <c r="I15">
        <v>40</v>
      </c>
      <c r="J15">
        <v>36</v>
      </c>
    </row>
    <row r="16" spans="1:10" x14ac:dyDescent="0.35">
      <c r="A16">
        <v>39</v>
      </c>
      <c r="B16">
        <v>27</v>
      </c>
      <c r="C16">
        <v>35</v>
      </c>
      <c r="D16">
        <v>30</v>
      </c>
      <c r="E16">
        <v>43</v>
      </c>
      <c r="F16">
        <v>29</v>
      </c>
      <c r="G16">
        <v>32</v>
      </c>
      <c r="H16">
        <v>36</v>
      </c>
      <c r="I16">
        <v>31</v>
      </c>
      <c r="J16">
        <v>40</v>
      </c>
    </row>
    <row r="17" spans="1:11" x14ac:dyDescent="0.35">
      <c r="A17">
        <v>38</v>
      </c>
      <c r="B17">
        <v>44</v>
      </c>
      <c r="C17">
        <v>37</v>
      </c>
      <c r="D17">
        <v>33</v>
      </c>
      <c r="E17">
        <v>35</v>
      </c>
      <c r="F17">
        <v>41</v>
      </c>
      <c r="G17">
        <v>30</v>
      </c>
      <c r="H17">
        <v>31</v>
      </c>
      <c r="I17">
        <v>39</v>
      </c>
      <c r="J17">
        <v>28</v>
      </c>
    </row>
    <row r="19" spans="1:11" x14ac:dyDescent="0.35">
      <c r="A19" t="s">
        <v>61</v>
      </c>
    </row>
    <row r="20" spans="1:11" x14ac:dyDescent="0.35">
      <c r="J20" t="s">
        <v>110</v>
      </c>
    </row>
    <row r="21" spans="1:11" x14ac:dyDescent="0.35">
      <c r="J21" t="s">
        <v>111</v>
      </c>
    </row>
    <row r="22" spans="1:11" x14ac:dyDescent="0.35">
      <c r="J22" t="s">
        <v>433</v>
      </c>
      <c r="K22">
        <f>MIN(A8:J17)</f>
        <v>27</v>
      </c>
    </row>
    <row r="23" spans="1:11" x14ac:dyDescent="0.35">
      <c r="J23" t="s">
        <v>434</v>
      </c>
      <c r="K23">
        <f>MAX(A8:J17)</f>
        <v>45</v>
      </c>
    </row>
    <row r="24" spans="1:11" x14ac:dyDescent="0.35">
      <c r="A24" t="s">
        <v>112</v>
      </c>
    </row>
    <row r="25" spans="1:11" x14ac:dyDescent="0.35">
      <c r="A25" t="s">
        <v>18</v>
      </c>
      <c r="B25">
        <f>MODE(A8:J17)</f>
        <v>31</v>
      </c>
      <c r="J25" t="s">
        <v>435</v>
      </c>
      <c r="K25" t="s">
        <v>436</v>
      </c>
    </row>
    <row r="26" spans="1:11" x14ac:dyDescent="0.35">
      <c r="J26" t="s">
        <v>437</v>
      </c>
      <c r="K26">
        <f>COUNTIFS($A$8:$J$17,"&gt;=26",$A$8:$J$17,"&lt;=30")</f>
        <v>21</v>
      </c>
    </row>
    <row r="27" spans="1:11" x14ac:dyDescent="0.35">
      <c r="A27" t="s">
        <v>113</v>
      </c>
      <c r="J27" t="s">
        <v>438</v>
      </c>
      <c r="K27">
        <f>COUNTIFS($A$8:$J$17,"&gt;=31",$A$8:$J$17,"&lt;=35")</f>
        <v>34</v>
      </c>
    </row>
    <row r="28" spans="1:11" x14ac:dyDescent="0.35">
      <c r="A28" t="s">
        <v>15</v>
      </c>
      <c r="B28">
        <f>MEDIAN(A8:J17)</f>
        <v>35</v>
      </c>
      <c r="J28" t="s">
        <v>439</v>
      </c>
      <c r="K28">
        <f>COUNTIFS($A$8:$J$17,"&gt;=36",$A$8:$J$17,"&lt;=40")</f>
        <v>31</v>
      </c>
    </row>
    <row r="29" spans="1:11" x14ac:dyDescent="0.35">
      <c r="J29" t="s">
        <v>440</v>
      </c>
      <c r="K29">
        <f>COUNTIFS($A$8:$J$17,"&gt;=41",$A$8:$J$17,"&lt;=45")</f>
        <v>14</v>
      </c>
    </row>
    <row r="30" spans="1:11" x14ac:dyDescent="0.35">
      <c r="A30" t="s">
        <v>114</v>
      </c>
    </row>
    <row r="31" spans="1:11" x14ac:dyDescent="0.35">
      <c r="A31" t="s">
        <v>63</v>
      </c>
      <c r="B31">
        <f>MAX(A8:J17)-MIN(A8:J17)</f>
        <v>18</v>
      </c>
    </row>
    <row r="36" spans="1:17" x14ac:dyDescent="0.35">
      <c r="A36" t="s">
        <v>115</v>
      </c>
    </row>
    <row r="37" spans="1:17" x14ac:dyDescent="0.35">
      <c r="A37" t="s">
        <v>116</v>
      </c>
    </row>
    <row r="38" spans="1:17" x14ac:dyDescent="0.35">
      <c r="A38">
        <v>56</v>
      </c>
      <c r="B38">
        <v>40</v>
      </c>
      <c r="C38">
        <v>28</v>
      </c>
      <c r="D38">
        <v>73</v>
      </c>
      <c r="E38">
        <v>52</v>
      </c>
      <c r="F38">
        <v>61</v>
      </c>
      <c r="G38">
        <v>35</v>
      </c>
      <c r="H38">
        <v>40</v>
      </c>
      <c r="I38">
        <v>47</v>
      </c>
      <c r="J38">
        <v>65</v>
      </c>
      <c r="K38">
        <v>52</v>
      </c>
      <c r="L38">
        <v>44</v>
      </c>
      <c r="M38">
        <v>38</v>
      </c>
      <c r="N38">
        <v>60</v>
      </c>
      <c r="O38">
        <v>56</v>
      </c>
      <c r="P38">
        <v>40</v>
      </c>
      <c r="Q38">
        <v>36</v>
      </c>
    </row>
    <row r="39" spans="1:17" x14ac:dyDescent="0.35">
      <c r="A39">
        <v>49</v>
      </c>
      <c r="B39">
        <v>68</v>
      </c>
      <c r="C39">
        <v>57</v>
      </c>
      <c r="D39">
        <v>52</v>
      </c>
      <c r="E39">
        <v>63</v>
      </c>
      <c r="F39">
        <v>41</v>
      </c>
      <c r="G39">
        <v>48</v>
      </c>
      <c r="H39">
        <v>55</v>
      </c>
      <c r="I39">
        <v>42</v>
      </c>
      <c r="J39">
        <v>39</v>
      </c>
      <c r="K39">
        <v>58</v>
      </c>
      <c r="L39">
        <v>62</v>
      </c>
      <c r="M39">
        <v>49</v>
      </c>
      <c r="N39">
        <v>59</v>
      </c>
      <c r="O39">
        <v>45</v>
      </c>
      <c r="P39">
        <v>47</v>
      </c>
      <c r="Q39">
        <v>51</v>
      </c>
    </row>
    <row r="40" spans="1:17" x14ac:dyDescent="0.35">
      <c r="A40">
        <v>65</v>
      </c>
      <c r="B40">
        <v>41</v>
      </c>
      <c r="C40">
        <v>48</v>
      </c>
      <c r="D40">
        <v>55</v>
      </c>
      <c r="E40">
        <v>42</v>
      </c>
      <c r="F40">
        <v>39</v>
      </c>
      <c r="G40">
        <v>58</v>
      </c>
      <c r="H40">
        <v>62</v>
      </c>
      <c r="I40">
        <v>49</v>
      </c>
      <c r="J40">
        <v>59</v>
      </c>
      <c r="K40">
        <v>45</v>
      </c>
      <c r="L40">
        <v>47</v>
      </c>
      <c r="M40">
        <v>51</v>
      </c>
      <c r="N40">
        <v>65</v>
      </c>
      <c r="O40">
        <v>43</v>
      </c>
      <c r="P40">
        <v>58</v>
      </c>
    </row>
    <row r="41" spans="1:17" x14ac:dyDescent="0.35">
      <c r="A41" t="s">
        <v>117</v>
      </c>
    </row>
    <row r="42" spans="1:17" x14ac:dyDescent="0.35">
      <c r="J42" t="s">
        <v>441</v>
      </c>
    </row>
    <row r="43" spans="1:17" x14ac:dyDescent="0.35">
      <c r="J43" t="s">
        <v>442</v>
      </c>
    </row>
    <row r="44" spans="1:17" x14ac:dyDescent="0.35">
      <c r="J44" t="s">
        <v>443</v>
      </c>
      <c r="K44">
        <f>MIN(A38:Q40)</f>
        <v>28</v>
      </c>
    </row>
    <row r="45" spans="1:17" x14ac:dyDescent="0.35">
      <c r="A45" t="s">
        <v>118</v>
      </c>
      <c r="J45" t="s">
        <v>434</v>
      </c>
      <c r="K45">
        <f>MAX(A38:Q40)</f>
        <v>73</v>
      </c>
    </row>
    <row r="46" spans="1:17" x14ac:dyDescent="0.35">
      <c r="A46" t="s">
        <v>119</v>
      </c>
      <c r="B46">
        <f>MODE(56, 40, 28, 73, 52, 61, 35, 40, 47, 65,
52, 44, 38, 60, 56, 40, 36, 49, 68, 57,
52, 63, 41, 48, 55, 42, 39, 58, 62, 49,
59, 45, 47, 51, 65, 41, 48, 55, 42, 39,
58, 62, 49, 59, 45, 47, 51, 65, 43, 58)</f>
        <v>40</v>
      </c>
    </row>
    <row r="47" spans="1:17" x14ac:dyDescent="0.35">
      <c r="J47" t="s">
        <v>435</v>
      </c>
      <c r="K47" t="s">
        <v>444</v>
      </c>
    </row>
    <row r="48" spans="1:17" x14ac:dyDescent="0.35">
      <c r="A48" t="s">
        <v>120</v>
      </c>
      <c r="J48" t="s">
        <v>445</v>
      </c>
      <c r="K48">
        <f>COUNTIFS(A38:Q40,"&gt;=21",A38:Q40,"&lt;=30")</f>
        <v>1</v>
      </c>
    </row>
    <row r="49" spans="1:11" x14ac:dyDescent="0.35">
      <c r="A49" t="s">
        <v>15</v>
      </c>
      <c r="B49">
        <f>MEDIAN(56, 40, 28, 73, 52, 61, 35, 40, 47, 65,
52, 44, 38, 60, 56, 40, 36, 49, 68, 57,
52, 63, 41, 48, 55, 42, 39, 58, 62, 49,
59, 45, 47, 51, 65, 41, 48, 55, 42, 39,
58, 62, 49, 59, 45, 47, 51, 65, 43, 58)</f>
        <v>50</v>
      </c>
      <c r="J49" t="s">
        <v>446</v>
      </c>
      <c r="K49">
        <f>COUNTIFS(A38:Q40,"&gt;=31",A38:Q40,"&lt;=40")</f>
        <v>8</v>
      </c>
    </row>
    <row r="50" spans="1:11" x14ac:dyDescent="0.35">
      <c r="J50" t="s">
        <v>447</v>
      </c>
      <c r="K50">
        <f>COUNTIFS(A38:Q40,"&gt;=41",A38:Q40,"&lt;=50")</f>
        <v>16</v>
      </c>
    </row>
    <row r="51" spans="1:11" x14ac:dyDescent="0.35">
      <c r="A51" t="s">
        <v>121</v>
      </c>
      <c r="J51" t="s">
        <v>448</v>
      </c>
      <c r="K51">
        <f>COUNTIFS(A38:Q40,"&gt;=51",A38:Q40,"&lt;=60")</f>
        <v>16</v>
      </c>
    </row>
    <row r="52" spans="1:11" x14ac:dyDescent="0.35">
      <c r="A52" t="s">
        <v>451</v>
      </c>
      <c r="B52">
        <f>QUARTILE(A38:Q40,1)</f>
        <v>42.25</v>
      </c>
      <c r="J52" t="s">
        <v>449</v>
      </c>
      <c r="K52">
        <f>COUNTIFS(A38:Q40,"&gt;=61",A38:Q40,"&lt;=70")</f>
        <v>8</v>
      </c>
    </row>
    <row r="53" spans="1:11" x14ac:dyDescent="0.35">
      <c r="A53" t="s">
        <v>452</v>
      </c>
      <c r="B53">
        <f>QUARTILE(A38:Q40,3)</f>
        <v>58</v>
      </c>
      <c r="D53" t="s">
        <v>122</v>
      </c>
      <c r="F53">
        <f>B53-B52</f>
        <v>15.75</v>
      </c>
      <c r="J53" t="s">
        <v>450</v>
      </c>
      <c r="K53">
        <f>COUNTIFS(A38:Q40,"&gt;=71",A38:Q40,"&lt;=80")</f>
        <v>1</v>
      </c>
    </row>
    <row r="56" spans="1:11" x14ac:dyDescent="0.35">
      <c r="A56" t="s">
        <v>123</v>
      </c>
    </row>
    <row r="57" spans="1:11" x14ac:dyDescent="0.35">
      <c r="A57" t="s">
        <v>124</v>
      </c>
    </row>
    <row r="58" spans="1:11" x14ac:dyDescent="0.35">
      <c r="A58" t="s">
        <v>4</v>
      </c>
    </row>
    <row r="59" spans="1:11" x14ac:dyDescent="0.35">
      <c r="A59" t="s">
        <v>125</v>
      </c>
    </row>
    <row r="60" spans="1:11" x14ac:dyDescent="0.35">
      <c r="A60" t="s">
        <v>126</v>
      </c>
    </row>
    <row r="62" spans="1:11" x14ac:dyDescent="0.35">
      <c r="A62" t="s">
        <v>127</v>
      </c>
      <c r="B62" t="s">
        <v>128</v>
      </c>
      <c r="C62" t="s">
        <v>129</v>
      </c>
      <c r="D62" t="s">
        <v>130</v>
      </c>
      <c r="E62" t="s">
        <v>131</v>
      </c>
      <c r="F62" t="s">
        <v>132</v>
      </c>
      <c r="G62" t="s">
        <v>133</v>
      </c>
      <c r="H62" t="s">
        <v>134</v>
      </c>
      <c r="I62" t="s">
        <v>135</v>
      </c>
    </row>
    <row r="63" spans="1:11" x14ac:dyDescent="0.35">
      <c r="A63" t="s">
        <v>136</v>
      </c>
      <c r="B63" t="s">
        <v>137</v>
      </c>
      <c r="C63">
        <v>30</v>
      </c>
      <c r="D63">
        <v>40</v>
      </c>
      <c r="E63">
        <v>20</v>
      </c>
      <c r="F63">
        <v>10</v>
      </c>
      <c r="G63">
        <v>45</v>
      </c>
      <c r="H63">
        <v>25</v>
      </c>
      <c r="I63">
        <v>30</v>
      </c>
    </row>
    <row r="65" spans="1:1" x14ac:dyDescent="0.35">
      <c r="A65" t="s">
        <v>61</v>
      </c>
    </row>
    <row r="66" spans="1:1" x14ac:dyDescent="0.35">
      <c r="A66" t="s">
        <v>138</v>
      </c>
    </row>
    <row r="85" spans="1:1" x14ac:dyDescent="0.35">
      <c r="A85" t="s">
        <v>139</v>
      </c>
    </row>
    <row r="103" spans="1:1" x14ac:dyDescent="0.35">
      <c r="A103" t="s">
        <v>140</v>
      </c>
    </row>
    <row r="105" spans="1:1" x14ac:dyDescent="0.35">
      <c r="A105" t="s">
        <v>141</v>
      </c>
    </row>
    <row r="126" spans="1:1" x14ac:dyDescent="0.35">
      <c r="A126" t="s">
        <v>142</v>
      </c>
    </row>
    <row r="127" spans="1:1" x14ac:dyDescent="0.35">
      <c r="A127" t="s">
        <v>143</v>
      </c>
    </row>
    <row r="128" spans="1:1" x14ac:dyDescent="0.35">
      <c r="A128" t="s">
        <v>4</v>
      </c>
    </row>
    <row r="129" spans="1:10" x14ac:dyDescent="0.35">
      <c r="A129" t="s">
        <v>144</v>
      </c>
    </row>
    <row r="131" spans="1:10" x14ac:dyDescent="0.35">
      <c r="A131" t="s">
        <v>145</v>
      </c>
    </row>
    <row r="132" spans="1:10" x14ac:dyDescent="0.35">
      <c r="A132">
        <v>4</v>
      </c>
      <c r="B132">
        <v>5</v>
      </c>
      <c r="C132">
        <v>3</v>
      </c>
      <c r="D132">
        <v>4</v>
      </c>
      <c r="E132">
        <v>4</v>
      </c>
      <c r="F132">
        <v>3</v>
      </c>
      <c r="G132">
        <v>2</v>
      </c>
      <c r="H132">
        <v>5</v>
      </c>
      <c r="I132">
        <v>4</v>
      </c>
      <c r="J132">
        <v>3</v>
      </c>
    </row>
    <row r="133" spans="1:10" x14ac:dyDescent="0.35">
      <c r="A133">
        <v>5</v>
      </c>
      <c r="B133">
        <v>4</v>
      </c>
      <c r="C133">
        <v>2</v>
      </c>
      <c r="D133">
        <v>3</v>
      </c>
      <c r="E133">
        <v>4</v>
      </c>
      <c r="F133">
        <v>5</v>
      </c>
      <c r="G133">
        <v>3</v>
      </c>
      <c r="H133">
        <v>4</v>
      </c>
      <c r="I133">
        <v>5</v>
      </c>
      <c r="J133">
        <v>3</v>
      </c>
    </row>
    <row r="134" spans="1:10" x14ac:dyDescent="0.35">
      <c r="A134">
        <v>4</v>
      </c>
      <c r="B134">
        <v>3</v>
      </c>
      <c r="C134">
        <v>2</v>
      </c>
      <c r="D134">
        <v>4</v>
      </c>
      <c r="E134">
        <v>5</v>
      </c>
      <c r="F134">
        <v>3</v>
      </c>
      <c r="G134">
        <v>4</v>
      </c>
      <c r="H134">
        <v>5</v>
      </c>
      <c r="I134">
        <v>4</v>
      </c>
      <c r="J134">
        <v>3</v>
      </c>
    </row>
    <row r="135" spans="1:10" x14ac:dyDescent="0.35">
      <c r="A135">
        <v>3</v>
      </c>
      <c r="B135">
        <v>4</v>
      </c>
      <c r="C135">
        <v>5</v>
      </c>
      <c r="D135">
        <v>2</v>
      </c>
      <c r="E135">
        <v>3</v>
      </c>
      <c r="F135">
        <v>4</v>
      </c>
      <c r="G135">
        <v>4</v>
      </c>
      <c r="H135">
        <v>3</v>
      </c>
      <c r="I135">
        <v>5</v>
      </c>
      <c r="J135">
        <v>4</v>
      </c>
    </row>
    <row r="136" spans="1:10" x14ac:dyDescent="0.35">
      <c r="A136">
        <v>3</v>
      </c>
      <c r="B136">
        <v>4</v>
      </c>
      <c r="C136">
        <v>5</v>
      </c>
      <c r="D136">
        <v>4</v>
      </c>
      <c r="E136">
        <v>2</v>
      </c>
      <c r="F136">
        <v>3</v>
      </c>
      <c r="G136">
        <v>4</v>
      </c>
      <c r="H136">
        <v>5</v>
      </c>
      <c r="I136">
        <v>3</v>
      </c>
      <c r="J136">
        <v>4</v>
      </c>
    </row>
    <row r="137" spans="1:10" x14ac:dyDescent="0.35">
      <c r="A137">
        <v>5</v>
      </c>
      <c r="B137">
        <v>4</v>
      </c>
      <c r="C137">
        <v>3</v>
      </c>
      <c r="D137">
        <v>4</v>
      </c>
      <c r="E137">
        <v>5</v>
      </c>
      <c r="F137">
        <v>3</v>
      </c>
      <c r="G137">
        <v>4</v>
      </c>
      <c r="H137">
        <v>5</v>
      </c>
      <c r="I137">
        <v>4</v>
      </c>
      <c r="J137">
        <v>3</v>
      </c>
    </row>
    <row r="138" spans="1:10" x14ac:dyDescent="0.35">
      <c r="A138">
        <v>3</v>
      </c>
      <c r="B138">
        <v>4</v>
      </c>
      <c r="C138">
        <v>5</v>
      </c>
      <c r="D138">
        <v>2</v>
      </c>
      <c r="E138">
        <v>3</v>
      </c>
      <c r="F138">
        <v>4</v>
      </c>
      <c r="G138">
        <v>4</v>
      </c>
      <c r="H138">
        <v>3</v>
      </c>
      <c r="I138">
        <v>5</v>
      </c>
      <c r="J138">
        <v>4</v>
      </c>
    </row>
    <row r="139" spans="1:10" x14ac:dyDescent="0.35">
      <c r="A139">
        <v>3</v>
      </c>
      <c r="B139">
        <v>4</v>
      </c>
      <c r="C139">
        <v>5</v>
      </c>
      <c r="D139">
        <v>4</v>
      </c>
      <c r="E139">
        <v>2</v>
      </c>
      <c r="F139">
        <v>3</v>
      </c>
      <c r="G139">
        <v>4</v>
      </c>
      <c r="H139">
        <v>5</v>
      </c>
      <c r="I139">
        <v>3</v>
      </c>
      <c r="J139">
        <v>4</v>
      </c>
    </row>
    <row r="140" spans="1:10" x14ac:dyDescent="0.35">
      <c r="A140">
        <v>5</v>
      </c>
      <c r="B140">
        <v>4</v>
      </c>
      <c r="C140">
        <v>3</v>
      </c>
      <c r="D140">
        <v>4</v>
      </c>
      <c r="E140">
        <v>5</v>
      </c>
      <c r="F140">
        <v>3</v>
      </c>
      <c r="G140">
        <v>4</v>
      </c>
      <c r="H140">
        <v>5</v>
      </c>
      <c r="I140">
        <v>4</v>
      </c>
      <c r="J140">
        <v>3</v>
      </c>
    </row>
    <row r="141" spans="1:10" x14ac:dyDescent="0.35">
      <c r="A141">
        <v>3</v>
      </c>
      <c r="B141">
        <v>4</v>
      </c>
      <c r="C141">
        <v>5</v>
      </c>
      <c r="D141">
        <v>2</v>
      </c>
      <c r="E141">
        <v>3</v>
      </c>
      <c r="F141">
        <v>4</v>
      </c>
      <c r="G141">
        <v>4</v>
      </c>
      <c r="H141">
        <v>3</v>
      </c>
      <c r="I141">
        <v>5</v>
      </c>
      <c r="J141">
        <v>4</v>
      </c>
    </row>
    <row r="143" spans="1:10" x14ac:dyDescent="0.35">
      <c r="A143" t="s">
        <v>61</v>
      </c>
    </row>
    <row r="144" spans="1:10" x14ac:dyDescent="0.35">
      <c r="A144" t="s">
        <v>146</v>
      </c>
    </row>
    <row r="163" spans="1:2" x14ac:dyDescent="0.35">
      <c r="A163" t="s">
        <v>147</v>
      </c>
    </row>
    <row r="164" spans="1:2" x14ac:dyDescent="0.35">
      <c r="A164" t="s">
        <v>18</v>
      </c>
      <c r="B164">
        <f>MODE(A132:J141)</f>
        <v>4</v>
      </c>
    </row>
    <row r="166" spans="1:2" x14ac:dyDescent="0.35">
      <c r="A166" t="s">
        <v>148</v>
      </c>
    </row>
    <row r="190" spans="1:1" x14ac:dyDescent="0.35">
      <c r="A190" t="s">
        <v>149</v>
      </c>
    </row>
    <row r="191" spans="1:1" x14ac:dyDescent="0.35">
      <c r="A191" t="s">
        <v>150</v>
      </c>
    </row>
    <row r="192" spans="1:1" x14ac:dyDescent="0.35">
      <c r="A192" t="s">
        <v>4</v>
      </c>
    </row>
    <row r="193" spans="1:10" x14ac:dyDescent="0.35">
      <c r="A193" t="s">
        <v>151</v>
      </c>
    </row>
    <row r="194" spans="1:10" x14ac:dyDescent="0.35">
      <c r="A194" t="s">
        <v>152</v>
      </c>
    </row>
    <row r="195" spans="1:10" x14ac:dyDescent="0.35">
      <c r="A195" t="s">
        <v>153</v>
      </c>
    </row>
    <row r="196" spans="1:10" x14ac:dyDescent="0.35">
      <c r="A196">
        <v>35</v>
      </c>
      <c r="B196">
        <v>28</v>
      </c>
      <c r="C196">
        <v>32</v>
      </c>
      <c r="D196">
        <v>45</v>
      </c>
      <c r="E196">
        <v>38</v>
      </c>
      <c r="F196">
        <v>29</v>
      </c>
      <c r="G196">
        <v>42</v>
      </c>
      <c r="H196">
        <v>30</v>
      </c>
      <c r="I196">
        <v>36</v>
      </c>
      <c r="J196">
        <v>41</v>
      </c>
    </row>
    <row r="197" spans="1:10" x14ac:dyDescent="0.35">
      <c r="A197">
        <v>47</v>
      </c>
      <c r="B197">
        <v>31</v>
      </c>
      <c r="C197">
        <v>39</v>
      </c>
      <c r="D197">
        <v>43</v>
      </c>
      <c r="E197">
        <v>37</v>
      </c>
      <c r="F197">
        <v>30</v>
      </c>
      <c r="G197">
        <v>34</v>
      </c>
      <c r="H197">
        <v>39</v>
      </c>
      <c r="I197">
        <v>28</v>
      </c>
      <c r="J197">
        <v>33</v>
      </c>
    </row>
    <row r="198" spans="1:10" x14ac:dyDescent="0.35">
      <c r="A198">
        <v>36</v>
      </c>
      <c r="B198">
        <v>40</v>
      </c>
      <c r="C198">
        <v>42</v>
      </c>
      <c r="D198">
        <v>29</v>
      </c>
      <c r="E198">
        <v>31</v>
      </c>
      <c r="F198">
        <v>45</v>
      </c>
      <c r="G198">
        <v>38</v>
      </c>
      <c r="H198">
        <v>33</v>
      </c>
      <c r="I198">
        <v>41</v>
      </c>
      <c r="J198">
        <v>35</v>
      </c>
    </row>
    <row r="199" spans="1:10" x14ac:dyDescent="0.35">
      <c r="A199">
        <v>37</v>
      </c>
    </row>
    <row r="200" spans="1:10" x14ac:dyDescent="0.35">
      <c r="A200">
        <v>34</v>
      </c>
      <c r="B200">
        <v>46</v>
      </c>
      <c r="C200">
        <v>30</v>
      </c>
      <c r="D200">
        <v>39</v>
      </c>
      <c r="E200">
        <v>43</v>
      </c>
      <c r="F200">
        <v>28</v>
      </c>
      <c r="G200">
        <v>32</v>
      </c>
      <c r="H200">
        <v>36</v>
      </c>
      <c r="I200">
        <v>29</v>
      </c>
    </row>
    <row r="201" spans="1:10" x14ac:dyDescent="0.35">
      <c r="A201">
        <v>31</v>
      </c>
      <c r="B201">
        <v>37</v>
      </c>
      <c r="C201">
        <v>40</v>
      </c>
      <c r="D201">
        <v>42</v>
      </c>
      <c r="E201">
        <v>33</v>
      </c>
      <c r="F201">
        <v>39</v>
      </c>
      <c r="G201">
        <v>28</v>
      </c>
      <c r="H201">
        <v>35</v>
      </c>
      <c r="I201">
        <v>38</v>
      </c>
      <c r="J201">
        <v>43</v>
      </c>
    </row>
    <row r="203" spans="1:10" x14ac:dyDescent="0.35">
      <c r="A203" t="s">
        <v>61</v>
      </c>
    </row>
    <row r="204" spans="1:10" x14ac:dyDescent="0.35">
      <c r="A204" t="s">
        <v>154</v>
      </c>
    </row>
    <row r="205" spans="1:10" x14ac:dyDescent="0.35">
      <c r="A205" t="s">
        <v>155</v>
      </c>
    </row>
    <row r="224" spans="1:1" x14ac:dyDescent="0.35">
      <c r="A224" t="s">
        <v>156</v>
      </c>
    </row>
    <row r="225" spans="1:2" x14ac:dyDescent="0.35">
      <c r="A225" t="s">
        <v>13</v>
      </c>
      <c r="B225">
        <f>AVERAGE(35, 28, 32, 45, 38, 29, 42, 30, 36, 41,
47, 31, 39, 43, 37, 30, 34, 39, 28, 33,
36, 40, 42, 29, 31, 45, 38, 33, 41, 35,
37,
34, 46, 30, 39, 43, 28, 32, 36, 29,
31, 37, 40, 42, 33, 39, 28, 35, 38, 43)</f>
        <v>36.14</v>
      </c>
    </row>
    <row r="227" spans="1:2" x14ac:dyDescent="0.35">
      <c r="A227" t="s">
        <v>157</v>
      </c>
    </row>
    <row r="228" spans="1:2" x14ac:dyDescent="0.35">
      <c r="A228" t="s">
        <v>155</v>
      </c>
    </row>
    <row r="252" spans="1:1" x14ac:dyDescent="0.35">
      <c r="A252" t="s">
        <v>158</v>
      </c>
    </row>
    <row r="253" spans="1:1" x14ac:dyDescent="0.35">
      <c r="A253" t="s">
        <v>159</v>
      </c>
    </row>
    <row r="254" spans="1:1" x14ac:dyDescent="0.35">
      <c r="A254" t="s">
        <v>4</v>
      </c>
    </row>
    <row r="255" spans="1:1" x14ac:dyDescent="0.35">
      <c r="A255" t="s">
        <v>160</v>
      </c>
    </row>
    <row r="256" spans="1:1" x14ac:dyDescent="0.35">
      <c r="A256" t="s">
        <v>161</v>
      </c>
    </row>
    <row r="257" spans="1:10" x14ac:dyDescent="0.35">
      <c r="A257">
        <v>125</v>
      </c>
      <c r="B257">
        <v>148</v>
      </c>
      <c r="C257">
        <v>137</v>
      </c>
      <c r="D257">
        <v>120</v>
      </c>
      <c r="E257">
        <v>135</v>
      </c>
      <c r="F257">
        <v>132</v>
      </c>
      <c r="G257">
        <v>145</v>
      </c>
      <c r="H257">
        <v>122</v>
      </c>
      <c r="I257">
        <v>130</v>
      </c>
      <c r="J257">
        <v>141</v>
      </c>
    </row>
    <row r="258" spans="1:10" x14ac:dyDescent="0.35">
      <c r="A258">
        <v>118</v>
      </c>
      <c r="B258">
        <v>125</v>
      </c>
      <c r="C258">
        <v>132</v>
      </c>
      <c r="D258">
        <v>136</v>
      </c>
      <c r="E258">
        <v>128</v>
      </c>
      <c r="F258">
        <v>123</v>
      </c>
      <c r="G258">
        <v>132</v>
      </c>
      <c r="H258">
        <v>138</v>
      </c>
      <c r="I258">
        <v>126</v>
      </c>
      <c r="J258">
        <v>129</v>
      </c>
    </row>
    <row r="259" spans="1:10" x14ac:dyDescent="0.35">
      <c r="A259">
        <v>136</v>
      </c>
      <c r="B259">
        <v>127</v>
      </c>
      <c r="C259">
        <v>130</v>
      </c>
      <c r="D259">
        <v>122</v>
      </c>
      <c r="E259">
        <v>125</v>
      </c>
      <c r="F259">
        <v>133</v>
      </c>
      <c r="G259">
        <v>140</v>
      </c>
      <c r="H259">
        <v>126</v>
      </c>
      <c r="I259">
        <v>133</v>
      </c>
      <c r="J259">
        <v>135</v>
      </c>
    </row>
    <row r="260" spans="1:10" x14ac:dyDescent="0.35">
      <c r="A260">
        <v>130</v>
      </c>
      <c r="B260">
        <v>134</v>
      </c>
      <c r="C260">
        <v>141</v>
      </c>
      <c r="D260">
        <v>119</v>
      </c>
      <c r="E260">
        <v>125</v>
      </c>
      <c r="F260">
        <v>131</v>
      </c>
      <c r="G260">
        <v>136</v>
      </c>
      <c r="H260">
        <v>128</v>
      </c>
      <c r="I260">
        <v>124</v>
      </c>
      <c r="J260">
        <v>132</v>
      </c>
    </row>
    <row r="261" spans="1:10" x14ac:dyDescent="0.35">
      <c r="A261">
        <v>136</v>
      </c>
      <c r="B261">
        <v>127</v>
      </c>
      <c r="C261">
        <v>130</v>
      </c>
      <c r="D261">
        <v>122</v>
      </c>
      <c r="E261">
        <v>125</v>
      </c>
      <c r="F261">
        <v>133</v>
      </c>
      <c r="G261">
        <v>140</v>
      </c>
      <c r="H261">
        <v>126</v>
      </c>
      <c r="I261">
        <v>133</v>
      </c>
      <c r="J261">
        <v>135</v>
      </c>
    </row>
    <row r="262" spans="1:10" x14ac:dyDescent="0.35">
      <c r="A262">
        <v>130</v>
      </c>
      <c r="B262">
        <v>134</v>
      </c>
      <c r="C262">
        <v>141</v>
      </c>
      <c r="D262">
        <v>119</v>
      </c>
      <c r="E262">
        <v>125</v>
      </c>
      <c r="F262">
        <v>131</v>
      </c>
      <c r="G262">
        <v>136</v>
      </c>
      <c r="H262">
        <v>128</v>
      </c>
      <c r="I262">
        <v>124</v>
      </c>
      <c r="J262">
        <v>132</v>
      </c>
    </row>
    <row r="263" spans="1:10" x14ac:dyDescent="0.35">
      <c r="A263">
        <v>136</v>
      </c>
      <c r="B263">
        <v>127</v>
      </c>
      <c r="C263">
        <v>130</v>
      </c>
      <c r="D263">
        <v>122</v>
      </c>
      <c r="E263">
        <v>125</v>
      </c>
      <c r="F263">
        <v>133</v>
      </c>
      <c r="G263">
        <v>140</v>
      </c>
      <c r="H263">
        <v>126</v>
      </c>
      <c r="I263">
        <v>133</v>
      </c>
      <c r="J263">
        <v>135</v>
      </c>
    </row>
    <row r="264" spans="1:10" x14ac:dyDescent="0.35">
      <c r="A264">
        <v>130</v>
      </c>
      <c r="B264">
        <v>134</v>
      </c>
      <c r="C264">
        <v>141</v>
      </c>
      <c r="D264">
        <v>119</v>
      </c>
      <c r="E264">
        <v>125</v>
      </c>
      <c r="F264">
        <v>131</v>
      </c>
      <c r="G264">
        <v>136</v>
      </c>
      <c r="H264">
        <v>128</v>
      </c>
      <c r="I264">
        <v>124</v>
      </c>
      <c r="J264">
        <v>132</v>
      </c>
    </row>
    <row r="265" spans="1:10" x14ac:dyDescent="0.35">
      <c r="A265">
        <v>136</v>
      </c>
      <c r="B265">
        <v>127</v>
      </c>
      <c r="C265">
        <v>130</v>
      </c>
      <c r="D265">
        <v>122</v>
      </c>
      <c r="E265">
        <v>125</v>
      </c>
      <c r="F265">
        <v>133</v>
      </c>
      <c r="G265">
        <v>140</v>
      </c>
      <c r="H265">
        <v>126</v>
      </c>
      <c r="I265">
        <v>133</v>
      </c>
      <c r="J265">
        <v>135</v>
      </c>
    </row>
    <row r="266" spans="1:10" x14ac:dyDescent="0.35">
      <c r="A266">
        <v>130</v>
      </c>
      <c r="B266">
        <v>134</v>
      </c>
      <c r="C266">
        <v>141</v>
      </c>
      <c r="D266">
        <v>119</v>
      </c>
      <c r="E266">
        <v>125</v>
      </c>
      <c r="F266">
        <v>131</v>
      </c>
      <c r="G266">
        <v>136</v>
      </c>
      <c r="H266">
        <v>128</v>
      </c>
      <c r="I266">
        <v>124</v>
      </c>
      <c r="J266">
        <v>132</v>
      </c>
    </row>
    <row r="268" spans="1:10" x14ac:dyDescent="0.35">
      <c r="A268" t="s">
        <v>61</v>
      </c>
    </row>
    <row r="269" spans="1:10" x14ac:dyDescent="0.35">
      <c r="A269" t="s">
        <v>162</v>
      </c>
    </row>
    <row r="287" spans="1:2" x14ac:dyDescent="0.35">
      <c r="A287" t="s">
        <v>163</v>
      </c>
    </row>
    <row r="288" spans="1:2" x14ac:dyDescent="0.35">
      <c r="A288" t="s">
        <v>15</v>
      </c>
      <c r="B288">
        <f>MEDIAN(A257:J266)</f>
        <v>130.5</v>
      </c>
    </row>
    <row r="290" spans="1:1" x14ac:dyDescent="0.35">
      <c r="A290" t="s">
        <v>164</v>
      </c>
    </row>
    <row r="291" spans="1:1" x14ac:dyDescent="0.35">
      <c r="A291" t="s">
        <v>165</v>
      </c>
    </row>
    <row r="311" spans="1:12" x14ac:dyDescent="0.35">
      <c r="A311" t="s">
        <v>166</v>
      </c>
    </row>
    <row r="312" spans="1:12" x14ac:dyDescent="0.35">
      <c r="A312" t="s">
        <v>167</v>
      </c>
    </row>
    <row r="313" spans="1:12" x14ac:dyDescent="0.35">
      <c r="A313" t="s">
        <v>4</v>
      </c>
    </row>
    <row r="314" spans="1:12" x14ac:dyDescent="0.35">
      <c r="A314" t="s">
        <v>168</v>
      </c>
    </row>
    <row r="315" spans="1:12" x14ac:dyDescent="0.35">
      <c r="A315" t="s">
        <v>169</v>
      </c>
    </row>
    <row r="317" spans="1:12" x14ac:dyDescent="0.35">
      <c r="B317" s="1" t="s">
        <v>170</v>
      </c>
      <c r="C317">
        <v>45</v>
      </c>
      <c r="D317">
        <v>35</v>
      </c>
      <c r="E317">
        <v>40</v>
      </c>
      <c r="F317">
        <v>38</v>
      </c>
      <c r="G317">
        <v>42</v>
      </c>
      <c r="H317">
        <v>37</v>
      </c>
      <c r="I317">
        <v>39</v>
      </c>
      <c r="J317">
        <v>43</v>
      </c>
      <c r="K317">
        <v>44</v>
      </c>
      <c r="L317">
        <v>41</v>
      </c>
    </row>
    <row r="318" spans="1:12" x14ac:dyDescent="0.35">
      <c r="B318" s="1" t="s">
        <v>171</v>
      </c>
      <c r="C318">
        <v>32</v>
      </c>
      <c r="D318">
        <v>28</v>
      </c>
      <c r="E318">
        <v>30</v>
      </c>
      <c r="F318">
        <v>34</v>
      </c>
      <c r="G318">
        <v>33</v>
      </c>
      <c r="H318">
        <v>35</v>
      </c>
      <c r="I318">
        <v>31</v>
      </c>
      <c r="J318">
        <v>29</v>
      </c>
      <c r="K318">
        <v>36</v>
      </c>
      <c r="L318">
        <v>37</v>
      </c>
    </row>
    <row r="319" spans="1:12" x14ac:dyDescent="0.35">
      <c r="B319" s="1" t="s">
        <v>172</v>
      </c>
      <c r="C319">
        <v>40</v>
      </c>
      <c r="D319">
        <v>39</v>
      </c>
      <c r="E319">
        <v>42</v>
      </c>
      <c r="F319">
        <v>41</v>
      </c>
      <c r="G319">
        <v>38</v>
      </c>
      <c r="H319">
        <v>43</v>
      </c>
      <c r="I319">
        <v>45</v>
      </c>
      <c r="J319">
        <v>44</v>
      </c>
      <c r="K319">
        <v>41</v>
      </c>
      <c r="L319">
        <v>37</v>
      </c>
    </row>
    <row r="321" spans="1:1" x14ac:dyDescent="0.35">
      <c r="A321" t="s">
        <v>61</v>
      </c>
    </row>
    <row r="323" spans="1:1" x14ac:dyDescent="0.35">
      <c r="A323" t="s">
        <v>173</v>
      </c>
    </row>
    <row r="342" spans="1:3" x14ac:dyDescent="0.35">
      <c r="A342" t="s">
        <v>174</v>
      </c>
    </row>
    <row r="343" spans="1:3" x14ac:dyDescent="0.35">
      <c r="A343" t="s">
        <v>175</v>
      </c>
      <c r="C343">
        <f>AVERAGE(C317:L317)</f>
        <v>40.4</v>
      </c>
    </row>
    <row r="345" spans="1:3" x14ac:dyDescent="0.35">
      <c r="A345" t="s">
        <v>263</v>
      </c>
      <c r="C345">
        <f>AVERAGE(C318:L318)</f>
        <v>32.5</v>
      </c>
    </row>
    <row r="347" spans="1:3" x14ac:dyDescent="0.35">
      <c r="A347" t="s">
        <v>176</v>
      </c>
      <c r="C347">
        <f>AVERAGE(C319:L319)</f>
        <v>41</v>
      </c>
    </row>
    <row r="349" spans="1:3" x14ac:dyDescent="0.35">
      <c r="A349" t="s">
        <v>177</v>
      </c>
    </row>
    <row r="350" spans="1:3" x14ac:dyDescent="0.35">
      <c r="A350" t="s">
        <v>178</v>
      </c>
      <c r="C350">
        <f>MAX(C317:L317)-MIN(C317:L317)</f>
        <v>10</v>
      </c>
    </row>
    <row r="352" spans="1:3" x14ac:dyDescent="0.35">
      <c r="A352" t="s">
        <v>262</v>
      </c>
      <c r="C352">
        <f>MAX(C318:L318)-MIN(C318:L318)</f>
        <v>9</v>
      </c>
    </row>
    <row r="354" spans="1:3" x14ac:dyDescent="0.35">
      <c r="A354" t="s">
        <v>179</v>
      </c>
      <c r="C354">
        <f>MAX(C319:L319)-MIN(C319:L319)</f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DE-83BF-42CA-8B76-3C8FC6BF472B}">
  <dimension ref="A1:J152"/>
  <sheetViews>
    <sheetView topLeftCell="A141" zoomScaleNormal="100" workbookViewId="0">
      <selection activeCell="A150" sqref="A150:L152"/>
    </sheetView>
  </sheetViews>
  <sheetFormatPr defaultRowHeight="14.5" x14ac:dyDescent="0.35"/>
  <sheetData>
    <row r="1" spans="1:10" x14ac:dyDescent="0.35">
      <c r="A1" t="s">
        <v>264</v>
      </c>
    </row>
    <row r="3" spans="1:10" x14ac:dyDescent="0.35">
      <c r="A3" t="s">
        <v>265</v>
      </c>
    </row>
    <row r="4" spans="1:10" x14ac:dyDescent="0.35">
      <c r="A4" t="s">
        <v>266</v>
      </c>
    </row>
    <row r="5" spans="1:10" x14ac:dyDescent="0.35">
      <c r="A5" t="s">
        <v>4</v>
      </c>
    </row>
    <row r="6" spans="1:10" x14ac:dyDescent="0.35">
      <c r="A6" t="s">
        <v>267</v>
      </c>
    </row>
    <row r="7" spans="1:10" x14ac:dyDescent="0.35">
      <c r="A7" t="s">
        <v>268</v>
      </c>
    </row>
    <row r="8" spans="1:10" x14ac:dyDescent="0.35">
      <c r="A8">
        <v>-2.5</v>
      </c>
      <c r="B8">
        <v>1.3</v>
      </c>
      <c r="C8">
        <v>-0.8</v>
      </c>
      <c r="D8">
        <v>-1.9</v>
      </c>
      <c r="E8">
        <v>2.1</v>
      </c>
      <c r="F8">
        <v>0.5</v>
      </c>
      <c r="G8">
        <v>-1.2</v>
      </c>
      <c r="H8">
        <v>1.8</v>
      </c>
      <c r="I8">
        <v>-0.5</v>
      </c>
      <c r="J8">
        <v>2.2999999999999998</v>
      </c>
    </row>
    <row r="9" spans="1:10" x14ac:dyDescent="0.35">
      <c r="A9">
        <v>-0.7</v>
      </c>
      <c r="B9">
        <v>1.2</v>
      </c>
      <c r="C9">
        <v>-1.5</v>
      </c>
      <c r="D9">
        <v>-0.3</v>
      </c>
      <c r="E9">
        <v>2.6</v>
      </c>
      <c r="F9">
        <v>1.1000000000000001</v>
      </c>
      <c r="G9">
        <v>-1.7</v>
      </c>
      <c r="H9">
        <v>0.9</v>
      </c>
      <c r="I9">
        <v>-1.4</v>
      </c>
      <c r="J9">
        <v>0.3</v>
      </c>
    </row>
    <row r="10" spans="1:10" x14ac:dyDescent="0.35">
      <c r="A10">
        <v>1.9</v>
      </c>
      <c r="B10">
        <v>-1.1000000000000001</v>
      </c>
      <c r="C10">
        <v>-0.4</v>
      </c>
      <c r="D10">
        <v>2.2000000000000002</v>
      </c>
      <c r="E10">
        <v>-0.9</v>
      </c>
      <c r="F10">
        <v>1.6</v>
      </c>
      <c r="G10">
        <v>-0.6</v>
      </c>
      <c r="H10">
        <v>-1.3</v>
      </c>
      <c r="I10">
        <v>2.4</v>
      </c>
      <c r="J10">
        <v>0.7</v>
      </c>
    </row>
    <row r="11" spans="1:10" x14ac:dyDescent="0.35">
      <c r="A11">
        <v>-1.8</v>
      </c>
      <c r="B11">
        <v>1.5</v>
      </c>
      <c r="C11">
        <v>-0.2</v>
      </c>
      <c r="D11">
        <v>-2.1</v>
      </c>
      <c r="E11">
        <v>2.8</v>
      </c>
      <c r="F11">
        <v>0.8</v>
      </c>
      <c r="G11">
        <v>-1.6</v>
      </c>
      <c r="H11">
        <v>1.4</v>
      </c>
      <c r="I11">
        <v>-0.1</v>
      </c>
      <c r="J11">
        <v>2.5</v>
      </c>
    </row>
    <row r="12" spans="1:10" x14ac:dyDescent="0.35">
      <c r="A12">
        <v>-1</v>
      </c>
      <c r="B12">
        <v>1.7</v>
      </c>
      <c r="C12">
        <v>-0.9</v>
      </c>
      <c r="D12">
        <v>-2</v>
      </c>
      <c r="E12">
        <v>2.7</v>
      </c>
      <c r="F12">
        <v>0.6</v>
      </c>
      <c r="G12">
        <v>-1.4</v>
      </c>
      <c r="H12">
        <v>1.1000000000000001</v>
      </c>
      <c r="I12">
        <v>-0.3</v>
      </c>
      <c r="J12">
        <v>2</v>
      </c>
    </row>
    <row r="14" spans="1:10" x14ac:dyDescent="0.35">
      <c r="A14" t="s">
        <v>61</v>
      </c>
    </row>
    <row r="15" spans="1:10" x14ac:dyDescent="0.35">
      <c r="A15" t="s">
        <v>269</v>
      </c>
    </row>
    <row r="16" spans="1:10" x14ac:dyDescent="0.35">
      <c r="A16" t="s">
        <v>270</v>
      </c>
      <c r="B16">
        <f>SKEW(A8:J12)</f>
        <v>5.4546017084340551E-2</v>
      </c>
    </row>
    <row r="18" spans="1:2" x14ac:dyDescent="0.35">
      <c r="A18" t="s">
        <v>271</v>
      </c>
    </row>
    <row r="19" spans="1:2" x14ac:dyDescent="0.35">
      <c r="A19" t="s">
        <v>272</v>
      </c>
      <c r="B19">
        <f>KURT(A8:J12)</f>
        <v>-1.3042496425917365</v>
      </c>
    </row>
    <row r="21" spans="1:2" x14ac:dyDescent="0.35">
      <c r="A21" t="s">
        <v>273</v>
      </c>
    </row>
    <row r="22" spans="1:2" x14ac:dyDescent="0.35">
      <c r="A22" t="s">
        <v>274</v>
      </c>
    </row>
    <row r="23" spans="1:2" x14ac:dyDescent="0.35">
      <c r="A23" t="s">
        <v>453</v>
      </c>
    </row>
    <row r="24" spans="1:2" x14ac:dyDescent="0.35">
      <c r="A24" t="s">
        <v>454</v>
      </c>
    </row>
    <row r="25" spans="1:2" x14ac:dyDescent="0.35">
      <c r="A25" t="s">
        <v>455</v>
      </c>
    </row>
    <row r="27" spans="1:2" x14ac:dyDescent="0.35">
      <c r="A27" t="s">
        <v>275</v>
      </c>
    </row>
    <row r="28" spans="1:2" x14ac:dyDescent="0.35">
      <c r="A28" t="s">
        <v>276</v>
      </c>
    </row>
    <row r="29" spans="1:2" x14ac:dyDescent="0.35">
      <c r="A29" t="s">
        <v>4</v>
      </c>
    </row>
    <row r="30" spans="1:2" x14ac:dyDescent="0.35">
      <c r="A30" t="s">
        <v>277</v>
      </c>
    </row>
    <row r="31" spans="1:2" x14ac:dyDescent="0.35">
      <c r="A31" t="s">
        <v>278</v>
      </c>
    </row>
    <row r="33" spans="1:10" x14ac:dyDescent="0.35">
      <c r="A33" t="s">
        <v>279</v>
      </c>
    </row>
    <row r="34" spans="1:10" x14ac:dyDescent="0.35">
      <c r="A34">
        <v>2.5</v>
      </c>
      <c r="B34">
        <v>4.8</v>
      </c>
      <c r="C34">
        <v>3.2</v>
      </c>
      <c r="D34">
        <v>2.1</v>
      </c>
      <c r="E34">
        <v>4.5</v>
      </c>
      <c r="F34">
        <v>2.9</v>
      </c>
      <c r="G34">
        <v>2.2999999999999998</v>
      </c>
      <c r="H34">
        <v>3.1</v>
      </c>
      <c r="I34">
        <v>4.2</v>
      </c>
      <c r="J34">
        <v>3.9</v>
      </c>
    </row>
    <row r="35" spans="1:10" x14ac:dyDescent="0.35">
      <c r="A35">
        <v>2.8</v>
      </c>
      <c r="B35">
        <v>4.0999999999999996</v>
      </c>
      <c r="C35">
        <v>2.6</v>
      </c>
      <c r="D35">
        <v>2.4</v>
      </c>
      <c r="E35">
        <v>4.7</v>
      </c>
      <c r="F35">
        <v>3.3</v>
      </c>
      <c r="G35">
        <v>2.7</v>
      </c>
      <c r="H35">
        <v>3</v>
      </c>
      <c r="I35">
        <v>4.3</v>
      </c>
      <c r="J35">
        <v>3.7</v>
      </c>
    </row>
    <row r="36" spans="1:10" x14ac:dyDescent="0.35">
      <c r="A36">
        <v>2.2000000000000002</v>
      </c>
      <c r="B36">
        <v>3.6</v>
      </c>
      <c r="C36">
        <v>4</v>
      </c>
      <c r="D36">
        <v>2.7</v>
      </c>
      <c r="E36">
        <v>3.8</v>
      </c>
      <c r="F36">
        <v>3.5</v>
      </c>
      <c r="G36">
        <v>3.2</v>
      </c>
      <c r="H36">
        <v>4.4000000000000004</v>
      </c>
      <c r="I36">
        <v>2</v>
      </c>
      <c r="J36">
        <v>3.4</v>
      </c>
    </row>
    <row r="37" spans="1:10" x14ac:dyDescent="0.35">
      <c r="A37">
        <v>3.1</v>
      </c>
      <c r="B37">
        <v>2.9</v>
      </c>
      <c r="C37">
        <v>4.5999999999999996</v>
      </c>
      <c r="D37">
        <v>3.3</v>
      </c>
      <c r="E37">
        <v>2.5</v>
      </c>
      <c r="F37">
        <v>4.9000000000000004</v>
      </c>
      <c r="G37">
        <v>2.8</v>
      </c>
      <c r="H37">
        <v>3</v>
      </c>
      <c r="I37">
        <v>4.2</v>
      </c>
      <c r="J37">
        <v>3.9</v>
      </c>
    </row>
    <row r="38" spans="1:10" x14ac:dyDescent="0.35">
      <c r="A38">
        <v>2.8</v>
      </c>
      <c r="B38">
        <v>4.0999999999999996</v>
      </c>
      <c r="C38">
        <v>2.6</v>
      </c>
      <c r="D38">
        <v>2.4</v>
      </c>
      <c r="E38">
        <v>4.7</v>
      </c>
      <c r="F38">
        <v>3.3</v>
      </c>
      <c r="G38">
        <v>2.7</v>
      </c>
      <c r="H38">
        <v>3</v>
      </c>
      <c r="I38">
        <v>4.3</v>
      </c>
      <c r="J38">
        <v>3.7</v>
      </c>
    </row>
    <row r="39" spans="1:10" x14ac:dyDescent="0.35">
      <c r="A39">
        <v>2.2000000000000002</v>
      </c>
      <c r="B39">
        <v>3.6</v>
      </c>
      <c r="C39">
        <v>4</v>
      </c>
      <c r="D39">
        <v>2.7</v>
      </c>
      <c r="E39">
        <v>3.8</v>
      </c>
      <c r="F39">
        <v>3.5</v>
      </c>
      <c r="G39">
        <v>3.2</v>
      </c>
      <c r="H39">
        <v>4.4000000000000004</v>
      </c>
    </row>
    <row r="40" spans="1:10" x14ac:dyDescent="0.35">
      <c r="A40">
        <v>2</v>
      </c>
      <c r="B40">
        <v>3.4</v>
      </c>
    </row>
    <row r="41" spans="1:10" x14ac:dyDescent="0.35">
      <c r="A41">
        <v>3.1</v>
      </c>
      <c r="B41">
        <v>2.9</v>
      </c>
      <c r="C41">
        <v>4.5999999999999996</v>
      </c>
      <c r="D41">
        <v>3.3</v>
      </c>
      <c r="E41">
        <v>2.5</v>
      </c>
      <c r="F41">
        <v>4.9000000000000004</v>
      </c>
      <c r="G41">
        <v>2.8</v>
      </c>
      <c r="H41">
        <v>3</v>
      </c>
      <c r="I41">
        <v>4.2</v>
      </c>
      <c r="J41">
        <v>3.9</v>
      </c>
    </row>
    <row r="42" spans="1:10" x14ac:dyDescent="0.35">
      <c r="A42">
        <v>2.8</v>
      </c>
      <c r="B42">
        <v>4.0999999999999996</v>
      </c>
      <c r="C42">
        <v>2.6</v>
      </c>
      <c r="D42">
        <v>2.4</v>
      </c>
      <c r="E42">
        <v>4.7</v>
      </c>
      <c r="F42">
        <v>3.3</v>
      </c>
      <c r="G42">
        <v>2.7</v>
      </c>
      <c r="H42">
        <v>3</v>
      </c>
      <c r="I42">
        <v>4.3</v>
      </c>
      <c r="J42">
        <v>3.7</v>
      </c>
    </row>
    <row r="43" spans="1:10" x14ac:dyDescent="0.35">
      <c r="A43">
        <v>2.2000000000000002</v>
      </c>
      <c r="B43">
        <v>3.6</v>
      </c>
      <c r="C43">
        <v>4</v>
      </c>
      <c r="D43">
        <v>2.7</v>
      </c>
      <c r="E43">
        <v>3.8</v>
      </c>
      <c r="F43">
        <v>3.5</v>
      </c>
      <c r="G43">
        <v>3.2</v>
      </c>
      <c r="H43">
        <v>4.4000000000000004</v>
      </c>
      <c r="I43">
        <v>2</v>
      </c>
      <c r="J43">
        <v>3.4</v>
      </c>
    </row>
    <row r="44" spans="1:10" x14ac:dyDescent="0.35">
      <c r="A44">
        <v>3.1</v>
      </c>
      <c r="B44">
        <v>2.9</v>
      </c>
      <c r="C44">
        <v>4.5999999999999996</v>
      </c>
      <c r="D44">
        <v>3.3</v>
      </c>
      <c r="E44">
        <v>2.5</v>
      </c>
      <c r="F44">
        <v>4.9000000000000004</v>
      </c>
    </row>
    <row r="46" spans="1:10" x14ac:dyDescent="0.35">
      <c r="A46" t="s">
        <v>61</v>
      </c>
    </row>
    <row r="47" spans="1:10" x14ac:dyDescent="0.35">
      <c r="A47" t="s">
        <v>280</v>
      </c>
    </row>
    <row r="48" spans="1:10" x14ac:dyDescent="0.35">
      <c r="A48" t="s">
        <v>281</v>
      </c>
      <c r="B48">
        <f>SKEW(A34:J44)</f>
        <v>0.22402536454542335</v>
      </c>
    </row>
    <row r="50" spans="1:2" x14ac:dyDescent="0.35">
      <c r="A50" t="s">
        <v>282</v>
      </c>
    </row>
    <row r="51" spans="1:2" x14ac:dyDescent="0.35">
      <c r="A51" t="s">
        <v>272</v>
      </c>
      <c r="B51">
        <f>KURT(A34:J44)</f>
        <v>-0.93120912452529181</v>
      </c>
    </row>
    <row r="53" spans="1:2" x14ac:dyDescent="0.35">
      <c r="A53" t="s">
        <v>283</v>
      </c>
    </row>
    <row r="54" spans="1:2" x14ac:dyDescent="0.35">
      <c r="A54" t="s">
        <v>284</v>
      </c>
    </row>
    <row r="55" spans="1:2" x14ac:dyDescent="0.35">
      <c r="A55" t="s">
        <v>456</v>
      </c>
    </row>
    <row r="56" spans="1:2" x14ac:dyDescent="0.35">
      <c r="A56" t="s">
        <v>457</v>
      </c>
    </row>
    <row r="57" spans="1:2" x14ac:dyDescent="0.35">
      <c r="A57" t="s">
        <v>458</v>
      </c>
    </row>
    <row r="61" spans="1:2" x14ac:dyDescent="0.35">
      <c r="A61" t="s">
        <v>285</v>
      </c>
    </row>
    <row r="62" spans="1:2" x14ac:dyDescent="0.35">
      <c r="A62" t="s">
        <v>286</v>
      </c>
    </row>
    <row r="63" spans="1:2" x14ac:dyDescent="0.35">
      <c r="A63" t="s">
        <v>4</v>
      </c>
    </row>
    <row r="64" spans="1:2" x14ac:dyDescent="0.35">
      <c r="A64" t="s">
        <v>287</v>
      </c>
    </row>
    <row r="65" spans="1:10" x14ac:dyDescent="0.35">
      <c r="A65" t="s">
        <v>288</v>
      </c>
    </row>
    <row r="66" spans="1:10" x14ac:dyDescent="0.35">
      <c r="A66">
        <v>4</v>
      </c>
      <c r="B66">
        <v>5</v>
      </c>
      <c r="C66">
        <v>3</v>
      </c>
      <c r="D66">
        <v>4</v>
      </c>
      <c r="E66">
        <v>4</v>
      </c>
      <c r="F66">
        <v>3</v>
      </c>
      <c r="G66">
        <v>2</v>
      </c>
      <c r="H66">
        <v>5</v>
      </c>
      <c r="I66">
        <v>4</v>
      </c>
      <c r="J66">
        <v>3</v>
      </c>
    </row>
    <row r="67" spans="1:10" x14ac:dyDescent="0.35">
      <c r="A67">
        <v>5</v>
      </c>
      <c r="B67">
        <v>4</v>
      </c>
      <c r="C67">
        <v>2</v>
      </c>
      <c r="D67">
        <v>3</v>
      </c>
      <c r="E67">
        <v>4</v>
      </c>
      <c r="F67">
        <v>5</v>
      </c>
      <c r="G67">
        <v>3</v>
      </c>
      <c r="H67">
        <v>4</v>
      </c>
      <c r="I67">
        <v>5</v>
      </c>
      <c r="J67">
        <v>3</v>
      </c>
    </row>
    <row r="68" spans="1:10" x14ac:dyDescent="0.35">
      <c r="A68">
        <v>4</v>
      </c>
      <c r="B68">
        <v>3</v>
      </c>
      <c r="C68">
        <v>2</v>
      </c>
      <c r="D68">
        <v>4</v>
      </c>
      <c r="E68">
        <v>5</v>
      </c>
      <c r="F68">
        <v>3</v>
      </c>
      <c r="G68">
        <v>4</v>
      </c>
      <c r="H68">
        <v>5</v>
      </c>
      <c r="I68">
        <v>4</v>
      </c>
      <c r="J68">
        <v>3</v>
      </c>
    </row>
    <row r="69" spans="1:10" x14ac:dyDescent="0.35">
      <c r="A69">
        <v>3</v>
      </c>
      <c r="B69">
        <v>4</v>
      </c>
      <c r="C69">
        <v>5</v>
      </c>
      <c r="D69">
        <v>2</v>
      </c>
      <c r="E69">
        <v>3</v>
      </c>
      <c r="F69">
        <v>4</v>
      </c>
      <c r="G69">
        <v>4</v>
      </c>
      <c r="H69">
        <v>3</v>
      </c>
      <c r="I69">
        <v>5</v>
      </c>
      <c r="J69">
        <v>4</v>
      </c>
    </row>
    <row r="70" spans="1:10" x14ac:dyDescent="0.35">
      <c r="A70">
        <v>3</v>
      </c>
      <c r="B70">
        <v>4</v>
      </c>
      <c r="C70">
        <v>5</v>
      </c>
      <c r="D70">
        <v>4</v>
      </c>
      <c r="E70">
        <v>2</v>
      </c>
      <c r="F70">
        <v>3</v>
      </c>
      <c r="G70">
        <v>4</v>
      </c>
      <c r="H70">
        <v>5</v>
      </c>
      <c r="I70">
        <v>3</v>
      </c>
      <c r="J70">
        <v>4</v>
      </c>
    </row>
    <row r="71" spans="1:10" x14ac:dyDescent="0.35">
      <c r="A71">
        <v>5</v>
      </c>
      <c r="B71">
        <v>4</v>
      </c>
      <c r="C71">
        <v>3</v>
      </c>
      <c r="D71">
        <v>4</v>
      </c>
      <c r="E71">
        <v>5</v>
      </c>
      <c r="F71">
        <v>3</v>
      </c>
      <c r="G71">
        <v>4</v>
      </c>
      <c r="H71">
        <v>5</v>
      </c>
      <c r="I71">
        <v>4</v>
      </c>
      <c r="J71">
        <v>3</v>
      </c>
    </row>
    <row r="72" spans="1:10" x14ac:dyDescent="0.35">
      <c r="A72">
        <v>3</v>
      </c>
      <c r="B72">
        <v>4</v>
      </c>
      <c r="C72">
        <v>5</v>
      </c>
      <c r="D72">
        <v>2</v>
      </c>
      <c r="E72">
        <v>3</v>
      </c>
      <c r="F72">
        <v>4</v>
      </c>
      <c r="G72">
        <v>4</v>
      </c>
      <c r="H72">
        <v>3</v>
      </c>
      <c r="I72">
        <v>5</v>
      </c>
      <c r="J72">
        <v>4</v>
      </c>
    </row>
    <row r="73" spans="1:10" x14ac:dyDescent="0.35">
      <c r="A73">
        <v>3</v>
      </c>
      <c r="B73">
        <v>4</v>
      </c>
      <c r="C73">
        <v>5</v>
      </c>
      <c r="D73">
        <v>4</v>
      </c>
      <c r="E73">
        <v>2</v>
      </c>
      <c r="F73">
        <v>3</v>
      </c>
      <c r="G73">
        <v>4</v>
      </c>
      <c r="H73">
        <v>5</v>
      </c>
      <c r="I73">
        <v>3</v>
      </c>
      <c r="J73">
        <v>4</v>
      </c>
    </row>
    <row r="74" spans="1:10" x14ac:dyDescent="0.35">
      <c r="A74">
        <v>5</v>
      </c>
      <c r="B74">
        <v>4</v>
      </c>
      <c r="C74">
        <v>3</v>
      </c>
      <c r="D74">
        <v>4</v>
      </c>
      <c r="E74">
        <v>5</v>
      </c>
      <c r="F74">
        <v>3</v>
      </c>
      <c r="G74">
        <v>4</v>
      </c>
      <c r="H74">
        <v>5</v>
      </c>
      <c r="I74">
        <v>4</v>
      </c>
      <c r="J74">
        <v>3</v>
      </c>
    </row>
    <row r="75" spans="1:10" x14ac:dyDescent="0.35">
      <c r="A75">
        <v>3</v>
      </c>
      <c r="B75">
        <v>4</v>
      </c>
      <c r="C75">
        <v>5</v>
      </c>
      <c r="D75">
        <v>2</v>
      </c>
      <c r="E75">
        <v>3</v>
      </c>
      <c r="F75">
        <v>4</v>
      </c>
      <c r="G75">
        <v>4</v>
      </c>
      <c r="H75">
        <v>3</v>
      </c>
      <c r="I75">
        <v>5</v>
      </c>
      <c r="J75">
        <v>4</v>
      </c>
    </row>
    <row r="77" spans="1:10" x14ac:dyDescent="0.35">
      <c r="A77" t="s">
        <v>61</v>
      </c>
    </row>
    <row r="78" spans="1:10" x14ac:dyDescent="0.35">
      <c r="A78" t="s">
        <v>289</v>
      </c>
    </row>
    <row r="79" spans="1:10" x14ac:dyDescent="0.35">
      <c r="A79" t="s">
        <v>281</v>
      </c>
      <c r="B79">
        <f>SKEW(A66:J75)</f>
        <v>-0.21090973977304461</v>
      </c>
    </row>
    <row r="81" spans="1:2" x14ac:dyDescent="0.35">
      <c r="A81" t="s">
        <v>290</v>
      </c>
    </row>
    <row r="82" spans="1:2" x14ac:dyDescent="0.35">
      <c r="A82" t="s">
        <v>272</v>
      </c>
      <c r="B82">
        <f>KURT(A66:J75)</f>
        <v>-0.74525627211662515</v>
      </c>
    </row>
    <row r="84" spans="1:2" x14ac:dyDescent="0.35">
      <c r="A84" t="s">
        <v>283</v>
      </c>
    </row>
    <row r="85" spans="1:2" x14ac:dyDescent="0.35">
      <c r="A85" t="s">
        <v>291</v>
      </c>
    </row>
    <row r="86" spans="1:2" x14ac:dyDescent="0.35">
      <c r="A86" t="s">
        <v>459</v>
      </c>
    </row>
    <row r="87" spans="1:2" x14ac:dyDescent="0.35">
      <c r="A87" t="s">
        <v>460</v>
      </c>
    </row>
    <row r="88" spans="1:2" x14ac:dyDescent="0.35">
      <c r="A88" t="s">
        <v>461</v>
      </c>
    </row>
    <row r="92" spans="1:2" x14ac:dyDescent="0.35">
      <c r="A92" t="s">
        <v>292</v>
      </c>
    </row>
    <row r="93" spans="1:2" x14ac:dyDescent="0.35">
      <c r="A93" t="s">
        <v>293</v>
      </c>
    </row>
    <row r="94" spans="1:2" x14ac:dyDescent="0.35">
      <c r="A94" t="s">
        <v>4</v>
      </c>
    </row>
    <row r="95" spans="1:2" x14ac:dyDescent="0.35">
      <c r="A95" t="s">
        <v>294</v>
      </c>
    </row>
    <row r="96" spans="1:2" x14ac:dyDescent="0.35">
      <c r="A96" t="s">
        <v>295</v>
      </c>
    </row>
    <row r="97" spans="1:10" x14ac:dyDescent="0.35">
      <c r="A97" t="s">
        <v>296</v>
      </c>
    </row>
    <row r="98" spans="1:10" x14ac:dyDescent="0.35">
      <c r="A98">
        <v>280</v>
      </c>
      <c r="B98">
        <v>350</v>
      </c>
      <c r="C98">
        <v>310</v>
      </c>
      <c r="D98">
        <v>270</v>
      </c>
      <c r="E98">
        <v>390</v>
      </c>
      <c r="F98">
        <v>320</v>
      </c>
      <c r="G98">
        <v>290</v>
      </c>
      <c r="H98">
        <v>340</v>
      </c>
      <c r="I98">
        <v>310</v>
      </c>
      <c r="J98">
        <v>380</v>
      </c>
    </row>
    <row r="99" spans="1:10" x14ac:dyDescent="0.35">
      <c r="A99">
        <v>270</v>
      </c>
      <c r="B99">
        <v>350</v>
      </c>
      <c r="C99">
        <v>300</v>
      </c>
      <c r="D99">
        <v>330</v>
      </c>
      <c r="E99">
        <v>370</v>
      </c>
      <c r="F99">
        <v>310</v>
      </c>
      <c r="G99">
        <v>280</v>
      </c>
      <c r="H99">
        <v>320</v>
      </c>
      <c r="I99">
        <v>350</v>
      </c>
      <c r="J99">
        <v>290</v>
      </c>
    </row>
    <row r="100" spans="1:10" x14ac:dyDescent="0.35">
      <c r="A100">
        <v>270</v>
      </c>
      <c r="B100">
        <v>350</v>
      </c>
      <c r="C100">
        <v>300</v>
      </c>
      <c r="D100">
        <v>330</v>
      </c>
      <c r="E100">
        <v>370</v>
      </c>
      <c r="F100">
        <v>310</v>
      </c>
      <c r="G100">
        <v>280</v>
      </c>
      <c r="H100">
        <v>320</v>
      </c>
      <c r="I100">
        <v>350</v>
      </c>
      <c r="J100">
        <v>290</v>
      </c>
    </row>
    <row r="101" spans="1:10" x14ac:dyDescent="0.35">
      <c r="A101">
        <v>270</v>
      </c>
      <c r="B101">
        <v>350</v>
      </c>
      <c r="C101">
        <v>300</v>
      </c>
      <c r="D101">
        <v>330</v>
      </c>
      <c r="E101">
        <v>370</v>
      </c>
      <c r="F101">
        <v>310</v>
      </c>
      <c r="G101">
        <v>280</v>
      </c>
      <c r="H101">
        <v>320</v>
      </c>
      <c r="I101">
        <v>350</v>
      </c>
      <c r="J101">
        <v>290</v>
      </c>
    </row>
    <row r="102" spans="1:10" x14ac:dyDescent="0.35">
      <c r="A102">
        <v>270</v>
      </c>
      <c r="B102">
        <v>350</v>
      </c>
      <c r="C102">
        <v>300</v>
      </c>
      <c r="D102">
        <v>330</v>
      </c>
      <c r="E102">
        <v>370</v>
      </c>
      <c r="F102">
        <v>310</v>
      </c>
      <c r="G102">
        <v>280</v>
      </c>
      <c r="H102">
        <v>320</v>
      </c>
      <c r="I102">
        <v>350</v>
      </c>
      <c r="J102">
        <v>290</v>
      </c>
    </row>
    <row r="103" spans="1:10" x14ac:dyDescent="0.35">
      <c r="A103">
        <v>270</v>
      </c>
      <c r="B103">
        <v>350</v>
      </c>
      <c r="C103">
        <v>300</v>
      </c>
      <c r="D103">
        <v>330</v>
      </c>
      <c r="E103">
        <v>370</v>
      </c>
      <c r="F103">
        <v>310</v>
      </c>
      <c r="G103">
        <v>280</v>
      </c>
      <c r="H103">
        <v>320</v>
      </c>
      <c r="I103">
        <v>350</v>
      </c>
      <c r="J103">
        <v>290</v>
      </c>
    </row>
    <row r="104" spans="1:10" x14ac:dyDescent="0.35">
      <c r="A104">
        <v>270</v>
      </c>
      <c r="B104">
        <v>350</v>
      </c>
      <c r="C104">
        <v>300</v>
      </c>
      <c r="D104">
        <v>330</v>
      </c>
      <c r="E104">
        <v>370</v>
      </c>
      <c r="F104">
        <v>310</v>
      </c>
      <c r="G104">
        <v>280</v>
      </c>
      <c r="H104">
        <v>320</v>
      </c>
      <c r="I104">
        <v>350</v>
      </c>
      <c r="J104">
        <v>290</v>
      </c>
    </row>
    <row r="105" spans="1:10" x14ac:dyDescent="0.35">
      <c r="A105">
        <v>270</v>
      </c>
      <c r="B105">
        <v>350</v>
      </c>
      <c r="C105">
        <v>300</v>
      </c>
      <c r="D105">
        <v>330</v>
      </c>
      <c r="E105">
        <v>370</v>
      </c>
      <c r="F105">
        <v>310</v>
      </c>
      <c r="G105">
        <v>280</v>
      </c>
      <c r="H105">
        <v>320</v>
      </c>
      <c r="I105">
        <v>350</v>
      </c>
      <c r="J105">
        <v>290</v>
      </c>
    </row>
    <row r="106" spans="1:10" x14ac:dyDescent="0.35">
      <c r="A106">
        <v>270</v>
      </c>
      <c r="B106">
        <v>350</v>
      </c>
      <c r="C106">
        <v>300</v>
      </c>
      <c r="D106">
        <v>330</v>
      </c>
      <c r="E106">
        <v>370</v>
      </c>
      <c r="F106">
        <v>310</v>
      </c>
      <c r="G106">
        <v>280</v>
      </c>
      <c r="H106">
        <v>320</v>
      </c>
      <c r="I106">
        <v>350</v>
      </c>
      <c r="J106">
        <v>290</v>
      </c>
    </row>
    <row r="107" spans="1:10" x14ac:dyDescent="0.35">
      <c r="A107">
        <v>270</v>
      </c>
      <c r="B107">
        <v>350</v>
      </c>
      <c r="C107">
        <v>300</v>
      </c>
      <c r="D107">
        <v>330</v>
      </c>
      <c r="E107">
        <v>370</v>
      </c>
      <c r="F107">
        <v>310</v>
      </c>
      <c r="G107">
        <v>280</v>
      </c>
      <c r="H107">
        <v>320</v>
      </c>
      <c r="I107">
        <v>350</v>
      </c>
      <c r="J107">
        <v>290</v>
      </c>
    </row>
    <row r="109" spans="1:10" x14ac:dyDescent="0.35">
      <c r="A109" t="s">
        <v>61</v>
      </c>
    </row>
    <row r="110" spans="1:10" x14ac:dyDescent="0.35">
      <c r="A110" t="s">
        <v>297</v>
      </c>
    </row>
    <row r="111" spans="1:10" x14ac:dyDescent="0.35">
      <c r="A111" t="s">
        <v>298</v>
      </c>
      <c r="B111">
        <f>SKEW(A98:J107)</f>
        <v>0.2092186247974063</v>
      </c>
    </row>
    <row r="113" spans="1:2" x14ac:dyDescent="0.35">
      <c r="A113" t="s">
        <v>299</v>
      </c>
    </row>
    <row r="114" spans="1:2" x14ac:dyDescent="0.35">
      <c r="A114" t="s">
        <v>272</v>
      </c>
      <c r="B114">
        <f>KURT(A98:J107)</f>
        <v>-1.0374244845101974</v>
      </c>
    </row>
    <row r="116" spans="1:2" x14ac:dyDescent="0.35">
      <c r="A116" t="s">
        <v>283</v>
      </c>
    </row>
    <row r="117" spans="1:2" x14ac:dyDescent="0.35">
      <c r="A117" t="s">
        <v>300</v>
      </c>
    </row>
    <row r="118" spans="1:2" x14ac:dyDescent="0.35">
      <c r="A118" t="s">
        <v>462</v>
      </c>
    </row>
    <row r="119" spans="1:2" x14ac:dyDescent="0.35">
      <c r="A119" t="s">
        <v>463</v>
      </c>
    </row>
    <row r="120" spans="1:2" x14ac:dyDescent="0.35">
      <c r="A120" t="s">
        <v>464</v>
      </c>
    </row>
    <row r="124" spans="1:2" x14ac:dyDescent="0.35">
      <c r="A124" t="s">
        <v>301</v>
      </c>
    </row>
    <row r="125" spans="1:2" x14ac:dyDescent="0.35">
      <c r="A125" t="s">
        <v>302</v>
      </c>
    </row>
    <row r="126" spans="1:2" x14ac:dyDescent="0.35">
      <c r="A126" t="s">
        <v>4</v>
      </c>
    </row>
    <row r="127" spans="1:2" x14ac:dyDescent="0.35">
      <c r="A127" t="s">
        <v>303</v>
      </c>
    </row>
    <row r="129" spans="1:10" x14ac:dyDescent="0.35">
      <c r="A129" t="s">
        <v>304</v>
      </c>
    </row>
    <row r="130" spans="1:10" x14ac:dyDescent="0.35">
      <c r="A130">
        <v>12</v>
      </c>
      <c r="B130">
        <v>18</v>
      </c>
      <c r="C130">
        <v>15</v>
      </c>
      <c r="D130">
        <v>22</v>
      </c>
      <c r="E130">
        <v>20</v>
      </c>
      <c r="F130">
        <v>14</v>
      </c>
      <c r="G130">
        <v>16</v>
      </c>
      <c r="H130">
        <v>21</v>
      </c>
      <c r="I130">
        <v>19</v>
      </c>
      <c r="J130">
        <v>17</v>
      </c>
    </row>
    <row r="131" spans="1:10" x14ac:dyDescent="0.35">
      <c r="A131">
        <v>22</v>
      </c>
      <c r="B131">
        <v>19</v>
      </c>
      <c r="C131">
        <v>13</v>
      </c>
      <c r="D131">
        <v>16</v>
      </c>
      <c r="E131">
        <v>21</v>
      </c>
      <c r="F131">
        <v>22</v>
      </c>
      <c r="G131">
        <v>17</v>
      </c>
      <c r="H131">
        <v>19</v>
      </c>
      <c r="I131">
        <v>22</v>
      </c>
      <c r="J131">
        <v>18</v>
      </c>
    </row>
    <row r="132" spans="1:10" x14ac:dyDescent="0.35">
      <c r="A132">
        <v>14</v>
      </c>
      <c r="B132">
        <v>20</v>
      </c>
      <c r="C132">
        <v>19</v>
      </c>
      <c r="D132">
        <v>17</v>
      </c>
      <c r="E132">
        <v>22</v>
      </c>
      <c r="F132">
        <v>18</v>
      </c>
      <c r="G132">
        <v>15</v>
      </c>
      <c r="H132">
        <v>21</v>
      </c>
      <c r="I132">
        <v>20</v>
      </c>
      <c r="J132">
        <v>16</v>
      </c>
    </row>
    <row r="133" spans="1:10" x14ac:dyDescent="0.35">
      <c r="A133">
        <v>12</v>
      </c>
      <c r="B133">
        <v>18</v>
      </c>
      <c r="C133">
        <v>15</v>
      </c>
      <c r="D133">
        <v>22</v>
      </c>
      <c r="E133">
        <v>20</v>
      </c>
      <c r="F133">
        <v>14</v>
      </c>
      <c r="G133">
        <v>16</v>
      </c>
      <c r="H133">
        <v>21</v>
      </c>
      <c r="I133">
        <v>19</v>
      </c>
      <c r="J133">
        <v>17</v>
      </c>
    </row>
    <row r="134" spans="1:10" x14ac:dyDescent="0.35">
      <c r="A134">
        <v>22</v>
      </c>
      <c r="B134">
        <v>19</v>
      </c>
      <c r="C134">
        <v>13</v>
      </c>
      <c r="D134">
        <v>16</v>
      </c>
      <c r="E134">
        <v>21</v>
      </c>
      <c r="F134">
        <v>22</v>
      </c>
      <c r="G134">
        <v>17</v>
      </c>
      <c r="H134">
        <v>19</v>
      </c>
      <c r="I134">
        <v>22</v>
      </c>
      <c r="J134">
        <v>18</v>
      </c>
    </row>
    <row r="135" spans="1:10" x14ac:dyDescent="0.35">
      <c r="A135">
        <v>14</v>
      </c>
      <c r="B135">
        <v>20</v>
      </c>
      <c r="C135">
        <v>19</v>
      </c>
      <c r="D135">
        <v>17</v>
      </c>
      <c r="E135">
        <v>22</v>
      </c>
      <c r="F135">
        <v>18</v>
      </c>
      <c r="G135">
        <v>15</v>
      </c>
      <c r="H135">
        <v>21</v>
      </c>
      <c r="I135">
        <v>20</v>
      </c>
      <c r="J135">
        <v>16</v>
      </c>
    </row>
    <row r="136" spans="1:10" x14ac:dyDescent="0.35">
      <c r="A136">
        <v>12</v>
      </c>
      <c r="B136">
        <v>18</v>
      </c>
      <c r="C136">
        <v>15</v>
      </c>
      <c r="D136">
        <v>22</v>
      </c>
      <c r="E136">
        <v>20</v>
      </c>
      <c r="F136">
        <v>14</v>
      </c>
      <c r="G136">
        <v>16</v>
      </c>
      <c r="H136">
        <v>21</v>
      </c>
      <c r="I136">
        <v>19</v>
      </c>
      <c r="J136">
        <v>17</v>
      </c>
    </row>
    <row r="137" spans="1:10" x14ac:dyDescent="0.35">
      <c r="A137">
        <v>22</v>
      </c>
      <c r="B137">
        <v>19</v>
      </c>
      <c r="C137">
        <v>13</v>
      </c>
      <c r="D137">
        <v>16</v>
      </c>
      <c r="E137">
        <v>21</v>
      </c>
      <c r="F137">
        <v>22</v>
      </c>
      <c r="G137">
        <v>17</v>
      </c>
      <c r="H137">
        <v>19</v>
      </c>
      <c r="I137">
        <v>22</v>
      </c>
      <c r="J137">
        <v>18</v>
      </c>
    </row>
    <row r="138" spans="1:10" x14ac:dyDescent="0.35">
      <c r="A138">
        <v>14</v>
      </c>
      <c r="B138">
        <v>20</v>
      </c>
      <c r="C138">
        <v>19</v>
      </c>
      <c r="D138">
        <v>17</v>
      </c>
      <c r="E138">
        <v>22</v>
      </c>
      <c r="F138">
        <v>18</v>
      </c>
      <c r="G138">
        <v>15</v>
      </c>
      <c r="H138">
        <v>21</v>
      </c>
      <c r="I138">
        <v>20</v>
      </c>
      <c r="J138">
        <v>16</v>
      </c>
    </row>
    <row r="139" spans="1:10" x14ac:dyDescent="0.35">
      <c r="A139">
        <v>12</v>
      </c>
      <c r="B139">
        <v>18</v>
      </c>
      <c r="C139">
        <v>15</v>
      </c>
      <c r="D139">
        <v>22</v>
      </c>
      <c r="E139">
        <v>20</v>
      </c>
      <c r="F139">
        <v>14</v>
      </c>
      <c r="G139">
        <v>16</v>
      </c>
      <c r="H139">
        <v>21</v>
      </c>
      <c r="I139">
        <v>19</v>
      </c>
      <c r="J139">
        <v>17</v>
      </c>
    </row>
    <row r="141" spans="1:10" x14ac:dyDescent="0.35">
      <c r="A141" t="s">
        <v>61</v>
      </c>
    </row>
    <row r="142" spans="1:10" x14ac:dyDescent="0.35">
      <c r="A142" t="s">
        <v>305</v>
      </c>
    </row>
    <row r="143" spans="1:10" x14ac:dyDescent="0.35">
      <c r="A143" t="s">
        <v>298</v>
      </c>
      <c r="B143">
        <f>SKEW(A130:J139)</f>
        <v>-0.3350128722188207</v>
      </c>
    </row>
    <row r="145" spans="1:2" x14ac:dyDescent="0.35">
      <c r="A145" t="s">
        <v>306</v>
      </c>
    </row>
    <row r="146" spans="1:2" x14ac:dyDescent="0.35">
      <c r="A146" t="s">
        <v>272</v>
      </c>
      <c r="B146">
        <f>KURT(A130:J139)</f>
        <v>-0.88101144669010489</v>
      </c>
    </row>
    <row r="148" spans="1:2" x14ac:dyDescent="0.35">
      <c r="A148" t="s">
        <v>283</v>
      </c>
    </row>
    <row r="149" spans="1:2" x14ac:dyDescent="0.35">
      <c r="A149" t="s">
        <v>307</v>
      </c>
    </row>
    <row r="150" spans="1:2" x14ac:dyDescent="0.35">
      <c r="A150" t="s">
        <v>465</v>
      </c>
    </row>
    <row r="151" spans="1:2" x14ac:dyDescent="0.35">
      <c r="A151" t="s">
        <v>466</v>
      </c>
    </row>
    <row r="152" spans="1:2" x14ac:dyDescent="0.35">
      <c r="A152" t="s">
        <v>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471A-7B37-48B7-9AFE-494B290AF1A9}">
  <dimension ref="A1:K176"/>
  <sheetViews>
    <sheetView topLeftCell="A234" workbookViewId="0">
      <selection activeCell="C59" sqref="C59"/>
    </sheetView>
  </sheetViews>
  <sheetFormatPr defaultRowHeight="14.5" x14ac:dyDescent="0.35"/>
  <sheetData>
    <row r="1" spans="1:10" x14ac:dyDescent="0.35">
      <c r="A1" t="s">
        <v>180</v>
      </c>
    </row>
    <row r="3" spans="1:10" x14ac:dyDescent="0.35">
      <c r="A3" t="s">
        <v>4</v>
      </c>
    </row>
    <row r="4" spans="1:10" x14ac:dyDescent="0.35">
      <c r="A4" t="s">
        <v>181</v>
      </c>
    </row>
    <row r="5" spans="1:10" x14ac:dyDescent="0.35">
      <c r="A5" t="s">
        <v>182</v>
      </c>
    </row>
    <row r="7" spans="1:10" x14ac:dyDescent="0.35">
      <c r="A7" t="s">
        <v>183</v>
      </c>
    </row>
    <row r="8" spans="1:10" x14ac:dyDescent="0.35">
      <c r="A8">
        <v>40</v>
      </c>
      <c r="B8">
        <v>45</v>
      </c>
      <c r="C8">
        <v>50</v>
      </c>
      <c r="D8">
        <v>55</v>
      </c>
      <c r="E8">
        <v>60</v>
      </c>
      <c r="F8">
        <v>62</v>
      </c>
      <c r="G8">
        <v>65</v>
      </c>
      <c r="H8">
        <v>68</v>
      </c>
      <c r="I8">
        <v>70</v>
      </c>
      <c r="J8">
        <v>72</v>
      </c>
    </row>
    <row r="9" spans="1:10" x14ac:dyDescent="0.35">
      <c r="A9">
        <v>75</v>
      </c>
      <c r="B9">
        <v>78</v>
      </c>
      <c r="C9">
        <v>80</v>
      </c>
      <c r="D9">
        <v>82</v>
      </c>
      <c r="E9">
        <v>85</v>
      </c>
      <c r="F9">
        <v>88</v>
      </c>
      <c r="G9">
        <v>90</v>
      </c>
      <c r="H9">
        <v>92</v>
      </c>
      <c r="I9">
        <v>95</v>
      </c>
      <c r="J9">
        <v>100</v>
      </c>
    </row>
    <row r="10" spans="1:10" x14ac:dyDescent="0.35">
      <c r="A10">
        <v>105</v>
      </c>
      <c r="B10">
        <v>110</v>
      </c>
      <c r="C10">
        <v>115</v>
      </c>
      <c r="D10">
        <v>120</v>
      </c>
      <c r="E10">
        <v>125</v>
      </c>
      <c r="F10">
        <v>130</v>
      </c>
      <c r="G10">
        <v>135</v>
      </c>
      <c r="H10">
        <v>140</v>
      </c>
      <c r="I10">
        <v>145</v>
      </c>
      <c r="J10">
        <v>150</v>
      </c>
    </row>
    <row r="11" spans="1:10" x14ac:dyDescent="0.35">
      <c r="A11">
        <v>155</v>
      </c>
      <c r="B11">
        <v>160</v>
      </c>
      <c r="C11">
        <v>165</v>
      </c>
      <c r="D11">
        <v>170</v>
      </c>
      <c r="E11">
        <v>175</v>
      </c>
      <c r="F11">
        <v>180</v>
      </c>
      <c r="G11">
        <v>185</v>
      </c>
      <c r="H11">
        <v>190</v>
      </c>
      <c r="I11">
        <v>195</v>
      </c>
      <c r="J11">
        <v>200</v>
      </c>
    </row>
    <row r="12" spans="1:10" x14ac:dyDescent="0.35">
      <c r="A12">
        <v>205</v>
      </c>
      <c r="B12">
        <v>210</v>
      </c>
      <c r="C12">
        <v>215</v>
      </c>
      <c r="D12">
        <v>220</v>
      </c>
      <c r="E12">
        <v>225</v>
      </c>
      <c r="F12">
        <v>230</v>
      </c>
      <c r="G12">
        <v>235</v>
      </c>
      <c r="H12">
        <v>240</v>
      </c>
      <c r="I12">
        <v>245</v>
      </c>
      <c r="J12">
        <v>250</v>
      </c>
    </row>
    <row r="13" spans="1:10" x14ac:dyDescent="0.35">
      <c r="A13">
        <v>255</v>
      </c>
      <c r="B13">
        <v>260</v>
      </c>
      <c r="C13">
        <v>265</v>
      </c>
      <c r="D13">
        <v>270</v>
      </c>
      <c r="E13">
        <v>275</v>
      </c>
      <c r="F13">
        <v>280</v>
      </c>
      <c r="G13">
        <v>285</v>
      </c>
      <c r="H13">
        <v>290</v>
      </c>
      <c r="I13">
        <v>295</v>
      </c>
      <c r="J13">
        <v>300</v>
      </c>
    </row>
    <row r="14" spans="1:10" x14ac:dyDescent="0.35">
      <c r="A14">
        <v>305</v>
      </c>
      <c r="B14">
        <v>310</v>
      </c>
      <c r="C14">
        <v>315</v>
      </c>
      <c r="D14">
        <v>320</v>
      </c>
      <c r="E14">
        <v>325</v>
      </c>
      <c r="F14">
        <v>330</v>
      </c>
      <c r="G14">
        <v>335</v>
      </c>
      <c r="H14">
        <v>340</v>
      </c>
      <c r="I14">
        <v>345</v>
      </c>
      <c r="J14">
        <v>350</v>
      </c>
    </row>
    <row r="15" spans="1:10" x14ac:dyDescent="0.35">
      <c r="A15">
        <v>355</v>
      </c>
      <c r="B15">
        <v>360</v>
      </c>
      <c r="C15">
        <v>365</v>
      </c>
      <c r="D15">
        <v>370</v>
      </c>
      <c r="E15">
        <v>375</v>
      </c>
      <c r="F15">
        <v>380</v>
      </c>
      <c r="G15">
        <v>385</v>
      </c>
      <c r="H15">
        <v>390</v>
      </c>
      <c r="I15">
        <v>395</v>
      </c>
      <c r="J15">
        <v>400</v>
      </c>
    </row>
    <row r="16" spans="1:10" x14ac:dyDescent="0.35">
      <c r="A16">
        <v>405</v>
      </c>
      <c r="B16">
        <v>410</v>
      </c>
      <c r="C16">
        <v>415</v>
      </c>
      <c r="D16">
        <v>420</v>
      </c>
      <c r="E16">
        <v>425</v>
      </c>
      <c r="F16">
        <v>430</v>
      </c>
      <c r="G16">
        <v>435</v>
      </c>
      <c r="H16">
        <v>440</v>
      </c>
      <c r="I16">
        <v>445</v>
      </c>
      <c r="J16">
        <v>450</v>
      </c>
    </row>
    <row r="17" spans="1:10" x14ac:dyDescent="0.35">
      <c r="A17">
        <v>455</v>
      </c>
      <c r="B17">
        <v>460</v>
      </c>
      <c r="C17">
        <v>465</v>
      </c>
      <c r="D17">
        <v>470</v>
      </c>
      <c r="E17">
        <v>475</v>
      </c>
      <c r="F17">
        <v>480</v>
      </c>
      <c r="G17">
        <v>485</v>
      </c>
      <c r="H17">
        <v>490</v>
      </c>
      <c r="I17">
        <v>495</v>
      </c>
      <c r="J17">
        <v>500</v>
      </c>
    </row>
    <row r="19" spans="1:10" x14ac:dyDescent="0.35">
      <c r="A19" t="s">
        <v>61</v>
      </c>
    </row>
    <row r="20" spans="1:10" x14ac:dyDescent="0.35">
      <c r="A20" t="s">
        <v>184</v>
      </c>
    </row>
    <row r="21" spans="1:10" x14ac:dyDescent="0.35">
      <c r="A21" t="s">
        <v>185</v>
      </c>
    </row>
    <row r="22" spans="1:10" x14ac:dyDescent="0.35">
      <c r="A22" t="s">
        <v>186</v>
      </c>
      <c r="C22">
        <f>QUARTILE(A8:J17,1)</f>
        <v>128.75</v>
      </c>
    </row>
    <row r="23" spans="1:10" x14ac:dyDescent="0.35">
      <c r="A23" t="s">
        <v>187</v>
      </c>
      <c r="C23">
        <f>MEDIAN(A8:J17)</f>
        <v>252.5</v>
      </c>
    </row>
    <row r="24" spans="1:10" x14ac:dyDescent="0.35">
      <c r="A24" t="s">
        <v>188</v>
      </c>
      <c r="C24">
        <f>QUARTILE(A8:J17,3)</f>
        <v>376.25</v>
      </c>
    </row>
    <row r="26" spans="1:10" x14ac:dyDescent="0.35">
      <c r="A26" t="s">
        <v>189</v>
      </c>
    </row>
    <row r="27" spans="1:10" x14ac:dyDescent="0.35">
      <c r="A27" t="s">
        <v>190</v>
      </c>
    </row>
    <row r="28" spans="1:10" x14ac:dyDescent="0.35">
      <c r="A28" t="s">
        <v>191</v>
      </c>
    </row>
    <row r="30" spans="1:10" x14ac:dyDescent="0.35">
      <c r="A30" t="s">
        <v>192</v>
      </c>
    </row>
    <row r="31" spans="1:10" x14ac:dyDescent="0.35">
      <c r="A31" t="s">
        <v>193</v>
      </c>
    </row>
    <row r="37" spans="1:10" x14ac:dyDescent="0.35">
      <c r="A37" t="s">
        <v>194</v>
      </c>
    </row>
    <row r="38" spans="1:10" x14ac:dyDescent="0.35">
      <c r="A38" t="s">
        <v>195</v>
      </c>
    </row>
    <row r="39" spans="1:10" x14ac:dyDescent="0.35">
      <c r="A39" t="s">
        <v>4</v>
      </c>
    </row>
    <row r="40" spans="1:10" x14ac:dyDescent="0.35">
      <c r="A40" t="s">
        <v>196</v>
      </c>
    </row>
    <row r="41" spans="1:10" x14ac:dyDescent="0.35">
      <c r="A41" t="s">
        <v>197</v>
      </c>
    </row>
    <row r="42" spans="1:10" x14ac:dyDescent="0.35">
      <c r="A42">
        <v>55</v>
      </c>
      <c r="B42">
        <v>60</v>
      </c>
      <c r="C42">
        <v>62</v>
      </c>
      <c r="D42">
        <v>65</v>
      </c>
      <c r="E42">
        <v>68</v>
      </c>
      <c r="F42">
        <v>70</v>
      </c>
      <c r="G42">
        <v>72</v>
      </c>
      <c r="H42">
        <v>75</v>
      </c>
      <c r="I42">
        <v>78</v>
      </c>
      <c r="J42">
        <v>80</v>
      </c>
    </row>
    <row r="43" spans="1:10" x14ac:dyDescent="0.35">
      <c r="A43">
        <v>82</v>
      </c>
      <c r="B43">
        <v>85</v>
      </c>
      <c r="C43">
        <v>88</v>
      </c>
      <c r="D43">
        <v>90</v>
      </c>
      <c r="E43">
        <v>92</v>
      </c>
      <c r="F43">
        <v>95</v>
      </c>
      <c r="G43">
        <v>100</v>
      </c>
      <c r="H43">
        <v>105</v>
      </c>
      <c r="I43">
        <v>110</v>
      </c>
      <c r="J43">
        <v>115</v>
      </c>
    </row>
    <row r="44" spans="1:10" x14ac:dyDescent="0.35">
      <c r="A44">
        <v>120</v>
      </c>
      <c r="B44">
        <v>125</v>
      </c>
      <c r="C44">
        <v>130</v>
      </c>
      <c r="D44">
        <v>135</v>
      </c>
      <c r="E44">
        <v>140</v>
      </c>
      <c r="F44">
        <v>145</v>
      </c>
      <c r="G44">
        <v>150</v>
      </c>
      <c r="H44">
        <v>155</v>
      </c>
      <c r="I44">
        <v>160</v>
      </c>
      <c r="J44">
        <v>165</v>
      </c>
    </row>
    <row r="45" spans="1:10" x14ac:dyDescent="0.35">
      <c r="A45">
        <v>170</v>
      </c>
      <c r="B45">
        <v>175</v>
      </c>
      <c r="C45">
        <v>180</v>
      </c>
      <c r="D45">
        <v>185</v>
      </c>
      <c r="E45">
        <v>190</v>
      </c>
      <c r="F45">
        <v>195</v>
      </c>
      <c r="G45">
        <v>200</v>
      </c>
      <c r="H45">
        <v>205</v>
      </c>
      <c r="I45">
        <v>210</v>
      </c>
      <c r="J45">
        <v>215</v>
      </c>
    </row>
    <row r="46" spans="1:10" x14ac:dyDescent="0.35">
      <c r="A46">
        <v>220</v>
      </c>
      <c r="B46">
        <v>225</v>
      </c>
      <c r="C46">
        <v>230</v>
      </c>
      <c r="D46">
        <v>235</v>
      </c>
      <c r="E46">
        <v>240</v>
      </c>
      <c r="F46">
        <v>245</v>
      </c>
      <c r="G46">
        <v>250</v>
      </c>
      <c r="H46">
        <v>255</v>
      </c>
      <c r="I46">
        <v>260</v>
      </c>
      <c r="J46">
        <v>265</v>
      </c>
    </row>
    <row r="47" spans="1:10" x14ac:dyDescent="0.35">
      <c r="A47">
        <v>270</v>
      </c>
      <c r="B47">
        <v>275</v>
      </c>
      <c r="C47">
        <v>280</v>
      </c>
      <c r="D47">
        <v>285</v>
      </c>
      <c r="E47">
        <v>290</v>
      </c>
      <c r="F47">
        <v>295</v>
      </c>
      <c r="G47">
        <v>300</v>
      </c>
      <c r="H47">
        <v>305</v>
      </c>
      <c r="I47">
        <v>310</v>
      </c>
      <c r="J47">
        <v>315</v>
      </c>
    </row>
    <row r="48" spans="1:10" x14ac:dyDescent="0.35">
      <c r="A48">
        <v>320</v>
      </c>
      <c r="B48">
        <v>325</v>
      </c>
      <c r="C48">
        <v>330</v>
      </c>
      <c r="D48">
        <v>335</v>
      </c>
      <c r="E48">
        <v>340</v>
      </c>
      <c r="F48">
        <v>345</v>
      </c>
      <c r="G48">
        <v>350</v>
      </c>
      <c r="H48">
        <v>355</v>
      </c>
      <c r="I48">
        <v>360</v>
      </c>
      <c r="J48">
        <v>365</v>
      </c>
    </row>
    <row r="49" spans="1:10" x14ac:dyDescent="0.35">
      <c r="A49">
        <v>370</v>
      </c>
      <c r="B49">
        <v>375</v>
      </c>
    </row>
    <row r="50" spans="1:10" x14ac:dyDescent="0.35">
      <c r="A50">
        <v>380</v>
      </c>
      <c r="B50">
        <v>385</v>
      </c>
      <c r="C50">
        <v>390</v>
      </c>
      <c r="D50">
        <v>395</v>
      </c>
      <c r="E50">
        <v>400</v>
      </c>
      <c r="F50">
        <v>405</v>
      </c>
      <c r="G50">
        <v>410</v>
      </c>
      <c r="H50">
        <v>415</v>
      </c>
    </row>
    <row r="51" spans="1:10" x14ac:dyDescent="0.35">
      <c r="A51">
        <v>420</v>
      </c>
      <c r="B51">
        <v>425</v>
      </c>
      <c r="C51">
        <v>430</v>
      </c>
      <c r="D51">
        <v>435</v>
      </c>
      <c r="E51">
        <v>440</v>
      </c>
      <c r="F51">
        <v>445</v>
      </c>
      <c r="G51">
        <v>450</v>
      </c>
      <c r="H51">
        <v>455</v>
      </c>
      <c r="I51">
        <v>460</v>
      </c>
      <c r="J51">
        <v>465</v>
      </c>
    </row>
    <row r="52" spans="1:10" x14ac:dyDescent="0.35">
      <c r="A52">
        <v>470</v>
      </c>
      <c r="B52">
        <v>475</v>
      </c>
      <c r="C52">
        <v>480</v>
      </c>
      <c r="D52">
        <v>485</v>
      </c>
      <c r="E52">
        <v>490</v>
      </c>
      <c r="F52">
        <v>495</v>
      </c>
      <c r="G52">
        <v>500</v>
      </c>
      <c r="H52">
        <v>505</v>
      </c>
      <c r="I52">
        <v>510</v>
      </c>
      <c r="J52">
        <v>515</v>
      </c>
    </row>
    <row r="54" spans="1:10" x14ac:dyDescent="0.35">
      <c r="A54" t="s">
        <v>61</v>
      </c>
    </row>
    <row r="55" spans="1:10" x14ac:dyDescent="0.35">
      <c r="A55" t="s">
        <v>184</v>
      </c>
    </row>
    <row r="56" spans="1:10" x14ac:dyDescent="0.35">
      <c r="A56" t="s">
        <v>198</v>
      </c>
    </row>
    <row r="57" spans="1:10" x14ac:dyDescent="0.35">
      <c r="A57" t="s">
        <v>199</v>
      </c>
      <c r="C57">
        <f>QUARTILE(A42:J52,1)</f>
        <v>143.75</v>
      </c>
    </row>
    <row r="58" spans="1:10" x14ac:dyDescent="0.35">
      <c r="A58" t="s">
        <v>187</v>
      </c>
      <c r="C58">
        <f>MEDIAN(A42:J52)</f>
        <v>267.5</v>
      </c>
    </row>
    <row r="59" spans="1:10" x14ac:dyDescent="0.35">
      <c r="A59" t="s">
        <v>188</v>
      </c>
      <c r="C59">
        <f>QUARTILE(A42:J52,3)</f>
        <v>391.25</v>
      </c>
    </row>
    <row r="61" spans="1:10" x14ac:dyDescent="0.35">
      <c r="A61" t="s">
        <v>200</v>
      </c>
    </row>
    <row r="62" spans="1:10" x14ac:dyDescent="0.35">
      <c r="A62" t="s">
        <v>198</v>
      </c>
    </row>
    <row r="63" spans="1:10" x14ac:dyDescent="0.35">
      <c r="A63" t="s">
        <v>201</v>
      </c>
    </row>
    <row r="65" spans="1:10" x14ac:dyDescent="0.35">
      <c r="A65" t="s">
        <v>192</v>
      </c>
    </row>
    <row r="66" spans="1:10" x14ac:dyDescent="0.35">
      <c r="A66" t="s">
        <v>202</v>
      </c>
    </row>
    <row r="74" spans="1:10" x14ac:dyDescent="0.35">
      <c r="A74" t="s">
        <v>203</v>
      </c>
    </row>
    <row r="75" spans="1:10" x14ac:dyDescent="0.35">
      <c r="A75" t="s">
        <v>204</v>
      </c>
    </row>
    <row r="76" spans="1:10" x14ac:dyDescent="0.35">
      <c r="A76" t="s">
        <v>4</v>
      </c>
    </row>
    <row r="77" spans="1:10" x14ac:dyDescent="0.35">
      <c r="A77" t="s">
        <v>205</v>
      </c>
    </row>
    <row r="78" spans="1:10" x14ac:dyDescent="0.35">
      <c r="A78" t="s">
        <v>206</v>
      </c>
    </row>
    <row r="79" spans="1:10" x14ac:dyDescent="0.35">
      <c r="A79">
        <v>20</v>
      </c>
      <c r="B79">
        <v>25</v>
      </c>
      <c r="C79">
        <v>30</v>
      </c>
      <c r="D79">
        <v>35</v>
      </c>
      <c r="E79">
        <v>40</v>
      </c>
      <c r="F79">
        <v>45</v>
      </c>
      <c r="G79">
        <v>50</v>
      </c>
      <c r="H79">
        <v>55</v>
      </c>
      <c r="I79">
        <v>60</v>
      </c>
      <c r="J79">
        <v>65</v>
      </c>
    </row>
    <row r="80" spans="1:10" x14ac:dyDescent="0.35">
      <c r="A80">
        <v>70</v>
      </c>
      <c r="B80">
        <v>75</v>
      </c>
      <c r="C80">
        <v>80</v>
      </c>
      <c r="D80">
        <v>85</v>
      </c>
      <c r="E80">
        <v>90</v>
      </c>
      <c r="F80">
        <v>95</v>
      </c>
      <c r="G80">
        <v>100</v>
      </c>
      <c r="H80">
        <v>105</v>
      </c>
      <c r="I80">
        <v>110</v>
      </c>
      <c r="J80">
        <v>115</v>
      </c>
    </row>
    <row r="81" spans="1:10" x14ac:dyDescent="0.35">
      <c r="A81">
        <v>120</v>
      </c>
      <c r="B81">
        <v>125</v>
      </c>
      <c r="C81">
        <v>130</v>
      </c>
      <c r="D81">
        <v>135</v>
      </c>
      <c r="E81">
        <v>140</v>
      </c>
      <c r="F81">
        <v>145</v>
      </c>
      <c r="G81">
        <v>150</v>
      </c>
      <c r="H81">
        <v>155</v>
      </c>
      <c r="I81">
        <v>160</v>
      </c>
      <c r="J81">
        <v>165</v>
      </c>
    </row>
    <row r="82" spans="1:10" x14ac:dyDescent="0.35">
      <c r="A82">
        <v>170</v>
      </c>
      <c r="B82">
        <v>175</v>
      </c>
      <c r="C82">
        <v>180</v>
      </c>
      <c r="D82">
        <v>185</v>
      </c>
      <c r="E82">
        <v>190</v>
      </c>
      <c r="F82">
        <v>195</v>
      </c>
      <c r="G82">
        <v>200</v>
      </c>
      <c r="H82">
        <v>205</v>
      </c>
      <c r="I82">
        <v>210</v>
      </c>
      <c r="J82">
        <v>215</v>
      </c>
    </row>
    <row r="83" spans="1:10" x14ac:dyDescent="0.35">
      <c r="A83">
        <v>220</v>
      </c>
      <c r="B83">
        <v>225</v>
      </c>
      <c r="C83">
        <v>230</v>
      </c>
      <c r="D83">
        <v>235</v>
      </c>
      <c r="E83">
        <v>240</v>
      </c>
      <c r="F83">
        <v>245</v>
      </c>
      <c r="G83">
        <v>250</v>
      </c>
      <c r="H83">
        <v>255</v>
      </c>
      <c r="I83">
        <v>260</v>
      </c>
      <c r="J83">
        <v>265</v>
      </c>
    </row>
    <row r="84" spans="1:10" x14ac:dyDescent="0.35">
      <c r="A84">
        <v>270</v>
      </c>
      <c r="B84">
        <v>275</v>
      </c>
      <c r="C84">
        <v>280</v>
      </c>
      <c r="D84">
        <v>285</v>
      </c>
      <c r="E84">
        <v>290</v>
      </c>
      <c r="F84">
        <v>295</v>
      </c>
      <c r="G84">
        <v>300</v>
      </c>
      <c r="H84">
        <v>305</v>
      </c>
      <c r="I84">
        <v>310</v>
      </c>
      <c r="J84">
        <v>315</v>
      </c>
    </row>
    <row r="85" spans="1:10" x14ac:dyDescent="0.35">
      <c r="A85">
        <v>320</v>
      </c>
      <c r="B85">
        <v>325</v>
      </c>
      <c r="C85">
        <v>330</v>
      </c>
      <c r="D85">
        <v>335</v>
      </c>
      <c r="E85">
        <v>340</v>
      </c>
      <c r="F85">
        <v>345</v>
      </c>
      <c r="G85">
        <v>350</v>
      </c>
      <c r="H85">
        <v>355</v>
      </c>
      <c r="I85">
        <v>360</v>
      </c>
      <c r="J85">
        <v>365</v>
      </c>
    </row>
    <row r="86" spans="1:10" x14ac:dyDescent="0.35">
      <c r="A86">
        <v>370</v>
      </c>
      <c r="B86">
        <v>375</v>
      </c>
      <c r="C86">
        <v>380</v>
      </c>
      <c r="D86">
        <v>385</v>
      </c>
      <c r="E86">
        <v>390</v>
      </c>
      <c r="F86">
        <v>395</v>
      </c>
      <c r="G86">
        <v>400</v>
      </c>
      <c r="H86">
        <v>405</v>
      </c>
      <c r="I86">
        <v>410</v>
      </c>
      <c r="J86">
        <v>415</v>
      </c>
    </row>
    <row r="87" spans="1:10" x14ac:dyDescent="0.35">
      <c r="A87">
        <v>420</v>
      </c>
      <c r="B87">
        <v>425</v>
      </c>
      <c r="C87">
        <v>430</v>
      </c>
      <c r="D87">
        <v>435</v>
      </c>
      <c r="E87">
        <v>440</v>
      </c>
      <c r="F87">
        <v>445</v>
      </c>
      <c r="G87">
        <v>450</v>
      </c>
      <c r="H87">
        <v>455</v>
      </c>
      <c r="I87">
        <v>460</v>
      </c>
      <c r="J87">
        <v>465</v>
      </c>
    </row>
    <row r="88" spans="1:10" x14ac:dyDescent="0.35">
      <c r="A88">
        <v>470</v>
      </c>
      <c r="B88">
        <v>475</v>
      </c>
      <c r="C88">
        <v>480</v>
      </c>
      <c r="D88">
        <v>485</v>
      </c>
      <c r="E88">
        <v>490</v>
      </c>
      <c r="F88">
        <v>495</v>
      </c>
      <c r="G88">
        <v>500</v>
      </c>
      <c r="H88">
        <v>505</v>
      </c>
      <c r="I88">
        <v>510</v>
      </c>
      <c r="J88">
        <v>515</v>
      </c>
    </row>
    <row r="89" spans="1:10" x14ac:dyDescent="0.35">
      <c r="A89">
        <v>520</v>
      </c>
      <c r="B89">
        <v>525</v>
      </c>
      <c r="C89">
        <v>530</v>
      </c>
      <c r="D89">
        <v>535</v>
      </c>
      <c r="E89">
        <v>540</v>
      </c>
      <c r="F89">
        <v>545</v>
      </c>
      <c r="G89">
        <v>550</v>
      </c>
      <c r="H89">
        <v>555</v>
      </c>
      <c r="I89">
        <v>560</v>
      </c>
      <c r="J89">
        <v>565</v>
      </c>
    </row>
    <row r="91" spans="1:10" x14ac:dyDescent="0.35">
      <c r="A91" t="s">
        <v>61</v>
      </c>
    </row>
    <row r="92" spans="1:10" x14ac:dyDescent="0.35">
      <c r="A92" t="s">
        <v>184</v>
      </c>
    </row>
    <row r="93" spans="1:10" x14ac:dyDescent="0.35">
      <c r="A93" t="s">
        <v>207</v>
      </c>
    </row>
    <row r="94" spans="1:10" x14ac:dyDescent="0.35">
      <c r="A94" t="s">
        <v>199</v>
      </c>
      <c r="C94">
        <f>QUARTILE(A79:J89,1)</f>
        <v>156.25</v>
      </c>
    </row>
    <row r="95" spans="1:10" x14ac:dyDescent="0.35">
      <c r="A95" t="s">
        <v>187</v>
      </c>
      <c r="C95">
        <f>MEDIAN(A79:J89)</f>
        <v>292.5</v>
      </c>
    </row>
    <row r="96" spans="1:10" x14ac:dyDescent="0.35">
      <c r="A96" t="s">
        <v>188</v>
      </c>
      <c r="C96">
        <f>QUARTILE(A79:J89,3)</f>
        <v>428.75</v>
      </c>
    </row>
    <row r="98" spans="1:1" x14ac:dyDescent="0.35">
      <c r="A98" t="s">
        <v>208</v>
      </c>
    </row>
    <row r="99" spans="1:1" x14ac:dyDescent="0.35">
      <c r="A99" t="s">
        <v>207</v>
      </c>
    </row>
    <row r="102" spans="1:1" x14ac:dyDescent="0.35">
      <c r="A102" t="s">
        <v>192</v>
      </c>
    </row>
    <row r="103" spans="1:1" x14ac:dyDescent="0.35">
      <c r="A103" t="s">
        <v>209</v>
      </c>
    </row>
    <row r="110" spans="1:1" x14ac:dyDescent="0.35">
      <c r="A110" t="s">
        <v>210</v>
      </c>
    </row>
    <row r="111" spans="1:1" x14ac:dyDescent="0.35">
      <c r="A111" t="s">
        <v>211</v>
      </c>
    </row>
    <row r="112" spans="1:1" x14ac:dyDescent="0.35">
      <c r="A112" t="s">
        <v>4</v>
      </c>
    </row>
    <row r="113" spans="1:10" x14ac:dyDescent="0.35">
      <c r="A113" t="s">
        <v>212</v>
      </c>
    </row>
    <row r="114" spans="1:10" x14ac:dyDescent="0.35">
      <c r="A114" t="s">
        <v>213</v>
      </c>
    </row>
    <row r="115" spans="1:10" x14ac:dyDescent="0.35">
      <c r="A115">
        <v>15</v>
      </c>
      <c r="B115">
        <v>20</v>
      </c>
      <c r="C115">
        <v>25</v>
      </c>
      <c r="D115">
        <v>30</v>
      </c>
      <c r="E115">
        <v>35</v>
      </c>
      <c r="F115">
        <v>40</v>
      </c>
      <c r="G115">
        <v>45</v>
      </c>
      <c r="H115">
        <v>50</v>
      </c>
      <c r="I115">
        <v>55</v>
      </c>
      <c r="J115">
        <v>60</v>
      </c>
    </row>
    <row r="116" spans="1:10" x14ac:dyDescent="0.35">
      <c r="A116">
        <v>65</v>
      </c>
      <c r="B116">
        <v>70</v>
      </c>
      <c r="C116">
        <v>75</v>
      </c>
      <c r="D116">
        <v>80</v>
      </c>
      <c r="E116">
        <v>85</v>
      </c>
      <c r="F116">
        <v>90</v>
      </c>
      <c r="G116">
        <v>95</v>
      </c>
      <c r="H116">
        <v>100</v>
      </c>
      <c r="I116">
        <v>105</v>
      </c>
      <c r="J116">
        <v>110</v>
      </c>
    </row>
    <row r="117" spans="1:10" x14ac:dyDescent="0.35">
      <c r="A117">
        <v>115</v>
      </c>
      <c r="B117">
        <v>120</v>
      </c>
      <c r="C117">
        <v>125</v>
      </c>
      <c r="D117">
        <v>130</v>
      </c>
      <c r="E117">
        <v>135</v>
      </c>
      <c r="F117">
        <v>140</v>
      </c>
      <c r="G117">
        <v>145</v>
      </c>
      <c r="H117">
        <v>150</v>
      </c>
      <c r="I117">
        <v>155</v>
      </c>
      <c r="J117">
        <v>160</v>
      </c>
    </row>
    <row r="118" spans="1:10" x14ac:dyDescent="0.35">
      <c r="A118">
        <v>165</v>
      </c>
      <c r="B118">
        <v>170</v>
      </c>
      <c r="C118">
        <v>175</v>
      </c>
      <c r="D118">
        <v>180</v>
      </c>
      <c r="E118">
        <v>185</v>
      </c>
      <c r="F118">
        <v>190</v>
      </c>
      <c r="G118">
        <v>195</v>
      </c>
      <c r="H118">
        <v>200</v>
      </c>
      <c r="I118">
        <v>205</v>
      </c>
      <c r="J118">
        <v>210</v>
      </c>
    </row>
    <row r="119" spans="1:10" x14ac:dyDescent="0.35">
      <c r="A119">
        <v>215</v>
      </c>
      <c r="B119">
        <v>220</v>
      </c>
      <c r="C119">
        <v>225</v>
      </c>
      <c r="D119">
        <v>230</v>
      </c>
      <c r="E119">
        <v>235</v>
      </c>
      <c r="F119">
        <v>240</v>
      </c>
      <c r="G119">
        <v>245</v>
      </c>
      <c r="H119">
        <v>250</v>
      </c>
      <c r="I119">
        <v>255</v>
      </c>
      <c r="J119">
        <v>260</v>
      </c>
    </row>
    <row r="120" spans="1:10" x14ac:dyDescent="0.35">
      <c r="A120">
        <v>265</v>
      </c>
      <c r="B120">
        <v>270</v>
      </c>
      <c r="C120">
        <v>275</v>
      </c>
      <c r="D120">
        <v>280</v>
      </c>
      <c r="E120">
        <v>285</v>
      </c>
      <c r="F120">
        <v>290</v>
      </c>
      <c r="G120">
        <v>295</v>
      </c>
      <c r="H120">
        <v>300</v>
      </c>
      <c r="I120">
        <v>305</v>
      </c>
      <c r="J120">
        <v>310</v>
      </c>
    </row>
    <row r="121" spans="1:10" x14ac:dyDescent="0.35">
      <c r="A121">
        <v>315</v>
      </c>
      <c r="B121">
        <v>320</v>
      </c>
      <c r="C121">
        <v>325</v>
      </c>
      <c r="D121">
        <v>330</v>
      </c>
      <c r="E121">
        <v>335</v>
      </c>
      <c r="F121">
        <v>340</v>
      </c>
      <c r="G121">
        <v>345</v>
      </c>
      <c r="H121">
        <v>350</v>
      </c>
      <c r="I121">
        <v>355</v>
      </c>
      <c r="J121">
        <v>360</v>
      </c>
    </row>
    <row r="122" spans="1:10" x14ac:dyDescent="0.35">
      <c r="A122">
        <v>365</v>
      </c>
      <c r="B122">
        <v>370</v>
      </c>
      <c r="C122">
        <v>375</v>
      </c>
      <c r="D122">
        <v>380</v>
      </c>
      <c r="E122">
        <v>385</v>
      </c>
      <c r="F122">
        <v>390</v>
      </c>
      <c r="G122">
        <v>395</v>
      </c>
      <c r="H122">
        <v>400</v>
      </c>
      <c r="I122">
        <v>405</v>
      </c>
      <c r="J122">
        <v>410</v>
      </c>
    </row>
    <row r="123" spans="1:10" x14ac:dyDescent="0.35">
      <c r="A123">
        <v>415</v>
      </c>
      <c r="B123">
        <v>420</v>
      </c>
      <c r="C123">
        <v>425</v>
      </c>
      <c r="D123">
        <v>430</v>
      </c>
      <c r="E123">
        <v>435</v>
      </c>
      <c r="F123">
        <v>440</v>
      </c>
      <c r="G123">
        <v>445</v>
      </c>
      <c r="H123">
        <v>450</v>
      </c>
      <c r="I123">
        <v>455</v>
      </c>
      <c r="J123">
        <v>460</v>
      </c>
    </row>
    <row r="124" spans="1:10" x14ac:dyDescent="0.35">
      <c r="A124">
        <v>465</v>
      </c>
      <c r="B124">
        <v>470</v>
      </c>
      <c r="C124">
        <v>475</v>
      </c>
      <c r="D124">
        <v>480</v>
      </c>
      <c r="E124">
        <v>485</v>
      </c>
      <c r="F124">
        <v>490</v>
      </c>
      <c r="G124">
        <v>495</v>
      </c>
      <c r="H124">
        <v>500</v>
      </c>
      <c r="I124">
        <v>505</v>
      </c>
      <c r="J124">
        <v>510</v>
      </c>
    </row>
    <row r="125" spans="1:10" x14ac:dyDescent="0.35">
      <c r="A125">
        <v>515</v>
      </c>
      <c r="B125">
        <v>520</v>
      </c>
      <c r="C125">
        <v>525</v>
      </c>
      <c r="D125">
        <v>530</v>
      </c>
      <c r="E125">
        <v>535</v>
      </c>
      <c r="F125">
        <v>540</v>
      </c>
      <c r="G125">
        <v>545</v>
      </c>
      <c r="H125">
        <v>550</v>
      </c>
      <c r="I125">
        <v>555</v>
      </c>
      <c r="J125">
        <v>560</v>
      </c>
    </row>
    <row r="126" spans="1:10" x14ac:dyDescent="0.35">
      <c r="A126">
        <v>565</v>
      </c>
      <c r="B126">
        <v>570</v>
      </c>
      <c r="C126">
        <v>575</v>
      </c>
      <c r="D126">
        <v>580</v>
      </c>
      <c r="E126">
        <v>585</v>
      </c>
      <c r="F126">
        <v>590</v>
      </c>
      <c r="G126">
        <v>595</v>
      </c>
      <c r="H126">
        <v>600</v>
      </c>
      <c r="I126">
        <v>605</v>
      </c>
      <c r="J126">
        <v>610</v>
      </c>
    </row>
    <row r="127" spans="1:10" x14ac:dyDescent="0.35">
      <c r="A127" t="s">
        <v>61</v>
      </c>
    </row>
    <row r="128" spans="1:10" x14ac:dyDescent="0.35">
      <c r="A128" t="s">
        <v>184</v>
      </c>
    </row>
    <row r="129" spans="1:3" x14ac:dyDescent="0.35">
      <c r="A129" t="s">
        <v>214</v>
      </c>
    </row>
    <row r="130" spans="1:3" x14ac:dyDescent="0.35">
      <c r="A130" t="s">
        <v>199</v>
      </c>
      <c r="C130">
        <f>QUARTILE(A115:J126,1)</f>
        <v>163.75</v>
      </c>
    </row>
    <row r="131" spans="1:3" x14ac:dyDescent="0.35">
      <c r="A131" t="s">
        <v>187</v>
      </c>
      <c r="C131">
        <f>MEDIAN(A115:J126)</f>
        <v>312.5</v>
      </c>
    </row>
    <row r="132" spans="1:3" x14ac:dyDescent="0.35">
      <c r="A132" t="s">
        <v>188</v>
      </c>
      <c r="C132">
        <f>QUARTILE(A115:J126,3)</f>
        <v>461.25</v>
      </c>
    </row>
    <row r="134" spans="1:3" x14ac:dyDescent="0.35">
      <c r="A134" t="s">
        <v>215</v>
      </c>
    </row>
    <row r="135" spans="1:3" x14ac:dyDescent="0.35">
      <c r="A135" t="s">
        <v>214</v>
      </c>
    </row>
    <row r="136" spans="1:3" x14ac:dyDescent="0.35">
      <c r="A136" t="s">
        <v>201</v>
      </c>
    </row>
    <row r="138" spans="1:3" x14ac:dyDescent="0.35">
      <c r="A138" t="s">
        <v>192</v>
      </c>
    </row>
    <row r="139" spans="1:3" x14ac:dyDescent="0.35">
      <c r="A139" t="s">
        <v>216</v>
      </c>
    </row>
    <row r="146" spans="1:11" x14ac:dyDescent="0.35">
      <c r="A146" t="s">
        <v>217</v>
      </c>
    </row>
    <row r="147" spans="1:11" x14ac:dyDescent="0.35">
      <c r="A147" t="s">
        <v>218</v>
      </c>
    </row>
    <row r="148" spans="1:11" x14ac:dyDescent="0.35">
      <c r="A148" t="s">
        <v>4</v>
      </c>
    </row>
    <row r="149" spans="1:11" x14ac:dyDescent="0.35">
      <c r="A149" t="s">
        <v>219</v>
      </c>
    </row>
    <row r="150" spans="1:11" x14ac:dyDescent="0.35">
      <c r="A150" t="s">
        <v>220</v>
      </c>
    </row>
    <row r="151" spans="1:11" x14ac:dyDescent="0.35">
      <c r="A151">
        <v>0.5</v>
      </c>
      <c r="B151">
        <v>1</v>
      </c>
      <c r="C151">
        <v>0.2</v>
      </c>
      <c r="D151">
        <v>0.7</v>
      </c>
      <c r="E151">
        <v>0.3</v>
      </c>
      <c r="F151">
        <v>0.9</v>
      </c>
      <c r="G151">
        <v>1.2</v>
      </c>
      <c r="H151">
        <v>0.6</v>
      </c>
      <c r="I151">
        <v>0.4</v>
      </c>
      <c r="J151">
        <v>1.1000000000000001</v>
      </c>
    </row>
    <row r="152" spans="1:11" x14ac:dyDescent="0.35">
      <c r="A152">
        <v>0.8</v>
      </c>
      <c r="B152">
        <v>0.5</v>
      </c>
      <c r="C152">
        <v>0.3</v>
      </c>
      <c r="D152">
        <v>0.6</v>
      </c>
      <c r="E152">
        <v>1</v>
      </c>
      <c r="F152">
        <v>0.4</v>
      </c>
      <c r="G152">
        <v>0.5</v>
      </c>
      <c r="H152">
        <v>0.7</v>
      </c>
      <c r="I152">
        <v>0.9</v>
      </c>
      <c r="J152">
        <v>1.3</v>
      </c>
    </row>
    <row r="153" spans="1:11" x14ac:dyDescent="0.35">
      <c r="A153">
        <v>0.8</v>
      </c>
      <c r="B153">
        <v>0.6</v>
      </c>
      <c r="C153">
        <v>0.4</v>
      </c>
      <c r="D153">
        <v>0.7</v>
      </c>
      <c r="E153">
        <v>0.9</v>
      </c>
      <c r="F153">
        <v>0.5</v>
      </c>
      <c r="G153">
        <v>0.2</v>
      </c>
      <c r="H153">
        <v>1</v>
      </c>
      <c r="I153">
        <v>0.8</v>
      </c>
      <c r="J153">
        <v>0.3</v>
      </c>
    </row>
    <row r="154" spans="1:11" x14ac:dyDescent="0.35">
      <c r="A154">
        <v>0.6</v>
      </c>
      <c r="B154">
        <v>0.4</v>
      </c>
      <c r="C154">
        <v>0.7</v>
      </c>
      <c r="D154">
        <v>0.9</v>
      </c>
      <c r="E154">
        <v>1.2</v>
      </c>
      <c r="F154">
        <v>0.8</v>
      </c>
      <c r="G154">
        <v>0.3</v>
      </c>
      <c r="H154">
        <v>0.6</v>
      </c>
      <c r="I154">
        <v>0.5</v>
      </c>
      <c r="J154">
        <v>0.4</v>
      </c>
    </row>
    <row r="155" spans="1:11" x14ac:dyDescent="0.35">
      <c r="A155">
        <v>0.7</v>
      </c>
      <c r="B155">
        <v>0.9</v>
      </c>
      <c r="C155">
        <v>1.1000000000000001</v>
      </c>
      <c r="D155">
        <v>0.3</v>
      </c>
      <c r="E155">
        <v>1.4</v>
      </c>
      <c r="F155">
        <v>0</v>
      </c>
      <c r="G155">
        <v>9</v>
      </c>
      <c r="H155">
        <v>0.6</v>
      </c>
      <c r="I155">
        <v>0.2</v>
      </c>
      <c r="J155">
        <v>1.5</v>
      </c>
      <c r="K155">
        <v>1</v>
      </c>
    </row>
    <row r="156" spans="1:11" x14ac:dyDescent="0.35">
      <c r="A156">
        <v>0.6</v>
      </c>
      <c r="B156">
        <v>0.4</v>
      </c>
      <c r="C156">
        <v>0.7</v>
      </c>
      <c r="D156">
        <v>1</v>
      </c>
      <c r="E156">
        <v>0.8</v>
      </c>
      <c r="F156">
        <v>0.3</v>
      </c>
      <c r="G156">
        <v>0.5</v>
      </c>
      <c r="H156">
        <v>0.8</v>
      </c>
      <c r="I156">
        <v>0.6</v>
      </c>
      <c r="J156">
        <v>0.3</v>
      </c>
      <c r="K156">
        <v>0.9</v>
      </c>
    </row>
    <row r="157" spans="1:11" x14ac:dyDescent="0.35">
      <c r="A157">
        <v>0.4</v>
      </c>
      <c r="B157">
        <v>0.7</v>
      </c>
      <c r="C157">
        <v>0.9</v>
      </c>
      <c r="D157">
        <v>1</v>
      </c>
      <c r="E157">
        <v>0.8</v>
      </c>
      <c r="F157">
        <v>0.3</v>
      </c>
      <c r="G157">
        <v>0.5</v>
      </c>
      <c r="H157">
        <v>0.6</v>
      </c>
      <c r="I157">
        <v>0.4</v>
      </c>
      <c r="J157">
        <v>0.7</v>
      </c>
    </row>
    <row r="158" spans="1:11" x14ac:dyDescent="0.35">
      <c r="A158">
        <v>0.9</v>
      </c>
      <c r="B158">
        <v>1.1000000000000001</v>
      </c>
      <c r="C158">
        <v>0.8</v>
      </c>
      <c r="D158">
        <v>0.3</v>
      </c>
      <c r="E158">
        <v>0.5</v>
      </c>
      <c r="F158">
        <v>0.6</v>
      </c>
      <c r="G158">
        <v>0.4</v>
      </c>
      <c r="H158">
        <v>0.7</v>
      </c>
      <c r="I158">
        <v>0.9</v>
      </c>
      <c r="J158">
        <v>1</v>
      </c>
    </row>
    <row r="159" spans="1:11" x14ac:dyDescent="0.35">
      <c r="A159">
        <v>0.8</v>
      </c>
      <c r="B159">
        <v>0.3</v>
      </c>
      <c r="C159">
        <v>0.5</v>
      </c>
      <c r="D159">
        <v>0.6</v>
      </c>
      <c r="E159">
        <v>0.4</v>
      </c>
      <c r="F159">
        <v>0.7</v>
      </c>
      <c r="G159">
        <v>0.9</v>
      </c>
      <c r="H159">
        <v>1.1000000000000001</v>
      </c>
      <c r="I159">
        <v>0.8</v>
      </c>
      <c r="J159">
        <v>0.3</v>
      </c>
    </row>
    <row r="160" spans="1:11" x14ac:dyDescent="0.35">
      <c r="A160">
        <v>0.5</v>
      </c>
      <c r="B160">
        <v>0.6</v>
      </c>
      <c r="C160">
        <v>0.4</v>
      </c>
      <c r="D160">
        <v>0.7</v>
      </c>
      <c r="E160">
        <v>0.9</v>
      </c>
      <c r="F160">
        <v>1</v>
      </c>
      <c r="G160">
        <v>0.8</v>
      </c>
      <c r="H160">
        <v>0.3</v>
      </c>
      <c r="I160">
        <v>0.5</v>
      </c>
      <c r="J160">
        <v>0.6</v>
      </c>
    </row>
    <row r="161" spans="1:10" x14ac:dyDescent="0.35">
      <c r="A161">
        <v>0.4</v>
      </c>
      <c r="B161">
        <v>0.7</v>
      </c>
      <c r="C161">
        <v>0.9</v>
      </c>
      <c r="D161">
        <v>1.1000000000000001</v>
      </c>
      <c r="E161">
        <v>0.8</v>
      </c>
      <c r="F161">
        <v>0.3</v>
      </c>
      <c r="G161">
        <v>0.5</v>
      </c>
      <c r="H161">
        <v>0.6</v>
      </c>
      <c r="I161">
        <v>0.4</v>
      </c>
      <c r="J161">
        <v>0.7</v>
      </c>
    </row>
    <row r="162" spans="1:10" x14ac:dyDescent="0.35">
      <c r="A162">
        <v>0.9</v>
      </c>
      <c r="B162">
        <v>1</v>
      </c>
      <c r="C162">
        <v>0.8</v>
      </c>
      <c r="D162">
        <v>0.3</v>
      </c>
      <c r="E162">
        <v>0.5</v>
      </c>
      <c r="F162">
        <v>0.6</v>
      </c>
      <c r="G162">
        <v>0.4</v>
      </c>
      <c r="H162">
        <v>0.7</v>
      </c>
      <c r="I162">
        <v>0.9</v>
      </c>
      <c r="J162">
        <v>1.1000000000000001</v>
      </c>
    </row>
    <row r="164" spans="1:10" x14ac:dyDescent="0.35">
      <c r="A164" t="s">
        <v>61</v>
      </c>
    </row>
    <row r="165" spans="1:10" x14ac:dyDescent="0.35">
      <c r="A165" t="s">
        <v>184</v>
      </c>
    </row>
    <row r="166" spans="1:10" x14ac:dyDescent="0.35">
      <c r="A166" t="s">
        <v>221</v>
      </c>
    </row>
    <row r="167" spans="1:10" x14ac:dyDescent="0.35">
      <c r="A167" t="s">
        <v>199</v>
      </c>
      <c r="C167">
        <f>QUARTILE(A151:K162,1)</f>
        <v>0.4</v>
      </c>
    </row>
    <row r="168" spans="1:10" x14ac:dyDescent="0.35">
      <c r="A168" t="s">
        <v>187</v>
      </c>
      <c r="C168">
        <f>MEDIAN(A151:K162)</f>
        <v>0.7</v>
      </c>
    </row>
    <row r="169" spans="1:10" x14ac:dyDescent="0.35">
      <c r="A169" t="s">
        <v>188</v>
      </c>
      <c r="C169">
        <f>QUARTILE(A151:K162,3)</f>
        <v>0.9</v>
      </c>
    </row>
    <row r="171" spans="1:10" x14ac:dyDescent="0.35">
      <c r="A171" t="s">
        <v>222</v>
      </c>
    </row>
    <row r="172" spans="1:10" x14ac:dyDescent="0.35">
      <c r="A172" t="s">
        <v>221</v>
      </c>
    </row>
    <row r="173" spans="1:10" x14ac:dyDescent="0.35">
      <c r="A173" t="s">
        <v>223</v>
      </c>
    </row>
    <row r="175" spans="1:10" x14ac:dyDescent="0.35">
      <c r="A175" t="s">
        <v>192</v>
      </c>
    </row>
    <row r="176" spans="1:10" x14ac:dyDescent="0.35">
      <c r="A176" t="s">
        <v>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C1AA-37E8-49B0-B850-B98FF5402A16}">
  <dimension ref="A1:V58"/>
  <sheetViews>
    <sheetView topLeftCell="A50" workbookViewId="0">
      <selection activeCell="B58" sqref="B58"/>
    </sheetView>
  </sheetViews>
  <sheetFormatPr defaultRowHeight="14.5" x14ac:dyDescent="0.35"/>
  <cols>
    <col min="2" max="2" width="12.26953125" customWidth="1"/>
  </cols>
  <sheetData>
    <row r="1" spans="1:14" x14ac:dyDescent="0.35">
      <c r="A1" t="s">
        <v>225</v>
      </c>
    </row>
    <row r="3" spans="1:14" x14ac:dyDescent="0.35">
      <c r="A3" t="s">
        <v>226</v>
      </c>
    </row>
    <row r="4" spans="1:14" x14ac:dyDescent="0.35">
      <c r="A4" t="s">
        <v>227</v>
      </c>
    </row>
    <row r="5" spans="1:14" x14ac:dyDescent="0.35">
      <c r="A5" t="s">
        <v>228</v>
      </c>
    </row>
    <row r="6" spans="1:14" x14ac:dyDescent="0.35">
      <c r="A6" t="s">
        <v>4</v>
      </c>
    </row>
    <row r="7" spans="1:14" x14ac:dyDescent="0.35">
      <c r="A7" t="s">
        <v>229</v>
      </c>
    </row>
    <row r="8" spans="1:14" x14ac:dyDescent="0.35">
      <c r="A8" t="s">
        <v>230</v>
      </c>
    </row>
    <row r="10" spans="1:14" x14ac:dyDescent="0.35">
      <c r="A10" t="s">
        <v>231</v>
      </c>
      <c r="B10" t="s">
        <v>232</v>
      </c>
      <c r="C10">
        <v>10</v>
      </c>
      <c r="D10">
        <v>12</v>
      </c>
      <c r="E10">
        <v>15</v>
      </c>
      <c r="F10">
        <v>18</v>
      </c>
      <c r="G10">
        <v>20</v>
      </c>
      <c r="H10">
        <v>22</v>
      </c>
      <c r="I10">
        <v>25</v>
      </c>
      <c r="J10">
        <v>28</v>
      </c>
      <c r="K10">
        <v>30</v>
      </c>
      <c r="L10">
        <v>32</v>
      </c>
      <c r="M10">
        <v>35</v>
      </c>
      <c r="N10">
        <v>38</v>
      </c>
    </row>
    <row r="11" spans="1:14" x14ac:dyDescent="0.35">
      <c r="A11" t="s">
        <v>233</v>
      </c>
      <c r="B11" t="s">
        <v>234</v>
      </c>
      <c r="C11">
        <v>50</v>
      </c>
      <c r="D11">
        <v>55</v>
      </c>
      <c r="E11">
        <v>60</v>
      </c>
      <c r="F11">
        <v>65</v>
      </c>
      <c r="G11">
        <v>70</v>
      </c>
      <c r="H11">
        <v>75</v>
      </c>
      <c r="I11">
        <v>80</v>
      </c>
      <c r="J11">
        <v>85</v>
      </c>
      <c r="K11">
        <v>90</v>
      </c>
      <c r="L11">
        <v>95</v>
      </c>
      <c r="M11">
        <v>100</v>
      </c>
      <c r="N11">
        <v>105</v>
      </c>
    </row>
    <row r="13" spans="1:14" x14ac:dyDescent="0.35">
      <c r="A13" t="s">
        <v>235</v>
      </c>
    </row>
    <row r="14" spans="1:14" x14ac:dyDescent="0.35">
      <c r="A14" t="s">
        <v>236</v>
      </c>
    </row>
    <row r="15" spans="1:14" x14ac:dyDescent="0.35">
      <c r="A15" t="s">
        <v>237</v>
      </c>
    </row>
    <row r="16" spans="1:14" x14ac:dyDescent="0.35">
      <c r="A16" t="s">
        <v>238</v>
      </c>
      <c r="B16">
        <f>CORREL(C10:N10,Sheet6!C11:N11)</f>
        <v>0.99921031003664817</v>
      </c>
    </row>
    <row r="22" spans="1:22" x14ac:dyDescent="0.35">
      <c r="A22" t="s">
        <v>239</v>
      </c>
    </row>
    <row r="23" spans="1:22" x14ac:dyDescent="0.35">
      <c r="A23" t="s">
        <v>240</v>
      </c>
    </row>
    <row r="24" spans="1:22" x14ac:dyDescent="0.35">
      <c r="A24" t="s">
        <v>4</v>
      </c>
    </row>
    <row r="25" spans="1:22" x14ac:dyDescent="0.35">
      <c r="A25" t="s">
        <v>241</v>
      </c>
    </row>
    <row r="26" spans="1:22" x14ac:dyDescent="0.35">
      <c r="A26" t="s">
        <v>242</v>
      </c>
    </row>
    <row r="28" spans="1:22" x14ac:dyDescent="0.35">
      <c r="A28" t="s">
        <v>243</v>
      </c>
      <c r="B28" t="s">
        <v>97</v>
      </c>
      <c r="C28">
        <v>45</v>
      </c>
      <c r="D28">
        <v>47</v>
      </c>
      <c r="E28">
        <v>48</v>
      </c>
      <c r="F28">
        <v>50</v>
      </c>
      <c r="G28">
        <v>52</v>
      </c>
      <c r="H28">
        <v>53</v>
      </c>
      <c r="I28">
        <v>55</v>
      </c>
      <c r="J28">
        <v>56</v>
      </c>
      <c r="K28">
        <v>58</v>
      </c>
      <c r="L28">
        <v>60</v>
      </c>
      <c r="M28">
        <v>62</v>
      </c>
      <c r="N28">
        <v>64</v>
      </c>
      <c r="O28">
        <v>65</v>
      </c>
      <c r="P28">
        <v>67</v>
      </c>
      <c r="Q28">
        <v>69</v>
      </c>
      <c r="R28">
        <v>70</v>
      </c>
      <c r="S28">
        <v>72</v>
      </c>
      <c r="T28">
        <v>74</v>
      </c>
      <c r="U28">
        <v>76</v>
      </c>
      <c r="V28">
        <v>77</v>
      </c>
    </row>
    <row r="29" spans="1:22" x14ac:dyDescent="0.35">
      <c r="A29" t="s">
        <v>243</v>
      </c>
      <c r="B29" t="s">
        <v>98</v>
      </c>
      <c r="C29">
        <v>52</v>
      </c>
      <c r="D29">
        <v>54</v>
      </c>
      <c r="E29">
        <v>55</v>
      </c>
      <c r="F29">
        <v>57</v>
      </c>
      <c r="G29">
        <v>59</v>
      </c>
      <c r="H29">
        <v>60</v>
      </c>
      <c r="I29">
        <v>61</v>
      </c>
      <c r="J29">
        <v>62</v>
      </c>
      <c r="K29">
        <v>64</v>
      </c>
      <c r="L29">
        <v>66</v>
      </c>
      <c r="M29">
        <v>67</v>
      </c>
      <c r="N29">
        <v>69</v>
      </c>
      <c r="O29">
        <v>71</v>
      </c>
      <c r="P29">
        <v>73</v>
      </c>
      <c r="Q29">
        <v>74</v>
      </c>
      <c r="R29">
        <v>76</v>
      </c>
      <c r="S29">
        <v>78</v>
      </c>
      <c r="T29">
        <v>80</v>
      </c>
      <c r="U29">
        <v>82</v>
      </c>
      <c r="V29">
        <v>83</v>
      </c>
    </row>
    <row r="31" spans="1:22" x14ac:dyDescent="0.35">
      <c r="A31" t="s">
        <v>11</v>
      </c>
    </row>
    <row r="32" spans="1:22" x14ac:dyDescent="0.35">
      <c r="A32" t="s">
        <v>244</v>
      </c>
    </row>
    <row r="33" spans="1:19" x14ac:dyDescent="0.35">
      <c r="A33" t="s">
        <v>245</v>
      </c>
    </row>
    <row r="34" spans="1:19" x14ac:dyDescent="0.35">
      <c r="A34" t="s">
        <v>246</v>
      </c>
    </row>
    <row r="35" spans="1:19" x14ac:dyDescent="0.35">
      <c r="A35" t="s">
        <v>247</v>
      </c>
      <c r="B35">
        <f>_xlfn.COVARIANCE.S(C28:V28,C29:V29)</f>
        <v>97.526315789473685</v>
      </c>
    </row>
    <row r="42" spans="1:19" x14ac:dyDescent="0.35">
      <c r="A42" t="s">
        <v>248</v>
      </c>
    </row>
    <row r="43" spans="1:19" x14ac:dyDescent="0.35">
      <c r="A43" t="s">
        <v>249</v>
      </c>
    </row>
    <row r="44" spans="1:19" x14ac:dyDescent="0.35">
      <c r="A44" t="s">
        <v>4</v>
      </c>
    </row>
    <row r="45" spans="1:19" x14ac:dyDescent="0.35">
      <c r="A45" t="s">
        <v>250</v>
      </c>
    </row>
    <row r="46" spans="1:19" x14ac:dyDescent="0.35">
      <c r="A46" t="s">
        <v>251</v>
      </c>
    </row>
    <row r="48" spans="1:19" x14ac:dyDescent="0.35">
      <c r="A48" t="s">
        <v>252</v>
      </c>
      <c r="C48">
        <v>10</v>
      </c>
      <c r="D48">
        <v>12</v>
      </c>
      <c r="E48">
        <v>15</v>
      </c>
      <c r="F48">
        <v>18</v>
      </c>
      <c r="G48">
        <v>20</v>
      </c>
      <c r="H48">
        <v>22</v>
      </c>
      <c r="I48">
        <v>25</v>
      </c>
      <c r="J48">
        <v>28</v>
      </c>
      <c r="K48">
        <v>30</v>
      </c>
      <c r="L48">
        <v>32</v>
      </c>
      <c r="M48">
        <v>35</v>
      </c>
      <c r="N48">
        <v>38</v>
      </c>
      <c r="O48">
        <v>40</v>
      </c>
      <c r="P48">
        <v>42</v>
      </c>
      <c r="Q48">
        <v>45</v>
      </c>
      <c r="R48">
        <v>48</v>
      </c>
      <c r="S48">
        <v>50</v>
      </c>
    </row>
    <row r="49" spans="1:20" x14ac:dyDescent="0.35">
      <c r="C49">
        <v>52</v>
      </c>
      <c r="D49">
        <v>55</v>
      </c>
      <c r="E49">
        <v>58</v>
      </c>
      <c r="F49">
        <v>60</v>
      </c>
      <c r="G49">
        <v>62</v>
      </c>
      <c r="H49">
        <v>65</v>
      </c>
      <c r="I49">
        <v>68</v>
      </c>
      <c r="J49">
        <v>70</v>
      </c>
      <c r="K49">
        <v>72</v>
      </c>
      <c r="L49">
        <v>75</v>
      </c>
      <c r="M49">
        <v>78</v>
      </c>
      <c r="N49">
        <v>80</v>
      </c>
      <c r="O49">
        <v>82</v>
      </c>
    </row>
    <row r="50" spans="1:20" x14ac:dyDescent="0.35">
      <c r="A50" t="s">
        <v>253</v>
      </c>
      <c r="C50">
        <v>60</v>
      </c>
      <c r="D50">
        <v>65</v>
      </c>
      <c r="E50">
        <v>70</v>
      </c>
      <c r="F50">
        <v>75</v>
      </c>
      <c r="G50">
        <v>80</v>
      </c>
      <c r="H50">
        <v>82</v>
      </c>
      <c r="I50">
        <v>85</v>
      </c>
      <c r="J50">
        <v>88</v>
      </c>
      <c r="K50">
        <v>90</v>
      </c>
      <c r="L50">
        <v>92</v>
      </c>
      <c r="M50">
        <v>93</v>
      </c>
      <c r="N50">
        <v>95</v>
      </c>
      <c r="O50">
        <v>96</v>
      </c>
      <c r="P50">
        <v>97</v>
      </c>
      <c r="Q50">
        <v>98</v>
      </c>
      <c r="R50">
        <v>99</v>
      </c>
      <c r="S50">
        <v>100</v>
      </c>
      <c r="T50">
        <v>102</v>
      </c>
    </row>
    <row r="51" spans="1:20" x14ac:dyDescent="0.35">
      <c r="C51">
        <v>105</v>
      </c>
      <c r="D51">
        <v>106</v>
      </c>
      <c r="E51">
        <v>107</v>
      </c>
      <c r="F51">
        <v>108</v>
      </c>
      <c r="G51">
        <v>110</v>
      </c>
      <c r="H51">
        <v>112</v>
      </c>
      <c r="I51">
        <v>114</v>
      </c>
      <c r="J51">
        <v>115</v>
      </c>
      <c r="K51">
        <v>116</v>
      </c>
      <c r="L51">
        <v>118</v>
      </c>
      <c r="M51">
        <v>120</v>
      </c>
      <c r="N51">
        <v>122</v>
      </c>
    </row>
    <row r="53" spans="1:20" x14ac:dyDescent="0.35">
      <c r="A53" t="s">
        <v>11</v>
      </c>
    </row>
    <row r="54" spans="1:20" x14ac:dyDescent="0.35">
      <c r="A54" t="s">
        <v>254</v>
      </c>
    </row>
    <row r="55" spans="1:20" x14ac:dyDescent="0.35">
      <c r="A55" t="s">
        <v>255</v>
      </c>
    </row>
    <row r="56" spans="1:20" x14ac:dyDescent="0.35">
      <c r="A56" t="s">
        <v>256</v>
      </c>
    </row>
    <row r="58" spans="1:20" x14ac:dyDescent="0.35">
      <c r="A58" t="s">
        <v>238</v>
      </c>
      <c r="B58">
        <f>CORREL(C48:T49,C50:T51)</f>
        <v>0.97953531706591634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0D32-68A7-4FA5-A0AD-68EB63004EAA}">
  <dimension ref="A1:D129"/>
  <sheetViews>
    <sheetView workbookViewId="0">
      <selection activeCell="C45" sqref="C45"/>
    </sheetView>
  </sheetViews>
  <sheetFormatPr defaultRowHeight="14.5" x14ac:dyDescent="0.35"/>
  <sheetData>
    <row r="1" spans="1:2" x14ac:dyDescent="0.35">
      <c r="A1" t="s">
        <v>257</v>
      </c>
    </row>
    <row r="3" spans="1:2" x14ac:dyDescent="0.35">
      <c r="A3" t="s">
        <v>258</v>
      </c>
    </row>
    <row r="5" spans="1:2" x14ac:dyDescent="0.35">
      <c r="A5" t="s">
        <v>259</v>
      </c>
    </row>
    <row r="6" spans="1:2" x14ac:dyDescent="0.35">
      <c r="A6" t="s">
        <v>260</v>
      </c>
    </row>
    <row r="7" spans="1:2" x14ac:dyDescent="0.35">
      <c r="A7" t="s">
        <v>261</v>
      </c>
    </row>
    <row r="9" spans="1:2" x14ac:dyDescent="0.35">
      <c r="A9" t="s">
        <v>308</v>
      </c>
      <c r="B9">
        <v>2.9090311057530159E-4</v>
      </c>
    </row>
    <row r="12" spans="1:2" x14ac:dyDescent="0.35">
      <c r="A12" t="s">
        <v>309</v>
      </c>
    </row>
    <row r="13" spans="1:2" x14ac:dyDescent="0.35">
      <c r="A13" t="s">
        <v>310</v>
      </c>
    </row>
    <row r="14" spans="1:2" x14ac:dyDescent="0.35">
      <c r="A14" t="s">
        <v>311</v>
      </c>
    </row>
    <row r="15" spans="1:2" x14ac:dyDescent="0.35">
      <c r="A15" t="s">
        <v>312</v>
      </c>
      <c r="B15">
        <v>52</v>
      </c>
    </row>
    <row r="16" spans="1:2" x14ac:dyDescent="0.35">
      <c r="A16" t="s">
        <v>313</v>
      </c>
      <c r="B16">
        <v>13</v>
      </c>
    </row>
    <row r="17" spans="1:3" x14ac:dyDescent="0.35">
      <c r="A17" t="s">
        <v>314</v>
      </c>
      <c r="B17">
        <v>5</v>
      </c>
    </row>
    <row r="18" spans="1:3" x14ac:dyDescent="0.35">
      <c r="A18" t="s">
        <v>315</v>
      </c>
      <c r="B18">
        <v>2</v>
      </c>
    </row>
    <row r="20" spans="1:3" x14ac:dyDescent="0.35">
      <c r="A20" t="s">
        <v>316</v>
      </c>
      <c r="C20">
        <v>0.27427971188475386</v>
      </c>
    </row>
    <row r="23" spans="1:3" x14ac:dyDescent="0.35">
      <c r="A23" t="s">
        <v>317</v>
      </c>
    </row>
    <row r="24" spans="1:3" x14ac:dyDescent="0.35">
      <c r="A24" t="s">
        <v>318</v>
      </c>
    </row>
    <row r="25" spans="1:3" x14ac:dyDescent="0.35">
      <c r="A25" t="s">
        <v>319</v>
      </c>
    </row>
    <row r="26" spans="1:3" x14ac:dyDescent="0.35">
      <c r="A26" t="s">
        <v>320</v>
      </c>
    </row>
    <row r="28" spans="1:3" x14ac:dyDescent="0.35">
      <c r="A28" t="s">
        <v>314</v>
      </c>
      <c r="B28">
        <v>10</v>
      </c>
    </row>
    <row r="29" spans="1:3" x14ac:dyDescent="0.35">
      <c r="A29" t="s">
        <v>321</v>
      </c>
      <c r="B29">
        <v>0.25</v>
      </c>
    </row>
    <row r="30" spans="1:3" x14ac:dyDescent="0.35">
      <c r="A30" t="s">
        <v>322</v>
      </c>
      <c r="B30">
        <v>0.25</v>
      </c>
    </row>
    <row r="31" spans="1:3" x14ac:dyDescent="0.35">
      <c r="A31" t="s">
        <v>323</v>
      </c>
      <c r="B31">
        <v>3.862380981445312E-4</v>
      </c>
    </row>
    <row r="32" spans="1:3" x14ac:dyDescent="0.35">
      <c r="A32" t="s">
        <v>324</v>
      </c>
      <c r="B32">
        <v>2.861022949218752E-5</v>
      </c>
    </row>
    <row r="33" spans="1:3" x14ac:dyDescent="0.35">
      <c r="A33" t="s">
        <v>325</v>
      </c>
      <c r="B33">
        <v>9.5367431640625E-7</v>
      </c>
    </row>
    <row r="34" spans="1:3" x14ac:dyDescent="0.35">
      <c r="A34" t="s">
        <v>326</v>
      </c>
      <c r="B34">
        <v>4.1580200195312495E-4</v>
      </c>
    </row>
    <row r="38" spans="1:3" x14ac:dyDescent="0.35">
      <c r="A38" t="s">
        <v>327</v>
      </c>
    </row>
    <row r="39" spans="1:3" x14ac:dyDescent="0.35">
      <c r="A39" t="s">
        <v>328</v>
      </c>
    </row>
    <row r="40" spans="1:3" x14ac:dyDescent="0.35">
      <c r="A40" t="s">
        <v>329</v>
      </c>
    </row>
    <row r="42" spans="1:3" x14ac:dyDescent="0.35">
      <c r="A42" t="s">
        <v>330</v>
      </c>
      <c r="B42">
        <v>60</v>
      </c>
    </row>
    <row r="43" spans="1:3" x14ac:dyDescent="0.35">
      <c r="A43" t="s">
        <v>331</v>
      </c>
      <c r="B43">
        <v>20</v>
      </c>
    </row>
    <row r="44" spans="1:3" x14ac:dyDescent="0.35">
      <c r="A44" t="s">
        <v>332</v>
      </c>
      <c r="B44">
        <v>3</v>
      </c>
    </row>
    <row r="45" spans="1:3" x14ac:dyDescent="0.35">
      <c r="A45" t="s">
        <v>316</v>
      </c>
      <c r="C45">
        <v>3.3313851548801864E-2</v>
      </c>
    </row>
    <row r="49" spans="1:2" x14ac:dyDescent="0.35">
      <c r="A49" t="s">
        <v>333</v>
      </c>
    </row>
    <row r="50" spans="1:2" x14ac:dyDescent="0.35">
      <c r="A50" t="s">
        <v>334</v>
      </c>
    </row>
    <row r="51" spans="1:2" x14ac:dyDescent="0.35">
      <c r="A51" t="s">
        <v>335</v>
      </c>
    </row>
    <row r="53" spans="1:2" x14ac:dyDescent="0.35">
      <c r="A53" t="s">
        <v>336</v>
      </c>
      <c r="B53">
        <v>10</v>
      </c>
    </row>
    <row r="54" spans="1:2" x14ac:dyDescent="0.35">
      <c r="A54" t="s">
        <v>337</v>
      </c>
      <c r="B54">
        <v>0.3</v>
      </c>
    </row>
    <row r="55" spans="1:2" x14ac:dyDescent="0.35">
      <c r="A55" t="s">
        <v>308</v>
      </c>
      <c r="B55">
        <v>0.26682793200000005</v>
      </c>
    </row>
    <row r="63" spans="1:2" x14ac:dyDescent="0.35">
      <c r="A63" t="s">
        <v>338</v>
      </c>
    </row>
    <row r="65" spans="1:3" x14ac:dyDescent="0.35">
      <c r="A65" t="s">
        <v>339</v>
      </c>
    </row>
    <row r="66" spans="1:3" x14ac:dyDescent="0.35">
      <c r="A66" t="s">
        <v>340</v>
      </c>
    </row>
    <row r="67" spans="1:3" x14ac:dyDescent="0.35">
      <c r="A67" t="s">
        <v>341</v>
      </c>
    </row>
    <row r="68" spans="1:3" x14ac:dyDescent="0.35">
      <c r="A68" t="s">
        <v>342</v>
      </c>
    </row>
    <row r="69" spans="1:3" x14ac:dyDescent="0.35">
      <c r="A69" t="s">
        <v>343</v>
      </c>
    </row>
    <row r="70" spans="1:3" x14ac:dyDescent="0.35">
      <c r="A70" t="s">
        <v>344</v>
      </c>
    </row>
    <row r="72" spans="1:3" x14ac:dyDescent="0.35">
      <c r="A72" t="s">
        <v>345</v>
      </c>
      <c r="C72">
        <v>1.2951759566589173E-2</v>
      </c>
    </row>
    <row r="77" spans="1:3" x14ac:dyDescent="0.35">
      <c r="A77" t="s">
        <v>346</v>
      </c>
    </row>
    <row r="78" spans="1:3" x14ac:dyDescent="0.35">
      <c r="A78" t="s">
        <v>347</v>
      </c>
    </row>
    <row r="79" spans="1:3" x14ac:dyDescent="0.35">
      <c r="A79" t="s">
        <v>348</v>
      </c>
    </row>
    <row r="80" spans="1:3" x14ac:dyDescent="0.35">
      <c r="A80" t="s">
        <v>349</v>
      </c>
    </row>
    <row r="82" spans="1:3" x14ac:dyDescent="0.35">
      <c r="A82" t="s">
        <v>350</v>
      </c>
      <c r="C82">
        <v>1.5295116025091289E-6</v>
      </c>
    </row>
    <row r="86" spans="1:3" x14ac:dyDescent="0.35">
      <c r="A86" t="s">
        <v>351</v>
      </c>
    </row>
    <row r="87" spans="1:3" x14ac:dyDescent="0.35">
      <c r="A87" t="s">
        <v>352</v>
      </c>
    </row>
    <row r="88" spans="1:3" x14ac:dyDescent="0.35">
      <c r="A88" t="s">
        <v>353</v>
      </c>
    </row>
    <row r="89" spans="1:3" x14ac:dyDescent="0.35">
      <c r="A89" t="s">
        <v>354</v>
      </c>
    </row>
    <row r="90" spans="1:3" x14ac:dyDescent="0.35">
      <c r="A90" t="s">
        <v>355</v>
      </c>
    </row>
    <row r="91" spans="1:3" x14ac:dyDescent="0.35">
      <c r="A91" t="s">
        <v>356</v>
      </c>
    </row>
    <row r="93" spans="1:3" x14ac:dyDescent="0.35">
      <c r="A93" t="s">
        <v>357</v>
      </c>
      <c r="B93">
        <v>-1</v>
      </c>
    </row>
    <row r="94" spans="1:3" x14ac:dyDescent="0.35">
      <c r="A94" t="s">
        <v>358</v>
      </c>
      <c r="B94">
        <v>1</v>
      </c>
    </row>
    <row r="96" spans="1:3" x14ac:dyDescent="0.35">
      <c r="A96" t="s">
        <v>359</v>
      </c>
      <c r="C96">
        <v>0.15865525393145699</v>
      </c>
    </row>
    <row r="97" spans="1:4" x14ac:dyDescent="0.35">
      <c r="A97" t="s">
        <v>360</v>
      </c>
      <c r="C97">
        <v>0.84134474606854304</v>
      </c>
    </row>
    <row r="98" spans="1:4" x14ac:dyDescent="0.35">
      <c r="A98" t="s">
        <v>361</v>
      </c>
      <c r="D98">
        <v>0.68268949213708607</v>
      </c>
    </row>
    <row r="103" spans="1:4" x14ac:dyDescent="0.35">
      <c r="A103" t="s">
        <v>362</v>
      </c>
    </row>
    <row r="104" spans="1:4" x14ac:dyDescent="0.35">
      <c r="A104" t="s">
        <v>363</v>
      </c>
    </row>
    <row r="105" spans="1:4" x14ac:dyDescent="0.35">
      <c r="A105" t="s">
        <v>364</v>
      </c>
    </row>
    <row r="106" spans="1:4" x14ac:dyDescent="0.35">
      <c r="A106" t="s">
        <v>365</v>
      </c>
    </row>
    <row r="108" spans="1:4" x14ac:dyDescent="0.35">
      <c r="A108" t="s">
        <v>366</v>
      </c>
    </row>
    <row r="109" spans="1:4" x14ac:dyDescent="0.35">
      <c r="A109" s="3" t="s">
        <v>367</v>
      </c>
    </row>
    <row r="110" spans="1:4" x14ac:dyDescent="0.35">
      <c r="A110" t="s">
        <v>368</v>
      </c>
    </row>
    <row r="111" spans="1:4" x14ac:dyDescent="0.35">
      <c r="A111" t="s">
        <v>369</v>
      </c>
    </row>
    <row r="113" spans="1:4" x14ac:dyDescent="0.35">
      <c r="A113" t="s">
        <v>370</v>
      </c>
      <c r="D113">
        <v>100</v>
      </c>
    </row>
    <row r="114" spans="1:4" x14ac:dyDescent="0.35">
      <c r="A114" s="2" t="s">
        <v>371</v>
      </c>
      <c r="D114">
        <v>20</v>
      </c>
    </row>
    <row r="115" spans="1:4" x14ac:dyDescent="0.35">
      <c r="A115" t="s">
        <v>372</v>
      </c>
    </row>
    <row r="116" spans="1:4" x14ac:dyDescent="0.35">
      <c r="A116" t="s">
        <v>373</v>
      </c>
    </row>
    <row r="117" spans="1:4" x14ac:dyDescent="0.35">
      <c r="A117" t="s">
        <v>374</v>
      </c>
    </row>
    <row r="118" spans="1:4" x14ac:dyDescent="0.35">
      <c r="A118" s="2" t="s">
        <v>375</v>
      </c>
      <c r="D118">
        <v>0.2</v>
      </c>
    </row>
    <row r="123" spans="1:4" x14ac:dyDescent="0.35">
      <c r="A123" t="s">
        <v>376</v>
      </c>
    </row>
    <row r="124" spans="1:4" x14ac:dyDescent="0.35">
      <c r="A124" t="s">
        <v>377</v>
      </c>
    </row>
    <row r="125" spans="1:4" x14ac:dyDescent="0.35">
      <c r="A125" t="s">
        <v>378</v>
      </c>
    </row>
    <row r="126" spans="1:4" x14ac:dyDescent="0.35">
      <c r="A126" t="s">
        <v>379</v>
      </c>
    </row>
    <row r="127" spans="1:4" x14ac:dyDescent="0.35">
      <c r="A127" t="s">
        <v>380</v>
      </c>
    </row>
    <row r="129" spans="1:3" x14ac:dyDescent="0.35">
      <c r="A129" t="s">
        <v>381</v>
      </c>
      <c r="C129">
        <v>1.0296400444824027E-129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8246-BB5A-4062-9071-92CFEA001A70}">
  <dimension ref="A1:E60"/>
  <sheetViews>
    <sheetView topLeftCell="A15" workbookViewId="0">
      <selection activeCell="D30" sqref="D30"/>
    </sheetView>
  </sheetViews>
  <sheetFormatPr defaultRowHeight="14.5" x14ac:dyDescent="0.35"/>
  <sheetData>
    <row r="1" spans="1:2" x14ac:dyDescent="0.35">
      <c r="A1" t="s">
        <v>382</v>
      </c>
    </row>
    <row r="3" spans="1:2" x14ac:dyDescent="0.35">
      <c r="A3" t="s">
        <v>383</v>
      </c>
    </row>
    <row r="5" spans="1:2" x14ac:dyDescent="0.35">
      <c r="A5" t="s">
        <v>384</v>
      </c>
    </row>
    <row r="6" spans="1:2" x14ac:dyDescent="0.35">
      <c r="A6" t="s">
        <v>385</v>
      </c>
    </row>
    <row r="7" spans="1:2" x14ac:dyDescent="0.35">
      <c r="A7" t="s">
        <v>386</v>
      </c>
    </row>
    <row r="8" spans="1:2" x14ac:dyDescent="0.35">
      <c r="A8" t="s">
        <v>387</v>
      </c>
    </row>
    <row r="10" spans="1:2" x14ac:dyDescent="0.35">
      <c r="A10" t="s">
        <v>388</v>
      </c>
      <c r="B10">
        <v>0.18044704431548364</v>
      </c>
    </row>
    <row r="15" spans="1:2" x14ac:dyDescent="0.35">
      <c r="A15" t="s">
        <v>389</v>
      </c>
    </row>
    <row r="16" spans="1:2" x14ac:dyDescent="0.35">
      <c r="A16" t="s">
        <v>390</v>
      </c>
    </row>
    <row r="17" spans="1:2" x14ac:dyDescent="0.35">
      <c r="A17" t="s">
        <v>391</v>
      </c>
    </row>
    <row r="19" spans="1:2" x14ac:dyDescent="0.35">
      <c r="A19" t="s">
        <v>308</v>
      </c>
      <c r="B19">
        <v>0.26682793200000005</v>
      </c>
    </row>
    <row r="36" spans="1:5" x14ac:dyDescent="0.35">
      <c r="A36" t="s">
        <v>392</v>
      </c>
    </row>
    <row r="39" spans="1:5" x14ac:dyDescent="0.35">
      <c r="A39" t="s">
        <v>393</v>
      </c>
    </row>
    <row r="40" spans="1:5" x14ac:dyDescent="0.35">
      <c r="A40" t="s">
        <v>394</v>
      </c>
    </row>
    <row r="41" spans="1:5" x14ac:dyDescent="0.35">
      <c r="A41" t="s">
        <v>395</v>
      </c>
    </row>
    <row r="42" spans="1:5" x14ac:dyDescent="0.35">
      <c r="A42" t="s">
        <v>396</v>
      </c>
    </row>
    <row r="43" spans="1:5" x14ac:dyDescent="0.35">
      <c r="A43" t="s">
        <v>397</v>
      </c>
    </row>
    <row r="44" spans="1:5" x14ac:dyDescent="0.35">
      <c r="A44" t="s">
        <v>398</v>
      </c>
      <c r="C44">
        <v>140</v>
      </c>
    </row>
    <row r="45" spans="1:5" x14ac:dyDescent="0.35">
      <c r="A45" t="s">
        <v>399</v>
      </c>
      <c r="C45">
        <v>160</v>
      </c>
    </row>
    <row r="47" spans="1:5" x14ac:dyDescent="0.35">
      <c r="A47" t="s">
        <v>400</v>
      </c>
      <c r="E47">
        <v>0.15865525393145699</v>
      </c>
    </row>
    <row r="48" spans="1:5" x14ac:dyDescent="0.35">
      <c r="A48" t="s">
        <v>401</v>
      </c>
      <c r="E48">
        <v>0.84134474606854304</v>
      </c>
    </row>
    <row r="49" spans="1:5" x14ac:dyDescent="0.35">
      <c r="A49" t="s">
        <v>402</v>
      </c>
      <c r="E49">
        <v>0.68268949213708607</v>
      </c>
    </row>
    <row r="55" spans="1:5" x14ac:dyDescent="0.35">
      <c r="A55" t="s">
        <v>403</v>
      </c>
    </row>
    <row r="56" spans="1:5" x14ac:dyDescent="0.35">
      <c r="A56" t="s">
        <v>404</v>
      </c>
    </row>
    <row r="57" spans="1:5" x14ac:dyDescent="0.35">
      <c r="A57" t="s">
        <v>405</v>
      </c>
    </row>
    <row r="58" spans="1:5" x14ac:dyDescent="0.35">
      <c r="A58" t="s">
        <v>406</v>
      </c>
    </row>
    <row r="60" spans="1:5" x14ac:dyDescent="0.35">
      <c r="A60" t="s">
        <v>407</v>
      </c>
      <c r="D6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DAE5-FF0D-439D-BCB1-90263B95B1DA}">
  <dimension ref="A1:I44"/>
  <sheetViews>
    <sheetView tabSelected="1" topLeftCell="A24" workbookViewId="0">
      <selection activeCell="J46" sqref="J46"/>
    </sheetView>
  </sheetViews>
  <sheetFormatPr defaultRowHeight="14.5" x14ac:dyDescent="0.35"/>
  <sheetData>
    <row r="1" spans="1:5" x14ac:dyDescent="0.35">
      <c r="A1" t="s">
        <v>408</v>
      </c>
    </row>
    <row r="3" spans="1:5" x14ac:dyDescent="0.35">
      <c r="A3" t="s">
        <v>409</v>
      </c>
    </row>
    <row r="5" spans="1:5" x14ac:dyDescent="0.35">
      <c r="A5" t="s">
        <v>410</v>
      </c>
    </row>
    <row r="6" spans="1:5" x14ac:dyDescent="0.35">
      <c r="A6" t="s">
        <v>411</v>
      </c>
    </row>
    <row r="7" spans="1:5" x14ac:dyDescent="0.35">
      <c r="A7" t="s">
        <v>412</v>
      </c>
    </row>
    <row r="8" spans="1:5" x14ac:dyDescent="0.35">
      <c r="A8" t="s">
        <v>413</v>
      </c>
    </row>
    <row r="9" spans="1:5" x14ac:dyDescent="0.35">
      <c r="A9" t="s">
        <v>414</v>
      </c>
    </row>
    <row r="10" spans="1:5" x14ac:dyDescent="0.35">
      <c r="A10" t="s">
        <v>415</v>
      </c>
    </row>
    <row r="11" spans="1:5" x14ac:dyDescent="0.35">
      <c r="A11" t="s">
        <v>416</v>
      </c>
    </row>
    <row r="12" spans="1:5" x14ac:dyDescent="0.35">
      <c r="A12" t="s">
        <v>417</v>
      </c>
    </row>
    <row r="13" spans="1:5" x14ac:dyDescent="0.35">
      <c r="A13" t="s">
        <v>468</v>
      </c>
      <c r="C13">
        <f>8/SQRT(100)</f>
        <v>0.8</v>
      </c>
    </row>
    <row r="14" spans="1:5" x14ac:dyDescent="0.35">
      <c r="A14" t="s">
        <v>469</v>
      </c>
      <c r="C14">
        <v>1.96</v>
      </c>
    </row>
    <row r="15" spans="1:5" x14ac:dyDescent="0.35">
      <c r="B15">
        <f>C13*C14</f>
        <v>1.5680000000000001</v>
      </c>
    </row>
    <row r="16" spans="1:5" x14ac:dyDescent="0.35">
      <c r="A16" t="s">
        <v>470</v>
      </c>
      <c r="B16">
        <f>170+B15</f>
        <v>171.56800000000001</v>
      </c>
      <c r="D16" t="s">
        <v>471</v>
      </c>
      <c r="E16">
        <f>170-B15</f>
        <v>168.43199999999999</v>
      </c>
    </row>
    <row r="19" spans="1:9" x14ac:dyDescent="0.35">
      <c r="A19" t="s">
        <v>418</v>
      </c>
    </row>
    <row r="20" spans="1:9" x14ac:dyDescent="0.35">
      <c r="A20" t="s">
        <v>419</v>
      </c>
    </row>
    <row r="21" spans="1:9" x14ac:dyDescent="0.35">
      <c r="A21" t="s">
        <v>420</v>
      </c>
    </row>
    <row r="22" spans="1:9" x14ac:dyDescent="0.35">
      <c r="A22" t="s">
        <v>421</v>
      </c>
    </row>
    <row r="23" spans="1:9" x14ac:dyDescent="0.35">
      <c r="A23" t="s">
        <v>422</v>
      </c>
    </row>
    <row r="24" spans="1:9" x14ac:dyDescent="0.35">
      <c r="A24" t="s">
        <v>423</v>
      </c>
    </row>
    <row r="25" spans="1:9" x14ac:dyDescent="0.35">
      <c r="A25" t="s">
        <v>424</v>
      </c>
    </row>
    <row r="26" spans="1:9" x14ac:dyDescent="0.35">
      <c r="A26" t="s">
        <v>330</v>
      </c>
      <c r="B26">
        <v>500</v>
      </c>
      <c r="E26" t="s">
        <v>475</v>
      </c>
      <c r="F26">
        <f>C27*C28</f>
        <v>0.23039999999999999</v>
      </c>
    </row>
    <row r="27" spans="1:9" x14ac:dyDescent="0.35">
      <c r="A27" t="s">
        <v>472</v>
      </c>
      <c r="B27">
        <v>320</v>
      </c>
      <c r="C27">
        <f>320/500</f>
        <v>0.64</v>
      </c>
      <c r="E27" t="s">
        <v>476</v>
      </c>
      <c r="G27">
        <f>SQRT(F26)</f>
        <v>0.48</v>
      </c>
    </row>
    <row r="28" spans="1:9" x14ac:dyDescent="0.35">
      <c r="A28" t="s">
        <v>473</v>
      </c>
      <c r="B28">
        <v>180</v>
      </c>
      <c r="C28">
        <f>180/500</f>
        <v>0.36</v>
      </c>
    </row>
    <row r="29" spans="1:9" x14ac:dyDescent="0.35">
      <c r="A29" t="s">
        <v>474</v>
      </c>
      <c r="B29">
        <f>G27/SQRT(B26)</f>
        <v>2.146625258399798E-2</v>
      </c>
    </row>
    <row r="30" spans="1:9" x14ac:dyDescent="0.35">
      <c r="A30" t="s">
        <v>477</v>
      </c>
      <c r="C30">
        <v>1.645</v>
      </c>
      <c r="F30">
        <f>C30*B29</f>
        <v>3.5311985500676678E-2</v>
      </c>
    </row>
    <row r="31" spans="1:9" x14ac:dyDescent="0.35">
      <c r="E31" t="s">
        <v>478</v>
      </c>
      <c r="F31">
        <f>C27+F30</f>
        <v>0.67531198550067673</v>
      </c>
      <c r="H31" t="s">
        <v>479</v>
      </c>
      <c r="I31">
        <f>C27-F30</f>
        <v>0.6046880144993233</v>
      </c>
    </row>
    <row r="33" spans="1:2" x14ac:dyDescent="0.35">
      <c r="A33" t="s">
        <v>425</v>
      </c>
    </row>
    <row r="35" spans="1:2" x14ac:dyDescent="0.35">
      <c r="A35" t="s">
        <v>426</v>
      </c>
    </row>
    <row r="36" spans="1:2" x14ac:dyDescent="0.35">
      <c r="A36" t="s">
        <v>427</v>
      </c>
    </row>
    <row r="37" spans="1:2" x14ac:dyDescent="0.35">
      <c r="A37" t="s">
        <v>428</v>
      </c>
    </row>
    <row r="38" spans="1:2" x14ac:dyDescent="0.35">
      <c r="A38" t="s">
        <v>429</v>
      </c>
    </row>
    <row r="39" spans="1:2" x14ac:dyDescent="0.35">
      <c r="A39" t="s">
        <v>430</v>
      </c>
    </row>
    <row r="40" spans="1:2" x14ac:dyDescent="0.35">
      <c r="A40" t="s">
        <v>431</v>
      </c>
    </row>
    <row r="41" spans="1:2" x14ac:dyDescent="0.35">
      <c r="A41" t="s">
        <v>432</v>
      </c>
    </row>
    <row r="43" spans="1:2" x14ac:dyDescent="0.35">
      <c r="A43" t="s">
        <v>480</v>
      </c>
      <c r="B43" t="s">
        <v>481</v>
      </c>
    </row>
    <row r="44" spans="1:2" x14ac:dyDescent="0.35">
      <c r="A44" t="s">
        <v>482</v>
      </c>
      <c r="B44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tejani mitali</dc:creator>
  <cp:lastModifiedBy>tejani mitali</cp:lastModifiedBy>
  <dcterms:created xsi:type="dcterms:W3CDTF">2023-09-18T07:35:27Z</dcterms:created>
  <dcterms:modified xsi:type="dcterms:W3CDTF">2023-10-07T07:17:06Z</dcterms:modified>
</cp:coreProperties>
</file>