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ecilia\Downloads\"/>
    </mc:Choice>
  </mc:AlternateContent>
  <bookViews>
    <workbookView xWindow="0" yWindow="0" windowWidth="20490" windowHeight="8040"/>
  </bookViews>
  <sheets>
    <sheet name="Payback" sheetId="1" r:id="rId1"/>
  </sheets>
  <calcPr calcId="152511"/>
</workbook>
</file>

<file path=xl/calcChain.xml><?xml version="1.0" encoding="utf-8"?>
<calcChain xmlns="http://schemas.openxmlformats.org/spreadsheetml/2006/main">
  <c r="G40" i="1" l="1"/>
  <c r="D24" i="1"/>
  <c r="E24" i="1"/>
  <c r="F24" i="1"/>
  <c r="G24" i="1"/>
  <c r="H24" i="1"/>
  <c r="I24" i="1"/>
  <c r="J24" i="1"/>
  <c r="K24" i="1"/>
  <c r="L24" i="1"/>
  <c r="C24" i="1"/>
  <c r="C28" i="1" l="1"/>
  <c r="L26" i="1"/>
  <c r="K26" i="1"/>
  <c r="J26" i="1"/>
  <c r="I26" i="1"/>
  <c r="H26" i="1"/>
  <c r="G26" i="1"/>
  <c r="F26" i="1"/>
  <c r="E26" i="1"/>
  <c r="D26" i="1"/>
  <c r="C26" i="1"/>
  <c r="C30" i="1" l="1"/>
  <c r="D28" i="1"/>
  <c r="D34" i="1" s="1"/>
  <c r="C34" i="1"/>
  <c r="C31" i="1" l="1"/>
  <c r="C32" i="1" s="1"/>
  <c r="C36" i="1" s="1"/>
  <c r="C37" i="1" s="1"/>
  <c r="E28" i="1"/>
  <c r="E34" i="1" s="1"/>
  <c r="D30" i="1"/>
  <c r="D37" i="1" l="1"/>
  <c r="E30" i="1"/>
  <c r="E31" i="1" s="1"/>
  <c r="F28" i="1"/>
  <c r="G28" i="1" s="1"/>
  <c r="G30" i="1" s="1"/>
  <c r="G31" i="1" s="1"/>
  <c r="D31" i="1"/>
  <c r="D32" i="1" s="1"/>
  <c r="D36" i="1" s="1"/>
  <c r="H28" i="1"/>
  <c r="C38" i="1"/>
  <c r="G34" i="1"/>
  <c r="F34" i="1"/>
  <c r="F30" i="1" l="1"/>
  <c r="F31" i="1" s="1"/>
  <c r="F32" i="1" s="1"/>
  <c r="C42" i="1" s="1"/>
  <c r="D38" i="1"/>
  <c r="E32" i="1"/>
  <c r="E36" i="1" s="1"/>
  <c r="I28" i="1"/>
  <c r="I30" i="1" s="1"/>
  <c r="I31" i="1" s="1"/>
  <c r="H34" i="1"/>
  <c r="H30" i="1"/>
  <c r="H31" i="1" s="1"/>
  <c r="G32" i="1"/>
  <c r="G36" i="1" s="1"/>
  <c r="E37" i="1" l="1"/>
  <c r="E38" i="1" s="1"/>
  <c r="F36" i="1"/>
  <c r="I34" i="1"/>
  <c r="J28" i="1"/>
  <c r="K28" i="1" s="1"/>
  <c r="L28" i="1" s="1"/>
  <c r="H32" i="1"/>
  <c r="H36" i="1" s="1"/>
  <c r="I32" i="1"/>
  <c r="I36" i="1" s="1"/>
  <c r="F37" i="1" l="1"/>
  <c r="G37" i="1" s="1"/>
  <c r="G38" i="1" s="1"/>
  <c r="J34" i="1"/>
  <c r="J30" i="1"/>
  <c r="J31" i="1" s="1"/>
  <c r="L34" i="1"/>
  <c r="L30" i="1"/>
  <c r="L31" i="1" s="1"/>
  <c r="K34" i="1"/>
  <c r="K30" i="1"/>
  <c r="K31" i="1" s="1"/>
  <c r="H37" i="1" l="1"/>
  <c r="I37" i="1" s="1"/>
  <c r="I38" i="1" s="1"/>
  <c r="F38" i="1"/>
  <c r="J32" i="1"/>
  <c r="J36" i="1" s="1"/>
  <c r="K32" i="1"/>
  <c r="K36" i="1" s="1"/>
  <c r="L32" i="1"/>
  <c r="L36" i="1" s="1"/>
  <c r="H38" i="1" l="1"/>
  <c r="C41" i="1"/>
  <c r="J37" i="1"/>
  <c r="J38" i="1" s="1"/>
  <c r="K37" i="1" l="1"/>
  <c r="K38" i="1" s="1"/>
  <c r="L37" i="1" l="1"/>
  <c r="L38" i="1" s="1"/>
  <c r="C40" i="1" s="1"/>
</calcChain>
</file>

<file path=xl/comments1.xml><?xml version="1.0" encoding="utf-8"?>
<comments xmlns="http://schemas.openxmlformats.org/spreadsheetml/2006/main">
  <authors>
    <author>bartolome</author>
  </authors>
  <commentList>
    <comment ref="B26" authorId="0" shapeId="0">
      <text>
        <r>
          <rPr>
            <b/>
            <sz val="9"/>
            <color indexed="81"/>
            <rFont val="Tahoma"/>
            <family val="2"/>
          </rPr>
          <t>Sin aplicar impuestos y depreciación</t>
        </r>
      </text>
    </comment>
    <comment ref="B32" authorId="0" shapeId="0">
      <text>
        <r>
          <rPr>
            <b/>
            <sz val="9"/>
            <color indexed="81"/>
            <rFont val="Tahoma"/>
            <family val="2"/>
          </rPr>
          <t>Despues de aplicar Impuestos</t>
        </r>
      </text>
    </comment>
  </commentList>
</comments>
</file>

<file path=xl/sharedStrings.xml><?xml version="1.0" encoding="utf-8"?>
<sst xmlns="http://schemas.openxmlformats.org/spreadsheetml/2006/main" count="30" uniqueCount="30">
  <si>
    <t>Percepción impositiva</t>
  </si>
  <si>
    <t>CONCEPTO</t>
  </si>
  <si>
    <t>COSTOS OPERATIVOS</t>
  </si>
  <si>
    <t>Materia prima</t>
  </si>
  <si>
    <t>Costos directos de producción</t>
  </si>
  <si>
    <t>Gastos administrativos</t>
  </si>
  <si>
    <t>Cargos financieros</t>
  </si>
  <si>
    <t>Otros…</t>
  </si>
  <si>
    <t>TOTAL COSTOS OPERATIVOS</t>
  </si>
  <si>
    <t>GANANCIA BRUTA</t>
  </si>
  <si>
    <t>Menos: Depreciación del Capital</t>
  </si>
  <si>
    <t>Ganancia sin retenciones</t>
  </si>
  <si>
    <t>Menos: impuestos</t>
  </si>
  <si>
    <t>GANANCIA NETA</t>
  </si>
  <si>
    <t>Mas: depreciación del capital invertido</t>
  </si>
  <si>
    <t>Menos: capital de inversión</t>
  </si>
  <si>
    <t>FLUJO NETO DE CAJA</t>
  </si>
  <si>
    <t>FLUJO DE CAJA ACUMULADO</t>
  </si>
  <si>
    <t>PERIODO DE PAYBACK</t>
  </si>
  <si>
    <t>AÑO(s)</t>
  </si>
  <si>
    <t>INGRESO ANUAL ESTIMADO</t>
  </si>
  <si>
    <t>ROI</t>
  </si>
  <si>
    <t>TIR</t>
  </si>
  <si>
    <t>Tasa interna de Retorno</t>
  </si>
  <si>
    <t>Índice inflacionario</t>
  </si>
  <si>
    <t>Años</t>
  </si>
  <si>
    <t>Publicidad y varios</t>
  </si>
  <si>
    <t>Retorno Sobre inversión</t>
  </si>
  <si>
    <t>ANALISIS PERÍODO DE PAYBACK, ROI Y TIR</t>
  </si>
  <si>
    <t>Empresa: Hermanos y asociados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</si>
</sst>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-* #,##0.00\ _€_-;\-* #,##0.00\ _€_-;_-* &quot;-&quot;??\ _€_-;_-@_-"/>
    <numFmt numFmtId="165" formatCode="_(* #,##0_);_(* \(#,##0\);_(* &quot;-&quot;??_);_(@_)"/>
    <numFmt numFmtId="166" formatCode="0.0%"/>
    <numFmt numFmtId="167" formatCode="&quot;$&quot;\ #,##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b/>
      <sz val="20"/>
      <name val="Calibri"/>
      <family val="2"/>
    </font>
    <font>
      <b/>
      <sz val="11"/>
      <name val="Calibri"/>
      <family val="2"/>
    </font>
    <font>
      <b/>
      <sz val="22"/>
      <name val="Calibri"/>
      <family val="2"/>
    </font>
    <font>
      <sz val="11"/>
      <name val="Calibri"/>
      <family val="2"/>
    </font>
    <font>
      <b/>
      <sz val="16"/>
      <name val="Calibri"/>
      <family val="2"/>
    </font>
    <font>
      <sz val="11"/>
      <color theme="1"/>
      <name val="Calibri"/>
      <family val="2"/>
    </font>
    <font>
      <sz val="16"/>
      <color theme="1"/>
      <name val="Calibri"/>
      <family val="2"/>
    </font>
    <font>
      <b/>
      <sz val="12"/>
      <name val="Calibri"/>
      <family val="2"/>
    </font>
    <font>
      <sz val="12"/>
      <color theme="1"/>
      <name val="Calibri"/>
      <family val="2"/>
    </font>
    <font>
      <b/>
      <sz val="12"/>
      <color theme="0"/>
      <name val="Calibri"/>
      <family val="2"/>
    </font>
    <font>
      <b/>
      <sz val="14"/>
      <name val="Calibri"/>
      <family val="2"/>
    </font>
    <font>
      <sz val="12"/>
      <name val="Calibri"/>
      <family val="2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rgb="FFC8C8C8"/>
      </bottom>
      <diagonal/>
    </border>
    <border>
      <left style="double">
        <color theme="0" tint="-0.34998626667073579"/>
      </left>
      <right/>
      <top style="double">
        <color theme="0" tint="-0.34998626667073579"/>
      </top>
      <bottom/>
      <diagonal/>
    </border>
    <border>
      <left/>
      <right/>
      <top style="double">
        <color theme="0" tint="-0.34998626667073579"/>
      </top>
      <bottom/>
      <diagonal/>
    </border>
    <border>
      <left/>
      <right style="double">
        <color theme="0" tint="-0.34998626667073579"/>
      </right>
      <top style="double">
        <color theme="0" tint="-0.34998626667073579"/>
      </top>
      <bottom/>
      <diagonal/>
    </border>
    <border>
      <left style="double">
        <color theme="0" tint="-0.34998626667073579"/>
      </left>
      <right/>
      <top/>
      <bottom/>
      <diagonal/>
    </border>
    <border>
      <left/>
      <right style="double">
        <color theme="0" tint="-0.34998626667073579"/>
      </right>
      <top/>
      <bottom/>
      <diagonal/>
    </border>
    <border>
      <left style="double">
        <color theme="0" tint="-0.34998626667073579"/>
      </left>
      <right/>
      <top/>
      <bottom style="double">
        <color theme="0" tint="-0.34998626667073579"/>
      </bottom>
      <diagonal/>
    </border>
    <border>
      <left/>
      <right/>
      <top/>
      <bottom style="double">
        <color theme="0" tint="-0.34998626667073579"/>
      </bottom>
      <diagonal/>
    </border>
    <border>
      <left/>
      <right style="double">
        <color theme="0" tint="-0.34998626667073579"/>
      </right>
      <top/>
      <bottom style="double">
        <color theme="0" tint="-0.34998626667073579"/>
      </bottom>
      <diagonal/>
    </border>
    <border>
      <left style="double">
        <color theme="0" tint="-0.34998626667073579"/>
      </left>
      <right style="thin">
        <color theme="0" tint="-0.34998626667073579"/>
      </right>
      <top/>
      <bottom/>
      <diagonal/>
    </border>
    <border>
      <left style="double">
        <color theme="0" tint="-0.34998626667073579"/>
      </left>
      <right style="thin">
        <color theme="0" tint="-0.34998626667073579"/>
      </right>
      <top/>
      <bottom style="double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double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double">
        <color theme="0" tint="-0.34998626667073579"/>
      </left>
      <right/>
      <top style="double">
        <color theme="0" tint="-0.34998626667073579"/>
      </top>
      <bottom style="double">
        <color theme="0" tint="-0.34998626667073579"/>
      </bottom>
      <diagonal/>
    </border>
    <border>
      <left/>
      <right/>
      <top style="double">
        <color theme="0" tint="-0.34998626667073579"/>
      </top>
      <bottom style="double">
        <color theme="0" tint="-0.34998626667073579"/>
      </bottom>
      <diagonal/>
    </border>
    <border>
      <left/>
      <right style="double">
        <color theme="0" tint="-0.34998626667073579"/>
      </right>
      <top style="double">
        <color theme="0" tint="-0.34998626667073579"/>
      </top>
      <bottom style="double">
        <color theme="0" tint="-0.34998626667073579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94">
    <xf numFmtId="0" fontId="0" fillId="0" borderId="0" xfId="0"/>
    <xf numFmtId="0" fontId="6" fillId="0" borderId="0" xfId="0" applyFont="1" applyBorder="1"/>
    <xf numFmtId="0" fontId="14" fillId="0" borderId="1" xfId="0" applyFont="1" applyBorder="1" applyProtection="1">
      <protection hidden="1"/>
    </xf>
    <xf numFmtId="0" fontId="0" fillId="0" borderId="0" xfId="0" applyAlignment="1">
      <alignment horizontal="right"/>
    </xf>
    <xf numFmtId="10" fontId="0" fillId="0" borderId="0" xfId="0" applyNumberFormat="1"/>
    <xf numFmtId="0" fontId="15" fillId="0" borderId="0" xfId="0" applyFont="1"/>
    <xf numFmtId="166" fontId="10" fillId="4" borderId="0" xfId="0" applyNumberFormat="1" applyFont="1" applyFill="1" applyBorder="1" applyAlignment="1">
      <alignment horizontal="center"/>
    </xf>
    <xf numFmtId="0" fontId="0" fillId="0" borderId="3" xfId="0" applyBorder="1"/>
    <xf numFmtId="167" fontId="6" fillId="0" borderId="1" xfId="0" applyNumberFormat="1" applyFont="1" applyBorder="1" applyProtection="1">
      <protection hidden="1"/>
    </xf>
    <xf numFmtId="167" fontId="6" fillId="0" borderId="0" xfId="0" applyNumberFormat="1" applyFont="1" applyBorder="1" applyProtection="1">
      <protection hidden="1"/>
    </xf>
    <xf numFmtId="167" fontId="6" fillId="0" borderId="2" xfId="0" applyNumberFormat="1" applyFont="1" applyBorder="1" applyProtection="1">
      <protection hidden="1"/>
    </xf>
    <xf numFmtId="164" fontId="6" fillId="0" borderId="0" xfId="1" applyFont="1" applyBorder="1" applyProtection="1">
      <protection hidden="1"/>
    </xf>
    <xf numFmtId="0" fontId="7" fillId="0" borderId="0" xfId="0" applyFont="1" applyFill="1" applyBorder="1" applyAlignment="1" applyProtection="1">
      <alignment vertical="center"/>
      <protection hidden="1"/>
    </xf>
    <xf numFmtId="0" fontId="16" fillId="0" borderId="0" xfId="0" applyFont="1" applyFill="1" applyBorder="1" applyAlignment="1"/>
    <xf numFmtId="0" fontId="15" fillId="0" borderId="0" xfId="0" applyFont="1" applyFill="1" applyBorder="1" applyAlignment="1"/>
    <xf numFmtId="165" fontId="16" fillId="0" borderId="0" xfId="0" applyNumberFormat="1" applyFont="1" applyFill="1" applyBorder="1" applyAlignment="1"/>
    <xf numFmtId="2" fontId="7" fillId="0" borderId="0" xfId="0" applyNumberFormat="1" applyFont="1" applyFill="1" applyBorder="1" applyAlignment="1" applyProtection="1">
      <alignment vertical="center"/>
      <protection hidden="1"/>
    </xf>
    <xf numFmtId="0" fontId="14" fillId="0" borderId="0" xfId="0" applyFont="1" applyBorder="1" applyProtection="1">
      <protection hidden="1"/>
    </xf>
    <xf numFmtId="0" fontId="10" fillId="0" borderId="8" xfId="0" applyFont="1" applyBorder="1" applyAlignment="1" applyProtection="1">
      <alignment horizontal="center"/>
      <protection hidden="1"/>
    </xf>
    <xf numFmtId="0" fontId="13" fillId="0" borderId="7" xfId="0" applyFont="1" applyBorder="1" applyAlignment="1" applyProtection="1">
      <alignment horizontal="center" vertical="center"/>
      <protection hidden="1"/>
    </xf>
    <xf numFmtId="0" fontId="10" fillId="5" borderId="7" xfId="0" applyFont="1" applyFill="1" applyBorder="1" applyAlignment="1" applyProtection="1">
      <alignment horizontal="left"/>
      <protection hidden="1"/>
    </xf>
    <xf numFmtId="167" fontId="4" fillId="5" borderId="8" xfId="1" applyNumberFormat="1" applyFont="1" applyFill="1" applyBorder="1" applyAlignment="1" applyProtection="1">
      <alignment horizontal="center"/>
      <protection locked="0" hidden="1"/>
    </xf>
    <xf numFmtId="0" fontId="14" fillId="0" borderId="7" xfId="0" applyFont="1" applyBorder="1" applyProtection="1">
      <protection hidden="1"/>
    </xf>
    <xf numFmtId="0" fontId="10" fillId="0" borderId="7" xfId="0" applyFont="1" applyBorder="1" applyProtection="1">
      <protection hidden="1"/>
    </xf>
    <xf numFmtId="0" fontId="14" fillId="0" borderId="7" xfId="0" applyFont="1" applyBorder="1" applyAlignment="1" applyProtection="1">
      <alignment horizontal="left" vertical="top"/>
      <protection locked="0" hidden="1"/>
    </xf>
    <xf numFmtId="0" fontId="10" fillId="5" borderId="7" xfId="0" applyFont="1" applyFill="1" applyBorder="1" applyProtection="1">
      <protection hidden="1"/>
    </xf>
    <xf numFmtId="0" fontId="14" fillId="0" borderId="7" xfId="0" applyFont="1" applyBorder="1" applyAlignment="1" applyProtection="1">
      <alignment horizontal="left"/>
      <protection hidden="1"/>
    </xf>
    <xf numFmtId="0" fontId="14" fillId="0" borderId="7" xfId="0" applyFont="1" applyBorder="1" applyAlignment="1" applyProtection="1">
      <alignment horizontal="left" vertical="top"/>
      <protection hidden="1"/>
    </xf>
    <xf numFmtId="0" fontId="10" fillId="0" borderId="7" xfId="0" applyFont="1" applyBorder="1" applyAlignment="1" applyProtection="1">
      <alignment horizontal="left" vertical="top"/>
      <protection hidden="1"/>
    </xf>
    <xf numFmtId="0" fontId="14" fillId="0" borderId="9" xfId="0" applyFont="1" applyBorder="1" applyProtection="1">
      <protection hidden="1"/>
    </xf>
    <xf numFmtId="167" fontId="8" fillId="0" borderId="8" xfId="0" applyNumberFormat="1" applyFont="1" applyBorder="1" applyAlignment="1"/>
    <xf numFmtId="167" fontId="6" fillId="0" borderId="12" xfId="1" applyNumberFormat="1" applyFont="1" applyBorder="1" applyAlignment="1" applyProtection="1">
      <protection hidden="1"/>
    </xf>
    <xf numFmtId="167" fontId="4" fillId="0" borderId="12" xfId="1" applyNumberFormat="1" applyFont="1" applyBorder="1" applyAlignment="1" applyProtection="1">
      <protection hidden="1"/>
    </xf>
    <xf numFmtId="167" fontId="6" fillId="0" borderId="12" xfId="1" applyNumberFormat="1" applyFont="1" applyBorder="1" applyAlignment="1" applyProtection="1">
      <alignment horizontal="center"/>
      <protection hidden="1"/>
    </xf>
    <xf numFmtId="167" fontId="8" fillId="0" borderId="8" xfId="0" applyNumberFormat="1" applyFont="1" applyBorder="1" applyAlignment="1">
      <alignment horizontal="center"/>
    </xf>
    <xf numFmtId="167" fontId="4" fillId="0" borderId="12" xfId="1" applyNumberFormat="1" applyFont="1" applyBorder="1" applyAlignment="1" applyProtection="1">
      <alignment horizontal="center"/>
      <protection hidden="1"/>
    </xf>
    <xf numFmtId="167" fontId="4" fillId="0" borderId="8" xfId="1" applyNumberFormat="1" applyFont="1" applyBorder="1" applyAlignment="1" applyProtection="1">
      <alignment horizontal="center"/>
      <protection hidden="1"/>
    </xf>
    <xf numFmtId="167" fontId="14" fillId="0" borderId="12" xfId="1" applyNumberFormat="1" applyFont="1" applyFill="1" applyBorder="1" applyAlignment="1" applyProtection="1">
      <alignment horizontal="center"/>
      <protection locked="0" hidden="1"/>
    </xf>
    <xf numFmtId="167" fontId="14" fillId="0" borderId="8" xfId="1" applyNumberFormat="1" applyFont="1" applyFill="1" applyBorder="1" applyAlignment="1" applyProtection="1">
      <alignment horizontal="center"/>
      <protection locked="0" hidden="1"/>
    </xf>
    <xf numFmtId="167" fontId="10" fillId="5" borderId="12" xfId="1" applyNumberFormat="1" applyFont="1" applyFill="1" applyBorder="1" applyAlignment="1" applyProtection="1">
      <alignment horizontal="center"/>
      <protection hidden="1"/>
    </xf>
    <xf numFmtId="167" fontId="10" fillId="5" borderId="8" xfId="1" applyNumberFormat="1" applyFont="1" applyFill="1" applyBorder="1" applyAlignment="1" applyProtection="1">
      <alignment horizontal="center"/>
      <protection hidden="1"/>
    </xf>
    <xf numFmtId="167" fontId="10" fillId="0" borderId="12" xfId="1" applyNumberFormat="1" applyFont="1" applyBorder="1" applyAlignment="1" applyProtection="1">
      <alignment horizontal="center"/>
      <protection hidden="1"/>
    </xf>
    <xf numFmtId="167" fontId="10" fillId="0" borderId="8" xfId="1" applyNumberFormat="1" applyFont="1" applyBorder="1" applyAlignment="1" applyProtection="1">
      <alignment horizontal="center"/>
      <protection hidden="1"/>
    </xf>
    <xf numFmtId="167" fontId="14" fillId="0" borderId="8" xfId="1" applyNumberFormat="1" applyFont="1" applyBorder="1" applyAlignment="1" applyProtection="1">
      <alignment horizontal="center"/>
      <protection hidden="1"/>
    </xf>
    <xf numFmtId="167" fontId="14" fillId="0" borderId="8" xfId="1" applyNumberFormat="1" applyFont="1" applyBorder="1" applyAlignment="1" applyProtection="1">
      <alignment horizontal="center"/>
      <protection locked="0" hidden="1"/>
    </xf>
    <xf numFmtId="167" fontId="14" fillId="0" borderId="11" xfId="1" applyNumberFormat="1" applyFont="1" applyBorder="1" applyAlignment="1" applyProtection="1">
      <alignment horizontal="center"/>
      <protection hidden="1"/>
    </xf>
    <xf numFmtId="167" fontId="14" fillId="0" borderId="12" xfId="1" applyNumberFormat="1" applyFont="1" applyBorder="1" applyAlignment="1" applyProtection="1">
      <alignment horizontal="center"/>
      <protection hidden="1"/>
    </xf>
    <xf numFmtId="167" fontId="14" fillId="0" borderId="12" xfId="1" applyNumberFormat="1" applyFont="1" applyBorder="1" applyAlignment="1" applyProtection="1">
      <alignment horizontal="center"/>
      <protection locked="0" hidden="1"/>
    </xf>
    <xf numFmtId="167" fontId="12" fillId="2" borderId="12" xfId="1" applyNumberFormat="1" applyFont="1" applyFill="1" applyBorder="1" applyAlignment="1" applyProtection="1">
      <alignment horizontal="center"/>
      <protection locked="0" hidden="1"/>
    </xf>
    <xf numFmtId="167" fontId="14" fillId="0" borderId="13" xfId="1" applyNumberFormat="1" applyFont="1" applyBorder="1" applyAlignment="1" applyProtection="1">
      <alignment horizontal="center"/>
      <protection hidden="1"/>
    </xf>
    <xf numFmtId="0" fontId="10" fillId="0" borderId="12" xfId="0" applyFont="1" applyBorder="1" applyAlignment="1" applyProtection="1">
      <alignment horizontal="center"/>
      <protection hidden="1"/>
    </xf>
    <xf numFmtId="167" fontId="4" fillId="5" borderId="12" xfId="1" applyNumberFormat="1" applyFont="1" applyFill="1" applyBorder="1" applyAlignment="1" applyProtection="1">
      <alignment horizontal="center"/>
      <protection locked="0" hidden="1"/>
    </xf>
    <xf numFmtId="0" fontId="10" fillId="0" borderId="15" xfId="0" applyFont="1" applyBorder="1" applyAlignment="1" applyProtection="1">
      <alignment horizontal="center"/>
      <protection hidden="1"/>
    </xf>
    <xf numFmtId="167" fontId="4" fillId="5" borderId="15" xfId="1" applyNumberFormat="1" applyFont="1" applyFill="1" applyBorder="1" applyAlignment="1" applyProtection="1">
      <alignment horizontal="center"/>
      <protection locked="0" hidden="1"/>
    </xf>
    <xf numFmtId="167" fontId="8" fillId="0" borderId="15" xfId="0" applyNumberFormat="1" applyFont="1" applyBorder="1" applyAlignment="1">
      <alignment horizontal="center"/>
    </xf>
    <xf numFmtId="167" fontId="4" fillId="0" borderId="15" xfId="1" applyNumberFormat="1" applyFont="1" applyBorder="1" applyAlignment="1" applyProtection="1">
      <alignment horizontal="center"/>
      <protection hidden="1"/>
    </xf>
    <xf numFmtId="167" fontId="14" fillId="0" borderId="15" xfId="1" applyNumberFormat="1" applyFont="1" applyFill="1" applyBorder="1" applyAlignment="1" applyProtection="1">
      <alignment horizontal="center"/>
      <protection locked="0" hidden="1"/>
    </xf>
    <xf numFmtId="167" fontId="10" fillId="5" borderId="15" xfId="1" applyNumberFormat="1" applyFont="1" applyFill="1" applyBorder="1" applyAlignment="1" applyProtection="1">
      <alignment horizontal="center"/>
      <protection hidden="1"/>
    </xf>
    <xf numFmtId="167" fontId="10" fillId="0" borderId="15" xfId="1" applyNumberFormat="1" applyFont="1" applyBorder="1" applyAlignment="1" applyProtection="1">
      <alignment horizontal="center"/>
      <protection hidden="1"/>
    </xf>
    <xf numFmtId="167" fontId="8" fillId="0" borderId="15" xfId="0" applyNumberFormat="1" applyFont="1" applyBorder="1" applyAlignment="1"/>
    <xf numFmtId="167" fontId="14" fillId="0" borderId="15" xfId="1" applyNumberFormat="1" applyFont="1" applyBorder="1" applyAlignment="1" applyProtection="1">
      <alignment horizontal="center"/>
      <protection hidden="1"/>
    </xf>
    <xf numFmtId="167" fontId="14" fillId="0" borderId="15" xfId="1" applyNumberFormat="1" applyFont="1" applyBorder="1" applyAlignment="1" applyProtection="1">
      <alignment horizontal="center"/>
      <protection locked="0" hidden="1"/>
    </xf>
    <xf numFmtId="167" fontId="14" fillId="0" borderId="14" xfId="1" applyNumberFormat="1" applyFont="1" applyBorder="1" applyAlignment="1" applyProtection="1">
      <alignment horizontal="center"/>
      <protection hidden="1"/>
    </xf>
    <xf numFmtId="0" fontId="8" fillId="0" borderId="7" xfId="0" applyFont="1" applyBorder="1"/>
    <xf numFmtId="0" fontId="5" fillId="0" borderId="16" xfId="0" applyFont="1" applyBorder="1" applyAlignment="1">
      <alignment horizontal="center" vertical="center"/>
    </xf>
    <xf numFmtId="0" fontId="17" fillId="0" borderId="0" xfId="0" applyFont="1" applyFill="1" applyBorder="1" applyAlignment="1">
      <alignment vertical="center"/>
    </xf>
    <xf numFmtId="0" fontId="9" fillId="0" borderId="0" xfId="0" applyFont="1" applyFill="1" applyBorder="1" applyAlignment="1">
      <alignment vertical="center"/>
    </xf>
    <xf numFmtId="9" fontId="15" fillId="0" borderId="0" xfId="0" applyNumberFormat="1" applyFont="1" applyFill="1" applyBorder="1" applyAlignment="1">
      <alignment horizontal="center"/>
    </xf>
    <xf numFmtId="10" fontId="15" fillId="0" borderId="0" xfId="0" applyNumberFormat="1" applyFont="1" applyFill="1" applyBorder="1" applyAlignment="1">
      <alignment horizontal="center"/>
    </xf>
    <xf numFmtId="0" fontId="8" fillId="0" borderId="9" xfId="0" applyFont="1" applyBorder="1" applyAlignment="1"/>
    <xf numFmtId="0" fontId="8" fillId="0" borderId="10" xfId="0" applyFont="1" applyBorder="1" applyAlignment="1"/>
    <xf numFmtId="0" fontId="8" fillId="0" borderId="11" xfId="0" applyFont="1" applyBorder="1" applyAlignment="1"/>
    <xf numFmtId="0" fontId="13" fillId="0" borderId="4" xfId="0" applyFont="1" applyBorder="1" applyAlignment="1" applyProtection="1">
      <alignment horizontal="center" vertical="center"/>
      <protection hidden="1"/>
    </xf>
    <xf numFmtId="0" fontId="13" fillId="0" borderId="7" xfId="0" applyFont="1" applyBorder="1" applyAlignment="1" applyProtection="1">
      <alignment horizontal="center" vertical="center"/>
      <protection hidden="1"/>
    </xf>
    <xf numFmtId="2" fontId="10" fillId="3" borderId="4" xfId="0" applyNumberFormat="1" applyFont="1" applyFill="1" applyBorder="1" applyAlignment="1" applyProtection="1">
      <alignment horizontal="center"/>
      <protection hidden="1"/>
    </xf>
    <xf numFmtId="2" fontId="10" fillId="3" borderId="5" xfId="0" applyNumberFormat="1" applyFont="1" applyFill="1" applyBorder="1" applyAlignment="1" applyProtection="1">
      <alignment horizontal="center"/>
      <protection hidden="1"/>
    </xf>
    <xf numFmtId="2" fontId="10" fillId="3" borderId="6" xfId="0" applyNumberFormat="1" applyFont="1" applyFill="1" applyBorder="1" applyAlignment="1" applyProtection="1">
      <alignment horizontal="center"/>
      <protection hidden="1"/>
    </xf>
    <xf numFmtId="0" fontId="3" fillId="0" borderId="16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4" fillId="0" borderId="1" xfId="0" applyFont="1" applyBorder="1" applyAlignment="1"/>
    <xf numFmtId="0" fontId="4" fillId="0" borderId="0" xfId="0" applyFont="1" applyBorder="1" applyAlignment="1"/>
    <xf numFmtId="0" fontId="4" fillId="0" borderId="2" xfId="0" applyFont="1" applyBorder="1" applyAlignment="1"/>
    <xf numFmtId="0" fontId="10" fillId="0" borderId="0" xfId="0" applyFont="1" applyBorder="1" applyAlignment="1" applyProtection="1">
      <protection hidden="1"/>
    </xf>
    <xf numFmtId="0" fontId="11" fillId="0" borderId="0" xfId="0" applyFont="1" applyBorder="1" applyAlignment="1"/>
    <xf numFmtId="0" fontId="10" fillId="0" borderId="0" xfId="0" applyFont="1" applyBorder="1" applyAlignment="1"/>
    <xf numFmtId="0" fontId="8" fillId="0" borderId="0" xfId="0" applyFont="1" applyBorder="1" applyAlignment="1"/>
    <xf numFmtId="0" fontId="8" fillId="0" borderId="8" xfId="0" applyFont="1" applyBorder="1" applyAlignment="1"/>
    <xf numFmtId="0" fontId="6" fillId="0" borderId="4" xfId="0" applyFont="1" applyBorder="1" applyAlignment="1"/>
    <xf numFmtId="0" fontId="6" fillId="0" borderId="5" xfId="0" applyFont="1" applyBorder="1" applyAlignment="1"/>
    <xf numFmtId="0" fontId="6" fillId="0" borderId="6" xfId="0" applyFont="1" applyBorder="1" applyAlignment="1"/>
    <xf numFmtId="0" fontId="5" fillId="0" borderId="17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</cellXfs>
  <cellStyles count="2">
    <cellStyle name="Millares" xfId="1" builtinId="3"/>
    <cellStyle name="Normal" xfId="0" builtinId="0"/>
  </cellStyles>
  <dxfs count="5">
    <dxf>
      <font>
        <condense val="0"/>
        <extend val="0"/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theme="9" tint="0.79998168889431442"/>
        </patternFill>
      </fill>
    </dxf>
    <dxf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theme="9" tint="0.79998168889431442"/>
        </patternFill>
      </fill>
    </dxf>
  </dxfs>
  <tableStyles count="0" defaultTableStyle="TableStyleMedium9" defaultPivotStyle="PivotStyleLight16"/>
  <colors>
    <mruColors>
      <color rgb="FFFF7C80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://planillaexcel.com/contactanos?ref=spreadsheet_contact" TargetMode="External"/><Relationship Id="rId2" Type="http://schemas.openxmlformats.org/officeDocument/2006/relationships/image" Target="../media/image1.png"/><Relationship Id="rId1" Type="http://schemas.openxmlformats.org/officeDocument/2006/relationships/hyperlink" Target="http://planillaexcel.com?ref=spreadsheet_logo" TargetMode="External"/><Relationship Id="rId4" Type="http://schemas.openxmlformats.org/officeDocument/2006/relationships/image" Target="file:///C:\Users\Cecilia\AppData\Roaming\Microsoft\Excel\XLSTART/header/envelope.pn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690562</xdr:colOff>
      <xdr:row>3</xdr:row>
      <xdr:rowOff>190500</xdr:rowOff>
    </xdr:from>
    <xdr:to>
      <xdr:col>17</xdr:col>
      <xdr:colOff>666750</xdr:colOff>
      <xdr:row>17</xdr:row>
      <xdr:rowOff>166687</xdr:rowOff>
    </xdr:to>
    <xdr:sp macro="" textlink="">
      <xdr:nvSpPr>
        <xdr:cNvPr id="2" name="CuadroTexto 1"/>
        <xdr:cNvSpPr txBox="1"/>
      </xdr:nvSpPr>
      <xdr:spPr>
        <a:xfrm>
          <a:off x="11656218" y="964406"/>
          <a:ext cx="3786188" cy="2667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AR" sz="1100" b="1"/>
            <a:t>Instrucciones</a:t>
          </a:r>
        </a:p>
        <a:p>
          <a:endParaRPr lang="es-AR" sz="1100"/>
        </a:p>
        <a:p>
          <a:r>
            <a:rPr lang="es-AR" sz="1100"/>
            <a:t>&gt;&gt;Ingreso anual estimado para cada año .</a:t>
          </a:r>
          <a:r>
            <a:rPr lang="es-AR" sz="1100" baseline="0"/>
            <a:t> Fila 13</a:t>
          </a:r>
          <a:endParaRPr lang="es-AR" sz="1100"/>
        </a:p>
        <a:p>
          <a:endParaRPr lang="es-AR" sz="1100"/>
        </a:p>
        <a:p>
          <a:r>
            <a:rPr lang="es-AR" sz="1100"/>
            <a:t>&gt;&gt;Detalle de los Costos Operativos .</a:t>
          </a:r>
          <a:r>
            <a:rPr lang="es-AR" sz="1100" baseline="0"/>
            <a:t> Fila de 16 a 21</a:t>
          </a:r>
          <a:endParaRPr lang="es-AR" sz="1100"/>
        </a:p>
        <a:p>
          <a:endParaRPr lang="es-AR" sz="1100"/>
        </a:p>
        <a:p>
          <a:r>
            <a:rPr lang="es-AR" sz="1100"/>
            <a:t>&gt;&gt;Capital de la inversión,</a:t>
          </a:r>
          <a:r>
            <a:rPr lang="es-AR" sz="1100" baseline="0"/>
            <a:t> celda C35</a:t>
          </a:r>
          <a:endParaRPr lang="es-AR" sz="1100"/>
        </a:p>
        <a:p>
          <a:endParaRPr lang="es-AR" sz="1100"/>
        </a:p>
        <a:p>
          <a:r>
            <a:rPr lang="es-AR" sz="1100"/>
            <a:t>&gt;&gt;  índice inflacionario e índice de percepción impositiva.</a:t>
          </a:r>
          <a:r>
            <a:rPr lang="es-AR" sz="1100" baseline="0"/>
            <a:t> CeldasE8 y celda I8.</a:t>
          </a:r>
        </a:p>
        <a:p>
          <a:endParaRPr lang="es-AR" sz="1100" baseline="0"/>
        </a:p>
        <a:p>
          <a:r>
            <a:rPr lang="es-AR" sz="1100" baseline="0"/>
            <a:t>En las celdas 40 a 42 se arrojarán el período de payback, TIR y ROI.</a:t>
          </a:r>
        </a:p>
        <a:p>
          <a:endParaRPr lang="es-AR" sz="1100" baseline="0"/>
        </a:p>
        <a:p>
          <a:endParaRPr lang="es-AR" sz="1100" baseline="0"/>
        </a:p>
        <a:p>
          <a:endParaRPr lang="es-AR" sz="1100" baseline="0"/>
        </a:p>
        <a:p>
          <a:endParaRPr lang="es-AR" sz="1100"/>
        </a:p>
      </xdr:txBody>
    </xdr:sp>
    <xdr:clientData/>
  </xdr:twoCellAnchor>
  <xdr:twoCellAnchor editAs="absolute">
    <xdr:from>
      <xdr:col>0</xdr:col>
      <xdr:colOff>152400</xdr:colOff>
      <xdr:row>0</xdr:row>
      <xdr:rowOff>114300</xdr:rowOff>
    </xdr:from>
    <xdr:to>
      <xdr:col>1</xdr:col>
      <xdr:colOff>800100</xdr:colOff>
      <xdr:row>0</xdr:row>
      <xdr:rowOff>266700</xdr:rowOff>
    </xdr:to>
    <xdr:pic>
      <xdr:nvPicPr>
        <xdr:cNvPr id="3" name="logo">
          <a:hlinkClick xmlns:r="http://schemas.openxmlformats.org/officeDocument/2006/relationships" r:id="rId1"/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0" y="114300"/>
          <a:ext cx="1143000" cy="152400"/>
        </a:xfrm>
        <a:prstGeom prst="rect">
          <a:avLst/>
        </a:prstGeom>
      </xdr:spPr>
    </xdr:pic>
    <xdr:clientData/>
  </xdr:twoCellAnchor>
  <xdr:twoCellAnchor>
    <xdr:from>
      <xdr:col>1</xdr:col>
      <xdr:colOff>774700</xdr:colOff>
      <xdr:row>0</xdr:row>
      <xdr:rowOff>104140</xdr:rowOff>
    </xdr:from>
    <xdr:to>
      <xdr:col>3</xdr:col>
      <xdr:colOff>606425</xdr:colOff>
      <xdr:row>0</xdr:row>
      <xdr:rowOff>358140</xdr:rowOff>
    </xdr:to>
    <xdr:sp macro="" textlink="">
      <xdr:nvSpPr>
        <xdr:cNvPr id="4" name="subtitle"/>
        <xdr:cNvSpPr txBox="1"/>
      </xdr:nvSpPr>
      <xdr:spPr>
        <a:xfrm>
          <a:off x="1270000" y="104140"/>
          <a:ext cx="3175000" cy="254000"/>
        </a:xfrm>
        <a:prstGeom prst="rect">
          <a:avLst/>
        </a:prstGeom>
        <a:solidFill>
          <a:schemeClr val="lt1"/>
        </a:solidFill>
        <a:ln w="9525" cmpd="sng">
          <a:noFill/>
        </a:ln>
        <a:effectLst/>
        <a:extLs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r>
            <a:rPr lang="es-AR" sz="900" i="1">
              <a:solidFill>
                <a:srgbClr val="969696"/>
              </a:solidFill>
            </a:rPr>
            <a:t>Las planillas de Excel más útiles, en un solo lugar.</a:t>
          </a:r>
        </a:p>
      </xdr:txBody>
    </xdr:sp>
    <xdr:clientData/>
  </xdr:twoCellAnchor>
  <xdr:twoCellAnchor>
    <xdr:from>
      <xdr:col>7</xdr:col>
      <xdr:colOff>733425</xdr:colOff>
      <xdr:row>0</xdr:row>
      <xdr:rowOff>101600</xdr:rowOff>
    </xdr:from>
    <xdr:to>
      <xdr:col>11</xdr:col>
      <xdr:colOff>606425</xdr:colOff>
      <xdr:row>0</xdr:row>
      <xdr:rowOff>355600</xdr:rowOff>
    </xdr:to>
    <xdr:sp macro="" textlink="">
      <xdr:nvSpPr>
        <xdr:cNvPr id="5" name="contactBox">
          <a:hlinkClick xmlns:r="http://schemas.openxmlformats.org/officeDocument/2006/relationships" r:id="rId3"/>
        </xdr:cNvPr>
        <xdr:cNvSpPr txBox="1"/>
      </xdr:nvSpPr>
      <xdr:spPr>
        <a:xfrm>
          <a:off x="7620000" y="101600"/>
          <a:ext cx="2921000" cy="254000"/>
        </a:xfrm>
        <a:prstGeom prst="rect">
          <a:avLst/>
        </a:prstGeom>
        <a:solidFill>
          <a:schemeClr val="lt1"/>
        </a:solidFill>
        <a:ln w="9525" cmpd="sng">
          <a:noFill/>
        </a:ln>
        <a:effectLst/>
        <a:extLs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r>
            <a:rPr lang="es-AR" sz="1000">
              <a:solidFill>
                <a:srgbClr val="787878"/>
              </a:solidFill>
            </a:rPr>
            <a:t>¿Necesitas ayuda con esta planilla? </a:t>
          </a:r>
          <a:r>
            <a:rPr lang="es-AR" sz="1000">
              <a:solidFill>
                <a:srgbClr val="458FFD"/>
              </a:solidFill>
            </a:rPr>
            <a:t> Contáctanos</a:t>
          </a:r>
        </a:p>
      </xdr:txBody>
    </xdr:sp>
    <xdr:clientData/>
  </xdr:twoCellAnchor>
  <xdr:twoCellAnchor editAs="absolute">
    <xdr:from>
      <xdr:col>11</xdr:col>
      <xdr:colOff>103188</xdr:colOff>
      <xdr:row>0</xdr:row>
      <xdr:rowOff>152400</xdr:rowOff>
    </xdr:from>
    <xdr:to>
      <xdr:col>11</xdr:col>
      <xdr:colOff>255588</xdr:colOff>
      <xdr:row>0</xdr:row>
      <xdr:rowOff>304800</xdr:rowOff>
    </xdr:to>
    <xdr:pic>
      <xdr:nvPicPr>
        <xdr:cNvPr id="6" name="mailIcon">
          <a:hlinkClick xmlns:r="http://schemas.openxmlformats.org/officeDocument/2006/relationships" r:id="rId3"/>
        </xdr:cNvPr>
        <xdr:cNvPicPr>
          <a:picLocks noChangeAspect="1"/>
        </xdr:cNvPicPr>
      </xdr:nvPicPr>
      <xdr:blipFill>
        <a:blip xmlns:r="http://schemas.openxmlformats.org/officeDocument/2006/relationships" r:link="rId4"/>
        <a:stretch>
          <a:fillRect/>
        </a:stretch>
      </xdr:blipFill>
      <xdr:spPr>
        <a:xfrm>
          <a:off x="10299700" y="152400"/>
          <a:ext cx="152400" cy="152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B1:L43"/>
  <sheetViews>
    <sheetView showGridLines="0" showZeros="0" tabSelected="1" zoomScale="80" zoomScaleNormal="80" workbookViewId="0">
      <selection activeCell="Q19" sqref="Q19"/>
    </sheetView>
  </sheetViews>
  <sheetFormatPr baseColWidth="10" defaultRowHeight="15" x14ac:dyDescent="0.25"/>
  <cols>
    <col min="1" max="1" width="7.42578125" customWidth="1"/>
    <col min="2" max="2" width="40.85546875" bestFit="1" customWidth="1"/>
    <col min="6" max="6" width="13.28515625" customWidth="1"/>
  </cols>
  <sheetData>
    <row r="1" spans="2:12" s="7" customFormat="1" ht="30" customHeight="1" x14ac:dyDescent="0.25"/>
    <row r="2" spans="2:12" ht="15" customHeight="1" x14ac:dyDescent="0.25"/>
    <row r="3" spans="2:12" ht="15.75" thickBot="1" x14ac:dyDescent="0.3"/>
    <row r="4" spans="2:12" ht="27.75" thickTop="1" thickBot="1" x14ac:dyDescent="0.45">
      <c r="B4" s="77" t="s">
        <v>29</v>
      </c>
      <c r="C4" s="78"/>
      <c r="D4" s="78"/>
      <c r="E4" s="78"/>
      <c r="F4" s="78"/>
      <c r="G4" s="78"/>
      <c r="H4" s="78"/>
      <c r="I4" s="78"/>
      <c r="J4" s="78"/>
      <c r="K4" s="78"/>
      <c r="L4" s="79"/>
    </row>
    <row r="5" spans="2:12" ht="6" customHeight="1" thickTop="1" thickBot="1" x14ac:dyDescent="0.3">
      <c r="B5" s="80"/>
      <c r="C5" s="81"/>
      <c r="D5" s="81"/>
      <c r="E5" s="81"/>
      <c r="F5" s="81"/>
      <c r="G5" s="81"/>
      <c r="H5" s="81"/>
      <c r="I5" s="81"/>
      <c r="J5" s="81"/>
      <c r="K5" s="81"/>
      <c r="L5" s="82"/>
    </row>
    <row r="6" spans="2:12" ht="30.75" customHeight="1" thickTop="1" thickBot="1" x14ac:dyDescent="0.3">
      <c r="B6" s="64"/>
      <c r="C6" s="91" t="s">
        <v>28</v>
      </c>
      <c r="D6" s="91"/>
      <c r="E6" s="91"/>
      <c r="F6" s="91"/>
      <c r="G6" s="91"/>
      <c r="H6" s="91"/>
      <c r="I6" s="91"/>
      <c r="J6" s="91"/>
      <c r="K6" s="92"/>
      <c r="L6" s="93"/>
    </row>
    <row r="7" spans="2:12" ht="5.0999999999999996" customHeight="1" thickTop="1" x14ac:dyDescent="0.25">
      <c r="B7" s="88"/>
      <c r="C7" s="89"/>
      <c r="D7" s="89"/>
      <c r="E7" s="89"/>
      <c r="F7" s="89"/>
      <c r="G7" s="89"/>
      <c r="H7" s="89"/>
      <c r="I7" s="89"/>
      <c r="J7" s="89"/>
      <c r="K7" s="89"/>
      <c r="L7" s="90"/>
    </row>
    <row r="8" spans="2:12" ht="15.75" x14ac:dyDescent="0.25">
      <c r="B8" s="63"/>
      <c r="C8" s="85" t="s">
        <v>24</v>
      </c>
      <c r="D8" s="84"/>
      <c r="E8" s="6">
        <v>0.05</v>
      </c>
      <c r="F8" s="1"/>
      <c r="G8" s="83" t="s">
        <v>0</v>
      </c>
      <c r="H8" s="84"/>
      <c r="I8" s="6">
        <v>0.02</v>
      </c>
      <c r="J8" s="86"/>
      <c r="K8" s="86"/>
      <c r="L8" s="87"/>
    </row>
    <row r="9" spans="2:12" ht="5.0999999999999996" customHeight="1" thickBot="1" x14ac:dyDescent="0.3">
      <c r="B9" s="69"/>
      <c r="C9" s="70"/>
      <c r="D9" s="70"/>
      <c r="E9" s="70"/>
      <c r="F9" s="70"/>
      <c r="G9" s="70"/>
      <c r="H9" s="70"/>
      <c r="I9" s="70"/>
      <c r="J9" s="70"/>
      <c r="K9" s="70"/>
      <c r="L9" s="71"/>
    </row>
    <row r="10" spans="2:12" ht="16.5" thickTop="1" x14ac:dyDescent="0.25">
      <c r="B10" s="72" t="s">
        <v>1</v>
      </c>
      <c r="C10" s="74" t="s">
        <v>25</v>
      </c>
      <c r="D10" s="75"/>
      <c r="E10" s="75"/>
      <c r="F10" s="75"/>
      <c r="G10" s="75"/>
      <c r="H10" s="75"/>
      <c r="I10" s="75"/>
      <c r="J10" s="75"/>
      <c r="K10" s="75"/>
      <c r="L10" s="76"/>
    </row>
    <row r="11" spans="2:12" ht="15.75" x14ac:dyDescent="0.25">
      <c r="B11" s="73"/>
      <c r="C11" s="50">
        <v>1</v>
      </c>
      <c r="D11" s="52">
        <v>2</v>
      </c>
      <c r="E11" s="52">
        <v>3</v>
      </c>
      <c r="F11" s="52">
        <v>4</v>
      </c>
      <c r="G11" s="52">
        <v>5</v>
      </c>
      <c r="H11" s="52">
        <v>6</v>
      </c>
      <c r="I11" s="52">
        <v>7</v>
      </c>
      <c r="J11" s="52">
        <v>8</v>
      </c>
      <c r="K11" s="52">
        <v>9</v>
      </c>
      <c r="L11" s="18">
        <v>10</v>
      </c>
    </row>
    <row r="12" spans="2:12" ht="9" customHeight="1" x14ac:dyDescent="0.25">
      <c r="B12" s="19"/>
      <c r="C12" s="50"/>
      <c r="D12" s="52"/>
      <c r="E12" s="52"/>
      <c r="F12" s="52"/>
      <c r="G12" s="52"/>
      <c r="H12" s="52"/>
      <c r="I12" s="52"/>
      <c r="J12" s="52"/>
      <c r="K12" s="52"/>
      <c r="L12" s="18"/>
    </row>
    <row r="13" spans="2:12" ht="15.75" x14ac:dyDescent="0.25">
      <c r="B13" s="20" t="s">
        <v>20</v>
      </c>
      <c r="C13" s="51">
        <v>2000</v>
      </c>
      <c r="D13" s="53">
        <v>2000</v>
      </c>
      <c r="E13" s="53">
        <v>2500</v>
      </c>
      <c r="F13" s="53">
        <v>2000</v>
      </c>
      <c r="G13" s="53">
        <v>2500</v>
      </c>
      <c r="H13" s="53">
        <v>2500</v>
      </c>
      <c r="I13" s="53">
        <v>3000</v>
      </c>
      <c r="J13" s="53">
        <v>4000</v>
      </c>
      <c r="K13" s="53">
        <v>5000</v>
      </c>
      <c r="L13" s="21">
        <v>5000</v>
      </c>
    </row>
    <row r="14" spans="2:12" ht="15.75" x14ac:dyDescent="0.25">
      <c r="B14" s="22"/>
      <c r="C14" s="33"/>
      <c r="D14" s="54"/>
      <c r="E14" s="54"/>
      <c r="F14" s="54"/>
      <c r="G14" s="54"/>
      <c r="H14" s="54"/>
      <c r="I14" s="54"/>
      <c r="J14" s="54"/>
      <c r="K14" s="54"/>
      <c r="L14" s="34"/>
    </row>
    <row r="15" spans="2:12" ht="15.75" x14ac:dyDescent="0.25">
      <c r="B15" s="23" t="s">
        <v>2</v>
      </c>
      <c r="C15" s="35"/>
      <c r="D15" s="55"/>
      <c r="E15" s="55"/>
      <c r="F15" s="55"/>
      <c r="G15" s="55"/>
      <c r="H15" s="55"/>
      <c r="I15" s="55"/>
      <c r="J15" s="55"/>
      <c r="K15" s="55"/>
      <c r="L15" s="36"/>
    </row>
    <row r="16" spans="2:12" ht="15.75" x14ac:dyDescent="0.25">
      <c r="B16" s="24" t="s">
        <v>3</v>
      </c>
      <c r="C16" s="37">
        <v>316</v>
      </c>
      <c r="D16" s="56">
        <v>344</v>
      </c>
      <c r="E16" s="56">
        <v>458</v>
      </c>
      <c r="F16" s="56">
        <v>146</v>
      </c>
      <c r="G16" s="56">
        <v>238</v>
      </c>
      <c r="H16" s="56">
        <v>456</v>
      </c>
      <c r="I16" s="56">
        <v>170</v>
      </c>
      <c r="J16" s="56">
        <v>252</v>
      </c>
      <c r="K16" s="56">
        <v>453</v>
      </c>
      <c r="L16" s="38">
        <v>373</v>
      </c>
    </row>
    <row r="17" spans="2:12" ht="15.75" x14ac:dyDescent="0.25">
      <c r="B17" s="24" t="s">
        <v>4</v>
      </c>
      <c r="C17" s="37">
        <v>168</v>
      </c>
      <c r="D17" s="56">
        <v>336</v>
      </c>
      <c r="E17" s="56">
        <v>343</v>
      </c>
      <c r="F17" s="56">
        <v>245</v>
      </c>
      <c r="G17" s="56">
        <v>383</v>
      </c>
      <c r="H17" s="56">
        <v>60</v>
      </c>
      <c r="I17" s="56">
        <v>434</v>
      </c>
      <c r="J17" s="56">
        <v>115</v>
      </c>
      <c r="K17" s="56">
        <v>96</v>
      </c>
      <c r="L17" s="38">
        <v>241</v>
      </c>
    </row>
    <row r="18" spans="2:12" ht="15.75" x14ac:dyDescent="0.25">
      <c r="B18" s="24" t="s">
        <v>26</v>
      </c>
      <c r="C18" s="37">
        <v>126</v>
      </c>
      <c r="D18" s="56">
        <v>52</v>
      </c>
      <c r="E18" s="56">
        <v>180</v>
      </c>
      <c r="F18" s="56">
        <v>277</v>
      </c>
      <c r="G18" s="56">
        <v>380</v>
      </c>
      <c r="H18" s="56">
        <v>378</v>
      </c>
      <c r="I18" s="56">
        <v>148</v>
      </c>
      <c r="J18" s="56">
        <v>490</v>
      </c>
      <c r="K18" s="56">
        <v>119</v>
      </c>
      <c r="L18" s="38">
        <v>307</v>
      </c>
    </row>
    <row r="19" spans="2:12" ht="15.75" x14ac:dyDescent="0.25">
      <c r="B19" s="24" t="s">
        <v>5</v>
      </c>
      <c r="C19" s="37">
        <v>226</v>
      </c>
      <c r="D19" s="56">
        <v>373</v>
      </c>
      <c r="E19" s="56">
        <v>48</v>
      </c>
      <c r="F19" s="56">
        <v>166</v>
      </c>
      <c r="G19" s="56">
        <v>453</v>
      </c>
      <c r="H19" s="56">
        <v>358</v>
      </c>
      <c r="I19" s="56">
        <v>233</v>
      </c>
      <c r="J19" s="56">
        <v>354</v>
      </c>
      <c r="K19" s="56">
        <v>46</v>
      </c>
      <c r="L19" s="38">
        <v>158</v>
      </c>
    </row>
    <row r="20" spans="2:12" ht="15.75" x14ac:dyDescent="0.25">
      <c r="B20" s="24" t="s">
        <v>6</v>
      </c>
      <c r="C20" s="37">
        <v>419</v>
      </c>
      <c r="D20" s="56">
        <v>37</v>
      </c>
      <c r="E20" s="56">
        <v>293</v>
      </c>
      <c r="F20" s="56">
        <v>247</v>
      </c>
      <c r="G20" s="56">
        <v>92</v>
      </c>
      <c r="H20" s="56">
        <v>101</v>
      </c>
      <c r="I20" s="56">
        <v>298</v>
      </c>
      <c r="J20" s="56">
        <v>370</v>
      </c>
      <c r="K20" s="56">
        <v>211</v>
      </c>
      <c r="L20" s="38">
        <v>301</v>
      </c>
    </row>
    <row r="21" spans="2:12" ht="15.75" x14ac:dyDescent="0.25">
      <c r="B21" s="24" t="s">
        <v>7</v>
      </c>
      <c r="C21" s="37">
        <v>310</v>
      </c>
      <c r="D21" s="56">
        <v>386</v>
      </c>
      <c r="E21" s="56">
        <v>353</v>
      </c>
      <c r="F21" s="56">
        <v>471</v>
      </c>
      <c r="G21" s="56">
        <v>285</v>
      </c>
      <c r="H21" s="56">
        <v>172</v>
      </c>
      <c r="I21" s="56">
        <v>496</v>
      </c>
      <c r="J21" s="56">
        <v>424</v>
      </c>
      <c r="K21" s="56">
        <v>37</v>
      </c>
      <c r="L21" s="38">
        <v>386</v>
      </c>
    </row>
    <row r="22" spans="2:12" ht="15.75" x14ac:dyDescent="0.25">
      <c r="B22" s="24"/>
      <c r="C22" s="37"/>
      <c r="D22" s="56"/>
      <c r="E22" s="56"/>
      <c r="F22" s="56"/>
      <c r="G22" s="56"/>
      <c r="H22" s="56"/>
      <c r="I22" s="56"/>
      <c r="J22" s="56"/>
      <c r="K22" s="56"/>
      <c r="L22" s="38"/>
    </row>
    <row r="23" spans="2:12" ht="15.75" x14ac:dyDescent="0.25">
      <c r="B23" s="22"/>
      <c r="C23" s="33"/>
      <c r="D23" s="54"/>
      <c r="E23" s="54"/>
      <c r="F23" s="54"/>
      <c r="G23" s="54"/>
      <c r="H23" s="54"/>
      <c r="I23" s="54"/>
      <c r="J23" s="54"/>
      <c r="K23" s="54"/>
      <c r="L23" s="34"/>
    </row>
    <row r="24" spans="2:12" ht="15.75" x14ac:dyDescent="0.25">
      <c r="B24" s="25" t="s">
        <v>8</v>
      </c>
      <c r="C24" s="39">
        <f>SUM(C16:C21)</f>
        <v>1565</v>
      </c>
      <c r="D24" s="57">
        <f t="shared" ref="D24:L24" si="0">SUM(D16:D21)</f>
        <v>1528</v>
      </c>
      <c r="E24" s="57">
        <f t="shared" si="0"/>
        <v>1675</v>
      </c>
      <c r="F24" s="57">
        <f t="shared" si="0"/>
        <v>1552</v>
      </c>
      <c r="G24" s="57">
        <f t="shared" si="0"/>
        <v>1831</v>
      </c>
      <c r="H24" s="57">
        <f t="shared" si="0"/>
        <v>1525</v>
      </c>
      <c r="I24" s="57">
        <f t="shared" si="0"/>
        <v>1779</v>
      </c>
      <c r="J24" s="57">
        <f t="shared" si="0"/>
        <v>2005</v>
      </c>
      <c r="K24" s="57">
        <f t="shared" si="0"/>
        <v>962</v>
      </c>
      <c r="L24" s="40">
        <f t="shared" si="0"/>
        <v>1766</v>
      </c>
    </row>
    <row r="25" spans="2:12" ht="15.75" x14ac:dyDescent="0.25">
      <c r="B25" s="22"/>
      <c r="C25" s="33"/>
      <c r="D25" s="54"/>
      <c r="E25" s="54"/>
      <c r="F25" s="54"/>
      <c r="G25" s="54"/>
      <c r="H25" s="54"/>
      <c r="I25" s="54"/>
      <c r="J25" s="54"/>
      <c r="K25" s="54"/>
      <c r="L25" s="34"/>
    </row>
    <row r="26" spans="2:12" ht="15.75" x14ac:dyDescent="0.25">
      <c r="B26" s="23" t="s">
        <v>9</v>
      </c>
      <c r="C26" s="41">
        <f t="shared" ref="C26:L26" si="1">C13-C24</f>
        <v>435</v>
      </c>
      <c r="D26" s="58">
        <f t="shared" si="1"/>
        <v>472</v>
      </c>
      <c r="E26" s="58">
        <f t="shared" si="1"/>
        <v>825</v>
      </c>
      <c r="F26" s="58">
        <f t="shared" si="1"/>
        <v>448</v>
      </c>
      <c r="G26" s="58">
        <f t="shared" si="1"/>
        <v>669</v>
      </c>
      <c r="H26" s="58">
        <f t="shared" si="1"/>
        <v>975</v>
      </c>
      <c r="I26" s="58">
        <f t="shared" si="1"/>
        <v>1221</v>
      </c>
      <c r="J26" s="58">
        <f t="shared" si="1"/>
        <v>1995</v>
      </c>
      <c r="K26" s="58">
        <f t="shared" si="1"/>
        <v>4038</v>
      </c>
      <c r="L26" s="42">
        <f t="shared" si="1"/>
        <v>3234</v>
      </c>
    </row>
    <row r="27" spans="2:12" ht="5.0999999999999996" customHeight="1" x14ac:dyDescent="0.25">
      <c r="B27" s="23"/>
      <c r="C27" s="32"/>
      <c r="D27" s="59"/>
      <c r="E27" s="59"/>
      <c r="F27" s="59"/>
      <c r="G27" s="59"/>
      <c r="H27" s="59"/>
      <c r="I27" s="59"/>
      <c r="J27" s="59"/>
      <c r="K27" s="59"/>
      <c r="L27" s="30"/>
    </row>
    <row r="28" spans="2:12" ht="15.75" x14ac:dyDescent="0.25">
      <c r="B28" s="26" t="s">
        <v>10</v>
      </c>
      <c r="C28" s="46">
        <f>$C$35*$E$8</f>
        <v>150</v>
      </c>
      <c r="D28" s="60">
        <f>IF($C$35*$E$8&gt;$C$35-SUM($C$28:C28),$C$35-SUM($C$28:C28),$C$35*$E$8)</f>
        <v>150</v>
      </c>
      <c r="E28" s="60">
        <f>IF($C$35*$E$8&gt;$C$35-SUM($C$28:D28),$C$35-SUM($C$28:D28),$C$35*$E$8)</f>
        <v>150</v>
      </c>
      <c r="F28" s="60">
        <f>IF($C$35*$E$8&gt;$C$35-SUM($C$28:E28),$C$35-SUM($C$28:E28),$C$35*$E$8)</f>
        <v>150</v>
      </c>
      <c r="G28" s="60">
        <f>IF($C$35*$E$8&gt;$C$35-SUM($C$28:F28),$C$35-SUM($C$28:F28),$C$35*$E$8)</f>
        <v>150</v>
      </c>
      <c r="H28" s="60">
        <f>IF($C$35*$E$8&gt;$C$35-SUM($C$28:G28),$C$35-SUM($C$28:G28),$C$35*$E$8)</f>
        <v>150</v>
      </c>
      <c r="I28" s="60">
        <f>IF($C$35*$E$8&gt;$C$35-SUM($C$28:H28),$C$35-SUM($C$28:H28),$C$35*$E$8)</f>
        <v>150</v>
      </c>
      <c r="J28" s="60">
        <f>IF($C$35*$E$8&gt;$C$35-SUM($C$28:I28),$C$35-SUM($C$28:I28),$C$35*$E$8)</f>
        <v>150</v>
      </c>
      <c r="K28" s="60">
        <f>IF($C$35*$E$8&gt;$C$35-SUM($C$28:J28),$C$35-SUM($C$28:J28),$C$35*$E$8)</f>
        <v>150</v>
      </c>
      <c r="L28" s="43">
        <f>IF($C$35*$E$8&gt;$C$35-SUM($C$28:K28),$C$35-SUM($C$28:K28),$C$35*$E$8)</f>
        <v>150</v>
      </c>
    </row>
    <row r="29" spans="2:12" ht="5.0999999999999996" customHeight="1" x14ac:dyDescent="0.25">
      <c r="B29" s="26"/>
      <c r="C29" s="31"/>
      <c r="D29" s="59"/>
      <c r="E29" s="59"/>
      <c r="F29" s="59"/>
      <c r="G29" s="59"/>
      <c r="H29" s="59"/>
      <c r="I29" s="59"/>
      <c r="J29" s="59"/>
      <c r="K29" s="59"/>
      <c r="L29" s="30"/>
    </row>
    <row r="30" spans="2:12" ht="15.75" x14ac:dyDescent="0.25">
      <c r="B30" s="23" t="s">
        <v>11</v>
      </c>
      <c r="C30" s="41">
        <f t="shared" ref="C30:H30" si="2">C26-C28</f>
        <v>285</v>
      </c>
      <c r="D30" s="58">
        <f t="shared" si="2"/>
        <v>322</v>
      </c>
      <c r="E30" s="58">
        <f t="shared" si="2"/>
        <v>675</v>
      </c>
      <c r="F30" s="58">
        <f t="shared" si="2"/>
        <v>298</v>
      </c>
      <c r="G30" s="58">
        <f t="shared" si="2"/>
        <v>519</v>
      </c>
      <c r="H30" s="58">
        <f t="shared" si="2"/>
        <v>825</v>
      </c>
      <c r="I30" s="58">
        <f>I26-I28</f>
        <v>1071</v>
      </c>
      <c r="J30" s="58">
        <f>J26-J28</f>
        <v>1845</v>
      </c>
      <c r="K30" s="58">
        <f>K26-K28</f>
        <v>3888</v>
      </c>
      <c r="L30" s="42">
        <f>L26-L28</f>
        <v>3084</v>
      </c>
    </row>
    <row r="31" spans="2:12" ht="15.75" x14ac:dyDescent="0.25">
      <c r="B31" s="22" t="s">
        <v>12</v>
      </c>
      <c r="C31" s="46">
        <f t="shared" ref="C31:L31" si="3">$I$8*C30</f>
        <v>5.7</v>
      </c>
      <c r="D31" s="60">
        <f t="shared" si="3"/>
        <v>6.44</v>
      </c>
      <c r="E31" s="60">
        <f t="shared" si="3"/>
        <v>13.5</v>
      </c>
      <c r="F31" s="60">
        <f t="shared" si="3"/>
        <v>5.96</v>
      </c>
      <c r="G31" s="60">
        <f t="shared" si="3"/>
        <v>10.38</v>
      </c>
      <c r="H31" s="60">
        <f t="shared" si="3"/>
        <v>16.5</v>
      </c>
      <c r="I31" s="60">
        <f t="shared" si="3"/>
        <v>21.42</v>
      </c>
      <c r="J31" s="60">
        <f t="shared" si="3"/>
        <v>36.9</v>
      </c>
      <c r="K31" s="60">
        <f t="shared" si="3"/>
        <v>77.760000000000005</v>
      </c>
      <c r="L31" s="43">
        <f t="shared" si="3"/>
        <v>61.68</v>
      </c>
    </row>
    <row r="32" spans="2:12" ht="15.75" x14ac:dyDescent="0.25">
      <c r="B32" s="25" t="s">
        <v>13</v>
      </c>
      <c r="C32" s="39">
        <f t="shared" ref="C32:H32" si="4">C30-C31</f>
        <v>279.3</v>
      </c>
      <c r="D32" s="57">
        <f t="shared" si="4"/>
        <v>315.56</v>
      </c>
      <c r="E32" s="57">
        <f t="shared" si="4"/>
        <v>661.5</v>
      </c>
      <c r="F32" s="57">
        <f t="shared" si="4"/>
        <v>292.04000000000002</v>
      </c>
      <c r="G32" s="57">
        <f t="shared" si="4"/>
        <v>508.62</v>
      </c>
      <c r="H32" s="57">
        <f t="shared" si="4"/>
        <v>808.5</v>
      </c>
      <c r="I32" s="57">
        <f>I30-I31</f>
        <v>1049.58</v>
      </c>
      <c r="J32" s="57">
        <f>J30-J31</f>
        <v>1808.1</v>
      </c>
      <c r="K32" s="57">
        <f>K30-K31</f>
        <v>3810.24</v>
      </c>
      <c r="L32" s="40">
        <f>L30-L31</f>
        <v>3022.32</v>
      </c>
    </row>
    <row r="33" spans="2:12" ht="5.0999999999999996" customHeight="1" x14ac:dyDescent="0.25">
      <c r="B33" s="23"/>
      <c r="C33" s="32"/>
      <c r="D33" s="59"/>
      <c r="E33" s="59"/>
      <c r="F33" s="59"/>
      <c r="G33" s="59"/>
      <c r="H33" s="59"/>
      <c r="I33" s="59"/>
      <c r="J33" s="59"/>
      <c r="K33" s="59"/>
      <c r="L33" s="30"/>
    </row>
    <row r="34" spans="2:12" ht="15.75" x14ac:dyDescent="0.25">
      <c r="B34" s="27" t="s">
        <v>14</v>
      </c>
      <c r="C34" s="47">
        <f>C28</f>
        <v>150</v>
      </c>
      <c r="D34" s="61">
        <f t="shared" ref="D34:L34" si="5">D28</f>
        <v>150</v>
      </c>
      <c r="E34" s="61">
        <f t="shared" si="5"/>
        <v>150</v>
      </c>
      <c r="F34" s="61">
        <f t="shared" si="5"/>
        <v>150</v>
      </c>
      <c r="G34" s="61">
        <f t="shared" si="5"/>
        <v>150</v>
      </c>
      <c r="H34" s="61">
        <f t="shared" si="5"/>
        <v>150</v>
      </c>
      <c r="I34" s="61">
        <f t="shared" si="5"/>
        <v>150</v>
      </c>
      <c r="J34" s="61">
        <f t="shared" si="5"/>
        <v>150</v>
      </c>
      <c r="K34" s="61">
        <f t="shared" si="5"/>
        <v>150</v>
      </c>
      <c r="L34" s="44">
        <f t="shared" si="5"/>
        <v>150</v>
      </c>
    </row>
    <row r="35" spans="2:12" ht="15.75" x14ac:dyDescent="0.25">
      <c r="B35" s="28" t="s">
        <v>15</v>
      </c>
      <c r="C35" s="48">
        <v>3000</v>
      </c>
      <c r="D35" s="61">
        <v>0</v>
      </c>
      <c r="E35" s="61">
        <v>0</v>
      </c>
      <c r="F35" s="61">
        <v>0</v>
      </c>
      <c r="G35" s="61">
        <v>0</v>
      </c>
      <c r="H35" s="61">
        <v>0</v>
      </c>
      <c r="I35" s="61">
        <v>0</v>
      </c>
      <c r="J35" s="61">
        <v>0</v>
      </c>
      <c r="K35" s="61">
        <v>0</v>
      </c>
      <c r="L35" s="44">
        <v>0</v>
      </c>
    </row>
    <row r="36" spans="2:12" ht="15.75" x14ac:dyDescent="0.25">
      <c r="B36" s="25" t="s">
        <v>16</v>
      </c>
      <c r="C36" s="39">
        <f t="shared" ref="C36:H36" si="6">C32+C34-C35</f>
        <v>-2570.6999999999998</v>
      </c>
      <c r="D36" s="57">
        <f t="shared" si="6"/>
        <v>465.56</v>
      </c>
      <c r="E36" s="57">
        <f t="shared" si="6"/>
        <v>811.5</v>
      </c>
      <c r="F36" s="57">
        <f t="shared" si="6"/>
        <v>442.04</v>
      </c>
      <c r="G36" s="57">
        <f t="shared" si="6"/>
        <v>658.62</v>
      </c>
      <c r="H36" s="57">
        <f t="shared" si="6"/>
        <v>958.5</v>
      </c>
      <c r="I36" s="57">
        <f>I32+I34-I35</f>
        <v>1199.58</v>
      </c>
      <c r="J36" s="57">
        <f>J32+J34-J35</f>
        <v>1958.1</v>
      </c>
      <c r="K36" s="57">
        <f>K32+K34-K35</f>
        <v>3960.24</v>
      </c>
      <c r="L36" s="40">
        <f>L32+L34-L35</f>
        <v>3172.32</v>
      </c>
    </row>
    <row r="37" spans="2:12" ht="16.5" thickBot="1" x14ac:dyDescent="0.3">
      <c r="B37" s="29" t="s">
        <v>17</v>
      </c>
      <c r="C37" s="49">
        <f>C36</f>
        <v>-2570.6999999999998</v>
      </c>
      <c r="D37" s="62">
        <f>C37+D36</f>
        <v>-2105.14</v>
      </c>
      <c r="E37" s="62">
        <f t="shared" ref="E37:L37" si="7">D37+E36</f>
        <v>-1293.6399999999999</v>
      </c>
      <c r="F37" s="62">
        <f t="shared" si="7"/>
        <v>-851.59999999999991</v>
      </c>
      <c r="G37" s="62">
        <f t="shared" si="7"/>
        <v>-192.9799999999999</v>
      </c>
      <c r="H37" s="62">
        <f t="shared" si="7"/>
        <v>765.5200000000001</v>
      </c>
      <c r="I37" s="62">
        <f t="shared" si="7"/>
        <v>1965.1</v>
      </c>
      <c r="J37" s="62">
        <f t="shared" si="7"/>
        <v>3923.2</v>
      </c>
      <c r="K37" s="62">
        <f t="shared" si="7"/>
        <v>7883.44</v>
      </c>
      <c r="L37" s="45">
        <f t="shared" si="7"/>
        <v>11055.76</v>
      </c>
    </row>
    <row r="38" spans="2:12" ht="25.5" hidden="1" customHeight="1" x14ac:dyDescent="0.25">
      <c r="B38" s="2"/>
      <c r="C38" s="8">
        <f>IF(C37&gt;0,C11,0)</f>
        <v>0</v>
      </c>
      <c r="D38" s="9">
        <f t="shared" ref="D38:L38" si="8">IF(AND(C37&lt;0,D37&gt;0),C11+(-C37/(D37-C37)),0)</f>
        <v>0</v>
      </c>
      <c r="E38" s="9">
        <f t="shared" si="8"/>
        <v>0</v>
      </c>
      <c r="F38" s="9">
        <f t="shared" si="8"/>
        <v>0</v>
      </c>
      <c r="G38" s="9">
        <f t="shared" si="8"/>
        <v>0</v>
      </c>
      <c r="H38" s="11">
        <f t="shared" si="8"/>
        <v>5.201335419926969</v>
      </c>
      <c r="I38" s="9">
        <f t="shared" si="8"/>
        <v>0</v>
      </c>
      <c r="J38" s="9">
        <f t="shared" si="8"/>
        <v>0</v>
      </c>
      <c r="K38" s="9">
        <f t="shared" si="8"/>
        <v>0</v>
      </c>
      <c r="L38" s="10">
        <f t="shared" si="8"/>
        <v>0</v>
      </c>
    </row>
    <row r="39" spans="2:12" ht="25.5" customHeight="1" thickTop="1" x14ac:dyDescent="0.25">
      <c r="B39" s="17"/>
      <c r="C39" s="9"/>
      <c r="D39" s="9"/>
      <c r="E39" s="9"/>
      <c r="F39" s="9"/>
      <c r="G39" s="9"/>
      <c r="H39" s="11"/>
      <c r="I39" s="9"/>
      <c r="J39" s="9"/>
      <c r="K39" s="9"/>
      <c r="L39" s="9"/>
    </row>
    <row r="40" spans="2:12" ht="20.100000000000001" customHeight="1" x14ac:dyDescent="0.25">
      <c r="B40" s="12" t="s">
        <v>18</v>
      </c>
      <c r="C40" s="16">
        <f>SUM(C38:L38)</f>
        <v>5.201335419926969</v>
      </c>
      <c r="D40" s="12" t="s">
        <v>19</v>
      </c>
      <c r="E40" s="65"/>
      <c r="G40" s="66" t="str">
        <f>CONCATENATE("La inversión se recupera en ",TEXT(C40,"#,##")," años")</f>
        <v>La inversión se recupera en 5,2 años</v>
      </c>
      <c r="H40" s="65"/>
      <c r="I40" s="65"/>
      <c r="J40" s="65"/>
      <c r="K40" s="65"/>
      <c r="L40" s="65"/>
    </row>
    <row r="41" spans="2:12" ht="21" x14ac:dyDescent="0.3">
      <c r="B41" s="12" t="s">
        <v>22</v>
      </c>
      <c r="C41" s="67">
        <f>IRR(C36:L36)</f>
        <v>0.32974747776187496</v>
      </c>
      <c r="D41" s="12" t="s">
        <v>23</v>
      </c>
      <c r="E41" s="13"/>
      <c r="F41" s="13"/>
      <c r="G41" s="13"/>
      <c r="H41" s="13"/>
      <c r="I41" s="13"/>
      <c r="J41" s="13"/>
      <c r="K41" s="13"/>
      <c r="L41" s="13"/>
    </row>
    <row r="42" spans="2:12" ht="21" x14ac:dyDescent="0.3">
      <c r="B42" s="12" t="s">
        <v>21</v>
      </c>
      <c r="C42" s="68">
        <f>(C32:L32)/C35</f>
        <v>9.3100000000000002E-2</v>
      </c>
      <c r="D42" s="12" t="s">
        <v>27</v>
      </c>
      <c r="E42" s="14"/>
      <c r="F42" s="13"/>
      <c r="G42" s="13"/>
      <c r="H42" s="13"/>
      <c r="I42" s="13"/>
      <c r="J42" s="15"/>
      <c r="K42" s="13"/>
      <c r="L42" s="13"/>
    </row>
    <row r="43" spans="2:12" ht="18.75" x14ac:dyDescent="0.3">
      <c r="B43" s="3"/>
      <c r="E43" s="5"/>
      <c r="J43" s="4"/>
    </row>
  </sheetData>
  <mergeCells count="11">
    <mergeCell ref="B9:L9"/>
    <mergeCell ref="B10:B11"/>
    <mergeCell ref="C10:L10"/>
    <mergeCell ref="B4:L4"/>
    <mergeCell ref="B5:L5"/>
    <mergeCell ref="G8:H8"/>
    <mergeCell ref="C8:D8"/>
    <mergeCell ref="J8:L8"/>
    <mergeCell ref="B7:L7"/>
    <mergeCell ref="C6:I6"/>
    <mergeCell ref="J6:L6"/>
  </mergeCells>
  <conditionalFormatting sqref="C42">
    <cfRule type="cellIs" dxfId="4" priority="1" operator="lessThanOrEqual">
      <formula>0</formula>
    </cfRule>
    <cfRule type="cellIs" dxfId="3" priority="4" operator="greaterThan">
      <formula>0</formula>
    </cfRule>
    <cfRule type="cellIs" dxfId="2" priority="5" operator="lessThan">
      <formula>0</formula>
    </cfRule>
  </conditionalFormatting>
  <conditionalFormatting sqref="C41">
    <cfRule type="cellIs" dxfId="1" priority="2" operator="lessThanOrEqual">
      <formula>0</formula>
    </cfRule>
    <cfRule type="cellIs" dxfId="0" priority="3" operator="greaterThan">
      <formula>0</formula>
    </cfRule>
  </conditionalFormatting>
  <pageMargins left="0.7" right="0.7" top="0.75" bottom="0.75" header="0.3" footer="0.3"/>
  <pageSetup paperSize="9" orientation="portrait" verticalDpi="300" r:id="rId1"/>
  <ignoredErrors>
    <ignoredError sqref="C34:L34" unlockedFormula="1"/>
  </ignoredErrors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Payback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Planilla Excel</dc:creator>
  <cp:lastModifiedBy>Cecilia</cp:lastModifiedBy>
  <dcterms:created xsi:type="dcterms:W3CDTF">2015-11-23T19:13:17Z</dcterms:created>
  <dcterms:modified xsi:type="dcterms:W3CDTF">2015-12-02T02:31:39Z</dcterms:modified>
</cp:coreProperties>
</file>