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7740" tabRatio="857"/>
  </bookViews>
  <sheets>
    <sheet name="Instrucciones de Uso" sheetId="5" r:id="rId1"/>
    <sheet name="Datos" sheetId="1" r:id="rId2"/>
    <sheet name="Análisis financiero" sheetId="2" r:id="rId3"/>
    <sheet name="Análisis de Rentabilidad" sheetId="3" r:id="rId4"/>
    <sheet name="Análisis de Gestión" sheetId="4" r:id="rId5"/>
  </sheets>
  <definedNames>
    <definedName name="_xlnm.Print_Area" localSheetId="4">'Análisis de Gestión'!$B:$H</definedName>
    <definedName name="_xlnm.Print_Area" localSheetId="3">'Análisis de Rentabilidad'!$B:$H</definedName>
    <definedName name="_xlnm.Print_Area" localSheetId="2">'Análisis financiero'!$B:$H</definedName>
    <definedName name="_xlnm.Print_Area" localSheetId="1">Datos!$B:$F</definedName>
  </definedNames>
  <calcPr calcId="152511" fullCalcOnLoad="1"/>
</workbook>
</file>

<file path=xl/calcChain.xml><?xml version="1.0" encoding="utf-8"?>
<calcChain xmlns="http://schemas.openxmlformats.org/spreadsheetml/2006/main">
  <c r="F6" i="4" l="1"/>
  <c r="E6" i="4"/>
  <c r="D6" i="4"/>
  <c r="C6" i="4"/>
  <c r="C4" i="3"/>
  <c r="F6" i="3"/>
  <c r="E6" i="3"/>
  <c r="D6" i="3"/>
  <c r="C6" i="3"/>
  <c r="F6" i="2"/>
  <c r="E6" i="2"/>
  <c r="D6" i="2"/>
  <c r="C6" i="2"/>
  <c r="D10" i="1"/>
  <c r="E10" i="1"/>
  <c r="F10" i="1"/>
  <c r="C10" i="1"/>
  <c r="C22" i="1" s="1"/>
  <c r="C14" i="2" s="1"/>
  <c r="D25" i="1"/>
  <c r="D30" i="1"/>
  <c r="D23" i="2"/>
  <c r="E25" i="1"/>
  <c r="E23" i="2" s="1"/>
  <c r="E30" i="1"/>
  <c r="F25" i="1"/>
  <c r="F30" i="1"/>
  <c r="F17" i="2"/>
  <c r="C25" i="1"/>
  <c r="C30" i="1"/>
  <c r="F16" i="1"/>
  <c r="F19" i="1"/>
  <c r="F17" i="4" s="1"/>
  <c r="F33" i="1"/>
  <c r="E19" i="1"/>
  <c r="E17" i="4" s="1"/>
  <c r="E16" i="1"/>
  <c r="E33" i="1"/>
  <c r="C16" i="1"/>
  <c r="C19" i="1"/>
  <c r="C17" i="4" s="1"/>
  <c r="C33" i="1"/>
  <c r="C11" i="2" s="1"/>
  <c r="D44" i="1"/>
  <c r="D8" i="4" s="1"/>
  <c r="E44" i="1"/>
  <c r="E23" i="3" s="1"/>
  <c r="E8" i="4"/>
  <c r="F44" i="1"/>
  <c r="F8" i="4" s="1"/>
  <c r="C44" i="1"/>
  <c r="C8" i="4"/>
  <c r="D33" i="1"/>
  <c r="D41" i="1"/>
  <c r="D47" i="1"/>
  <c r="E41" i="1"/>
  <c r="E47" i="1"/>
  <c r="F41" i="1"/>
  <c r="F53" i="1" s="1"/>
  <c r="F55" i="1" s="1"/>
  <c r="F57" i="1" s="1"/>
  <c r="F60" i="1" s="1"/>
  <c r="F47" i="1"/>
  <c r="C41" i="1"/>
  <c r="C20" i="4" s="1"/>
  <c r="C47" i="1"/>
  <c r="D16" i="1"/>
  <c r="D19" i="1"/>
  <c r="D17" i="4" s="1"/>
  <c r="C23" i="3"/>
  <c r="D14" i="4"/>
  <c r="E14" i="4"/>
  <c r="F14" i="4"/>
  <c r="C14" i="4"/>
  <c r="D11" i="4"/>
  <c r="E11" i="4"/>
  <c r="F11" i="4"/>
  <c r="C11" i="4"/>
  <c r="C4" i="4"/>
  <c r="C4" i="2"/>
  <c r="D37" i="1" l="1"/>
  <c r="D38" i="1" s="1"/>
  <c r="E53" i="1"/>
  <c r="E55" i="1" s="1"/>
  <c r="E57" i="1" s="1"/>
  <c r="E60" i="1" s="1"/>
  <c r="E11" i="3" s="1"/>
  <c r="D23" i="3"/>
  <c r="D22" i="1"/>
  <c r="D14" i="2" s="1"/>
  <c r="F22" i="1"/>
  <c r="F14" i="2" s="1"/>
  <c r="E17" i="2"/>
  <c r="D8" i="2"/>
  <c r="D11" i="2"/>
  <c r="C53" i="1"/>
  <c r="C55" i="1" s="1"/>
  <c r="C57" i="1" s="1"/>
  <c r="C60" i="1" s="1"/>
  <c r="C11" i="3" s="1"/>
  <c r="F11" i="2"/>
  <c r="D53" i="1"/>
  <c r="D55" i="1" s="1"/>
  <c r="D57" i="1" s="1"/>
  <c r="D60" i="1" s="1"/>
  <c r="E20" i="4"/>
  <c r="C37" i="1"/>
  <c r="D20" i="2"/>
  <c r="E37" i="1"/>
  <c r="E14" i="3" s="1"/>
  <c r="F20" i="2"/>
  <c r="C8" i="2"/>
  <c r="F8" i="2"/>
  <c r="E20" i="2"/>
  <c r="F20" i="4"/>
  <c r="F37" i="1"/>
  <c r="F8" i="3" s="1"/>
  <c r="F23" i="2"/>
  <c r="C20" i="2"/>
  <c r="E8" i="2"/>
  <c r="E22" i="1"/>
  <c r="E14" i="2" s="1"/>
  <c r="C23" i="2"/>
  <c r="D17" i="2"/>
  <c r="E11" i="2"/>
  <c r="D20" i="4"/>
  <c r="C17" i="2"/>
  <c r="F23" i="3"/>
  <c r="E20" i="3"/>
  <c r="D20" i="3"/>
  <c r="D17" i="3"/>
  <c r="F20" i="3"/>
  <c r="F11" i="3"/>
  <c r="F17" i="3"/>
  <c r="E17" i="3" l="1"/>
  <c r="C20" i="3"/>
  <c r="C17" i="3"/>
  <c r="E8" i="3"/>
  <c r="C8" i="3"/>
  <c r="D8" i="3"/>
  <c r="D14" i="3"/>
  <c r="D11" i="3"/>
  <c r="F38" i="1"/>
  <c r="F14" i="3"/>
  <c r="C38" i="1"/>
  <c r="E38" i="1"/>
  <c r="C14" i="3"/>
</calcChain>
</file>

<file path=xl/sharedStrings.xml><?xml version="1.0" encoding="utf-8"?>
<sst xmlns="http://schemas.openxmlformats.org/spreadsheetml/2006/main" count="132" uniqueCount="117">
  <si>
    <t>ACTIVO</t>
  </si>
  <si>
    <t>Caja</t>
  </si>
  <si>
    <t>Bancos</t>
  </si>
  <si>
    <t>Clientes</t>
  </si>
  <si>
    <t>INMOVILIZADO</t>
  </si>
  <si>
    <t>Inmovilizado inmaterial</t>
  </si>
  <si>
    <t>EXISTENCIAS</t>
  </si>
  <si>
    <t>Capital</t>
  </si>
  <si>
    <t>Reservas</t>
  </si>
  <si>
    <t>Perdidas y ganancias</t>
  </si>
  <si>
    <t>Deudas con entidades de crédito</t>
  </si>
  <si>
    <t>Otras dudas a largo plazo</t>
  </si>
  <si>
    <t>ACREEDORES A CORTO PLAZO</t>
  </si>
  <si>
    <t xml:space="preserve">Otros recursos </t>
  </si>
  <si>
    <t>RECURSOS PROPIOS</t>
  </si>
  <si>
    <t>Proveedores</t>
  </si>
  <si>
    <t>Entidades de crédito</t>
  </si>
  <si>
    <t>Otras deudas a corto</t>
  </si>
  <si>
    <t>CUENTA DE RESULTADOS</t>
  </si>
  <si>
    <t>Ventas</t>
  </si>
  <si>
    <t>Compras</t>
  </si>
  <si>
    <t>Terrenos y construcciones</t>
  </si>
  <si>
    <t>Otro inmovilizado material</t>
  </si>
  <si>
    <t>Otro realizable</t>
  </si>
  <si>
    <t>DISPONIBLE</t>
  </si>
  <si>
    <t>INGRESOS</t>
  </si>
  <si>
    <t>Otros ingresos</t>
  </si>
  <si>
    <t>CONSUMOS</t>
  </si>
  <si>
    <t>Variación de existencias</t>
  </si>
  <si>
    <t>GASTOS</t>
  </si>
  <si>
    <t>Gastos de personal</t>
  </si>
  <si>
    <t>Seguros Sociales</t>
  </si>
  <si>
    <t>Servicios y suministros</t>
  </si>
  <si>
    <t>Tributos</t>
  </si>
  <si>
    <t>Otros gastos</t>
  </si>
  <si>
    <t>Gastos financieros</t>
  </si>
  <si>
    <t>CASH FLOW</t>
  </si>
  <si>
    <t>Dotación amortizaciones</t>
  </si>
  <si>
    <t>Resultados extraordinarios</t>
  </si>
  <si>
    <t>Impuesto sobre beneficios</t>
  </si>
  <si>
    <t>RESULTADO NETO</t>
  </si>
  <si>
    <t xml:space="preserve">TOTAL ACTIVO </t>
  </si>
  <si>
    <t>TOTAL PASIVO</t>
  </si>
  <si>
    <t>PASIVO</t>
  </si>
  <si>
    <t>Relación entre financiación propia y ajena</t>
  </si>
  <si>
    <t>DISPON. + REALIZABLE</t>
  </si>
  <si>
    <t>EXIGIBLE A CORTO</t>
  </si>
  <si>
    <t>ACTIVO CIRCULANTE</t>
  </si>
  <si>
    <t>PASIVO CIRCULANTE</t>
  </si>
  <si>
    <t>ACTIVOS TOTALES</t>
  </si>
  <si>
    <t xml:space="preserve">    PASIVO EXIGIBLE   </t>
  </si>
  <si>
    <t xml:space="preserve">        INMOVILIZADO         </t>
  </si>
  <si>
    <t>EXIG. LARGO + R. PROP.</t>
  </si>
  <si>
    <t xml:space="preserve">EMPRESA:   </t>
  </si>
  <si>
    <t>RATIOS</t>
  </si>
  <si>
    <t>Capacidad para atender las obligaciones de pago a corto sin realizar existencias</t>
  </si>
  <si>
    <t>RECURSOS TOTALES</t>
  </si>
  <si>
    <t>CAPITAL SOCIAL</t>
  </si>
  <si>
    <t>RECURS. TOTALES</t>
  </si>
  <si>
    <t>Rentabilidad de los recursos propios</t>
  </si>
  <si>
    <t>Rentabilidad económica de todos los recursos empleados</t>
  </si>
  <si>
    <t>Rentabilidad del capital social</t>
  </si>
  <si>
    <t>VENTAS</t>
  </si>
  <si>
    <t>365 x PROVEEDORES</t>
  </si>
  <si>
    <t>COMPRAS</t>
  </si>
  <si>
    <t>365 x CLIENTES</t>
  </si>
  <si>
    <t>Plazo medio concedido a clientes</t>
  </si>
  <si>
    <t>PRODUCTIVIDAD</t>
  </si>
  <si>
    <t>GASTOS PERSONAL</t>
  </si>
  <si>
    <t>Relación entre el resultado de la gestión y los gastos de personal</t>
  </si>
  <si>
    <t>365 x DISPONIBLE</t>
  </si>
  <si>
    <t>Días de compra cubiertos con el saldo disponible</t>
  </si>
  <si>
    <t>365 x EXISTENCIAS</t>
  </si>
  <si>
    <t>Número de días que tardan en vaciarse el saldo en inventarios</t>
  </si>
  <si>
    <t>PROVEEDORES</t>
  </si>
  <si>
    <t>CLIENTES</t>
  </si>
  <si>
    <t>MARGEN x100</t>
  </si>
  <si>
    <t>Porcentaje de margen sobre ventas</t>
  </si>
  <si>
    <t>ACREEDORES A LARGO PLAZO</t>
  </si>
  <si>
    <t>GENERACIÓN BRUTA DE FONDOS</t>
  </si>
  <si>
    <t>RESULTADO DE EXPLOTACIÓN</t>
  </si>
  <si>
    <t>Capacidad para hacer frente a las obligaciones a corto basándose en la realización del activo circulante</t>
  </si>
  <si>
    <t>Estructura de financiación del inmovilizado</t>
  </si>
  <si>
    <t>TESORERÍA</t>
  </si>
  <si>
    <t>Autonomía financiera que indica nivel de autofinanciación</t>
  </si>
  <si>
    <t>RESULTADO NETO x 100</t>
  </si>
  <si>
    <t xml:space="preserve">    RESULTADO NETO x 100</t>
  </si>
  <si>
    <t>Rentabilidad de la ventas</t>
  </si>
  <si>
    <t xml:space="preserve"> RESULTADO GESTIÓN</t>
  </si>
  <si>
    <t>EXISTENCIAS EN DÍAS DE COMPRA</t>
  </si>
  <si>
    <t>DÍAS DE PAGO A PROVEEDORES</t>
  </si>
  <si>
    <t>Número de días concedidos por proveedores</t>
  </si>
  <si>
    <t>DÍAS DE COBRO A CLIENTES</t>
  </si>
  <si>
    <t>ROTACIÓN DE TESORERÍA</t>
  </si>
  <si>
    <t>Amortiz. inmovilizado material</t>
  </si>
  <si>
    <t>Capital de trabajo. Parte de activo circulante financiado con recursos a largo plazo.</t>
  </si>
  <si>
    <t xml:space="preserve">RECURS. A LARGO MENOS INMOVILIZADO </t>
  </si>
  <si>
    <t>(Bº + G. FINANC.)x100</t>
  </si>
  <si>
    <t>Rentabilidad financiera de todos los recursos empleados en la empresa</t>
  </si>
  <si>
    <t>Capital de trabajo //  Fondo de maniobra</t>
  </si>
  <si>
    <t>Sandolán S.A</t>
  </si>
  <si>
    <t>PERÍODOS</t>
  </si>
  <si>
    <t>Existencias</t>
  </si>
  <si>
    <t>Realizables</t>
  </si>
  <si>
    <t>Fórmula</t>
  </si>
  <si>
    <t>Significado</t>
  </si>
  <si>
    <t>Tesorería</t>
  </si>
  <si>
    <t>Liquidez</t>
  </si>
  <si>
    <t>Autonomía</t>
  </si>
  <si>
    <t>Endeudamiento</t>
  </si>
  <si>
    <t>Estabilidad</t>
  </si>
  <si>
    <t>Financiera</t>
  </si>
  <si>
    <t>Recursos Propios</t>
  </si>
  <si>
    <t>Global</t>
  </si>
  <si>
    <t>De Capital</t>
  </si>
  <si>
    <t>Rent. Ventas</t>
  </si>
  <si>
    <t>Margen sobre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</si>
</sst>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"/>
  </numFmts>
  <fonts count="17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i/>
      <sz val="11"/>
      <color indexed="6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2" borderId="1" xfId="0" applyFont="1" applyFill="1" applyBorder="1"/>
    <xf numFmtId="4" fontId="7" fillId="2" borderId="1" xfId="0" applyNumberFormat="1" applyFont="1" applyFill="1" applyBorder="1"/>
    <xf numFmtId="0" fontId="6" fillId="0" borderId="1" xfId="0" applyFont="1" applyBorder="1" applyAlignment="1">
      <alignment horizontal="left" wrapText="1"/>
    </xf>
    <xf numFmtId="4" fontId="6" fillId="0" borderId="1" xfId="0" applyNumberFormat="1" applyFont="1" applyBorder="1" applyProtection="1">
      <protection locked="0"/>
    </xf>
    <xf numFmtId="0" fontId="6" fillId="0" borderId="1" xfId="0" applyFont="1" applyFill="1" applyBorder="1" applyAlignment="1">
      <alignment wrapText="1"/>
    </xf>
    <xf numFmtId="4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/>
    <xf numFmtId="0" fontId="9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0" fillId="0" borderId="0" xfId="0" applyFont="1" applyBorder="1" applyAlignment="1"/>
    <xf numFmtId="0" fontId="7" fillId="0" borderId="0" xfId="0" applyFont="1"/>
    <xf numFmtId="0" fontId="8" fillId="0" borderId="0" xfId="0" applyFont="1"/>
    <xf numFmtId="0" fontId="11" fillId="0" borderId="0" xfId="1" applyFont="1" applyAlignment="1" applyProtection="1">
      <alignment horizontal="righ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80" fontId="6" fillId="0" borderId="0" xfId="0" applyNumberFormat="1" applyFont="1"/>
    <xf numFmtId="0" fontId="6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justify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0" xfId="1" applyFont="1" applyBorder="1" applyAlignment="1" applyProtection="1">
      <alignment horizontal="center"/>
    </xf>
    <xf numFmtId="0" fontId="6" fillId="0" borderId="0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5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6" fillId="0" borderId="0" xfId="0" applyFont="1" applyBorder="1" applyAlignment="1"/>
    <xf numFmtId="10" fontId="6" fillId="0" borderId="2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RATIOS: CUANTO MAYOR=MEJOR SITUACIÓN</a:t>
            </a:r>
          </a:p>
        </c:rich>
      </c:tx>
      <c:layout>
        <c:manualLayout>
          <c:xMode val="edge"/>
          <c:yMode val="edge"/>
          <c:x val="0.14450897395051052"/>
          <c:y val="2.30414746543778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0579870083135"/>
          <c:y val="0.17972390670881946"/>
          <c:w val="0.83815147183135363"/>
          <c:h val="0.5714298572280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financiero'!$B$8</c:f>
              <c:strCache>
                <c:ptCount val="1"/>
                <c:pt idx="0">
                  <c:v>Tesorería</c:v>
                </c:pt>
              </c:strCache>
            </c:strRef>
          </c:tx>
          <c:invertIfNegative val="0"/>
          <c:cat>
            <c:numRef>
              <c:f>'Análisis financiero'!$C$6:$F$6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financiero'!$C$8:$F$8</c:f>
              <c:numCache>
                <c:formatCode>0.00</c:formatCode>
                <c:ptCount val="4"/>
                <c:pt idx="0">
                  <c:v>1.5679012345679013</c:v>
                </c:pt>
                <c:pt idx="1">
                  <c:v>1.6082474226804124</c:v>
                </c:pt>
                <c:pt idx="2">
                  <c:v>2.544</c:v>
                </c:pt>
                <c:pt idx="3">
                  <c:v>2.1111111111111112</c:v>
                </c:pt>
              </c:numCache>
            </c:numRef>
          </c:val>
        </c:ser>
        <c:ser>
          <c:idx val="1"/>
          <c:order val="1"/>
          <c:tx>
            <c:strRef>
              <c:f>'Análisis financiero'!$B$11</c:f>
              <c:strCache>
                <c:ptCount val="1"/>
                <c:pt idx="0">
                  <c:v>Liquidez</c:v>
                </c:pt>
              </c:strCache>
            </c:strRef>
          </c:tx>
          <c:invertIfNegative val="0"/>
          <c:val>
            <c:numRef>
              <c:f>'Análisis financiero'!$C$11:$F$11</c:f>
              <c:numCache>
                <c:formatCode>0.00</c:formatCode>
                <c:ptCount val="4"/>
                <c:pt idx="0">
                  <c:v>2.6790123456790123</c:v>
                </c:pt>
                <c:pt idx="1">
                  <c:v>2.7422680412371134</c:v>
                </c:pt>
                <c:pt idx="2">
                  <c:v>4.1440000000000001</c:v>
                </c:pt>
                <c:pt idx="3">
                  <c:v>3.5694444444444446</c:v>
                </c:pt>
              </c:numCache>
            </c:numRef>
          </c:val>
        </c:ser>
        <c:ser>
          <c:idx val="2"/>
          <c:order val="2"/>
          <c:tx>
            <c:strRef>
              <c:f>'Análisis financiero'!$B$14:$B$15</c:f>
              <c:strCache>
                <c:ptCount val="1"/>
                <c:pt idx="0">
                  <c:v>Autonomía</c:v>
                </c:pt>
              </c:strCache>
            </c:strRef>
          </c:tx>
          <c:invertIfNegative val="0"/>
          <c:val>
            <c:numRef>
              <c:f>'Análisis financiero'!$C$14:$F$14</c:f>
              <c:numCache>
                <c:formatCode>0.00</c:formatCode>
                <c:ptCount val="4"/>
                <c:pt idx="0">
                  <c:v>0.68073136427566805</c:v>
                </c:pt>
                <c:pt idx="1">
                  <c:v>0.68808567603748327</c:v>
                </c:pt>
                <c:pt idx="2">
                  <c:v>0.70925414364640882</c:v>
                </c:pt>
                <c:pt idx="3">
                  <c:v>0.72214580467675382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24896"/>
        <c:axId val="219928256"/>
      </c:barChart>
      <c:catAx>
        <c:axId val="2199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1992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92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1992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53209533779376"/>
          <c:y val="0.87096967717744955"/>
          <c:w val="0.62716854034864133"/>
          <c:h val="0.10138248847926268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19685039370078741" l="0.78740157480314965" r="0.78740157480314965" t="0.39370078740157483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RATIOS: CUANTO MAYOR=PEOR SITUACIÓN</a:t>
            </a:r>
          </a:p>
        </c:rich>
      </c:tx>
      <c:layout>
        <c:manualLayout>
          <c:xMode val="edge"/>
          <c:yMode val="edge"/>
          <c:x val="0.138461861498081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53867418671001"/>
          <c:y val="0.17129707075136877"/>
          <c:w val="0.84000126202112679"/>
          <c:h val="0.59259527178851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'Análisis financiero'!$B$17:$B$18</c:f>
              <c:strCache>
                <c:ptCount val="1"/>
                <c:pt idx="0">
                  <c:v>Endeudamiento</c:v>
                </c:pt>
              </c:strCache>
            </c:strRef>
          </c:tx>
          <c:invertIfNegative val="0"/>
          <c:cat>
            <c:numRef>
              <c:f>'Análisis financiero'!$C$6:$F$6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financiero'!$C$17:$F$17</c:f>
              <c:numCache>
                <c:formatCode>0.00</c:formatCode>
                <c:ptCount val="4"/>
                <c:pt idx="0">
                  <c:v>0.46900826446280991</c:v>
                </c:pt>
                <c:pt idx="1">
                  <c:v>0.45330739299610895</c:v>
                </c:pt>
                <c:pt idx="2">
                  <c:v>0.40993184031158714</c:v>
                </c:pt>
                <c:pt idx="3">
                  <c:v>0.38476190476190475</c:v>
                </c:pt>
              </c:numCache>
            </c:numRef>
          </c:val>
        </c:ser>
        <c:ser>
          <c:idx val="2"/>
          <c:order val="1"/>
          <c:tx>
            <c:strRef>
              <c:f>'Análisis financiero'!$B$20:$B$21</c:f>
              <c:strCache>
                <c:ptCount val="1"/>
                <c:pt idx="0">
                  <c:v>Estabilidad</c:v>
                </c:pt>
              </c:strCache>
            </c:strRef>
          </c:tx>
          <c:invertIfNegative val="0"/>
          <c:val>
            <c:numRef>
              <c:f>'Análisis financiero'!$C$20:$F$20</c:f>
              <c:numCache>
                <c:formatCode>0.00</c:formatCode>
                <c:ptCount val="4"/>
                <c:pt idx="0">
                  <c:v>0.78412698412698412</c:v>
                </c:pt>
                <c:pt idx="1">
                  <c:v>0.74</c:v>
                </c:pt>
                <c:pt idx="2">
                  <c:v>0.7029478458049887</c:v>
                </c:pt>
                <c:pt idx="3">
                  <c:v>0.71755725190839692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54960"/>
        <c:axId val="113754400"/>
      </c:barChart>
      <c:catAx>
        <c:axId val="11375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11375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754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11375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153878457500501"/>
          <c:y val="0.88426314766209779"/>
          <c:w val="0.57230866141732284"/>
          <c:h val="0.10185233790220671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CAPITAL</a:t>
            </a:r>
            <a:r>
              <a:rPr lang="en-US" sz="1000" baseline="0"/>
              <a:t> DE TRABAJO // </a:t>
            </a:r>
            <a:r>
              <a:rPr lang="en-US" sz="1000"/>
              <a:t>FONDO DE MANIOBRA</a:t>
            </a:r>
          </a:p>
        </c:rich>
      </c:tx>
      <c:layout>
        <c:manualLayout>
          <c:xMode val="edge"/>
          <c:yMode val="edge"/>
          <c:x val="0.38078938245926802"/>
          <c:y val="2.5641025641025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06184007645001"/>
          <c:y val="0.20512923241803094"/>
          <c:w val="0.87821685903400637"/>
          <c:h val="0.61025946644364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financiero'!$B$23:$B$24</c:f>
              <c:strCache>
                <c:ptCount val="1"/>
                <c:pt idx="0">
                  <c:v>Capital de trabajo //  Fondo de maniobra</c:v>
                </c:pt>
              </c:strCache>
            </c:strRef>
          </c:tx>
          <c:invertIfNegative val="0"/>
          <c:cat>
            <c:numRef>
              <c:f>'Análisis financiero'!$C$6:$F$6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financiero'!$C$23:$F$23</c:f>
              <c:numCache>
                <c:formatCode>#,##0</c:formatCode>
                <c:ptCount val="4"/>
                <c:pt idx="0">
                  <c:v>1360</c:v>
                </c:pt>
                <c:pt idx="1">
                  <c:v>1690</c:v>
                </c:pt>
                <c:pt idx="2">
                  <c:v>1965</c:v>
                </c:pt>
                <c:pt idx="3">
                  <c:v>1850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45744"/>
        <c:axId val="270846304"/>
      </c:barChart>
      <c:catAx>
        <c:axId val="27084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084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46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08457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RENTABILIDAD DE LOS CAPITALES</a:t>
            </a:r>
          </a:p>
        </c:rich>
      </c:tx>
      <c:layout>
        <c:manualLayout>
          <c:xMode val="edge"/>
          <c:yMode val="edge"/>
          <c:x val="0.23135775332098782"/>
          <c:y val="3.8759689922480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0357556649547"/>
          <c:y val="0.18992319950338959"/>
          <c:w val="0.83365278595989367"/>
          <c:h val="0.56589361484683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Rentabilidad'!$B$8:$B$9</c:f>
              <c:strCache>
                <c:ptCount val="1"/>
                <c:pt idx="0">
                  <c:v>Financiera</c:v>
                </c:pt>
              </c:strCache>
            </c:strRef>
          </c:tx>
          <c:invertIfNegative val="0"/>
          <c:cat>
            <c:numRef>
              <c:f>'Análisis de Rentabilidad'!$C$6:$F$6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de Rentabilidad'!$C$8:$F$8</c:f>
              <c:numCache>
                <c:formatCode>0.00%</c:formatCode>
                <c:ptCount val="4"/>
                <c:pt idx="0">
                  <c:v>0.13642756680731363</c:v>
                </c:pt>
                <c:pt idx="1">
                  <c:v>0.13119143239625167</c:v>
                </c:pt>
                <c:pt idx="2">
                  <c:v>0.13604972375690608</c:v>
                </c:pt>
                <c:pt idx="3">
                  <c:v>0.1327372764786795</c:v>
                </c:pt>
              </c:numCache>
            </c:numRef>
          </c:val>
        </c:ser>
        <c:ser>
          <c:idx val="1"/>
          <c:order val="1"/>
          <c:tx>
            <c:strRef>
              <c:f>'Análisis de Rentabilidad'!$B$11:$B$12</c:f>
              <c:strCache>
                <c:ptCount val="1"/>
                <c:pt idx="0">
                  <c:v>Recursos Propios</c:v>
                </c:pt>
              </c:strCache>
            </c:strRef>
          </c:tx>
          <c:invertIfNegative val="0"/>
          <c:cat>
            <c:numRef>
              <c:f>'Análisis de Rentabilidad'!$C$6:$F$6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de Rentabilidad'!$C$11:$F$11</c:f>
              <c:numCache>
                <c:formatCode>0.00%</c:formatCode>
                <c:ptCount val="4"/>
                <c:pt idx="0">
                  <c:v>0.15909090909090909</c:v>
                </c:pt>
                <c:pt idx="1">
                  <c:v>0.1556420233463035</c:v>
                </c:pt>
                <c:pt idx="2">
                  <c:v>0.15481986368062317</c:v>
                </c:pt>
                <c:pt idx="3">
                  <c:v>0.15142857142857144</c:v>
                </c:pt>
              </c:numCache>
            </c:numRef>
          </c:val>
        </c:ser>
        <c:ser>
          <c:idx val="2"/>
          <c:order val="2"/>
          <c:tx>
            <c:strRef>
              <c:f>'Análisis de Rentabilidad'!$B$14:$B$15</c:f>
              <c:strCache>
                <c:ptCount val="1"/>
                <c:pt idx="0">
                  <c:v>Global</c:v>
                </c:pt>
              </c:strCache>
            </c:strRef>
          </c:tx>
          <c:invertIfNegative val="0"/>
          <c:val>
            <c:numRef>
              <c:f>'Análisis de Rentabilidad'!$C$14:$F$14</c:f>
              <c:numCache>
                <c:formatCode>0.00%</c:formatCode>
                <c:ptCount val="4"/>
                <c:pt idx="0">
                  <c:v>0.10829817158931083</c:v>
                </c:pt>
                <c:pt idx="1">
                  <c:v>0.107095046854083</c:v>
                </c:pt>
                <c:pt idx="2">
                  <c:v>0.10980662983425414</c:v>
                </c:pt>
                <c:pt idx="3">
                  <c:v>0.109353507565337</c:v>
                </c:pt>
              </c:numCache>
            </c:numRef>
          </c:val>
        </c:ser>
        <c:ser>
          <c:idx val="3"/>
          <c:order val="3"/>
          <c:tx>
            <c:strRef>
              <c:f>'Análisis de Rentabilidad'!$B$17:$B$18</c:f>
              <c:strCache>
                <c:ptCount val="1"/>
                <c:pt idx="0">
                  <c:v>De Capital</c:v>
                </c:pt>
              </c:strCache>
            </c:strRef>
          </c:tx>
          <c:invertIfNegative val="0"/>
          <c:val>
            <c:numRef>
              <c:f>'Análisis de Rentabilidad'!$C$17:$F$17</c:f>
              <c:numCache>
                <c:formatCode>0.00%</c:formatCode>
                <c:ptCount val="4"/>
                <c:pt idx="0">
                  <c:v>0.25666666666666665</c:v>
                </c:pt>
                <c:pt idx="1">
                  <c:v>0.26666666666666666</c:v>
                </c:pt>
                <c:pt idx="2">
                  <c:v>0.26500000000000001</c:v>
                </c:pt>
                <c:pt idx="3">
                  <c:v>0.26500000000000001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15808"/>
        <c:axId val="275716368"/>
      </c:barChart>
      <c:catAx>
        <c:axId val="2757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571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5716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5715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6634819309154233"/>
          <c:y val="0.88760015463183384"/>
          <c:w val="0.64244802095722731"/>
          <c:h val="8.527172475533584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RENTABILIDAD DE LAS VENTAS</a:t>
            </a:r>
          </a:p>
        </c:rich>
      </c:tx>
      <c:layout>
        <c:manualLayout>
          <c:xMode val="edge"/>
          <c:yMode val="edge"/>
          <c:x val="0.24665412043379853"/>
          <c:y val="3.717472118959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0357556649547"/>
          <c:y val="0.18587360594795538"/>
          <c:w val="0.82982869061145381"/>
          <c:h val="0.54275092936802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Rentabilidad'!$B$20:$B$20</c:f>
              <c:strCache>
                <c:ptCount val="1"/>
                <c:pt idx="0">
                  <c:v>Rent. Ventas</c:v>
                </c:pt>
              </c:strCache>
            </c:strRef>
          </c:tx>
          <c:invertIfNegative val="0"/>
          <c:cat>
            <c:numRef>
              <c:f>'Análisis de Rentabilidad'!$C$6:$F$6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de Rentabilidad'!$C$20:$F$20</c:f>
              <c:numCache>
                <c:formatCode>0.00%</c:formatCode>
                <c:ptCount val="4"/>
                <c:pt idx="0">
                  <c:v>0.154</c:v>
                </c:pt>
                <c:pt idx="1">
                  <c:v>0.15686274509803921</c:v>
                </c:pt>
                <c:pt idx="2">
                  <c:v>0.15</c:v>
                </c:pt>
                <c:pt idx="3">
                  <c:v>0.13474576271186442</c:v>
                </c:pt>
              </c:numCache>
            </c:numRef>
          </c:val>
        </c:ser>
        <c:ser>
          <c:idx val="1"/>
          <c:order val="1"/>
          <c:tx>
            <c:strRef>
              <c:f>'Análisis de Rentabilidad'!$B$23:$B$23</c:f>
              <c:strCache>
                <c:ptCount val="1"/>
                <c:pt idx="0">
                  <c:v>Margen sobre ventas</c:v>
                </c:pt>
              </c:strCache>
            </c:strRef>
          </c:tx>
          <c:invertIfNegative val="0"/>
          <c:val>
            <c:numRef>
              <c:f>'Análisis de Rentabilidad'!$C$23:$F$23</c:f>
              <c:numCache>
                <c:formatCode>0.00%</c:formatCode>
                <c:ptCount val="4"/>
                <c:pt idx="0">
                  <c:v>0.46</c:v>
                </c:pt>
                <c:pt idx="1">
                  <c:v>0.50980392156862742</c:v>
                </c:pt>
                <c:pt idx="2">
                  <c:v>0.49056603773584906</c:v>
                </c:pt>
                <c:pt idx="3">
                  <c:v>0.48305084745762711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19728"/>
        <c:axId val="275720288"/>
      </c:barChart>
      <c:catAx>
        <c:axId val="2757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572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57202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5719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430230399020387"/>
          <c:y val="0.87360594795539037"/>
          <c:w val="0.56596618539317367"/>
          <c:h val="8.9219330855018542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 DE DÍAS DE GESTIÓN</a:t>
            </a:r>
          </a:p>
        </c:rich>
      </c:tx>
      <c:layout>
        <c:manualLayout>
          <c:xMode val="edge"/>
          <c:yMode val="edge"/>
          <c:x val="0.24019646441253664"/>
          <c:y val="4.0974529346622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61774275633218"/>
          <c:y val="0.14950190365108437"/>
          <c:w val="0.87500078537955372"/>
          <c:h val="0.6013298791299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Gestión'!$J$8</c:f>
              <c:strCache>
                <c:ptCount val="1"/>
                <c:pt idx="0">
                  <c:v>EXISTENCIAS</c:v>
                </c:pt>
              </c:strCache>
            </c:strRef>
          </c:tx>
          <c:invertIfNegative val="0"/>
          <c:cat>
            <c:numRef>
              <c:f>'Análisis de Gestión'!$C$6:$F$6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de Gestión'!$C$8:$F$8</c:f>
              <c:numCache>
                <c:formatCode>0</c:formatCode>
                <c:ptCount val="4"/>
                <c:pt idx="0">
                  <c:v>121.66666666666667</c:v>
                </c:pt>
                <c:pt idx="1">
                  <c:v>160.6</c:v>
                </c:pt>
                <c:pt idx="2">
                  <c:v>135.18518518518519</c:v>
                </c:pt>
                <c:pt idx="3">
                  <c:v>125.65573770491804</c:v>
                </c:pt>
              </c:numCache>
            </c:numRef>
          </c:val>
        </c:ser>
        <c:ser>
          <c:idx val="1"/>
          <c:order val="1"/>
          <c:tx>
            <c:strRef>
              <c:f>'Análisis de Gestión'!$J$11</c:f>
              <c:strCache>
                <c:ptCount val="1"/>
                <c:pt idx="0">
                  <c:v>PROVEEDORES</c:v>
                </c:pt>
              </c:strCache>
            </c:strRef>
          </c:tx>
          <c:invertIfNegative val="0"/>
          <c:val>
            <c:numRef>
              <c:f>'Análisis de Gestión'!$C$11:$F$11</c:f>
              <c:numCache>
                <c:formatCode>0</c:formatCode>
                <c:ptCount val="4"/>
                <c:pt idx="0">
                  <c:v>70.192307692307693</c:v>
                </c:pt>
                <c:pt idx="1">
                  <c:v>74.351851851851848</c:v>
                </c:pt>
                <c:pt idx="2">
                  <c:v>60.365384615384613</c:v>
                </c:pt>
                <c:pt idx="3">
                  <c:v>52.983870967741936</c:v>
                </c:pt>
              </c:numCache>
            </c:numRef>
          </c:val>
        </c:ser>
        <c:ser>
          <c:idx val="2"/>
          <c:order val="2"/>
          <c:tx>
            <c:strRef>
              <c:f>'Análisis de Gestión'!$J$14</c:f>
              <c:strCache>
                <c:ptCount val="1"/>
                <c:pt idx="0">
                  <c:v>CLIENTES</c:v>
                </c:pt>
              </c:strCache>
            </c:strRef>
          </c:tx>
          <c:invertIfNegative val="0"/>
          <c:val>
            <c:numRef>
              <c:f>'Análisis de Gestión'!$C$14:$F$14</c:f>
              <c:numCache>
                <c:formatCode>0</c:formatCode>
                <c:ptCount val="4"/>
                <c:pt idx="0">
                  <c:v>51.1</c:v>
                </c:pt>
                <c:pt idx="1">
                  <c:v>57.254901960784316</c:v>
                </c:pt>
                <c:pt idx="2">
                  <c:v>61.981132075471699</c:v>
                </c:pt>
                <c:pt idx="3">
                  <c:v>47.635593220338983</c:v>
                </c:pt>
              </c:numCache>
            </c:numRef>
          </c:val>
        </c:ser>
        <c:ser>
          <c:idx val="4"/>
          <c:order val="3"/>
          <c:tx>
            <c:strRef>
              <c:f>'Análisis de Gestión'!$J$17</c:f>
              <c:strCache>
                <c:ptCount val="1"/>
                <c:pt idx="0">
                  <c:v>TESORERÍA</c:v>
                </c:pt>
              </c:strCache>
            </c:strRef>
          </c:tx>
          <c:invertIfNegative val="0"/>
          <c:val>
            <c:numRef>
              <c:f>'Análisis de Gestión'!$C$17:$F$17</c:f>
              <c:numCache>
                <c:formatCode>0</c:formatCode>
                <c:ptCount val="4"/>
                <c:pt idx="0">
                  <c:v>60.365384615384613</c:v>
                </c:pt>
                <c:pt idx="1">
                  <c:v>86.518518518518519</c:v>
                </c:pt>
                <c:pt idx="2">
                  <c:v>71.59615384615384</c:v>
                </c:pt>
                <c:pt idx="3">
                  <c:v>64.758064516129039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49664"/>
        <c:axId val="270850224"/>
      </c:barChart>
      <c:catAx>
        <c:axId val="2708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085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850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0849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69119576964644"/>
          <c:y val="0.90365588022427423"/>
          <c:w val="0.56985352014821677"/>
          <c:h val="7.3089700996677776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EVOLUCIÓN DE LA PRODUCTIVIDAD</a:t>
            </a:r>
          </a:p>
        </c:rich>
      </c:tx>
      <c:layout>
        <c:manualLayout>
          <c:xMode val="edge"/>
          <c:yMode val="edge"/>
          <c:x val="0.21897810218978103"/>
          <c:y val="2.6595744680851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41605839416053E-2"/>
          <c:y val="0.19148936170212766"/>
          <c:w val="0.89051094890510951"/>
          <c:h val="0.56914893617021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Gestión'!$B$21:$G$21</c:f>
              <c:strCache>
                <c:ptCount val="6"/>
                <c:pt idx="0">
                  <c:v>PRODUCTIVIDAD</c:v>
                </c:pt>
                <c:pt idx="1">
                  <c:v>2,63</c:v>
                </c:pt>
                <c:pt idx="2">
                  <c:v>3,13</c:v>
                </c:pt>
                <c:pt idx="3">
                  <c:v>2,92</c:v>
                </c:pt>
                <c:pt idx="4">
                  <c:v>2,72</c:v>
                </c:pt>
                <c:pt idx="5">
                  <c:v>GASTOS PERSONAL</c:v>
                </c:pt>
              </c:strCache>
            </c:strRef>
          </c:tx>
          <c:invertIfNegative val="0"/>
          <c:cat>
            <c:numRef>
              <c:f>'Análisis de Gestión'!$C$6:$F$6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'Análisis de Gestión'!$C$20:$F$20</c:f>
              <c:numCache>
                <c:formatCode>0.00</c:formatCode>
                <c:ptCount val="4"/>
                <c:pt idx="0">
                  <c:v>2.625</c:v>
                </c:pt>
                <c:pt idx="1">
                  <c:v>3.1343283582089554</c:v>
                </c:pt>
                <c:pt idx="2">
                  <c:v>2.9236111111111112</c:v>
                </c:pt>
                <c:pt idx="3">
                  <c:v>2.7202380952380953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52464"/>
        <c:axId val="219925456"/>
      </c:barChart>
      <c:catAx>
        <c:axId val="2708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1992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925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2708524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/?ref=spreadsheet_logo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planillaexcel.com/contactanos?ref=spreadsheet_contact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://planillaexcel.com/?ref=spreadsheet_logo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?ref=spreadsheet_logo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.png"/><Relationship Id="rId5" Type="http://schemas.openxmlformats.org/officeDocument/2006/relationships/hyperlink" Target="http://planillaexcel.com/contactanos?ref=spreadsheet_contact" TargetMode="Externa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?ref=spreadsheet_logo" TargetMode="Externa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hyperlink" Target="http://planillaexcel.com/contactanos?ref=spreadsheet_contact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85725</xdr:rowOff>
    </xdr:from>
    <xdr:to>
      <xdr:col>11</xdr:col>
      <xdr:colOff>657225</xdr:colOff>
      <xdr:row>12</xdr:row>
      <xdr:rowOff>47625</xdr:rowOff>
    </xdr:to>
    <xdr:sp macro="" textlink="">
      <xdr:nvSpPr>
        <xdr:cNvPr id="2" name="CuadroTexto 1"/>
        <xdr:cNvSpPr txBox="1"/>
      </xdr:nvSpPr>
      <xdr:spPr>
        <a:xfrm>
          <a:off x="876300" y="247650"/>
          <a:ext cx="8162925" cy="174307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600" u="dbl"/>
            <a:t>Instrucciones de Uso</a:t>
          </a:r>
        </a:p>
        <a:p>
          <a:pPr algn="ctr"/>
          <a:endParaRPr lang="es-AR" sz="1600" u="dbl"/>
        </a:p>
        <a:p>
          <a:pPr algn="l"/>
          <a:r>
            <a:rPr lang="es-AR" sz="1200"/>
            <a:t>1) En la hoja "Datos"</a:t>
          </a:r>
          <a:r>
            <a:rPr lang="es-AR" sz="1200" baseline="0"/>
            <a:t> debes completar la información de tu empresa para los años que quieras analizar.</a:t>
          </a:r>
        </a:p>
        <a:p>
          <a:pPr algn="l"/>
          <a:r>
            <a:rPr lang="es-AR" sz="1200" baseline="0"/>
            <a:t>Notar que las celdas que están en gris son fórmulas, no deberían borrarse ya que arrojan subtotales y totales.</a:t>
          </a:r>
        </a:p>
        <a:p>
          <a:pPr algn="l"/>
          <a:endParaRPr lang="es-AR" sz="1200" baseline="0"/>
        </a:p>
        <a:p>
          <a:pPr algn="l"/>
          <a:r>
            <a:rPr lang="es-AR" sz="1200" baseline="0"/>
            <a:t>2) En las hojas de análisis financiero, rentabilidad y gestión verás como está tu empresa en función de esos indicadores.  Adicionalmente encontras análisis gráficos para comprender mejor la situación de tu empresa.</a:t>
          </a:r>
        </a:p>
        <a:p>
          <a:pPr algn="l"/>
          <a:endParaRPr lang="es-A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114300</xdr:rowOff>
    </xdr:from>
    <xdr:to>
      <xdr:col>1</xdr:col>
      <xdr:colOff>1076325</xdr:colOff>
      <xdr:row>0</xdr:row>
      <xdr:rowOff>266700</xdr:rowOff>
    </xdr:to>
    <xdr:pic>
      <xdr:nvPicPr>
        <xdr:cNvPr id="11277" name="logo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123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1060450</xdr:colOff>
      <xdr:row>0</xdr:row>
      <xdr:rowOff>104140</xdr:rowOff>
    </xdr:from>
    <xdr:to>
      <xdr:col>4</xdr:col>
      <xdr:colOff>53975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295275</xdr:colOff>
      <xdr:row>0</xdr:row>
      <xdr:rowOff>101600</xdr:rowOff>
    </xdr:from>
    <xdr:to>
      <xdr:col>11</xdr:col>
      <xdr:colOff>196811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11</xdr:col>
      <xdr:colOff>0</xdr:colOff>
      <xdr:row>0</xdr:row>
      <xdr:rowOff>152400</xdr:rowOff>
    </xdr:from>
    <xdr:to>
      <xdr:col>11</xdr:col>
      <xdr:colOff>123825</xdr:colOff>
      <xdr:row>0</xdr:row>
      <xdr:rowOff>304800</xdr:rowOff>
    </xdr:to>
    <xdr:pic>
      <xdr:nvPicPr>
        <xdr:cNvPr id="11280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2400"/>
          <a:ext cx="123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304800</xdr:colOff>
      <xdr:row>2</xdr:row>
      <xdr:rowOff>123825</xdr:rowOff>
    </xdr:from>
    <xdr:to>
      <xdr:col>5</xdr:col>
      <xdr:colOff>342900</xdr:colOff>
      <xdr:row>4</xdr:row>
      <xdr:rowOff>0</xdr:rowOff>
    </xdr:to>
    <xdr:sp macro="" textlink="">
      <xdr:nvSpPr>
        <xdr:cNvPr id="2" name="Rectángulo 1"/>
        <xdr:cNvSpPr/>
      </xdr:nvSpPr>
      <xdr:spPr>
        <a:xfrm>
          <a:off x="2600325" y="695325"/>
          <a:ext cx="3181350" cy="3333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Análisis</a:t>
          </a:r>
          <a:r>
            <a:rPr lang="es-AR" sz="1400" baseline="0"/>
            <a:t> de Balances</a:t>
          </a:r>
          <a:endParaRPr lang="es-A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9525</xdr:rowOff>
    </xdr:from>
    <xdr:to>
      <xdr:col>5</xdr:col>
      <xdr:colOff>304800</xdr:colOff>
      <xdr:row>37</xdr:row>
      <xdr:rowOff>133350</xdr:rowOff>
    </xdr:to>
    <xdr:graphicFrame macro="">
      <xdr:nvGraphicFramePr>
        <xdr:cNvPr id="10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25</xdr:row>
      <xdr:rowOff>19050</xdr:rowOff>
    </xdr:from>
    <xdr:to>
      <xdr:col>7</xdr:col>
      <xdr:colOff>1704975</xdr:colOff>
      <xdr:row>37</xdr:row>
      <xdr:rowOff>133350</xdr:rowOff>
    </xdr:to>
    <xdr:graphicFrame macro="">
      <xdr:nvGraphicFramePr>
        <xdr:cNvPr id="10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39</xdr:row>
      <xdr:rowOff>85725</xdr:rowOff>
    </xdr:from>
    <xdr:to>
      <xdr:col>7</xdr:col>
      <xdr:colOff>1219200</xdr:colOff>
      <xdr:row>51</xdr:row>
      <xdr:rowOff>0</xdr:rowOff>
    </xdr:to>
    <xdr:graphicFrame macro="">
      <xdr:nvGraphicFramePr>
        <xdr:cNvPr id="10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161925</xdr:colOff>
      <xdr:row>0</xdr:row>
      <xdr:rowOff>114300</xdr:rowOff>
    </xdr:from>
    <xdr:to>
      <xdr:col>1</xdr:col>
      <xdr:colOff>1076325</xdr:colOff>
      <xdr:row>0</xdr:row>
      <xdr:rowOff>266700</xdr:rowOff>
    </xdr:to>
    <xdr:pic>
      <xdr:nvPicPr>
        <xdr:cNvPr id="1055" name="logo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123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12700</xdr:colOff>
      <xdr:row>0</xdr:row>
      <xdr:rowOff>104140</xdr:rowOff>
    </xdr:from>
    <xdr:to>
      <xdr:col>6</xdr:col>
      <xdr:colOff>596900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9</xdr:col>
      <xdr:colOff>95250</xdr:colOff>
      <xdr:row>0</xdr:row>
      <xdr:rowOff>101600</xdr:rowOff>
    </xdr:from>
    <xdr:to>
      <xdr:col>12</xdr:col>
      <xdr:colOff>596887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6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8</xdr:col>
      <xdr:colOff>114300</xdr:colOff>
      <xdr:row>0</xdr:row>
      <xdr:rowOff>152400</xdr:rowOff>
    </xdr:from>
    <xdr:to>
      <xdr:col>8</xdr:col>
      <xdr:colOff>238125</xdr:colOff>
      <xdr:row>0</xdr:row>
      <xdr:rowOff>304800</xdr:rowOff>
    </xdr:to>
    <xdr:pic>
      <xdr:nvPicPr>
        <xdr:cNvPr id="1058" name="mailIco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152400"/>
          <a:ext cx="123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3</xdr:row>
      <xdr:rowOff>0</xdr:rowOff>
    </xdr:from>
    <xdr:to>
      <xdr:col>2</xdr:col>
      <xdr:colOff>1</xdr:colOff>
      <xdr:row>4</xdr:row>
      <xdr:rowOff>19050</xdr:rowOff>
    </xdr:to>
    <xdr:sp macro="" textlink="">
      <xdr:nvSpPr>
        <xdr:cNvPr id="9" name="Rectángulo 8"/>
        <xdr:cNvSpPr/>
      </xdr:nvSpPr>
      <xdr:spPr>
        <a:xfrm>
          <a:off x="247651" y="809625"/>
          <a:ext cx="2457450" cy="2571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Análisis</a:t>
          </a:r>
          <a:r>
            <a:rPr lang="es-AR" sz="1400" baseline="0"/>
            <a:t> Financieros</a:t>
          </a:r>
          <a:endParaRPr lang="es-A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24</xdr:row>
      <xdr:rowOff>123825</xdr:rowOff>
    </xdr:from>
    <xdr:to>
      <xdr:col>7</xdr:col>
      <xdr:colOff>781050</xdr:colOff>
      <xdr:row>39</xdr:row>
      <xdr:rowOff>152400</xdr:rowOff>
    </xdr:to>
    <xdr:graphicFrame macro="">
      <xdr:nvGraphicFramePr>
        <xdr:cNvPr id="3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40</xdr:row>
      <xdr:rowOff>104775</xdr:rowOff>
    </xdr:from>
    <xdr:to>
      <xdr:col>7</xdr:col>
      <xdr:colOff>790575</xdr:colOff>
      <xdr:row>56</xdr:row>
      <xdr:rowOff>76200</xdr:rowOff>
    </xdr:to>
    <xdr:graphicFrame macro="">
      <xdr:nvGraphicFramePr>
        <xdr:cNvPr id="30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161925</xdr:colOff>
      <xdr:row>0</xdr:row>
      <xdr:rowOff>114300</xdr:rowOff>
    </xdr:from>
    <xdr:to>
      <xdr:col>1</xdr:col>
      <xdr:colOff>1066800</xdr:colOff>
      <xdr:row>0</xdr:row>
      <xdr:rowOff>266700</xdr:rowOff>
    </xdr:to>
    <xdr:pic>
      <xdr:nvPicPr>
        <xdr:cNvPr id="3095" name="logo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123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3175</xdr:colOff>
      <xdr:row>0</xdr:row>
      <xdr:rowOff>104140</xdr:rowOff>
    </xdr:from>
    <xdr:to>
      <xdr:col>6</xdr:col>
      <xdr:colOff>587375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9</xdr:col>
      <xdr:colOff>95250</xdr:colOff>
      <xdr:row>0</xdr:row>
      <xdr:rowOff>101600</xdr:rowOff>
    </xdr:from>
    <xdr:to>
      <xdr:col>12</xdr:col>
      <xdr:colOff>596887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5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9</xdr:col>
      <xdr:colOff>171450</xdr:colOff>
      <xdr:row>0</xdr:row>
      <xdr:rowOff>152400</xdr:rowOff>
    </xdr:from>
    <xdr:to>
      <xdr:col>9</xdr:col>
      <xdr:colOff>295275</xdr:colOff>
      <xdr:row>0</xdr:row>
      <xdr:rowOff>304800</xdr:rowOff>
    </xdr:to>
    <xdr:pic>
      <xdr:nvPicPr>
        <xdr:cNvPr id="3098" name="mailIco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152400"/>
          <a:ext cx="123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</xdr:colOff>
      <xdr:row>3</xdr:row>
      <xdr:rowOff>0</xdr:rowOff>
    </xdr:from>
    <xdr:to>
      <xdr:col>2</xdr:col>
      <xdr:colOff>57151</xdr:colOff>
      <xdr:row>4</xdr:row>
      <xdr:rowOff>0</xdr:rowOff>
    </xdr:to>
    <xdr:sp macro="" textlink="">
      <xdr:nvSpPr>
        <xdr:cNvPr id="8" name="Rectángulo 7"/>
        <xdr:cNvSpPr/>
      </xdr:nvSpPr>
      <xdr:spPr>
        <a:xfrm>
          <a:off x="219076" y="762000"/>
          <a:ext cx="2190750" cy="2571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Análisis</a:t>
          </a:r>
          <a:r>
            <a:rPr lang="es-AR" sz="1400" baseline="0"/>
            <a:t> de Rentabilidad</a:t>
          </a:r>
          <a:endParaRPr lang="es-A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21</xdr:row>
      <xdr:rowOff>104775</xdr:rowOff>
    </xdr:from>
    <xdr:to>
      <xdr:col>7</xdr:col>
      <xdr:colOff>904875</xdr:colOff>
      <xdr:row>39</xdr:row>
      <xdr:rowOff>57150</xdr:rowOff>
    </xdr:to>
    <xdr:graphicFrame macro="">
      <xdr:nvGraphicFramePr>
        <xdr:cNvPr id="5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41</xdr:row>
      <xdr:rowOff>142875</xdr:rowOff>
    </xdr:from>
    <xdr:to>
      <xdr:col>7</xdr:col>
      <xdr:colOff>904875</xdr:colOff>
      <xdr:row>52</xdr:row>
      <xdr:rowOff>152400</xdr:rowOff>
    </xdr:to>
    <xdr:graphicFrame macro="">
      <xdr:nvGraphicFramePr>
        <xdr:cNvPr id="51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161925</xdr:colOff>
      <xdr:row>0</xdr:row>
      <xdr:rowOff>114300</xdr:rowOff>
    </xdr:from>
    <xdr:to>
      <xdr:col>1</xdr:col>
      <xdr:colOff>1076325</xdr:colOff>
      <xdr:row>0</xdr:row>
      <xdr:rowOff>266700</xdr:rowOff>
    </xdr:to>
    <xdr:pic>
      <xdr:nvPicPr>
        <xdr:cNvPr id="5143" name="logo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1239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12700</xdr:colOff>
      <xdr:row>0</xdr:row>
      <xdr:rowOff>104140</xdr:rowOff>
    </xdr:from>
    <xdr:to>
      <xdr:col>6</xdr:col>
      <xdr:colOff>596900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247650</xdr:colOff>
      <xdr:row>0</xdr:row>
      <xdr:rowOff>101600</xdr:rowOff>
    </xdr:from>
    <xdr:to>
      <xdr:col>14</xdr:col>
      <xdr:colOff>149186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5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8</xdr:col>
      <xdr:colOff>685800</xdr:colOff>
      <xdr:row>0</xdr:row>
      <xdr:rowOff>152400</xdr:rowOff>
    </xdr:from>
    <xdr:to>
      <xdr:col>10</xdr:col>
      <xdr:colOff>47625</xdr:colOff>
      <xdr:row>0</xdr:row>
      <xdr:rowOff>304800</xdr:rowOff>
    </xdr:to>
    <xdr:pic>
      <xdr:nvPicPr>
        <xdr:cNvPr id="5146" name="mailIco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52400"/>
          <a:ext cx="123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38100</xdr:colOff>
      <xdr:row>4</xdr:row>
      <xdr:rowOff>19050</xdr:rowOff>
    </xdr:to>
    <xdr:sp macro="" textlink="">
      <xdr:nvSpPr>
        <xdr:cNvPr id="8" name="Rectángulo 7"/>
        <xdr:cNvSpPr/>
      </xdr:nvSpPr>
      <xdr:spPr>
        <a:xfrm>
          <a:off x="209550" y="733425"/>
          <a:ext cx="2314575" cy="2571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Análisis</a:t>
          </a:r>
          <a:r>
            <a:rPr lang="es-AR" sz="1400" baseline="0"/>
            <a:t> de Gestión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showGridLines="0" tabSelected="1" workbookViewId="0">
      <selection activeCell="L18" sqref="L18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2"/>
  <sheetViews>
    <sheetView showGridLines="0" workbookViewId="0">
      <selection activeCell="J5" sqref="J5"/>
    </sheetView>
  </sheetViews>
  <sheetFormatPr baseColWidth="10" defaultColWidth="9.140625" defaultRowHeight="15" x14ac:dyDescent="0.25"/>
  <cols>
    <col min="1" max="1" width="3.140625" style="1" customWidth="1"/>
    <col min="2" max="2" width="31.28515625" style="1" customWidth="1"/>
    <col min="3" max="6" width="15.7109375" style="1" customWidth="1"/>
    <col min="7" max="16384" width="9.140625" style="1"/>
  </cols>
  <sheetData>
    <row r="1" spans="2:6" s="20" customFormat="1" ht="30" customHeight="1" x14ac:dyDescent="0.25"/>
    <row r="2" spans="2:6" ht="15" customHeight="1" x14ac:dyDescent="0.25"/>
    <row r="4" spans="2:6" x14ac:dyDescent="0.25">
      <c r="C4" s="21"/>
      <c r="D4" s="22"/>
      <c r="E4" s="22"/>
      <c r="F4" s="23"/>
    </row>
    <row r="6" spans="2:6" x14ac:dyDescent="0.25">
      <c r="B6" s="2" t="s">
        <v>53</v>
      </c>
      <c r="C6" s="3" t="s">
        <v>100</v>
      </c>
      <c r="D6" s="4"/>
      <c r="E6" s="4"/>
      <c r="F6" s="5"/>
    </row>
    <row r="8" spans="2:6" x14ac:dyDescent="0.25">
      <c r="C8" s="6" t="s">
        <v>101</v>
      </c>
      <c r="D8" s="7"/>
      <c r="E8" s="7"/>
      <c r="F8" s="8"/>
    </row>
    <row r="9" spans="2:6" x14ac:dyDescent="0.25">
      <c r="B9" s="9" t="s">
        <v>0</v>
      </c>
      <c r="C9" s="27">
        <v>2012</v>
      </c>
      <c r="D9" s="27">
        <v>2013</v>
      </c>
      <c r="E9" s="27">
        <v>2014</v>
      </c>
      <c r="F9" s="28">
        <v>2015</v>
      </c>
    </row>
    <row r="10" spans="2:6" s="24" customFormat="1" x14ac:dyDescent="0.25">
      <c r="B10" s="10" t="s">
        <v>4</v>
      </c>
      <c r="C10" s="11">
        <f>SUM(C11:C13)-C14</f>
        <v>4940</v>
      </c>
      <c r="D10" s="11">
        <f>SUM(D11:D13)-D14</f>
        <v>4810</v>
      </c>
      <c r="E10" s="11">
        <f>SUM(E11:E13)-E14</f>
        <v>4650</v>
      </c>
      <c r="F10" s="11">
        <f>SUM(F11:F13)-F14</f>
        <v>4700</v>
      </c>
    </row>
    <row r="11" spans="2:6" x14ac:dyDescent="0.25">
      <c r="B11" s="12" t="s">
        <v>21</v>
      </c>
      <c r="C11" s="13">
        <v>1000</v>
      </c>
      <c r="D11" s="13">
        <v>1000</v>
      </c>
      <c r="E11" s="13">
        <v>1100</v>
      </c>
      <c r="F11" s="13">
        <v>1300</v>
      </c>
    </row>
    <row r="12" spans="2:6" x14ac:dyDescent="0.25">
      <c r="B12" s="12" t="s">
        <v>22</v>
      </c>
      <c r="C12" s="13">
        <v>4000</v>
      </c>
      <c r="D12" s="13">
        <v>4200</v>
      </c>
      <c r="E12" s="13">
        <v>4250</v>
      </c>
      <c r="F12" s="13">
        <v>4500</v>
      </c>
    </row>
    <row r="13" spans="2:6" x14ac:dyDescent="0.25">
      <c r="B13" s="12" t="s">
        <v>5</v>
      </c>
      <c r="C13" s="13">
        <v>500</v>
      </c>
      <c r="D13" s="13">
        <v>500</v>
      </c>
      <c r="E13" s="13">
        <v>500</v>
      </c>
      <c r="F13" s="13">
        <v>500</v>
      </c>
    </row>
    <row r="14" spans="2:6" x14ac:dyDescent="0.25">
      <c r="B14" s="12" t="s">
        <v>94</v>
      </c>
      <c r="C14" s="13">
        <v>560</v>
      </c>
      <c r="D14" s="13">
        <v>890</v>
      </c>
      <c r="E14" s="13">
        <v>1200</v>
      </c>
      <c r="F14" s="13">
        <v>1600</v>
      </c>
    </row>
    <row r="15" spans="2:6" s="24" customFormat="1" x14ac:dyDescent="0.25">
      <c r="B15" s="14" t="s">
        <v>102</v>
      </c>
      <c r="C15" s="15">
        <v>900</v>
      </c>
      <c r="D15" s="15">
        <v>1100</v>
      </c>
      <c r="E15" s="15">
        <v>1000</v>
      </c>
      <c r="F15" s="15">
        <v>1050</v>
      </c>
    </row>
    <row r="16" spans="2:6" s="24" customFormat="1" x14ac:dyDescent="0.25">
      <c r="B16" s="14" t="s">
        <v>103</v>
      </c>
      <c r="C16" s="15">
        <f>SUM(C17:C18)</f>
        <v>840</v>
      </c>
      <c r="D16" s="15">
        <f>SUM(D17:D18)</f>
        <v>920</v>
      </c>
      <c r="E16" s="15">
        <f>SUM(E17:E18)</f>
        <v>1080</v>
      </c>
      <c r="F16" s="15">
        <f>SUM(F17:F18)</f>
        <v>970</v>
      </c>
    </row>
    <row r="17" spans="2:6" x14ac:dyDescent="0.25">
      <c r="B17" s="12" t="s">
        <v>3</v>
      </c>
      <c r="C17" s="13">
        <v>700</v>
      </c>
      <c r="D17" s="13">
        <v>800</v>
      </c>
      <c r="E17" s="13">
        <v>900</v>
      </c>
      <c r="F17" s="13">
        <v>770</v>
      </c>
    </row>
    <row r="18" spans="2:6" x14ac:dyDescent="0.25">
      <c r="B18" s="12" t="s">
        <v>23</v>
      </c>
      <c r="C18" s="13">
        <v>140</v>
      </c>
      <c r="D18" s="13">
        <v>120</v>
      </c>
      <c r="E18" s="13">
        <v>180</v>
      </c>
      <c r="F18" s="13">
        <v>200</v>
      </c>
    </row>
    <row r="19" spans="2:6" s="24" customFormat="1" x14ac:dyDescent="0.25">
      <c r="B19" s="10" t="s">
        <v>24</v>
      </c>
      <c r="C19" s="11">
        <f>SUM(C20:C21)</f>
        <v>430</v>
      </c>
      <c r="D19" s="11">
        <f>SUM(D20:D21)</f>
        <v>640</v>
      </c>
      <c r="E19" s="11">
        <f>SUM(E20:E21)</f>
        <v>510</v>
      </c>
      <c r="F19" s="11">
        <f>SUM(F20:F21)</f>
        <v>550</v>
      </c>
    </row>
    <row r="20" spans="2:6" x14ac:dyDescent="0.25">
      <c r="B20" s="12" t="s">
        <v>1</v>
      </c>
      <c r="C20" s="13">
        <v>130</v>
      </c>
      <c r="D20" s="13">
        <v>140</v>
      </c>
      <c r="E20" s="13">
        <v>160</v>
      </c>
      <c r="F20" s="13">
        <v>150</v>
      </c>
    </row>
    <row r="21" spans="2:6" x14ac:dyDescent="0.25">
      <c r="B21" s="12" t="s">
        <v>2</v>
      </c>
      <c r="C21" s="13">
        <v>300</v>
      </c>
      <c r="D21" s="13">
        <v>500</v>
      </c>
      <c r="E21" s="13">
        <v>350</v>
      </c>
      <c r="F21" s="13">
        <v>400</v>
      </c>
    </row>
    <row r="22" spans="2:6" s="24" customFormat="1" x14ac:dyDescent="0.25">
      <c r="B22" s="10" t="s">
        <v>41</v>
      </c>
      <c r="C22" s="11">
        <f>C10+C15+C16+C19</f>
        <v>7110</v>
      </c>
      <c r="D22" s="11">
        <f>D10+D15+D16+D19</f>
        <v>7470</v>
      </c>
      <c r="E22" s="11">
        <f>E10+E15+E16+E19</f>
        <v>7240</v>
      </c>
      <c r="F22" s="11">
        <f>F10+F15+F16+F19</f>
        <v>7270</v>
      </c>
    </row>
    <row r="24" spans="2:6" x14ac:dyDescent="0.25">
      <c r="B24" s="16" t="s">
        <v>43</v>
      </c>
      <c r="C24" s="27">
        <v>2012</v>
      </c>
      <c r="D24" s="27">
        <v>2013</v>
      </c>
      <c r="E24" s="27">
        <v>2014</v>
      </c>
      <c r="F24" s="28">
        <v>2015</v>
      </c>
    </row>
    <row r="25" spans="2:6" s="24" customFormat="1" x14ac:dyDescent="0.25">
      <c r="B25" s="10" t="s">
        <v>14</v>
      </c>
      <c r="C25" s="11">
        <f>SUM(C26:C29)</f>
        <v>4840</v>
      </c>
      <c r="D25" s="11">
        <f>SUM(D26:D29)</f>
        <v>5140</v>
      </c>
      <c r="E25" s="11">
        <f>SUM(E26:E29)</f>
        <v>5135</v>
      </c>
      <c r="F25" s="11">
        <f>SUM(F26:F29)</f>
        <v>5250</v>
      </c>
    </row>
    <row r="26" spans="2:6" x14ac:dyDescent="0.25">
      <c r="B26" s="12" t="s">
        <v>7</v>
      </c>
      <c r="C26" s="13">
        <v>3000</v>
      </c>
      <c r="D26" s="13">
        <v>3000</v>
      </c>
      <c r="E26" s="13">
        <v>3000</v>
      </c>
      <c r="F26" s="13">
        <v>3000</v>
      </c>
    </row>
    <row r="27" spans="2:6" x14ac:dyDescent="0.25">
      <c r="B27" s="12" t="s">
        <v>8</v>
      </c>
      <c r="C27" s="13">
        <v>1070</v>
      </c>
      <c r="D27" s="13">
        <v>1340</v>
      </c>
      <c r="E27" s="13">
        <v>1340</v>
      </c>
      <c r="F27" s="13">
        <v>1455</v>
      </c>
    </row>
    <row r="28" spans="2:6" x14ac:dyDescent="0.25">
      <c r="B28" s="12" t="s">
        <v>9</v>
      </c>
      <c r="C28" s="13">
        <v>770</v>
      </c>
      <c r="D28" s="13">
        <v>800</v>
      </c>
      <c r="E28" s="13">
        <v>795</v>
      </c>
      <c r="F28" s="13">
        <v>795</v>
      </c>
    </row>
    <row r="29" spans="2:6" x14ac:dyDescent="0.25">
      <c r="B29" s="12" t="s">
        <v>13</v>
      </c>
      <c r="C29" s="13"/>
      <c r="D29" s="13"/>
      <c r="E29" s="13"/>
      <c r="F29" s="13"/>
    </row>
    <row r="30" spans="2:6" s="24" customFormat="1" x14ac:dyDescent="0.25">
      <c r="B30" s="10" t="s">
        <v>78</v>
      </c>
      <c r="C30" s="11">
        <f>SUM(C31:C32)</f>
        <v>1460</v>
      </c>
      <c r="D30" s="11">
        <f>SUM(D31:D32)</f>
        <v>1360</v>
      </c>
      <c r="E30" s="11">
        <f>SUM(E31:E32)</f>
        <v>1480</v>
      </c>
      <c r="F30" s="11">
        <f>SUM(F31:F32)</f>
        <v>1300</v>
      </c>
    </row>
    <row r="31" spans="2:6" x14ac:dyDescent="0.25">
      <c r="B31" s="12" t="s">
        <v>10</v>
      </c>
      <c r="C31" s="13">
        <v>1460</v>
      </c>
      <c r="D31" s="13">
        <v>1360</v>
      </c>
      <c r="E31" s="13">
        <v>1480</v>
      </c>
      <c r="F31" s="13">
        <v>1300</v>
      </c>
    </row>
    <row r="32" spans="2:6" x14ac:dyDescent="0.25">
      <c r="B32" s="12" t="s">
        <v>11</v>
      </c>
      <c r="C32" s="13"/>
      <c r="D32" s="13"/>
      <c r="E32" s="13"/>
      <c r="F32" s="13"/>
    </row>
    <row r="33" spans="2:6" s="24" customFormat="1" x14ac:dyDescent="0.25">
      <c r="B33" s="10" t="s">
        <v>12</v>
      </c>
      <c r="C33" s="11">
        <f>SUM(C34:C36)</f>
        <v>810</v>
      </c>
      <c r="D33" s="11">
        <f>SUM(D34:D36)</f>
        <v>970</v>
      </c>
      <c r="E33" s="11">
        <f>SUM(E34:E36)</f>
        <v>625</v>
      </c>
      <c r="F33" s="11">
        <f>SUM(F34:F36)</f>
        <v>720</v>
      </c>
    </row>
    <row r="34" spans="2:6" x14ac:dyDescent="0.25">
      <c r="B34" s="12" t="s">
        <v>15</v>
      </c>
      <c r="C34" s="13">
        <v>500</v>
      </c>
      <c r="D34" s="13">
        <v>550</v>
      </c>
      <c r="E34" s="13">
        <v>430</v>
      </c>
      <c r="F34" s="13">
        <v>450</v>
      </c>
    </row>
    <row r="35" spans="2:6" x14ac:dyDescent="0.25">
      <c r="B35" s="12" t="s">
        <v>16</v>
      </c>
      <c r="C35" s="13">
        <v>110</v>
      </c>
      <c r="D35" s="13">
        <v>50</v>
      </c>
      <c r="E35" s="13">
        <v>10</v>
      </c>
      <c r="F35" s="13">
        <v>60</v>
      </c>
    </row>
    <row r="36" spans="2:6" x14ac:dyDescent="0.25">
      <c r="B36" s="12" t="s">
        <v>17</v>
      </c>
      <c r="C36" s="13">
        <v>200</v>
      </c>
      <c r="D36" s="13">
        <v>370</v>
      </c>
      <c r="E36" s="13">
        <v>185</v>
      </c>
      <c r="F36" s="13">
        <v>210</v>
      </c>
    </row>
    <row r="37" spans="2:6" s="24" customFormat="1" x14ac:dyDescent="0.25">
      <c r="B37" s="10" t="s">
        <v>42</v>
      </c>
      <c r="C37" s="11">
        <f>C25+C30+C33</f>
        <v>7110</v>
      </c>
      <c r="D37" s="11">
        <f>D25+D30+D33</f>
        <v>7470</v>
      </c>
      <c r="E37" s="11">
        <f>E25+E30+E33</f>
        <v>7240</v>
      </c>
      <c r="F37" s="11">
        <f>F25+F30+F33</f>
        <v>7270</v>
      </c>
    </row>
    <row r="38" spans="2:6" s="25" customFormat="1" x14ac:dyDescent="0.25">
      <c r="B38" s="17"/>
      <c r="C38" s="18" t="str">
        <f>IF(C22&lt;&gt;C37,"DESCUADRE","")</f>
        <v/>
      </c>
      <c r="D38" s="18" t="str">
        <f>IF(D22&lt;&gt;D37,"DESCUADRE","")</f>
        <v/>
      </c>
      <c r="E38" s="18" t="str">
        <f>IF(E22&lt;&gt;E37,"DESCUADRE","")</f>
        <v/>
      </c>
      <c r="F38" s="18" t="str">
        <f>IF(F22&lt;&gt;F37,"DESCUADRE","")</f>
        <v/>
      </c>
    </row>
    <row r="39" spans="2:6" x14ac:dyDescent="0.25">
      <c r="B39" s="19"/>
    </row>
    <row r="40" spans="2:6" x14ac:dyDescent="0.25">
      <c r="B40" s="16" t="s">
        <v>18</v>
      </c>
      <c r="C40" s="27">
        <v>2012</v>
      </c>
      <c r="D40" s="27">
        <v>2013</v>
      </c>
      <c r="E40" s="27">
        <v>2014</v>
      </c>
      <c r="F40" s="28">
        <v>2015</v>
      </c>
    </row>
    <row r="41" spans="2:6" s="24" customFormat="1" x14ac:dyDescent="0.25">
      <c r="B41" s="10" t="s">
        <v>25</v>
      </c>
      <c r="C41" s="11">
        <f>SUM(C42:C43)</f>
        <v>5050</v>
      </c>
      <c r="D41" s="11">
        <f>SUM(D42:D43)</f>
        <v>5180</v>
      </c>
      <c r="E41" s="11">
        <f>SUM(E42:E43)</f>
        <v>5400</v>
      </c>
      <c r="F41" s="11">
        <f>SUM(F42:F43)</f>
        <v>5980</v>
      </c>
    </row>
    <row r="42" spans="2:6" x14ac:dyDescent="0.25">
      <c r="B42" s="12" t="s">
        <v>19</v>
      </c>
      <c r="C42" s="13">
        <v>5000</v>
      </c>
      <c r="D42" s="13">
        <v>5100</v>
      </c>
      <c r="E42" s="13">
        <v>5300</v>
      </c>
      <c r="F42" s="13">
        <v>5900</v>
      </c>
    </row>
    <row r="43" spans="2:6" x14ac:dyDescent="0.25">
      <c r="B43" s="12" t="s">
        <v>26</v>
      </c>
      <c r="C43" s="13">
        <v>50</v>
      </c>
      <c r="D43" s="13">
        <v>80</v>
      </c>
      <c r="E43" s="13">
        <v>100</v>
      </c>
      <c r="F43" s="13">
        <v>80</v>
      </c>
    </row>
    <row r="44" spans="2:6" s="24" customFormat="1" x14ac:dyDescent="0.25">
      <c r="B44" s="10" t="s">
        <v>27</v>
      </c>
      <c r="C44" s="11">
        <f>SUM(C45:C46)</f>
        <v>2700</v>
      </c>
      <c r="D44" s="11">
        <f>SUM(D45:D46)</f>
        <v>2500</v>
      </c>
      <c r="E44" s="11">
        <f>SUM(E45:E46)</f>
        <v>2700</v>
      </c>
      <c r="F44" s="11">
        <f>SUM(F45:F46)</f>
        <v>3050</v>
      </c>
    </row>
    <row r="45" spans="2:6" x14ac:dyDescent="0.25">
      <c r="B45" s="12" t="s">
        <v>20</v>
      </c>
      <c r="C45" s="13">
        <v>2600</v>
      </c>
      <c r="D45" s="13">
        <v>2700</v>
      </c>
      <c r="E45" s="13">
        <v>2600</v>
      </c>
      <c r="F45" s="13">
        <v>3100</v>
      </c>
    </row>
    <row r="46" spans="2:6" x14ac:dyDescent="0.25">
      <c r="B46" s="12" t="s">
        <v>28</v>
      </c>
      <c r="C46" s="13">
        <v>100</v>
      </c>
      <c r="D46" s="13">
        <v>-200</v>
      </c>
      <c r="E46" s="13">
        <v>100</v>
      </c>
      <c r="F46" s="13">
        <v>-50</v>
      </c>
    </row>
    <row r="47" spans="2:6" s="24" customFormat="1" x14ac:dyDescent="0.25">
      <c r="B47" s="10" t="s">
        <v>29</v>
      </c>
      <c r="C47" s="11">
        <f>SUM(C48:C52)</f>
        <v>1180</v>
      </c>
      <c r="D47" s="11">
        <f>SUM(D48:D52)</f>
        <v>1250</v>
      </c>
      <c r="E47" s="11">
        <f>SUM(E48:E52)</f>
        <v>1315</v>
      </c>
      <c r="F47" s="11">
        <f>SUM(F48:F52)</f>
        <v>1485</v>
      </c>
    </row>
    <row r="48" spans="2:6" x14ac:dyDescent="0.25">
      <c r="B48" s="12" t="s">
        <v>30</v>
      </c>
      <c r="C48" s="13">
        <v>600</v>
      </c>
      <c r="D48" s="13">
        <v>560</v>
      </c>
      <c r="E48" s="13">
        <v>620</v>
      </c>
      <c r="F48" s="13">
        <v>700</v>
      </c>
    </row>
    <row r="49" spans="2:6" x14ac:dyDescent="0.25">
      <c r="B49" s="12" t="s">
        <v>31</v>
      </c>
      <c r="C49" s="13">
        <v>120</v>
      </c>
      <c r="D49" s="13">
        <v>110</v>
      </c>
      <c r="E49" s="13">
        <v>100</v>
      </c>
      <c r="F49" s="13">
        <v>140</v>
      </c>
    </row>
    <row r="50" spans="2:6" x14ac:dyDescent="0.25">
      <c r="B50" s="12" t="s">
        <v>32</v>
      </c>
      <c r="C50" s="13">
        <v>400</v>
      </c>
      <c r="D50" s="13">
        <v>450</v>
      </c>
      <c r="E50" s="13">
        <v>500</v>
      </c>
      <c r="F50" s="13">
        <v>550</v>
      </c>
    </row>
    <row r="51" spans="2:6" x14ac:dyDescent="0.25">
      <c r="B51" s="12" t="s">
        <v>33</v>
      </c>
      <c r="C51" s="13">
        <v>50</v>
      </c>
      <c r="D51" s="13">
        <v>60</v>
      </c>
      <c r="E51" s="13">
        <v>75</v>
      </c>
      <c r="F51" s="13">
        <v>70</v>
      </c>
    </row>
    <row r="52" spans="2:6" x14ac:dyDescent="0.25">
      <c r="B52" s="12" t="s">
        <v>34</v>
      </c>
      <c r="C52" s="13">
        <v>10</v>
      </c>
      <c r="D52" s="13">
        <v>70</v>
      </c>
      <c r="E52" s="13">
        <v>20</v>
      </c>
      <c r="F52" s="13">
        <v>25</v>
      </c>
    </row>
    <row r="53" spans="2:6" s="24" customFormat="1" x14ac:dyDescent="0.25">
      <c r="B53" s="10" t="s">
        <v>79</v>
      </c>
      <c r="C53" s="11">
        <f>C41-C44-C47</f>
        <v>1170</v>
      </c>
      <c r="D53" s="11">
        <f>D41-D44-D47</f>
        <v>1430</v>
      </c>
      <c r="E53" s="11">
        <f>E41-E44-E47</f>
        <v>1385</v>
      </c>
      <c r="F53" s="11">
        <f>F41-F44-F47</f>
        <v>1445</v>
      </c>
    </row>
    <row r="54" spans="2:6" x14ac:dyDescent="0.25">
      <c r="B54" s="12" t="s">
        <v>35</v>
      </c>
      <c r="C54" s="13">
        <v>200</v>
      </c>
      <c r="D54" s="13">
        <v>180</v>
      </c>
      <c r="E54" s="13">
        <v>190</v>
      </c>
      <c r="F54" s="13">
        <v>170</v>
      </c>
    </row>
    <row r="55" spans="2:6" s="24" customFormat="1" x14ac:dyDescent="0.25">
      <c r="B55" s="10" t="s">
        <v>36</v>
      </c>
      <c r="C55" s="11">
        <f>C53-C54</f>
        <v>970</v>
      </c>
      <c r="D55" s="11">
        <f>D53-D54</f>
        <v>1250</v>
      </c>
      <c r="E55" s="11">
        <f>E53-E54</f>
        <v>1195</v>
      </c>
      <c r="F55" s="11">
        <f>F53-F54</f>
        <v>1275</v>
      </c>
    </row>
    <row r="56" spans="2:6" x14ac:dyDescent="0.25">
      <c r="B56" s="12" t="s">
        <v>37</v>
      </c>
      <c r="C56" s="13">
        <v>300</v>
      </c>
      <c r="D56" s="13">
        <v>330</v>
      </c>
      <c r="E56" s="13">
        <v>310</v>
      </c>
      <c r="F56" s="13">
        <v>400</v>
      </c>
    </row>
    <row r="57" spans="2:6" s="24" customFormat="1" x14ac:dyDescent="0.25">
      <c r="B57" s="10" t="s">
        <v>80</v>
      </c>
      <c r="C57" s="11">
        <f>C55-C56</f>
        <v>670</v>
      </c>
      <c r="D57" s="11">
        <f>D55-D56</f>
        <v>920</v>
      </c>
      <c r="E57" s="11">
        <f>E55-E56</f>
        <v>885</v>
      </c>
      <c r="F57" s="11">
        <f>F55-F56</f>
        <v>875</v>
      </c>
    </row>
    <row r="58" spans="2:6" x14ac:dyDescent="0.25">
      <c r="B58" s="12" t="s">
        <v>38</v>
      </c>
      <c r="C58" s="13">
        <v>100</v>
      </c>
      <c r="D58" s="13">
        <v>120</v>
      </c>
      <c r="E58" s="13">
        <v>110</v>
      </c>
      <c r="F58" s="13">
        <v>100</v>
      </c>
    </row>
    <row r="59" spans="2:6" x14ac:dyDescent="0.25">
      <c r="B59" s="12" t="s">
        <v>39</v>
      </c>
      <c r="C59" s="13">
        <v>0</v>
      </c>
      <c r="D59" s="13">
        <v>240</v>
      </c>
      <c r="E59" s="13">
        <v>200</v>
      </c>
      <c r="F59" s="13">
        <v>180</v>
      </c>
    </row>
    <row r="60" spans="2:6" s="24" customFormat="1" x14ac:dyDescent="0.25">
      <c r="B60" s="10" t="s">
        <v>40</v>
      </c>
      <c r="C60" s="11">
        <f>C57+C58-C59</f>
        <v>770</v>
      </c>
      <c r="D60" s="11">
        <f>D57+D58-D59</f>
        <v>800</v>
      </c>
      <c r="E60" s="11">
        <f>E57+E58-E59</f>
        <v>795</v>
      </c>
      <c r="F60" s="11">
        <f>F57+F58-F59</f>
        <v>795</v>
      </c>
    </row>
    <row r="62" spans="2:6" x14ac:dyDescent="0.25">
      <c r="D62" s="26"/>
      <c r="E62" s="26"/>
      <c r="F62" s="26"/>
    </row>
  </sheetData>
  <mergeCells count="4">
    <mergeCell ref="C4:E4"/>
    <mergeCell ref="C6:F6"/>
    <mergeCell ref="C8:F8"/>
    <mergeCell ref="D62:F62"/>
  </mergeCells>
  <phoneticPr fontId="1" type="noConversion"/>
  <pageMargins left="0.39370078740157483" right="0.39370078740157483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55"/>
  <sheetViews>
    <sheetView showGridLines="0" showZeros="0" workbookViewId="0">
      <selection activeCell="I4" sqref="I4"/>
    </sheetView>
  </sheetViews>
  <sheetFormatPr baseColWidth="10" defaultColWidth="9.140625" defaultRowHeight="15" x14ac:dyDescent="0.25"/>
  <cols>
    <col min="1" max="1" width="3.140625" style="1" customWidth="1"/>
    <col min="2" max="2" width="37.42578125" style="1" bestFit="1" customWidth="1"/>
    <col min="3" max="6" width="9.7109375" style="1" customWidth="1"/>
    <col min="7" max="7" width="20.7109375" style="1" customWidth="1"/>
    <col min="8" max="8" width="41.85546875" style="1" customWidth="1"/>
    <col min="9" max="16384" width="9.140625" style="1"/>
  </cols>
  <sheetData>
    <row r="1" spans="2:8" s="20" customFormat="1" ht="30" customHeight="1" x14ac:dyDescent="0.25"/>
    <row r="2" spans="2:8" ht="15" customHeight="1" x14ac:dyDescent="0.25"/>
    <row r="3" spans="2:8" ht="18.75" customHeight="1" x14ac:dyDescent="0.25"/>
    <row r="4" spans="2:8" ht="18.75" customHeight="1" x14ac:dyDescent="0.3">
      <c r="C4" s="49" t="str">
        <f>Datos!C6</f>
        <v>Sandolán S.A</v>
      </c>
      <c r="D4" s="49"/>
      <c r="E4" s="48"/>
      <c r="F4" s="48"/>
      <c r="G4" s="48"/>
      <c r="H4" s="48"/>
    </row>
    <row r="5" spans="2:8" ht="15" customHeight="1" x14ac:dyDescent="0.25"/>
    <row r="6" spans="2:8" ht="15" customHeight="1" x14ac:dyDescent="0.25">
      <c r="B6" s="9" t="s">
        <v>54</v>
      </c>
      <c r="C6" s="29">
        <f>Datos!C9</f>
        <v>2012</v>
      </c>
      <c r="D6" s="29">
        <f>Datos!D9</f>
        <v>2013</v>
      </c>
      <c r="E6" s="29">
        <f>Datos!E9</f>
        <v>2014</v>
      </c>
      <c r="F6" s="29">
        <f>Datos!F9</f>
        <v>2015</v>
      </c>
      <c r="G6" s="29" t="s">
        <v>104</v>
      </c>
      <c r="H6" s="29" t="s">
        <v>105</v>
      </c>
    </row>
    <row r="7" spans="2:8" ht="9" customHeight="1" x14ac:dyDescent="0.25">
      <c r="C7" s="30"/>
      <c r="D7" s="30"/>
      <c r="E7" s="30"/>
      <c r="F7" s="30"/>
    </row>
    <row r="8" spans="2:8" ht="20.100000000000001" customHeight="1" x14ac:dyDescent="0.25">
      <c r="B8" s="31" t="s">
        <v>106</v>
      </c>
      <c r="C8" s="41">
        <f>IF(Datos!C33=0,"",(Datos!C16+Datos!C19)/Datos!C33)</f>
        <v>1.5679012345679013</v>
      </c>
      <c r="D8" s="41">
        <f>IF(Datos!D33=0,"",(Datos!D16+Datos!D19)/Datos!D33)</f>
        <v>1.6082474226804124</v>
      </c>
      <c r="E8" s="41">
        <f>IF(Datos!E33=0,"",(Datos!E16+Datos!E19)/Datos!E33)</f>
        <v>2.544</v>
      </c>
      <c r="F8" s="41">
        <f>IF(Datos!F33=0,"",(Datos!F16+Datos!F19)/Datos!F33)</f>
        <v>2.1111111111111112</v>
      </c>
      <c r="G8" s="32" t="s">
        <v>45</v>
      </c>
      <c r="H8" s="33" t="s">
        <v>55</v>
      </c>
    </row>
    <row r="9" spans="2:8" ht="19.5" customHeight="1" x14ac:dyDescent="0.25">
      <c r="B9" s="34"/>
      <c r="C9" s="42"/>
      <c r="D9" s="42"/>
      <c r="E9" s="42"/>
      <c r="F9" s="42"/>
      <c r="G9" s="35" t="s">
        <v>46</v>
      </c>
      <c r="H9" s="36"/>
    </row>
    <row r="10" spans="2:8" ht="9" customHeight="1" x14ac:dyDescent="0.25">
      <c r="C10" s="43"/>
      <c r="D10" s="43"/>
      <c r="E10" s="43"/>
      <c r="F10" s="43"/>
    </row>
    <row r="11" spans="2:8" ht="20.100000000000001" customHeight="1" x14ac:dyDescent="0.25">
      <c r="B11" s="31" t="s">
        <v>107</v>
      </c>
      <c r="C11" s="41">
        <f>IF(Datos!C33=0,0,(Datos!C15+Datos!C16+Datos!C19)/Datos!C33)</f>
        <v>2.6790123456790123</v>
      </c>
      <c r="D11" s="41">
        <f>IF(Datos!D33=0,0,(Datos!D15+Datos!D16+Datos!D19)/Datos!D33)</f>
        <v>2.7422680412371134</v>
      </c>
      <c r="E11" s="41">
        <f>IF(Datos!E33=0,0,(Datos!E15+Datos!E16+Datos!E19)/Datos!E33)</f>
        <v>4.1440000000000001</v>
      </c>
      <c r="F11" s="41">
        <f>IF(Datos!F33=0,0,(Datos!F15+Datos!F16+Datos!F19)/Datos!F33)</f>
        <v>3.5694444444444446</v>
      </c>
      <c r="G11" s="32" t="s">
        <v>47</v>
      </c>
      <c r="H11" s="33" t="s">
        <v>81</v>
      </c>
    </row>
    <row r="12" spans="2:8" ht="20.100000000000001" customHeight="1" x14ac:dyDescent="0.25">
      <c r="B12" s="34"/>
      <c r="C12" s="42"/>
      <c r="D12" s="42"/>
      <c r="E12" s="42"/>
      <c r="F12" s="42"/>
      <c r="G12" s="35" t="s">
        <v>48</v>
      </c>
      <c r="H12" s="36"/>
    </row>
    <row r="13" spans="2:8" ht="9" customHeight="1" x14ac:dyDescent="0.25">
      <c r="C13" s="43"/>
      <c r="D13" s="43"/>
      <c r="E13" s="43"/>
      <c r="F13" s="43"/>
    </row>
    <row r="14" spans="2:8" ht="20.100000000000001" customHeight="1" x14ac:dyDescent="0.25">
      <c r="B14" s="31" t="s">
        <v>108</v>
      </c>
      <c r="C14" s="41">
        <f>IF(Datos!C22=0,0,Datos!C25/Datos!C22)</f>
        <v>0.68073136427566805</v>
      </c>
      <c r="D14" s="41">
        <f>IF(Datos!D22=0,0,Datos!D25/Datos!D22)</f>
        <v>0.68808567603748327</v>
      </c>
      <c r="E14" s="41">
        <f>IF(Datos!E22=0,0,Datos!E25/Datos!E22)</f>
        <v>0.70925414364640882</v>
      </c>
      <c r="F14" s="41">
        <f>IF(Datos!F22=0,0,Datos!F25/Datos!F22)</f>
        <v>0.72214580467675382</v>
      </c>
      <c r="G14" s="32" t="s">
        <v>14</v>
      </c>
      <c r="H14" s="33" t="s">
        <v>84</v>
      </c>
    </row>
    <row r="15" spans="2:8" ht="20.100000000000001" customHeight="1" x14ac:dyDescent="0.25">
      <c r="B15" s="34"/>
      <c r="C15" s="42"/>
      <c r="D15" s="42"/>
      <c r="E15" s="42"/>
      <c r="F15" s="42"/>
      <c r="G15" s="35" t="s">
        <v>49</v>
      </c>
      <c r="H15" s="36"/>
    </row>
    <row r="16" spans="2:8" ht="9" customHeight="1" x14ac:dyDescent="0.25">
      <c r="C16" s="43"/>
      <c r="D16" s="43"/>
      <c r="E16" s="43"/>
      <c r="F16" s="43"/>
    </row>
    <row r="17" spans="2:8" ht="20.100000000000001" customHeight="1" x14ac:dyDescent="0.25">
      <c r="B17" s="31" t="s">
        <v>109</v>
      </c>
      <c r="C17" s="41">
        <f>IF(Datos!C25=0,0,(Datos!C30+Datos!C33)/Datos!C25)</f>
        <v>0.46900826446280991</v>
      </c>
      <c r="D17" s="41">
        <f>IF(Datos!D25=0,0,(Datos!D30+Datos!D33)/Datos!D25)</f>
        <v>0.45330739299610895</v>
      </c>
      <c r="E17" s="41">
        <f>IF(Datos!E25=0,0,(Datos!E30+Datos!E33)/Datos!E25)</f>
        <v>0.40993184031158714</v>
      </c>
      <c r="F17" s="41">
        <f>IF(Datos!F25=0,0,(Datos!F30+Datos!F33)/Datos!F25)</f>
        <v>0.38476190476190475</v>
      </c>
      <c r="G17" s="32" t="s">
        <v>50</v>
      </c>
      <c r="H17" s="33" t="s">
        <v>44</v>
      </c>
    </row>
    <row r="18" spans="2:8" ht="20.100000000000001" customHeight="1" x14ac:dyDescent="0.25">
      <c r="B18" s="34"/>
      <c r="C18" s="42"/>
      <c r="D18" s="42"/>
      <c r="E18" s="42"/>
      <c r="F18" s="42"/>
      <c r="G18" s="35" t="s">
        <v>14</v>
      </c>
      <c r="H18" s="36"/>
    </row>
    <row r="19" spans="2:8" ht="9" customHeight="1" x14ac:dyDescent="0.25">
      <c r="C19" s="43"/>
      <c r="D19" s="43"/>
      <c r="E19" s="43"/>
      <c r="F19" s="43"/>
    </row>
    <row r="20" spans="2:8" ht="20.100000000000001" customHeight="1" x14ac:dyDescent="0.25">
      <c r="B20" s="31" t="s">
        <v>110</v>
      </c>
      <c r="C20" s="41">
        <f>IF(Datos!C25=0,0,Datos!C10/(Datos!C25+Datos!C30))</f>
        <v>0.78412698412698412</v>
      </c>
      <c r="D20" s="41">
        <f>IF(Datos!D25=0,0,Datos!D10/(Datos!D25+Datos!D30))</f>
        <v>0.74</v>
      </c>
      <c r="E20" s="41">
        <f>IF(Datos!E25=0,0,Datos!E10/(Datos!E25+Datos!E30))</f>
        <v>0.7029478458049887</v>
      </c>
      <c r="F20" s="41">
        <f>IF(Datos!F25=0,0,Datos!F10/(Datos!F25+Datos!F30))</f>
        <v>0.71755725190839692</v>
      </c>
      <c r="G20" s="32" t="s">
        <v>51</v>
      </c>
      <c r="H20" s="33" t="s">
        <v>82</v>
      </c>
    </row>
    <row r="21" spans="2:8" ht="20.100000000000001" customHeight="1" x14ac:dyDescent="0.25">
      <c r="B21" s="34"/>
      <c r="C21" s="42"/>
      <c r="D21" s="42"/>
      <c r="E21" s="42"/>
      <c r="F21" s="42"/>
      <c r="G21" s="35" t="s">
        <v>52</v>
      </c>
      <c r="H21" s="36"/>
    </row>
    <row r="22" spans="2:8" ht="9" customHeight="1" x14ac:dyDescent="0.25">
      <c r="C22" s="44"/>
      <c r="D22" s="44"/>
      <c r="E22" s="44"/>
      <c r="F22" s="44"/>
    </row>
    <row r="23" spans="2:8" ht="20.100000000000001" customHeight="1" x14ac:dyDescent="0.25">
      <c r="B23" s="33" t="s">
        <v>99</v>
      </c>
      <c r="C23" s="45">
        <f>Datos!C25+Datos!C30-Datos!C10</f>
        <v>1360</v>
      </c>
      <c r="D23" s="45">
        <f>Datos!D25+Datos!D30-Datos!D10</f>
        <v>1690</v>
      </c>
      <c r="E23" s="45">
        <f>Datos!E25+Datos!E30-Datos!E10</f>
        <v>1965</v>
      </c>
      <c r="F23" s="45">
        <f>Datos!F25+Datos!F30-Datos!F10</f>
        <v>1850</v>
      </c>
      <c r="G23" s="37" t="s">
        <v>96</v>
      </c>
      <c r="H23" s="33" t="s">
        <v>95</v>
      </c>
    </row>
    <row r="24" spans="2:8" ht="20.100000000000001" customHeight="1" x14ac:dyDescent="0.25">
      <c r="B24" s="36"/>
      <c r="C24" s="46"/>
      <c r="D24" s="46"/>
      <c r="E24" s="46"/>
      <c r="F24" s="46"/>
      <c r="G24" s="38"/>
      <c r="H24" s="36"/>
    </row>
    <row r="55" spans="7:8" x14ac:dyDescent="0.25">
      <c r="G55" s="39"/>
      <c r="H55" s="40"/>
    </row>
  </sheetData>
  <mergeCells count="39">
    <mergeCell ref="C4:D4"/>
    <mergeCell ref="H8:H9"/>
    <mergeCell ref="E14:E15"/>
    <mergeCell ref="H14:H15"/>
    <mergeCell ref="H17:H18"/>
    <mergeCell ref="E8:E9"/>
    <mergeCell ref="B8:B9"/>
    <mergeCell ref="C8:C9"/>
    <mergeCell ref="D8:D9"/>
    <mergeCell ref="B11:B12"/>
    <mergeCell ref="H23:H24"/>
    <mergeCell ref="B23:B24"/>
    <mergeCell ref="C23:C24"/>
    <mergeCell ref="D23:D24"/>
    <mergeCell ref="E23:E24"/>
    <mergeCell ref="F20:F21"/>
    <mergeCell ref="F23:F24"/>
    <mergeCell ref="D20:D21"/>
    <mergeCell ref="E20:E21"/>
    <mergeCell ref="G23:G24"/>
    <mergeCell ref="H11:H12"/>
    <mergeCell ref="F8:F9"/>
    <mergeCell ref="G55:H55"/>
    <mergeCell ref="C11:C12"/>
    <mergeCell ref="D11:D12"/>
    <mergeCell ref="E11:E12"/>
    <mergeCell ref="F11:F12"/>
    <mergeCell ref="C20:C21"/>
    <mergeCell ref="H20:H21"/>
    <mergeCell ref="B14:B15"/>
    <mergeCell ref="C14:C15"/>
    <mergeCell ref="D14:D15"/>
    <mergeCell ref="B17:B18"/>
    <mergeCell ref="B20:B21"/>
    <mergeCell ref="F14:F15"/>
    <mergeCell ref="F17:F18"/>
    <mergeCell ref="C17:C18"/>
    <mergeCell ref="D17:D18"/>
    <mergeCell ref="E17:E18"/>
  </mergeCells>
  <phoneticPr fontId="1" type="noConversion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59"/>
  <sheetViews>
    <sheetView showGridLines="0" showZeros="0" workbookViewId="0">
      <selection activeCell="G4" sqref="G4"/>
    </sheetView>
  </sheetViews>
  <sheetFormatPr baseColWidth="10" defaultColWidth="9.140625" defaultRowHeight="15" x14ac:dyDescent="0.25"/>
  <cols>
    <col min="1" max="1" width="3.28515625" style="1" customWidth="1"/>
    <col min="2" max="2" width="32" style="1" customWidth="1"/>
    <col min="3" max="6" width="9.7109375" style="1" customWidth="1"/>
    <col min="7" max="7" width="22.42578125" style="1" customWidth="1"/>
    <col min="8" max="8" width="35.42578125" style="1" customWidth="1"/>
    <col min="9" max="16384" width="9.140625" style="1"/>
  </cols>
  <sheetData>
    <row r="1" spans="2:8" s="20" customFormat="1" ht="30" customHeight="1" x14ac:dyDescent="0.25"/>
    <row r="2" spans="2:8" ht="15" customHeight="1" x14ac:dyDescent="0.25"/>
    <row r="4" spans="2:8" ht="20.25" customHeight="1" x14ac:dyDescent="0.3">
      <c r="B4" s="47"/>
      <c r="C4" s="49" t="str">
        <f>Datos!C6</f>
        <v>Sandolán S.A</v>
      </c>
      <c r="D4" s="49"/>
      <c r="E4" s="49"/>
      <c r="F4" s="49"/>
      <c r="G4" s="50"/>
      <c r="H4" s="50"/>
    </row>
    <row r="5" spans="2:8" ht="15" customHeight="1" x14ac:dyDescent="0.25"/>
    <row r="6" spans="2:8" ht="15" customHeight="1" x14ac:dyDescent="0.25">
      <c r="B6" s="9" t="s">
        <v>54</v>
      </c>
      <c r="C6" s="29">
        <f>Datos!C9</f>
        <v>2012</v>
      </c>
      <c r="D6" s="29">
        <f>Datos!D9</f>
        <v>2013</v>
      </c>
      <c r="E6" s="29">
        <f>Datos!E9</f>
        <v>2014</v>
      </c>
      <c r="F6" s="29">
        <f>Datos!F9</f>
        <v>2015</v>
      </c>
      <c r="G6" s="29" t="s">
        <v>104</v>
      </c>
      <c r="H6" s="29" t="s">
        <v>105</v>
      </c>
    </row>
    <row r="7" spans="2:8" ht="9" customHeight="1" x14ac:dyDescent="0.25">
      <c r="C7" s="30"/>
      <c r="D7" s="30"/>
      <c r="E7" s="30"/>
      <c r="F7" s="30"/>
    </row>
    <row r="8" spans="2:8" ht="20.100000000000001" customHeight="1" x14ac:dyDescent="0.25">
      <c r="B8" s="31" t="s">
        <v>111</v>
      </c>
      <c r="C8" s="51">
        <f>IF(Datos!C37=0,0,(Datos!C60+Datos!C54)/Datos!C37)</f>
        <v>0.13642756680731363</v>
      </c>
      <c r="D8" s="51">
        <f>IF(Datos!D37=0,0,(Datos!D60+Datos!D54)/Datos!D37)</f>
        <v>0.13119143239625167</v>
      </c>
      <c r="E8" s="51">
        <f>IF(Datos!E37=0,0,(Datos!E60+Datos!E54)/Datos!E37)</f>
        <v>0.13604972375690608</v>
      </c>
      <c r="F8" s="51">
        <f>IF(Datos!F37=0,0,(Datos!F60+Datos!F54)/Datos!F37)</f>
        <v>0.1327372764786795</v>
      </c>
      <c r="G8" s="32" t="s">
        <v>97</v>
      </c>
      <c r="H8" s="33" t="s">
        <v>98</v>
      </c>
    </row>
    <row r="9" spans="2:8" ht="20.100000000000001" customHeight="1" x14ac:dyDescent="0.25">
      <c r="B9" s="34"/>
      <c r="C9" s="52"/>
      <c r="D9" s="52"/>
      <c r="E9" s="52"/>
      <c r="F9" s="52"/>
      <c r="G9" s="35" t="s">
        <v>58</v>
      </c>
      <c r="H9" s="36"/>
    </row>
    <row r="10" spans="2:8" ht="9" customHeight="1" x14ac:dyDescent="0.25">
      <c r="C10" s="44"/>
      <c r="D10" s="44"/>
      <c r="E10" s="44"/>
      <c r="F10" s="44"/>
    </row>
    <row r="11" spans="2:8" ht="20.100000000000001" customHeight="1" x14ac:dyDescent="0.25">
      <c r="B11" s="33" t="s">
        <v>112</v>
      </c>
      <c r="C11" s="51">
        <f>IF(Datos!C25=0,0,(Datos!C60/Datos!C25))</f>
        <v>0.15909090909090909</v>
      </c>
      <c r="D11" s="51">
        <f>IF(Datos!D25=0,0,(Datos!D60/Datos!D25))</f>
        <v>0.1556420233463035</v>
      </c>
      <c r="E11" s="51">
        <f>IF(Datos!E25=0,0,(Datos!E60/Datos!E25))</f>
        <v>0.15481986368062317</v>
      </c>
      <c r="F11" s="51">
        <f>IF(Datos!F25=0,0,(Datos!F60/Datos!F25))</f>
        <v>0.15142857142857144</v>
      </c>
      <c r="G11" s="32" t="s">
        <v>85</v>
      </c>
      <c r="H11" s="33" t="s">
        <v>59</v>
      </c>
    </row>
    <row r="12" spans="2:8" ht="20.100000000000001" customHeight="1" x14ac:dyDescent="0.25">
      <c r="B12" s="36"/>
      <c r="C12" s="52"/>
      <c r="D12" s="52"/>
      <c r="E12" s="52"/>
      <c r="F12" s="52"/>
      <c r="G12" s="35" t="s">
        <v>14</v>
      </c>
      <c r="H12" s="36"/>
    </row>
    <row r="13" spans="2:8" ht="9" customHeight="1" x14ac:dyDescent="0.25">
      <c r="C13" s="44"/>
      <c r="D13" s="44"/>
      <c r="E13" s="44"/>
      <c r="F13" s="44"/>
    </row>
    <row r="14" spans="2:8" ht="20.100000000000001" customHeight="1" x14ac:dyDescent="0.25">
      <c r="B14" s="31" t="s">
        <v>113</v>
      </c>
      <c r="C14" s="51">
        <f>IF(Datos!C37=0,0,Datos!C60/Datos!C37)</f>
        <v>0.10829817158931083</v>
      </c>
      <c r="D14" s="51">
        <f>IF(Datos!D37=0,0,Datos!D60/Datos!D37)</f>
        <v>0.107095046854083</v>
      </c>
      <c r="E14" s="51">
        <f>IF(Datos!E37=0,0,Datos!E60/Datos!E37)</f>
        <v>0.10980662983425414</v>
      </c>
      <c r="F14" s="51">
        <f>IF(Datos!F37=0,0,Datos!F60/Datos!F37)</f>
        <v>0.109353507565337</v>
      </c>
      <c r="G14" s="32" t="s">
        <v>85</v>
      </c>
      <c r="H14" s="33" t="s">
        <v>60</v>
      </c>
    </row>
    <row r="15" spans="2:8" ht="20.100000000000001" customHeight="1" x14ac:dyDescent="0.25">
      <c r="B15" s="34"/>
      <c r="C15" s="52"/>
      <c r="D15" s="52"/>
      <c r="E15" s="52"/>
      <c r="F15" s="52"/>
      <c r="G15" s="35" t="s">
        <v>56</v>
      </c>
      <c r="H15" s="36"/>
    </row>
    <row r="16" spans="2:8" ht="9" customHeight="1" x14ac:dyDescent="0.25">
      <c r="C16" s="44"/>
      <c r="D16" s="44"/>
      <c r="E16" s="44"/>
      <c r="F16" s="44"/>
    </row>
    <row r="17" spans="2:8" ht="20.100000000000001" customHeight="1" x14ac:dyDescent="0.25">
      <c r="B17" s="33" t="s">
        <v>114</v>
      </c>
      <c r="C17" s="51">
        <f>IF(Datos!C26=0,0,Datos!C60/Datos!C26)</f>
        <v>0.25666666666666665</v>
      </c>
      <c r="D17" s="51">
        <f>IF(Datos!D26=0,0,Datos!D60/Datos!D26)</f>
        <v>0.26666666666666666</v>
      </c>
      <c r="E17" s="51">
        <f>IF(Datos!E26=0,0,Datos!E60/Datos!E26)</f>
        <v>0.26500000000000001</v>
      </c>
      <c r="F17" s="51">
        <f>IF(Datos!F26=0,0,Datos!F60/Datos!F26)</f>
        <v>0.26500000000000001</v>
      </c>
      <c r="G17" s="32" t="s">
        <v>86</v>
      </c>
      <c r="H17" s="33" t="s">
        <v>61</v>
      </c>
    </row>
    <row r="18" spans="2:8" ht="20.100000000000001" customHeight="1" x14ac:dyDescent="0.25">
      <c r="B18" s="36"/>
      <c r="C18" s="52"/>
      <c r="D18" s="52"/>
      <c r="E18" s="52"/>
      <c r="F18" s="52"/>
      <c r="G18" s="35" t="s">
        <v>57</v>
      </c>
      <c r="H18" s="36"/>
    </row>
    <row r="19" spans="2:8" ht="9" customHeight="1" x14ac:dyDescent="0.25">
      <c r="C19" s="44"/>
      <c r="D19" s="44"/>
      <c r="E19" s="44"/>
      <c r="F19" s="44"/>
    </row>
    <row r="20" spans="2:8" ht="20.100000000000001" customHeight="1" x14ac:dyDescent="0.25">
      <c r="B20" s="33" t="s">
        <v>115</v>
      </c>
      <c r="C20" s="51">
        <f>IF(Datos!C41=0,0,Datos!C60/Datos!C42)</f>
        <v>0.154</v>
      </c>
      <c r="D20" s="51">
        <f>IF(Datos!D41=0,0,Datos!D60/Datos!D42)</f>
        <v>0.15686274509803921</v>
      </c>
      <c r="E20" s="51">
        <f>IF(Datos!E41=0,0,Datos!E60/Datos!E42)</f>
        <v>0.15</v>
      </c>
      <c r="F20" s="51">
        <f>IF(Datos!F41=0,0,Datos!F60/Datos!F42)</f>
        <v>0.13474576271186442</v>
      </c>
      <c r="G20" s="32" t="s">
        <v>85</v>
      </c>
      <c r="H20" s="33" t="s">
        <v>87</v>
      </c>
    </row>
    <row r="21" spans="2:8" ht="20.100000000000001" customHeight="1" x14ac:dyDescent="0.25">
      <c r="B21" s="36"/>
      <c r="C21" s="52"/>
      <c r="D21" s="52"/>
      <c r="E21" s="52"/>
      <c r="F21" s="52"/>
      <c r="G21" s="35" t="s">
        <v>62</v>
      </c>
      <c r="H21" s="36"/>
    </row>
    <row r="22" spans="2:8" ht="9" customHeight="1" x14ac:dyDescent="0.25">
      <c r="C22" s="44"/>
      <c r="D22" s="44"/>
      <c r="E22" s="44"/>
      <c r="F22" s="44"/>
    </row>
    <row r="23" spans="2:8" ht="20.100000000000001" customHeight="1" x14ac:dyDescent="0.25">
      <c r="B23" s="33" t="s">
        <v>116</v>
      </c>
      <c r="C23" s="51">
        <f>IF(Datos!C42=0,0,(Datos!C42-Datos!C44)/Datos!C42)</f>
        <v>0.46</v>
      </c>
      <c r="D23" s="51">
        <f>IF(Datos!D42=0,0,(Datos!D42-Datos!D44)/Datos!D42)</f>
        <v>0.50980392156862742</v>
      </c>
      <c r="E23" s="51">
        <f>IF(Datos!E42=0,0,(Datos!E42-Datos!E44)/Datos!E42)</f>
        <v>0.49056603773584906</v>
      </c>
      <c r="F23" s="51">
        <f>IF(Datos!F42=0,0,(Datos!F42-Datos!F44)/Datos!F42)</f>
        <v>0.48305084745762711</v>
      </c>
      <c r="G23" s="32" t="s">
        <v>76</v>
      </c>
      <c r="H23" s="33" t="s">
        <v>77</v>
      </c>
    </row>
    <row r="24" spans="2:8" ht="20.100000000000001" customHeight="1" x14ac:dyDescent="0.25">
      <c r="B24" s="36"/>
      <c r="C24" s="52"/>
      <c r="D24" s="52"/>
      <c r="E24" s="52"/>
      <c r="F24" s="52"/>
      <c r="G24" s="35" t="s">
        <v>62</v>
      </c>
      <c r="H24" s="36"/>
    </row>
    <row r="59" spans="7:8" x14ac:dyDescent="0.25">
      <c r="G59" s="39"/>
      <c r="H59" s="39"/>
    </row>
  </sheetData>
  <mergeCells count="39">
    <mergeCell ref="E4:F4"/>
    <mergeCell ref="C4:D4"/>
    <mergeCell ref="H11:H12"/>
    <mergeCell ref="F8:F9"/>
    <mergeCell ref="H8:H9"/>
    <mergeCell ref="B14:B15"/>
    <mergeCell ref="C14:C15"/>
    <mergeCell ref="D14:D15"/>
    <mergeCell ref="E14:E15"/>
    <mergeCell ref="B11:B12"/>
    <mergeCell ref="C11:C12"/>
    <mergeCell ref="H17:H18"/>
    <mergeCell ref="D11:D12"/>
    <mergeCell ref="E11:E12"/>
    <mergeCell ref="B8:B9"/>
    <mergeCell ref="C8:C9"/>
    <mergeCell ref="D8:D9"/>
    <mergeCell ref="E8:E9"/>
    <mergeCell ref="F11:F12"/>
    <mergeCell ref="H20:H21"/>
    <mergeCell ref="F23:F24"/>
    <mergeCell ref="F14:F15"/>
    <mergeCell ref="H14:H15"/>
    <mergeCell ref="H23:H24"/>
    <mergeCell ref="B17:B18"/>
    <mergeCell ref="C17:C18"/>
    <mergeCell ref="D17:D18"/>
    <mergeCell ref="E17:E18"/>
    <mergeCell ref="F17:F18"/>
    <mergeCell ref="B20:B21"/>
    <mergeCell ref="C20:C21"/>
    <mergeCell ref="D20:D21"/>
    <mergeCell ref="E20:E21"/>
    <mergeCell ref="G59:H59"/>
    <mergeCell ref="B23:B24"/>
    <mergeCell ref="C23:C24"/>
    <mergeCell ref="D23:D24"/>
    <mergeCell ref="E23:E24"/>
    <mergeCell ref="F20:F21"/>
  </mergeCells>
  <phoneticPr fontId="1" type="noConversion"/>
  <pageMargins left="0" right="0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55"/>
  <sheetViews>
    <sheetView showGridLines="0" showZeros="0" workbookViewId="0">
      <selection activeCell="E4" sqref="E4:F4"/>
    </sheetView>
  </sheetViews>
  <sheetFormatPr baseColWidth="10" defaultColWidth="9.140625" defaultRowHeight="15" x14ac:dyDescent="0.25"/>
  <cols>
    <col min="1" max="1" width="3.140625" style="1" customWidth="1"/>
    <col min="2" max="2" width="34.140625" style="1" customWidth="1"/>
    <col min="3" max="6" width="9.7109375" style="1" customWidth="1"/>
    <col min="7" max="7" width="22.28515625" style="1" customWidth="1"/>
    <col min="8" max="8" width="36.7109375" style="1" customWidth="1"/>
    <col min="9" max="9" width="11.42578125" style="1" customWidth="1"/>
    <col min="10" max="10" width="2.42578125" style="1" hidden="1" customWidth="1"/>
    <col min="11" max="16384" width="9.140625" style="1"/>
  </cols>
  <sheetData>
    <row r="1" spans="2:10" s="20" customFormat="1" ht="30" customHeight="1" x14ac:dyDescent="0.25"/>
    <row r="2" spans="2:10" ht="15" customHeight="1" x14ac:dyDescent="0.25"/>
    <row r="4" spans="2:10" ht="18.75" customHeight="1" x14ac:dyDescent="0.3">
      <c r="B4" s="47"/>
      <c r="C4" s="49" t="str">
        <f>Datos!C6</f>
        <v>Sandolán S.A</v>
      </c>
      <c r="D4" s="49"/>
      <c r="E4" s="49"/>
      <c r="F4" s="49"/>
      <c r="G4" s="50"/>
      <c r="H4" s="50"/>
    </row>
    <row r="5" spans="2:10" ht="15" customHeight="1" x14ac:dyDescent="0.25"/>
    <row r="6" spans="2:10" ht="15" customHeight="1" x14ac:dyDescent="0.25">
      <c r="B6" s="9" t="s">
        <v>54</v>
      </c>
      <c r="C6" s="29">
        <f>Datos!C9</f>
        <v>2012</v>
      </c>
      <c r="D6" s="29">
        <f>Datos!D9</f>
        <v>2013</v>
      </c>
      <c r="E6" s="29">
        <f>Datos!E9</f>
        <v>2014</v>
      </c>
      <c r="F6" s="29">
        <f>Datos!F9</f>
        <v>2015</v>
      </c>
      <c r="G6" s="29" t="s">
        <v>104</v>
      </c>
      <c r="H6" s="29" t="s">
        <v>105</v>
      </c>
    </row>
    <row r="7" spans="2:10" ht="12" customHeight="1" x14ac:dyDescent="0.25">
      <c r="C7" s="30"/>
      <c r="D7" s="30"/>
      <c r="E7" s="30"/>
      <c r="F7" s="30"/>
    </row>
    <row r="8" spans="2:10" ht="20.100000000000001" customHeight="1" x14ac:dyDescent="0.25">
      <c r="B8" s="33" t="s">
        <v>89</v>
      </c>
      <c r="C8" s="53">
        <f>IF(Datos!C44=0,0,365*Datos!C15/Datos!C44)</f>
        <v>121.66666666666667</v>
      </c>
      <c r="D8" s="53">
        <f>IF(Datos!D44=0,0,365*Datos!D15/Datos!D44)</f>
        <v>160.6</v>
      </c>
      <c r="E8" s="53">
        <f>IF(Datos!E44=0,0,365*Datos!E15/Datos!E44)</f>
        <v>135.18518518518519</v>
      </c>
      <c r="F8" s="53">
        <f>IF(Datos!F44=0,0,365*Datos!F15/Datos!F44)</f>
        <v>125.65573770491804</v>
      </c>
      <c r="G8" s="32" t="s">
        <v>72</v>
      </c>
      <c r="H8" s="33" t="s">
        <v>73</v>
      </c>
      <c r="J8" s="1" t="s">
        <v>6</v>
      </c>
    </row>
    <row r="9" spans="2:10" ht="20.100000000000001" customHeight="1" x14ac:dyDescent="0.25">
      <c r="B9" s="36"/>
      <c r="C9" s="54"/>
      <c r="D9" s="54"/>
      <c r="E9" s="54"/>
      <c r="F9" s="54"/>
      <c r="G9" s="35" t="s">
        <v>27</v>
      </c>
      <c r="H9" s="36"/>
    </row>
    <row r="10" spans="2:10" ht="12" customHeight="1" x14ac:dyDescent="0.25">
      <c r="C10" s="55"/>
      <c r="D10" s="55"/>
      <c r="E10" s="55"/>
      <c r="F10" s="55"/>
    </row>
    <row r="11" spans="2:10" ht="20.100000000000001" customHeight="1" x14ac:dyDescent="0.25">
      <c r="B11" s="33" t="s">
        <v>90</v>
      </c>
      <c r="C11" s="53">
        <f>IF(Datos!C45=0,0,365*Datos!C34/Datos!C45)</f>
        <v>70.192307692307693</v>
      </c>
      <c r="D11" s="53">
        <f>IF(Datos!D45=0,0,365*Datos!D34/Datos!D45)</f>
        <v>74.351851851851848</v>
      </c>
      <c r="E11" s="53">
        <f>IF(Datos!E45=0,0,365*Datos!E34/Datos!E45)</f>
        <v>60.365384615384613</v>
      </c>
      <c r="F11" s="53">
        <f>IF(Datos!F45=0,0,365*Datos!F34/Datos!F45)</f>
        <v>52.983870967741936</v>
      </c>
      <c r="G11" s="32" t="s">
        <v>63</v>
      </c>
      <c r="H11" s="33" t="s">
        <v>91</v>
      </c>
      <c r="J11" s="1" t="s">
        <v>74</v>
      </c>
    </row>
    <row r="12" spans="2:10" ht="20.100000000000001" customHeight="1" x14ac:dyDescent="0.25">
      <c r="B12" s="36"/>
      <c r="C12" s="54"/>
      <c r="D12" s="54"/>
      <c r="E12" s="54"/>
      <c r="F12" s="54"/>
      <c r="G12" s="35" t="s">
        <v>64</v>
      </c>
      <c r="H12" s="36"/>
    </row>
    <row r="13" spans="2:10" ht="12" customHeight="1" x14ac:dyDescent="0.25">
      <c r="C13" s="55"/>
      <c r="D13" s="55"/>
      <c r="E13" s="55"/>
      <c r="F13" s="55"/>
    </row>
    <row r="14" spans="2:10" ht="20.100000000000001" customHeight="1" x14ac:dyDescent="0.25">
      <c r="B14" s="33" t="s">
        <v>92</v>
      </c>
      <c r="C14" s="53">
        <f>IF(Datos!C42=0,0,365*Datos!C17/Datos!C42)</f>
        <v>51.1</v>
      </c>
      <c r="D14" s="53">
        <f>IF(Datos!D42=0,0,365*Datos!D17/Datos!D42)</f>
        <v>57.254901960784316</v>
      </c>
      <c r="E14" s="53">
        <f>IF(Datos!E42=0,0,365*Datos!E17/Datos!E42)</f>
        <v>61.981132075471699</v>
      </c>
      <c r="F14" s="53">
        <f>IF(Datos!F42=0,0,365*Datos!F17/Datos!F42)</f>
        <v>47.635593220338983</v>
      </c>
      <c r="G14" s="32" t="s">
        <v>65</v>
      </c>
      <c r="H14" s="33" t="s">
        <v>66</v>
      </c>
      <c r="J14" s="1" t="s">
        <v>75</v>
      </c>
    </row>
    <row r="15" spans="2:10" ht="20.100000000000001" customHeight="1" x14ac:dyDescent="0.25">
      <c r="B15" s="36"/>
      <c r="C15" s="54"/>
      <c r="D15" s="54"/>
      <c r="E15" s="54"/>
      <c r="F15" s="54"/>
      <c r="G15" s="35" t="s">
        <v>62</v>
      </c>
      <c r="H15" s="36"/>
    </row>
    <row r="16" spans="2:10" ht="12" customHeight="1" x14ac:dyDescent="0.25">
      <c r="C16" s="55"/>
      <c r="D16" s="55"/>
      <c r="E16" s="55"/>
      <c r="F16" s="55"/>
    </row>
    <row r="17" spans="2:10" ht="20.100000000000001" customHeight="1" x14ac:dyDescent="0.25">
      <c r="B17" s="33" t="s">
        <v>93</v>
      </c>
      <c r="C17" s="53">
        <f>IF(Datos!C45=0,0,365*Datos!C19/Datos!C45)</f>
        <v>60.365384615384613</v>
      </c>
      <c r="D17" s="53">
        <f>IF(Datos!D45=0,0,365*Datos!D19/Datos!D45)</f>
        <v>86.518518518518519</v>
      </c>
      <c r="E17" s="53">
        <f>IF(Datos!E45=0,0,365*Datos!E19/Datos!E45)</f>
        <v>71.59615384615384</v>
      </c>
      <c r="F17" s="53">
        <f>IF(Datos!F45=0,0,365*Datos!F19/Datos!F45)</f>
        <v>64.758064516129039</v>
      </c>
      <c r="G17" s="32" t="s">
        <v>70</v>
      </c>
      <c r="H17" s="33" t="s">
        <v>71</v>
      </c>
      <c r="J17" s="1" t="s">
        <v>83</v>
      </c>
    </row>
    <row r="18" spans="2:10" ht="20.100000000000001" customHeight="1" x14ac:dyDescent="0.25">
      <c r="B18" s="36"/>
      <c r="C18" s="54"/>
      <c r="D18" s="54"/>
      <c r="E18" s="54"/>
      <c r="F18" s="54"/>
      <c r="G18" s="35" t="s">
        <v>64</v>
      </c>
      <c r="H18" s="36"/>
    </row>
    <row r="19" spans="2:10" x14ac:dyDescent="0.25">
      <c r="C19" s="43"/>
      <c r="D19" s="43"/>
      <c r="E19" s="43"/>
      <c r="F19" s="43"/>
    </row>
    <row r="20" spans="2:10" ht="20.100000000000001" customHeight="1" x14ac:dyDescent="0.25">
      <c r="B20" s="33" t="s">
        <v>67</v>
      </c>
      <c r="C20" s="41">
        <f>IF(Datos!C48=0,0,(Datos!C41-Datos!C44-Datos!C50-Datos!C51-Datos!C52)/(Datos!C48+Datos!C49))</f>
        <v>2.625</v>
      </c>
      <c r="D20" s="41">
        <f>IF(Datos!D48=0,0,(Datos!D41-Datos!D44-Datos!D50-Datos!D51-Datos!D52)/(Datos!D48+Datos!D49))</f>
        <v>3.1343283582089554</v>
      </c>
      <c r="E20" s="41">
        <f>IF(Datos!E48=0,0,(Datos!E41-Datos!E44-Datos!E50-Datos!E51-Datos!E52)/(Datos!E48+Datos!E49))</f>
        <v>2.9236111111111112</v>
      </c>
      <c r="F20" s="41">
        <f>IF(Datos!F48=0,0,(Datos!F41-Datos!F44-Datos!F50-Datos!F51-Datos!F52)/(Datos!F48+Datos!F49))</f>
        <v>2.7202380952380953</v>
      </c>
      <c r="G20" s="32" t="s">
        <v>88</v>
      </c>
      <c r="H20" s="33" t="s">
        <v>69</v>
      </c>
    </row>
    <row r="21" spans="2:10" ht="20.100000000000001" customHeight="1" x14ac:dyDescent="0.25">
      <c r="B21" s="36"/>
      <c r="C21" s="42"/>
      <c r="D21" s="42"/>
      <c r="E21" s="42"/>
      <c r="F21" s="42"/>
      <c r="G21" s="35" t="s">
        <v>68</v>
      </c>
      <c r="H21" s="36"/>
    </row>
    <row r="55" spans="7:8" x14ac:dyDescent="0.25">
      <c r="G55" s="39"/>
      <c r="H55" s="39"/>
    </row>
  </sheetData>
  <mergeCells count="33">
    <mergeCell ref="C4:D4"/>
    <mergeCell ref="E4:F4"/>
    <mergeCell ref="G55:H55"/>
    <mergeCell ref="F20:F21"/>
    <mergeCell ref="H20:H21"/>
    <mergeCell ref="D20:D21"/>
    <mergeCell ref="E20:E21"/>
    <mergeCell ref="F11:F12"/>
    <mergeCell ref="H11:H12"/>
    <mergeCell ref="F8:F9"/>
    <mergeCell ref="H8:H9"/>
    <mergeCell ref="E14:E15"/>
    <mergeCell ref="D11:D12"/>
    <mergeCell ref="E11:E12"/>
    <mergeCell ref="E8:E9"/>
    <mergeCell ref="B8:B9"/>
    <mergeCell ref="C8:C9"/>
    <mergeCell ref="D8:D9"/>
    <mergeCell ref="B17:B18"/>
    <mergeCell ref="C17:C18"/>
    <mergeCell ref="B14:B15"/>
    <mergeCell ref="C14:C15"/>
    <mergeCell ref="B11:B12"/>
    <mergeCell ref="D14:D15"/>
    <mergeCell ref="C11:C12"/>
    <mergeCell ref="B20:B21"/>
    <mergeCell ref="C20:C21"/>
    <mergeCell ref="D17:D18"/>
    <mergeCell ref="E17:E18"/>
    <mergeCell ref="F17:F18"/>
    <mergeCell ref="H17:H18"/>
    <mergeCell ref="F14:F15"/>
    <mergeCell ref="H14:H15"/>
  </mergeCells>
  <phoneticPr fontId="1" type="noConversion"/>
  <pageMargins left="0.39370078740157483" right="0.39370078740157483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Instrucciones de Uso</vt:lpstr>
      <vt:lpstr>Datos</vt:lpstr>
      <vt:lpstr>Análisis financiero</vt:lpstr>
      <vt:lpstr>Análisis de Rentabilidad</vt:lpstr>
      <vt:lpstr>Análisis de Gestión</vt:lpstr>
      <vt:lpstr>'Análisis de Gestión'!Área_de_impresión</vt:lpstr>
      <vt:lpstr>'Análisis de Rentabilidad'!Área_de_impresión</vt:lpstr>
      <vt:lpstr>'Análisis financiero'!Área_de_impresión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Cecilia</cp:lastModifiedBy>
  <cp:lastPrinted>2008-07-13T09:06:24Z</cp:lastPrinted>
  <dcterms:created xsi:type="dcterms:W3CDTF">2007-08-05T15:49:11Z</dcterms:created>
  <dcterms:modified xsi:type="dcterms:W3CDTF">2016-10-26T13:25:24Z</dcterms:modified>
</cp:coreProperties>
</file>