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BYU\Thesis\Excel Files\Calculating Volume\"/>
    </mc:Choice>
  </mc:AlternateContent>
  <xr:revisionPtr revIDLastSave="0" documentId="8_{DB734C33-CA05-4040-BDF7-1AFE20AE4DDC}" xr6:coauthVersionLast="36" xr6:coauthVersionMax="36" xr10:uidLastSave="{00000000-0000-0000-0000-000000000000}"/>
  <bookViews>
    <workbookView xWindow="0" yWindow="0" windowWidth="24720" windowHeight="12105" xr2:uid="{C81EE93E-1014-428D-89E2-78E6B0DEE09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5" i="2" s="1"/>
  <c r="C13" i="2"/>
  <c r="C11" i="2"/>
  <c r="C9" i="2"/>
  <c r="C6" i="2"/>
  <c r="C12" i="1"/>
  <c r="C13" i="1" s="1"/>
  <c r="C11" i="1"/>
  <c r="C9" i="1"/>
  <c r="C7" i="1"/>
  <c r="C4" i="1"/>
  <c r="C17" i="2"/>
  <c r="C18" i="2"/>
  <c r="C23" i="2" l="1"/>
  <c r="C14" i="1"/>
  <c r="C22" i="2"/>
  <c r="C24" i="2" s="1"/>
  <c r="C25" i="2" s="1"/>
  <c r="C26" i="2" s="1"/>
  <c r="C19" i="2"/>
  <c r="C20" i="2" s="1"/>
  <c r="C27" i="2" l="1"/>
  <c r="C28" i="2"/>
  <c r="C15" i="1" l="1"/>
  <c r="C16" i="1" s="1"/>
</calcChain>
</file>

<file path=xl/sharedStrings.xml><?xml version="1.0" encoding="utf-8"?>
<sst xmlns="http://schemas.openxmlformats.org/spreadsheetml/2006/main" count="61" uniqueCount="32">
  <si>
    <t>Calculating Volume</t>
  </si>
  <si>
    <t>Height</t>
  </si>
  <si>
    <t>Diameter</t>
  </si>
  <si>
    <t>deg</t>
  </si>
  <si>
    <t>rad</t>
  </si>
  <si>
    <r>
      <t>Angle of Repose (</t>
    </r>
    <r>
      <rPr>
        <sz val="11"/>
        <color theme="1"/>
        <rFont val="Arial"/>
        <family val="2"/>
      </rPr>
      <t>β</t>
    </r>
    <r>
      <rPr>
        <sz val="11"/>
        <color theme="1"/>
        <rFont val="Calibri"/>
        <family val="2"/>
      </rPr>
      <t>)</t>
    </r>
  </si>
  <si>
    <r>
      <t>Internal Friction Angle (</t>
    </r>
    <r>
      <rPr>
        <sz val="11"/>
        <color theme="1"/>
        <rFont val="Arial"/>
        <family val="2"/>
      </rPr>
      <t>Φ</t>
    </r>
    <r>
      <rPr>
        <sz val="11"/>
        <color theme="1"/>
        <rFont val="Calibri"/>
        <family val="2"/>
      </rPr>
      <t>)</t>
    </r>
  </si>
  <si>
    <t>ft</t>
  </si>
  <si>
    <t>C1</t>
  </si>
  <si>
    <r>
      <t>Delta (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)</t>
    </r>
  </si>
  <si>
    <t>C2</t>
  </si>
  <si>
    <r>
      <t>Failure Wedge Angle (</t>
    </r>
    <r>
      <rPr>
        <sz val="11"/>
        <color theme="1"/>
        <rFont val="Adobe Heiti Std R"/>
        <family val="2"/>
        <charset val="128"/>
      </rPr>
      <t>α)</t>
    </r>
  </si>
  <si>
    <t>Volume of Wedge</t>
  </si>
  <si>
    <t>Radius</t>
  </si>
  <si>
    <t>Input</t>
  </si>
  <si>
    <r>
      <t>Theta (</t>
    </r>
    <r>
      <rPr>
        <sz val="11"/>
        <color theme="1"/>
        <rFont val="Calibri"/>
        <family val="2"/>
      </rPr>
      <t>α)</t>
    </r>
  </si>
  <si>
    <t>Aspect Ratio (n)</t>
  </si>
  <si>
    <t>Centroid of Wedge</t>
  </si>
  <si>
    <t>H0</t>
  </si>
  <si>
    <t>H</t>
  </si>
  <si>
    <t>Area of Wedge</t>
  </si>
  <si>
    <t>ft^2</t>
  </si>
  <si>
    <t>ft^3</t>
  </si>
  <si>
    <t>Unit Weight (γ)</t>
  </si>
  <si>
    <t>pcf</t>
  </si>
  <si>
    <t>Weight</t>
  </si>
  <si>
    <t>lbs</t>
  </si>
  <si>
    <t>Weight/Unit Length</t>
  </si>
  <si>
    <t>lb/ft</t>
  </si>
  <si>
    <r>
      <t>Failure Plane Angle(</t>
    </r>
    <r>
      <rPr>
        <sz val="11"/>
        <color theme="1"/>
        <rFont val="Arial"/>
        <family val="2"/>
      </rPr>
      <t>ρ</t>
    </r>
    <r>
      <rPr>
        <sz val="11"/>
        <color theme="1"/>
        <rFont val="Calibri"/>
        <family val="2"/>
      </rPr>
      <t>)</t>
    </r>
  </si>
  <si>
    <t>Pa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</si>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</sst>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dobe Heiti Std R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2</xdr:row>
      <xdr:rowOff>57150</xdr:rowOff>
    </xdr:from>
    <xdr:to>
      <xdr:col>8</xdr:col>
      <xdr:colOff>200025</xdr:colOff>
      <xdr:row>11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BF2D01-DE3B-4D66-80BF-2F65208D36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80" t="4736" r="14997" b="3172"/>
        <a:stretch/>
      </xdr:blipFill>
      <xdr:spPr>
        <a:xfrm>
          <a:off x="4171950" y="438150"/>
          <a:ext cx="2552700" cy="1666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2</xdr:row>
      <xdr:rowOff>76200</xdr:rowOff>
    </xdr:from>
    <xdr:to>
      <xdr:col>9</xdr:col>
      <xdr:colOff>448118</xdr:colOff>
      <xdr:row>12</xdr:row>
      <xdr:rowOff>114571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5223F-DB50-422C-8DAA-2BF33EBC8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457200"/>
          <a:ext cx="3172268" cy="1943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BEEC-9F5A-4915-B76E-76766AFD80C5}">
  <dimension ref="A1:D29"/>
  <sheetViews>
    <sheetView tabSelected="1" workbookViewId="0">
      <selection activeCell="C37" sqref="C37"/>
    </sheetView>
  </sheetViews>
  <sheetFormatPr defaultRowHeight="15" x14ac:dyDescent="0.25"/>
  <cols>
    <col min="1" max="1" width="18.42578125" bestFit="1" customWidth="1"/>
    <col min="2" max="2" width="24.5703125" bestFit="1" customWidth="1"/>
  </cols>
  <sheetData>
    <row r="1" spans="1:4" x14ac:dyDescent="0.25">
      <c r="A1" t="s">
        <v>0</v>
      </c>
    </row>
    <row r="2" spans="1:4" x14ac:dyDescent="0.25">
      <c r="B2" s="4" t="s">
        <v>1</v>
      </c>
      <c r="C2" s="2">
        <v>150</v>
      </c>
      <c r="D2" t="s">
        <v>7</v>
      </c>
    </row>
    <row r="3" spans="1:4" x14ac:dyDescent="0.25">
      <c r="B3" s="4" t="s">
        <v>2</v>
      </c>
      <c r="C3" s="2">
        <v>100</v>
      </c>
      <c r="D3" t="s">
        <v>7</v>
      </c>
    </row>
    <row r="4" spans="1:4" x14ac:dyDescent="0.25">
      <c r="B4" s="3" t="s">
        <v>13</v>
      </c>
      <c r="C4">
        <f>C3/2</f>
        <v>50</v>
      </c>
      <c r="D4" t="s">
        <v>7</v>
      </c>
    </row>
    <row r="5" spans="1:4" x14ac:dyDescent="0.25">
      <c r="B5" s="3" t="s">
        <v>23</v>
      </c>
      <c r="C5">
        <v>115</v>
      </c>
      <c r="D5" t="s">
        <v>24</v>
      </c>
    </row>
    <row r="6" spans="1:4" x14ac:dyDescent="0.25">
      <c r="B6" s="4" t="s">
        <v>5</v>
      </c>
      <c r="C6" s="2">
        <v>30</v>
      </c>
      <c r="D6" t="s">
        <v>3</v>
      </c>
    </row>
    <row r="7" spans="1:4" x14ac:dyDescent="0.25">
      <c r="B7" s="3"/>
      <c r="C7">
        <f>RADIANS(C6)</f>
        <v>0.52359877559829882</v>
      </c>
      <c r="D7" t="s">
        <v>4</v>
      </c>
    </row>
    <row r="8" spans="1:4" x14ac:dyDescent="0.25">
      <c r="B8" s="4" t="s">
        <v>6</v>
      </c>
      <c r="C8" s="2">
        <v>34</v>
      </c>
      <c r="D8" t="s">
        <v>3</v>
      </c>
    </row>
    <row r="9" spans="1:4" x14ac:dyDescent="0.25">
      <c r="B9" s="4"/>
      <c r="C9">
        <f>RADIANS(C8)</f>
        <v>0.59341194567807209</v>
      </c>
      <c r="D9" t="s">
        <v>4</v>
      </c>
    </row>
    <row r="10" spans="1:4" x14ac:dyDescent="0.25">
      <c r="B10" s="4" t="s">
        <v>15</v>
      </c>
      <c r="C10" s="2">
        <v>0</v>
      </c>
      <c r="D10" t="s">
        <v>3</v>
      </c>
    </row>
    <row r="11" spans="1:4" x14ac:dyDescent="0.25">
      <c r="B11" s="4"/>
      <c r="C11">
        <f>RADIANS(C10)</f>
        <v>0</v>
      </c>
      <c r="D11" t="s">
        <v>4</v>
      </c>
    </row>
    <row r="12" spans="1:4" x14ac:dyDescent="0.25">
      <c r="B12" s="3" t="s">
        <v>9</v>
      </c>
      <c r="C12">
        <f>C8/2</f>
        <v>17</v>
      </c>
      <c r="D12" t="s">
        <v>3</v>
      </c>
    </row>
    <row r="13" spans="1:4" x14ac:dyDescent="0.25">
      <c r="B13" s="4"/>
      <c r="C13">
        <f>RADIANS(C12)</f>
        <v>0.29670597283903605</v>
      </c>
      <c r="D13" t="s">
        <v>4</v>
      </c>
    </row>
    <row r="14" spans="1:4" x14ac:dyDescent="0.25">
      <c r="B14" s="1" t="s">
        <v>8</v>
      </c>
      <c r="C14">
        <f>SQRT(TAN(Sheet1!C9-Sheet1!C7)*(TAN(Sheet1!C9-Sheet1!C7)+_xlfn.COT(Sheet1!C9-Sheet1!C11))*(1+TAN(Sheet1!C13+Sheet1!C11)*_xlfn.COT(Sheet1!C9-Sheet1!C11)))</f>
        <v>0.39719911609027431</v>
      </c>
    </row>
    <row r="15" spans="1:4" x14ac:dyDescent="0.25">
      <c r="B15" s="1" t="s">
        <v>10</v>
      </c>
      <c r="C15">
        <f>1+(TAN(Sheet1!C13+Sheet1!C11)*(TAN(Sheet1!C9-Sheet1!C7)+_xlfn.COT(Sheet1!C9-Sheet1!C11)))</f>
        <v>1.4746431470751327</v>
      </c>
    </row>
    <row r="16" spans="1:4" x14ac:dyDescent="0.25">
      <c r="B16" s="1" t="s">
        <v>11</v>
      </c>
      <c r="C16">
        <f>Sheet1!C8+DEGREES(ATAN((TAN(Sheet1!C9-Sheet1!C7)+C14)/C15))</f>
        <v>51.576753232147709</v>
      </c>
    </row>
    <row r="17" spans="2:2" x14ac:dyDescent="0.25">
      <c r="B17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58A3-4541-43C8-9A10-3537E03C918B}">
  <dimension ref="B3:D28"/>
  <sheetViews>
    <sheetView workbookViewId="0">
      <selection activeCell="G22" sqref="G22"/>
    </sheetView>
  </sheetViews>
  <sheetFormatPr defaultRowHeight="15" x14ac:dyDescent="0.25"/>
  <cols>
    <col min="2" max="2" width="24.5703125" bestFit="1" customWidth="1"/>
  </cols>
  <sheetData>
    <row r="3" spans="2:4" x14ac:dyDescent="0.25">
      <c r="B3" t="s">
        <v>14</v>
      </c>
    </row>
    <row r="4" spans="2:4" x14ac:dyDescent="0.25">
      <c r="B4" s="4" t="s">
        <v>1</v>
      </c>
      <c r="C4" s="2">
        <v>150</v>
      </c>
      <c r="D4" t="s">
        <v>7</v>
      </c>
    </row>
    <row r="5" spans="2:4" x14ac:dyDescent="0.25">
      <c r="B5" s="4" t="s">
        <v>2</v>
      </c>
      <c r="C5" s="2">
        <v>100</v>
      </c>
      <c r="D5" t="s">
        <v>7</v>
      </c>
    </row>
    <row r="6" spans="2:4" x14ac:dyDescent="0.25">
      <c r="B6" s="3" t="s">
        <v>13</v>
      </c>
      <c r="C6">
        <f>C5/2</f>
        <v>50</v>
      </c>
      <c r="D6" t="s">
        <v>7</v>
      </c>
    </row>
    <row r="7" spans="2:4" x14ac:dyDescent="0.25">
      <c r="B7" s="3" t="s">
        <v>23</v>
      </c>
      <c r="C7">
        <v>115</v>
      </c>
      <c r="D7" t="s">
        <v>24</v>
      </c>
    </row>
    <row r="8" spans="2:4" x14ac:dyDescent="0.25">
      <c r="B8" s="4" t="s">
        <v>5</v>
      </c>
      <c r="C8" s="2">
        <v>30</v>
      </c>
      <c r="D8" t="s">
        <v>3</v>
      </c>
    </row>
    <row r="9" spans="2:4" x14ac:dyDescent="0.25">
      <c r="B9" s="3"/>
      <c r="C9">
        <f>RADIANS(C8)</f>
        <v>0.52359877559829882</v>
      </c>
      <c r="D9" t="s">
        <v>4</v>
      </c>
    </row>
    <row r="10" spans="2:4" x14ac:dyDescent="0.25">
      <c r="B10" s="4" t="s">
        <v>6</v>
      </c>
      <c r="C10" s="2">
        <v>34</v>
      </c>
      <c r="D10" t="s">
        <v>3</v>
      </c>
    </row>
    <row r="11" spans="2:4" x14ac:dyDescent="0.25">
      <c r="B11" s="4"/>
      <c r="C11">
        <f>RADIANS(C10)</f>
        <v>0.59341194567807209</v>
      </c>
      <c r="D11" t="s">
        <v>4</v>
      </c>
    </row>
    <row r="12" spans="2:4" x14ac:dyDescent="0.25">
      <c r="B12" s="4" t="s">
        <v>15</v>
      </c>
      <c r="C12" s="2">
        <v>0</v>
      </c>
      <c r="D12" t="s">
        <v>3</v>
      </c>
    </row>
    <row r="13" spans="2:4" x14ac:dyDescent="0.25">
      <c r="B13" s="4"/>
      <c r="C13">
        <f>RADIANS(C12)</f>
        <v>0</v>
      </c>
      <c r="D13" t="s">
        <v>4</v>
      </c>
    </row>
    <row r="14" spans="2:4" x14ac:dyDescent="0.25">
      <c r="B14" s="3" t="s">
        <v>9</v>
      </c>
      <c r="C14">
        <f>C10/2</f>
        <v>17</v>
      </c>
      <c r="D14" t="s">
        <v>3</v>
      </c>
    </row>
    <row r="15" spans="2:4" x14ac:dyDescent="0.25">
      <c r="B15" s="4"/>
      <c r="C15">
        <f>RADIANS(C14)</f>
        <v>0.29670597283903605</v>
      </c>
      <c r="D15" t="s">
        <v>4</v>
      </c>
    </row>
    <row r="16" spans="2:4" x14ac:dyDescent="0.25">
      <c r="B16" s="3" t="s">
        <v>29</v>
      </c>
      <c r="C16">
        <v>50</v>
      </c>
    </row>
    <row r="17" spans="2:4" x14ac:dyDescent="0.25">
      <c r="B17" s="3"/>
      <c r="C17">
        <f>RADIANS(C16)</f>
        <v>0.87266462599716477</v>
      </c>
    </row>
    <row r="18" spans="2:4" x14ac:dyDescent="0.25">
      <c r="B18" s="3" t="s">
        <v>16</v>
      </c>
      <c r="C18">
        <f>Sheet1!C2/Sheet1!C3</f>
        <v>1.5</v>
      </c>
    </row>
    <row r="19" spans="2:4" x14ac:dyDescent="0.25">
      <c r="B19" s="4" t="s">
        <v>18</v>
      </c>
      <c r="C19">
        <f>2*Sheet1!C4*C18</f>
        <v>150</v>
      </c>
    </row>
    <row r="20" spans="2:4" x14ac:dyDescent="0.25">
      <c r="B20" s="4" t="s">
        <v>19</v>
      </c>
      <c r="C20">
        <f>-Sheet1!C4*TAN(Sheet1!C7)+C19</f>
        <v>121.13248654051871</v>
      </c>
    </row>
    <row r="21" spans="2:4" x14ac:dyDescent="0.25">
      <c r="B21" s="3"/>
    </row>
    <row r="22" spans="2:4" x14ac:dyDescent="0.25">
      <c r="B22" s="3" t="s">
        <v>17</v>
      </c>
      <c r="C22">
        <f>((Sheet1!C4*(-2*C18+TAN(Sheet1!C7)))/(12*C18-3*TAN(Sheet1!C7)))</f>
        <v>-7.4460821771485</v>
      </c>
      <c r="D22" t="s">
        <v>7</v>
      </c>
    </row>
    <row r="23" spans="2:4" x14ac:dyDescent="0.25">
      <c r="B23" s="3" t="s">
        <v>20</v>
      </c>
      <c r="C23">
        <f>0.5*Sheet1!C4^2*(-4*C18+TAN(Sheet1!C7)+TAN(C17))</f>
        <v>-5288.6201727702046</v>
      </c>
      <c r="D23" t="s">
        <v>21</v>
      </c>
    </row>
    <row r="24" spans="2:4" x14ac:dyDescent="0.25">
      <c r="B24" s="4" t="s">
        <v>12</v>
      </c>
      <c r="C24">
        <f>2*PI()*C22*C23</f>
        <v>247428.69838126673</v>
      </c>
      <c r="D24" t="s">
        <v>22</v>
      </c>
    </row>
    <row r="25" spans="2:4" x14ac:dyDescent="0.25">
      <c r="B25" s="3" t="s">
        <v>25</v>
      </c>
      <c r="C25">
        <f>Sheet1!C5*C24</f>
        <v>28454300.313845675</v>
      </c>
      <c r="D25" t="s">
        <v>26</v>
      </c>
    </row>
    <row r="26" spans="2:4" x14ac:dyDescent="0.25">
      <c r="B26" s="3" t="s">
        <v>27</v>
      </c>
      <c r="C26">
        <f>C25/(2*PI()*Sheet1!C4)</f>
        <v>90572.850943396159</v>
      </c>
      <c r="D26" t="s">
        <v>28</v>
      </c>
    </row>
    <row r="27" spans="2:4" x14ac:dyDescent="0.25">
      <c r="B27" s="3" t="s">
        <v>30</v>
      </c>
      <c r="C27">
        <f>(C26*SIN(C17-Sheet1!C9))/(SIN(PI()-Sheet1!C11-C17+Sheet1!C9+Sheet1!C13))</f>
        <v>-1430476.7215088191</v>
      </c>
    </row>
    <row r="28" spans="2:4" x14ac:dyDescent="0.25">
      <c r="B28" s="1" t="s">
        <v>31</v>
      </c>
      <c r="C28">
        <f>(2*C26*SIN(C17-Sheet1!C9))/(SIN(PI()-Sheet1!C11-C17+Sheet1!C9+Sheet1!C13)*(C20^2)*Sheet1!C5)</f>
        <v>-1.6954761522953616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Cade South</dc:creator>
  <cp:lastModifiedBy>Mitchell Cade South</cp:lastModifiedBy>
  <dcterms:created xsi:type="dcterms:W3CDTF">2023-03-09T19:15:34Z</dcterms:created>
  <dcterms:modified xsi:type="dcterms:W3CDTF">2023-03-16T15:28:46Z</dcterms:modified>
</cp:coreProperties>
</file>