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IITTLCalibration\MIITTLCalibration\Data\"/>
    </mc:Choice>
  </mc:AlternateContent>
  <bookViews>
    <workbookView xWindow="480" yWindow="105" windowWidth="15720" windowHeight="12600"/>
  </bookViews>
  <sheets>
    <sheet name="DANormCalData" sheetId="1" r:id="rId1"/>
    <sheet name="Validation Data" sheetId="2" r:id="rId2"/>
  </sheets>
  <calcPr calcId="171027"/>
</workbook>
</file>

<file path=xl/calcChain.xml><?xml version="1.0" encoding="utf-8"?>
<calcChain xmlns="http://schemas.openxmlformats.org/spreadsheetml/2006/main">
  <c r="D11" i="1" l="1"/>
  <c r="H11" i="1"/>
  <c r="L11" i="1"/>
  <c r="C11" i="1"/>
  <c r="G9" i="1"/>
  <c r="D12" i="1"/>
  <c r="D30" i="1" s="1"/>
  <c r="H12" i="1"/>
  <c r="H30" i="1" s="1"/>
  <c r="L12" i="1"/>
  <c r="L30" i="1" s="1"/>
  <c r="C12" i="1"/>
  <c r="C31" i="1" s="1"/>
  <c r="L8" i="1"/>
  <c r="L9" i="1" s="1"/>
  <c r="K8" i="1"/>
  <c r="K9" i="1" s="1"/>
  <c r="J8" i="1"/>
  <c r="J11" i="1" s="1"/>
  <c r="I8" i="1"/>
  <c r="I11" i="1" s="1"/>
  <c r="H8" i="1"/>
  <c r="H9" i="1" s="1"/>
  <c r="G8" i="1"/>
  <c r="G11" i="1" s="1"/>
  <c r="F8" i="1"/>
  <c r="F11" i="1" s="1"/>
  <c r="E8" i="1"/>
  <c r="E11" i="1" s="1"/>
  <c r="D8" i="1"/>
  <c r="D9" i="1" s="1"/>
  <c r="C8" i="1"/>
  <c r="C9" i="1" s="1"/>
  <c r="K12" i="1" l="1"/>
  <c r="K31" i="1" s="1"/>
  <c r="G12" i="1"/>
  <c r="G31" i="1" s="1"/>
  <c r="I9" i="1"/>
  <c r="E9" i="1"/>
  <c r="K11" i="1"/>
  <c r="I12" i="1"/>
  <c r="I33" i="1" s="1"/>
  <c r="E12" i="1"/>
  <c r="E33" i="1" s="1"/>
  <c r="J9" i="1"/>
  <c r="F9" i="1"/>
  <c r="J12" i="1"/>
  <c r="J32" i="1" s="1"/>
  <c r="F12" i="1"/>
  <c r="F32" i="1" s="1"/>
  <c r="C30" i="1"/>
  <c r="C27" i="1"/>
  <c r="C23" i="1"/>
  <c r="C26" i="1"/>
  <c r="C22" i="1"/>
  <c r="C29" i="1"/>
  <c r="C25" i="1"/>
  <c r="C21" i="1"/>
  <c r="C28" i="1"/>
  <c r="C24" i="1"/>
  <c r="C20" i="1"/>
  <c r="I29" i="1"/>
  <c r="E29" i="1"/>
  <c r="K28" i="1"/>
  <c r="G28" i="1"/>
  <c r="I27" i="1"/>
  <c r="E27" i="1"/>
  <c r="K26" i="1"/>
  <c r="G26" i="1"/>
  <c r="I25" i="1"/>
  <c r="E25" i="1"/>
  <c r="K24" i="1"/>
  <c r="G24" i="1"/>
  <c r="I23" i="1"/>
  <c r="E23" i="1"/>
  <c r="K22" i="1"/>
  <c r="G22" i="1"/>
  <c r="I21" i="1"/>
  <c r="E21" i="1"/>
  <c r="K20" i="1"/>
  <c r="G20" i="1"/>
  <c r="I40" i="1"/>
  <c r="E40" i="1"/>
  <c r="J39" i="1"/>
  <c r="F39" i="1"/>
  <c r="G38" i="1"/>
  <c r="L37" i="1"/>
  <c r="H37" i="1"/>
  <c r="D37" i="1"/>
  <c r="I36" i="1"/>
  <c r="E36" i="1"/>
  <c r="J35" i="1"/>
  <c r="F35" i="1"/>
  <c r="G34" i="1"/>
  <c r="L33" i="1"/>
  <c r="H33" i="1"/>
  <c r="D33" i="1"/>
  <c r="I32" i="1"/>
  <c r="E32" i="1"/>
  <c r="J31" i="1"/>
  <c r="F31" i="1"/>
  <c r="K30" i="1"/>
  <c r="G30" i="1"/>
  <c r="L29" i="1"/>
  <c r="H29" i="1"/>
  <c r="D29" i="1"/>
  <c r="J28" i="1"/>
  <c r="F28" i="1"/>
  <c r="L27" i="1"/>
  <c r="H27" i="1"/>
  <c r="D27" i="1"/>
  <c r="J26" i="1"/>
  <c r="F26" i="1"/>
  <c r="L25" i="1"/>
  <c r="H25" i="1"/>
  <c r="D25" i="1"/>
  <c r="J24" i="1"/>
  <c r="F24" i="1"/>
  <c r="L23" i="1"/>
  <c r="H23" i="1"/>
  <c r="D23" i="1"/>
  <c r="J22" i="1"/>
  <c r="F22" i="1"/>
  <c r="L21" i="1"/>
  <c r="H21" i="1"/>
  <c r="D21" i="1"/>
  <c r="J20" i="1"/>
  <c r="F20" i="1"/>
  <c r="L40" i="1"/>
  <c r="H40" i="1"/>
  <c r="D40" i="1"/>
  <c r="I39" i="1"/>
  <c r="E39" i="1"/>
  <c r="J38" i="1"/>
  <c r="F38" i="1"/>
  <c r="G37" i="1"/>
  <c r="L36" i="1"/>
  <c r="H36" i="1"/>
  <c r="D36" i="1"/>
  <c r="I35" i="1"/>
  <c r="E35" i="1"/>
  <c r="J34" i="1"/>
  <c r="F34" i="1"/>
  <c r="G33" i="1"/>
  <c r="L32" i="1"/>
  <c r="H32" i="1"/>
  <c r="D32" i="1"/>
  <c r="I31" i="1"/>
  <c r="E31" i="1"/>
  <c r="J30" i="1"/>
  <c r="F30" i="1"/>
  <c r="K29" i="1"/>
  <c r="G29" i="1"/>
  <c r="I28" i="1"/>
  <c r="E28" i="1"/>
  <c r="K27" i="1"/>
  <c r="G27" i="1"/>
  <c r="I26" i="1"/>
  <c r="E26" i="1"/>
  <c r="K25" i="1"/>
  <c r="G25" i="1"/>
  <c r="I24" i="1"/>
  <c r="E24" i="1"/>
  <c r="K23" i="1"/>
  <c r="G23" i="1"/>
  <c r="I22" i="1"/>
  <c r="E22" i="1"/>
  <c r="K21" i="1"/>
  <c r="G21" i="1"/>
  <c r="I20" i="1"/>
  <c r="E20" i="1"/>
  <c r="K40" i="1"/>
  <c r="G40" i="1"/>
  <c r="L39" i="1"/>
  <c r="H39" i="1"/>
  <c r="D39" i="1"/>
  <c r="I38" i="1"/>
  <c r="E38" i="1"/>
  <c r="J37" i="1"/>
  <c r="F37" i="1"/>
  <c r="K36" i="1"/>
  <c r="G36" i="1"/>
  <c r="L35" i="1"/>
  <c r="H35" i="1"/>
  <c r="D35" i="1"/>
  <c r="I34" i="1"/>
  <c r="E34" i="1"/>
  <c r="J33" i="1"/>
  <c r="F33" i="1"/>
  <c r="K32" i="1"/>
  <c r="G32" i="1"/>
  <c r="L31" i="1"/>
  <c r="H31" i="1"/>
  <c r="D31" i="1"/>
  <c r="I30" i="1"/>
  <c r="E30" i="1"/>
  <c r="J29" i="1"/>
  <c r="F29" i="1"/>
  <c r="L28" i="1"/>
  <c r="H28" i="1"/>
  <c r="D28" i="1"/>
  <c r="J27" i="1"/>
  <c r="F27" i="1"/>
  <c r="L26" i="1"/>
  <c r="H26" i="1"/>
  <c r="D26" i="1"/>
  <c r="J25" i="1"/>
  <c r="F25" i="1"/>
  <c r="L24" i="1"/>
  <c r="H24" i="1"/>
  <c r="D24" i="1"/>
  <c r="J23" i="1"/>
  <c r="F23" i="1"/>
  <c r="L22" i="1"/>
  <c r="H22" i="1"/>
  <c r="D22" i="1"/>
  <c r="J21" i="1"/>
  <c r="F21" i="1"/>
  <c r="L20" i="1"/>
  <c r="H20" i="1"/>
  <c r="D20" i="1"/>
  <c r="J40" i="1"/>
  <c r="F40" i="1"/>
  <c r="K39" i="1"/>
  <c r="G39" i="1"/>
  <c r="L38" i="1"/>
  <c r="H38" i="1"/>
  <c r="D38" i="1"/>
  <c r="I37" i="1"/>
  <c r="E37" i="1"/>
  <c r="J36" i="1"/>
  <c r="F36" i="1"/>
  <c r="K35" i="1"/>
  <c r="G35" i="1"/>
  <c r="L34" i="1"/>
  <c r="H34" i="1"/>
  <c r="D34" i="1"/>
  <c r="C40" i="1"/>
  <c r="C38" i="1"/>
  <c r="C36" i="1"/>
  <c r="C34" i="1"/>
  <c r="C32" i="1"/>
  <c r="C39" i="1"/>
  <c r="C37" i="1"/>
  <c r="C35" i="1"/>
  <c r="C33" i="1"/>
  <c r="Y76" i="1" l="1"/>
  <c r="Y73" i="1"/>
  <c r="Y80" i="1" a="1"/>
  <c r="Y75" i="1"/>
  <c r="Y74" i="1"/>
  <c r="Y72" i="1"/>
  <c r="Y41" i="1"/>
  <c r="Y43" i="1"/>
  <c r="Y42" i="1"/>
  <c r="Y40" i="1"/>
  <c r="Y60" i="1"/>
  <c r="Y56" i="1"/>
  <c r="Y59" i="1"/>
  <c r="Y58" i="1"/>
  <c r="Y57" i="1"/>
  <c r="Y28" i="1" a="1"/>
  <c r="Y22" i="1"/>
  <c r="Y25" i="1"/>
  <c r="K33" i="1"/>
  <c r="K34" i="1"/>
  <c r="K37" i="1"/>
  <c r="K38" i="1"/>
  <c r="Z28" i="1" l="1"/>
  <c r="AA32" i="1"/>
  <c r="Z29" i="1"/>
  <c r="Z31" i="1"/>
  <c r="Y28" i="1"/>
  <c r="Z30" i="1"/>
  <c r="AA31" i="1"/>
  <c r="AB31" i="1"/>
  <c r="AA28" i="1"/>
  <c r="AA30" i="1"/>
  <c r="AB32" i="1"/>
  <c r="AA29" i="1"/>
  <c r="AB30" i="1"/>
  <c r="AC30" i="1"/>
  <c r="AC32" i="1"/>
  <c r="AB29" i="1"/>
  <c r="AC31" i="1"/>
  <c r="AB28" i="1"/>
  <c r="AC29" i="1"/>
  <c r="Y30" i="1"/>
  <c r="Y32" i="1"/>
  <c r="AC28" i="1"/>
  <c r="Y31" i="1"/>
  <c r="Z32" i="1"/>
  <c r="Y29" i="1"/>
  <c r="Y80" i="1"/>
  <c r="AC87" i="1"/>
  <c r="Z82" i="1"/>
  <c r="AA84" i="1"/>
  <c r="Z88" i="1"/>
  <c r="Y85" i="1"/>
  <c r="AC81" i="1"/>
  <c r="Y87" i="1"/>
  <c r="AA88" i="1"/>
  <c r="Z81" i="1"/>
  <c r="AA86" i="1"/>
  <c r="Z83" i="1"/>
  <c r="Z86" i="1"/>
  <c r="AB80" i="1"/>
  <c r="AC82" i="1"/>
  <c r="AA87" i="1"/>
  <c r="Z84" i="1"/>
  <c r="Y81" i="1"/>
  <c r="AA85" i="1"/>
  <c r="AC86" i="1"/>
  <c r="AC88" i="1"/>
  <c r="AB85" i="1"/>
  <c r="AA82" i="1"/>
  <c r="AB84" i="1"/>
  <c r="AB87" i="1"/>
  <c r="Y82" i="1"/>
  <c r="AB86" i="1"/>
  <c r="AA83" i="1"/>
  <c r="Z80" i="1"/>
  <c r="Y83" i="1"/>
  <c r="Z85" i="1"/>
  <c r="Y88" i="1"/>
  <c r="AC84" i="1"/>
  <c r="AB81" i="1"/>
  <c r="AC83" i="1"/>
  <c r="Y86" i="1"/>
  <c r="AA80" i="1"/>
  <c r="AC85" i="1"/>
  <c r="AB82" i="1"/>
  <c r="AB88" i="1"/>
  <c r="AA81" i="1"/>
  <c r="AB83" i="1"/>
  <c r="Z87" i="1"/>
  <c r="Y84" i="1"/>
  <c r="AC80" i="1"/>
  <c r="Y39" i="1"/>
  <c r="Y26" i="1"/>
  <c r="Y24" i="1"/>
  <c r="Y23" i="1"/>
</calcChain>
</file>

<file path=xl/sharedStrings.xml><?xml version="1.0" encoding="utf-8"?>
<sst xmlns="http://schemas.openxmlformats.org/spreadsheetml/2006/main" count="56" uniqueCount="27">
  <si>
    <t>Compliance setting</t>
  </si>
  <si>
    <r>
      <t>Ideal P</t>
    </r>
    <r>
      <rPr>
        <vertAlign val="subscript"/>
        <sz val="10"/>
        <rFont val="Arial"/>
        <family val="2"/>
      </rPr>
      <t>ip</t>
    </r>
  </si>
  <si>
    <t>Injected</t>
  </si>
  <si>
    <t>Compliance Setting</t>
  </si>
  <si>
    <t>Volume</t>
  </si>
  <si>
    <t>(L/cmH2O)</t>
  </si>
  <si>
    <t>(mL)</t>
  </si>
  <si>
    <t>Adult Lung: Normalized intrapulmonary pressure developed for each Injection Volume / Compliance Setting pair</t>
  </si>
  <si>
    <t>Adult Lung: Adjusted intrapulmonary pressure developed for each Injection Volume / Compliance Setting pair</t>
  </si>
  <si>
    <t>Adjustment factor</t>
  </si>
  <si>
    <t>Compliance Characteristic Adjustment to Normalized Scale at 1000 mL</t>
  </si>
  <si>
    <r>
      <t>Actual P</t>
    </r>
    <r>
      <rPr>
        <b/>
        <vertAlign val="subscript"/>
        <sz val="10"/>
        <rFont val="Arial"/>
        <family val="2"/>
      </rPr>
      <t>ip</t>
    </r>
  </si>
  <si>
    <r>
      <t>Ideal P</t>
    </r>
    <r>
      <rPr>
        <vertAlign val="subscript"/>
        <sz val="10"/>
        <rFont val="Arial"/>
        <family val="2"/>
      </rPr>
      <t>ip MAX</t>
    </r>
  </si>
  <si>
    <r>
      <t>Ideal P</t>
    </r>
    <r>
      <rPr>
        <vertAlign val="subscript"/>
        <sz val="10"/>
        <rFont val="Arial"/>
        <family val="2"/>
      </rPr>
      <t>ip MIN</t>
    </r>
  </si>
  <si>
    <t>Relative tolerance on pressure:</t>
  </si>
  <si>
    <t>Absolute tolerance on pressure:</t>
  </si>
  <si>
    <t>%</t>
  </si>
  <si>
    <t>cmH2O</t>
  </si>
  <si>
    <t>CC[0]</t>
  </si>
  <si>
    <t>CC[1]</t>
  </si>
  <si>
    <t>CC[2]</t>
  </si>
  <si>
    <t>CC[3]</t>
  </si>
  <si>
    <t>Compliance Coefficients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</si>
  <si>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</si>
  <si>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MathCAD</t>
  </si>
  <si>
    <t>Validation Data</t>
  </si>
  <si>
    <t>Adult Lung: Measured Lung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</si>
</sst>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0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b/>
      <vertAlign val="subscript"/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0" xfId="0" applyBorder="1" applyProtection="1">
      <protection locked="0"/>
    </xf>
    <xf numFmtId="0" fontId="4" fillId="0" borderId="0" xfId="0" applyFont="1" applyAlignment="1">
      <alignment horizontal="right"/>
    </xf>
    <xf numFmtId="2" fontId="0" fillId="0" borderId="0" xfId="0" applyNumberFormat="1"/>
    <xf numFmtId="2" fontId="0" fillId="0" borderId="0" xfId="0" applyNumberFormat="1" applyBorder="1" applyProtection="1">
      <protection locked="0"/>
    </xf>
    <xf numFmtId="164" fontId="0" fillId="0" borderId="0" xfId="0" applyNumberForma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/>
    <xf numFmtId="2" fontId="0" fillId="0" borderId="13" xfId="0" applyNumberFormat="1" applyBorder="1"/>
    <xf numFmtId="0" fontId="0" fillId="0" borderId="14" xfId="0" applyBorder="1" applyAlignment="1">
      <alignment horizontal="center"/>
    </xf>
    <xf numFmtId="2" fontId="0" fillId="0" borderId="15" xfId="0" applyNumberFormat="1" applyBorder="1" applyProtection="1">
      <protection locked="0"/>
    </xf>
    <xf numFmtId="2" fontId="0" fillId="0" borderId="16" xfId="0" applyNumberFormat="1" applyBorder="1" applyProtection="1">
      <protection locked="0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164" fontId="4" fillId="0" borderId="0" xfId="0" applyNumberFormat="1" applyFont="1" applyAlignment="1">
      <alignment horizontal="center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2" fontId="2" fillId="2" borderId="23" xfId="0" applyNumberFormat="1" applyFont="1" applyFill="1" applyBorder="1"/>
    <xf numFmtId="2" fontId="0" fillId="0" borderId="0" xfId="0" applyNumberFormat="1" applyFont="1" applyFill="1" applyBorder="1"/>
    <xf numFmtId="2" fontId="0" fillId="0" borderId="15" xfId="0" applyNumberFormat="1" applyBorder="1" applyProtection="1"/>
    <xf numFmtId="2" fontId="2" fillId="0" borderId="15" xfId="0" applyNumberFormat="1" applyFont="1" applyBorder="1" applyProtection="1"/>
    <xf numFmtId="0" fontId="0" fillId="0" borderId="0" xfId="0" applyAlignment="1">
      <alignment horizontal="right"/>
    </xf>
    <xf numFmtId="10" fontId="0" fillId="0" borderId="15" xfId="1" applyNumberFormat="1" applyFont="1" applyBorder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4" fillId="0" borderId="24" xfId="0" applyFont="1" applyBorder="1"/>
    <xf numFmtId="0" fontId="0" fillId="0" borderId="3" xfId="0" applyBorder="1"/>
    <xf numFmtId="0" fontId="0" fillId="0" borderId="4" xfId="0" applyBorder="1"/>
    <xf numFmtId="2" fontId="0" fillId="0" borderId="16" xfId="0" applyNumberFormat="1" applyBorder="1" applyProtection="1"/>
    <xf numFmtId="2" fontId="2" fillId="0" borderId="16" xfId="0" applyNumberFormat="1" applyFont="1" applyBorder="1" applyProtection="1"/>
    <xf numFmtId="2" fontId="0" fillId="0" borderId="21" xfId="0" applyNumberFormat="1" applyBorder="1" applyProtection="1"/>
    <xf numFmtId="2" fontId="0" fillId="0" borderId="22" xfId="0" applyNumberFormat="1" applyBorder="1" applyProtection="1"/>
    <xf numFmtId="0" fontId="2" fillId="0" borderId="0" xfId="0" applyFont="1"/>
    <xf numFmtId="2" fontId="0" fillId="3" borderId="15" xfId="0" applyNumberFormat="1" applyFill="1" applyBorder="1" applyProtection="1"/>
    <xf numFmtId="2" fontId="0" fillId="3" borderId="21" xfId="0" applyNumberFormat="1" applyFill="1" applyBorder="1" applyProtection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0.01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454439946801355"/>
                  <c:y val="-1.6287332018622806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DANormCalData!$C$20:$C$40</c:f>
              <c:numCache>
                <c:formatCode>0.00</c:formatCode>
                <c:ptCount val="21"/>
                <c:pt idx="0">
                  <c:v>0</c:v>
                </c:pt>
                <c:pt idx="1">
                  <c:v>11.782630777044185</c:v>
                </c:pt>
                <c:pt idx="2">
                  <c:v>21.550702556289146</c:v>
                </c:pt>
                <c:pt idx="3">
                  <c:v>31.234128999492125</c:v>
                </c:pt>
                <c:pt idx="4">
                  <c:v>41.340782122905026</c:v>
                </c:pt>
                <c:pt idx="5">
                  <c:v>51.244286439817166</c:v>
                </c:pt>
                <c:pt idx="6">
                  <c:v>61.130861689520906</c:v>
                </c:pt>
                <c:pt idx="7">
                  <c:v>70.763500931098676</c:v>
                </c:pt>
                <c:pt idx="8">
                  <c:v>81.022515659387182</c:v>
                </c:pt>
                <c:pt idx="9">
                  <c:v>90.875232774674103</c:v>
                </c:pt>
                <c:pt idx="10">
                  <c:v>100.00000000000001</c:v>
                </c:pt>
                <c:pt idx="11">
                  <c:v>109.44641950228542</c:v>
                </c:pt>
                <c:pt idx="12">
                  <c:v>119.26527848315556</c:v>
                </c:pt>
                <c:pt idx="13">
                  <c:v>129.30829997907881</c:v>
                </c:pt>
                <c:pt idx="14">
                  <c:v>139.25509228516182</c:v>
                </c:pt>
                <c:pt idx="15">
                  <c:v>149.20188459124481</c:v>
                </c:pt>
                <c:pt idx="16">
                  <c:v>159.14867689732779</c:v>
                </c:pt>
                <c:pt idx="17">
                  <c:v>169.0954692034108</c:v>
                </c:pt>
                <c:pt idx="18">
                  <c:v>179.04226150949376</c:v>
                </c:pt>
                <c:pt idx="19">
                  <c:v>188.98905381557674</c:v>
                </c:pt>
                <c:pt idx="20">
                  <c:v>198.93584612165975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BA-405B-AE73-D17E38BF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26400"/>
        <c:axId val="121927936"/>
      </c:scatterChart>
      <c:valAx>
        <c:axId val="121926400"/>
        <c:scaling>
          <c:orientation val="minMax"/>
          <c:max val="200"/>
        </c:scaling>
        <c:delete val="0"/>
        <c:axPos val="b"/>
        <c:numFmt formatCode="0" sourceLinked="0"/>
        <c:majorTickMark val="out"/>
        <c:minorTickMark val="none"/>
        <c:tickLblPos val="nextTo"/>
        <c:crossAx val="121927936"/>
        <c:crosses val="autoZero"/>
        <c:crossBetween val="midCat"/>
      </c:valAx>
      <c:valAx>
        <c:axId val="12192793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26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0.02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2574537825073576"/>
                  <c:y val="-1.6075174903478363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DANormCalData!$D$20:$D$40</c:f>
              <c:numCache>
                <c:formatCode>0.00</c:formatCode>
                <c:ptCount val="21"/>
                <c:pt idx="0">
                  <c:v>0</c:v>
                </c:pt>
                <c:pt idx="1">
                  <c:v>6.8942436412315935</c:v>
                </c:pt>
                <c:pt idx="2">
                  <c:v>11.830655957161984</c:v>
                </c:pt>
                <c:pt idx="3">
                  <c:v>16.700133868808567</c:v>
                </c:pt>
                <c:pt idx="4">
                  <c:v>21.519410977242305</c:v>
                </c:pt>
                <c:pt idx="5">
                  <c:v>26.271753681392234</c:v>
                </c:pt>
                <c:pt idx="6">
                  <c:v>31.040829986613122</c:v>
                </c:pt>
                <c:pt idx="7">
                  <c:v>35.726238286479258</c:v>
                </c:pt>
                <c:pt idx="8">
                  <c:v>40.662650602409641</c:v>
                </c:pt>
                <c:pt idx="9">
                  <c:v>45.264390896921014</c:v>
                </c:pt>
                <c:pt idx="10">
                  <c:v>50</c:v>
                </c:pt>
                <c:pt idx="11">
                  <c:v>54.836010709504698</c:v>
                </c:pt>
                <c:pt idx="12">
                  <c:v>59.638554216867469</c:v>
                </c:pt>
                <c:pt idx="13">
                  <c:v>64.323962516733602</c:v>
                </c:pt>
                <c:pt idx="14">
                  <c:v>69.126506024096386</c:v>
                </c:pt>
                <c:pt idx="15">
                  <c:v>73.744979919678727</c:v>
                </c:pt>
                <c:pt idx="16">
                  <c:v>78.580990629183418</c:v>
                </c:pt>
                <c:pt idx="17">
                  <c:v>83.266398929049544</c:v>
                </c:pt>
                <c:pt idx="18">
                  <c:v>87.968540829986594</c:v>
                </c:pt>
                <c:pt idx="19">
                  <c:v>92.720883534136547</c:v>
                </c:pt>
                <c:pt idx="20">
                  <c:v>97.690763052208837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E2-4850-8653-9248F4D1A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56992"/>
        <c:axId val="122298752"/>
      </c:scatterChart>
      <c:valAx>
        <c:axId val="121956992"/>
        <c:scaling>
          <c:orientation val="minMax"/>
          <c:max val="100"/>
        </c:scaling>
        <c:delete val="0"/>
        <c:axPos val="b"/>
        <c:numFmt formatCode="0" sourceLinked="0"/>
        <c:majorTickMark val="out"/>
        <c:minorTickMark val="none"/>
        <c:tickLblPos val="nextTo"/>
        <c:crossAx val="122298752"/>
        <c:crosses val="autoZero"/>
        <c:crossBetween val="midCat"/>
      </c:valAx>
      <c:valAx>
        <c:axId val="122298752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956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0.05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114154043341782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DANormCalData!$G$20:$G$40</c:f>
              <c:numCache>
                <c:formatCode>0.00</c:formatCode>
                <c:ptCount val="21"/>
                <c:pt idx="0">
                  <c:v>0</c:v>
                </c:pt>
                <c:pt idx="1">
                  <c:v>3.5126050420168067</c:v>
                </c:pt>
                <c:pt idx="2">
                  <c:v>5.4285714285714279</c:v>
                </c:pt>
                <c:pt idx="3">
                  <c:v>7.2941176470588225</c:v>
                </c:pt>
                <c:pt idx="4">
                  <c:v>9.1428571428571423</c:v>
                </c:pt>
                <c:pt idx="5">
                  <c:v>11.00840336134454</c:v>
                </c:pt>
                <c:pt idx="6">
                  <c:v>12.823529411764707</c:v>
                </c:pt>
                <c:pt idx="7">
                  <c:v>14.655462184873947</c:v>
                </c:pt>
                <c:pt idx="8">
                  <c:v>16.436974789915968</c:v>
                </c:pt>
                <c:pt idx="9">
                  <c:v>18.235294117647062</c:v>
                </c:pt>
                <c:pt idx="10">
                  <c:v>20.000000000000004</c:v>
                </c:pt>
                <c:pt idx="11">
                  <c:v>21.815126050420165</c:v>
                </c:pt>
                <c:pt idx="12">
                  <c:v>23.680672268907564</c:v>
                </c:pt>
                <c:pt idx="13">
                  <c:v>25.579831932773114</c:v>
                </c:pt>
                <c:pt idx="14">
                  <c:v>27.394957983193272</c:v>
                </c:pt>
                <c:pt idx="15">
                  <c:v>29.344537815126053</c:v>
                </c:pt>
                <c:pt idx="16">
                  <c:v>31.236974789915966</c:v>
                </c:pt>
                <c:pt idx="17">
                  <c:v>33.028571428571425</c:v>
                </c:pt>
                <c:pt idx="18">
                  <c:v>35.021848739495795</c:v>
                </c:pt>
                <c:pt idx="19">
                  <c:v>36.964705882352938</c:v>
                </c:pt>
                <c:pt idx="20">
                  <c:v>38.756302521008408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A1-4F02-9192-9FD25D608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15520"/>
        <c:axId val="122317056"/>
      </c:scatterChart>
      <c:valAx>
        <c:axId val="122315520"/>
        <c:scaling>
          <c:orientation val="minMax"/>
          <c:max val="40"/>
        </c:scaling>
        <c:delete val="0"/>
        <c:axPos val="b"/>
        <c:numFmt formatCode="0" sourceLinked="0"/>
        <c:majorTickMark val="out"/>
        <c:minorTickMark val="none"/>
        <c:tickLblPos val="nextTo"/>
        <c:crossAx val="122317056"/>
        <c:crosses val="autoZero"/>
        <c:crossBetween val="midCat"/>
      </c:valAx>
      <c:valAx>
        <c:axId val="122317056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1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 = 0.10 cmH</a:t>
            </a:r>
            <a:r>
              <a:rPr lang="en-US" sz="1100" baseline="-25000"/>
              <a:t>2</a:t>
            </a:r>
            <a:r>
              <a:rPr lang="en-US" sz="1100"/>
              <a:t>O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noFill/>
            </a:ln>
          </c:spPr>
          <c:trendline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0.1019620136907459"/>
                  <c:y val="-2.5436872115123542E-2"/>
                </c:manualLayout>
              </c:layout>
              <c:numFmt formatCode="0.00000000E+00" sourceLinked="0"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</c:trendlineLbl>
          </c:trendline>
          <c:xVal>
            <c:numRef>
              <c:f>DANormCalData!$L$20:$L$40</c:f>
              <c:numCache>
                <c:formatCode>0.00</c:formatCode>
                <c:ptCount val="21"/>
                <c:pt idx="0">
                  <c:v>0</c:v>
                </c:pt>
                <c:pt idx="1">
                  <c:v>2.3344370860927151</c:v>
                </c:pt>
                <c:pt idx="2">
                  <c:v>3.2119205298013251</c:v>
                </c:pt>
                <c:pt idx="3">
                  <c:v>4.1059602649006619</c:v>
                </c:pt>
                <c:pt idx="4">
                  <c:v>4.9172185430463582</c:v>
                </c:pt>
                <c:pt idx="5">
                  <c:v>5.8112582781456963</c:v>
                </c:pt>
                <c:pt idx="6">
                  <c:v>6.6059602649006628</c:v>
                </c:pt>
                <c:pt idx="7">
                  <c:v>7.4337748344370871</c:v>
                </c:pt>
                <c:pt idx="8">
                  <c:v>8.3112582781456972</c:v>
                </c:pt>
                <c:pt idx="9">
                  <c:v>9.1390728476821188</c:v>
                </c:pt>
                <c:pt idx="10">
                  <c:v>10</c:v>
                </c:pt>
                <c:pt idx="11">
                  <c:v>10.910596026490069</c:v>
                </c:pt>
                <c:pt idx="12">
                  <c:v>11.788079470198674</c:v>
                </c:pt>
                <c:pt idx="13">
                  <c:v>12.649006622516556</c:v>
                </c:pt>
                <c:pt idx="14">
                  <c:v>13.576158940397352</c:v>
                </c:pt>
                <c:pt idx="15">
                  <c:v>14.453642384105962</c:v>
                </c:pt>
                <c:pt idx="16">
                  <c:v>15.410596026490067</c:v>
                </c:pt>
                <c:pt idx="17">
                  <c:v>16.367549668874172</c:v>
                </c:pt>
                <c:pt idx="18">
                  <c:v>17.357615894039736</c:v>
                </c:pt>
                <c:pt idx="19">
                  <c:v>18.331125827814571</c:v>
                </c:pt>
                <c:pt idx="20">
                  <c:v>19.321192052980134</c:v>
                </c:pt>
              </c:numCache>
            </c:numRef>
          </c:xVal>
          <c:yVal>
            <c:numRef>
              <c:f>DANormCalData!$B$20:$B$40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53-4BEC-AD09-06C59B6AB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39712"/>
        <c:axId val="122341248"/>
      </c:scatterChart>
      <c:valAx>
        <c:axId val="122339712"/>
        <c:scaling>
          <c:orientation val="minMax"/>
          <c:max val="20"/>
        </c:scaling>
        <c:delete val="0"/>
        <c:axPos val="b"/>
        <c:numFmt formatCode="0" sourceLinked="0"/>
        <c:majorTickMark val="out"/>
        <c:minorTickMark val="none"/>
        <c:tickLblPos val="nextTo"/>
        <c:crossAx val="122341248"/>
        <c:crosses val="autoZero"/>
        <c:crossBetween val="midCat"/>
      </c:valAx>
      <c:valAx>
        <c:axId val="122341248"/>
        <c:scaling>
          <c:orientation val="minMax"/>
          <c:max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339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600074</xdr:colOff>
      <xdr:row>18</xdr:row>
      <xdr:rowOff>190500</xdr:rowOff>
    </xdr:from>
    <xdr:to>
      <xdr:col>22</xdr:col>
      <xdr:colOff>47624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600074</xdr:colOff>
      <xdr:row>35</xdr:row>
      <xdr:rowOff>190500</xdr:rowOff>
    </xdr:from>
    <xdr:to>
      <xdr:col>22</xdr:col>
      <xdr:colOff>47624</xdr:colOff>
      <xdr:row>50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600074</xdr:colOff>
      <xdr:row>52</xdr:row>
      <xdr:rowOff>190500</xdr:rowOff>
    </xdr:from>
    <xdr:to>
      <xdr:col>22</xdr:col>
      <xdr:colOff>47624</xdr:colOff>
      <xdr:row>67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600074</xdr:colOff>
      <xdr:row>68</xdr:row>
      <xdr:rowOff>190500</xdr:rowOff>
    </xdr:from>
    <xdr:to>
      <xdr:col>22</xdr:col>
      <xdr:colOff>47624</xdr:colOff>
      <xdr:row>83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8"/>
  <sheetViews>
    <sheetView tabSelected="1" topLeftCell="A37" zoomScaleNormal="100" workbookViewId="0">
      <selection activeCell="L49" sqref="L49"/>
    </sheetView>
  </sheetViews>
  <sheetFormatPr defaultRowHeight="14.25" x14ac:dyDescent="0.45"/>
  <cols>
    <col min="10" max="10" width="10.1328125" bestFit="1" customWidth="1"/>
    <col min="16" max="16" width="17.86328125" bestFit="1" customWidth="1"/>
    <col min="25" max="25" width="16.73046875" customWidth="1"/>
    <col min="26" max="26" width="16" bestFit="1" customWidth="1"/>
    <col min="27" max="30" width="12" bestFit="1" customWidth="1"/>
    <col min="266" max="266" width="10.1328125" bestFit="1" customWidth="1"/>
    <col min="272" max="272" width="17.86328125" bestFit="1" customWidth="1"/>
    <col min="522" max="522" width="10.1328125" bestFit="1" customWidth="1"/>
    <col min="528" max="528" width="17.86328125" bestFit="1" customWidth="1"/>
    <col min="778" max="778" width="10.1328125" bestFit="1" customWidth="1"/>
    <col min="784" max="784" width="17.86328125" bestFit="1" customWidth="1"/>
    <col min="1034" max="1034" width="10.1328125" bestFit="1" customWidth="1"/>
    <col min="1040" max="1040" width="17.86328125" bestFit="1" customWidth="1"/>
    <col min="1290" max="1290" width="10.1328125" bestFit="1" customWidth="1"/>
    <col min="1296" max="1296" width="17.86328125" bestFit="1" customWidth="1"/>
    <col min="1546" max="1546" width="10.1328125" bestFit="1" customWidth="1"/>
    <col min="1552" max="1552" width="17.86328125" bestFit="1" customWidth="1"/>
    <col min="1802" max="1802" width="10.1328125" bestFit="1" customWidth="1"/>
    <col min="1808" max="1808" width="17.86328125" bestFit="1" customWidth="1"/>
    <col min="2058" max="2058" width="10.1328125" bestFit="1" customWidth="1"/>
    <col min="2064" max="2064" width="17.86328125" bestFit="1" customWidth="1"/>
    <col min="2314" max="2314" width="10.1328125" bestFit="1" customWidth="1"/>
    <col min="2320" max="2320" width="17.86328125" bestFit="1" customWidth="1"/>
    <col min="2570" max="2570" width="10.1328125" bestFit="1" customWidth="1"/>
    <col min="2576" max="2576" width="17.86328125" bestFit="1" customWidth="1"/>
    <col min="2826" max="2826" width="10.1328125" bestFit="1" customWidth="1"/>
    <col min="2832" max="2832" width="17.86328125" bestFit="1" customWidth="1"/>
    <col min="3082" max="3082" width="10.1328125" bestFit="1" customWidth="1"/>
    <col min="3088" max="3088" width="17.86328125" bestFit="1" customWidth="1"/>
    <col min="3338" max="3338" width="10.1328125" bestFit="1" customWidth="1"/>
    <col min="3344" max="3344" width="17.86328125" bestFit="1" customWidth="1"/>
    <col min="3594" max="3594" width="10.1328125" bestFit="1" customWidth="1"/>
    <col min="3600" max="3600" width="17.86328125" bestFit="1" customWidth="1"/>
    <col min="3850" max="3850" width="10.1328125" bestFit="1" customWidth="1"/>
    <col min="3856" max="3856" width="17.86328125" bestFit="1" customWidth="1"/>
    <col min="4106" max="4106" width="10.1328125" bestFit="1" customWidth="1"/>
    <col min="4112" max="4112" width="17.86328125" bestFit="1" customWidth="1"/>
    <col min="4362" max="4362" width="10.1328125" bestFit="1" customWidth="1"/>
    <col min="4368" max="4368" width="17.86328125" bestFit="1" customWidth="1"/>
    <col min="4618" max="4618" width="10.1328125" bestFit="1" customWidth="1"/>
    <col min="4624" max="4624" width="17.86328125" bestFit="1" customWidth="1"/>
    <col min="4874" max="4874" width="10.1328125" bestFit="1" customWidth="1"/>
    <col min="4880" max="4880" width="17.86328125" bestFit="1" customWidth="1"/>
    <col min="5130" max="5130" width="10.1328125" bestFit="1" customWidth="1"/>
    <col min="5136" max="5136" width="17.86328125" bestFit="1" customWidth="1"/>
    <col min="5386" max="5386" width="10.1328125" bestFit="1" customWidth="1"/>
    <col min="5392" max="5392" width="17.86328125" bestFit="1" customWidth="1"/>
    <col min="5642" max="5642" width="10.1328125" bestFit="1" customWidth="1"/>
    <col min="5648" max="5648" width="17.86328125" bestFit="1" customWidth="1"/>
    <col min="5898" max="5898" width="10.1328125" bestFit="1" customWidth="1"/>
    <col min="5904" max="5904" width="17.86328125" bestFit="1" customWidth="1"/>
    <col min="6154" max="6154" width="10.1328125" bestFit="1" customWidth="1"/>
    <col min="6160" max="6160" width="17.86328125" bestFit="1" customWidth="1"/>
    <col min="6410" max="6410" width="10.1328125" bestFit="1" customWidth="1"/>
    <col min="6416" max="6416" width="17.86328125" bestFit="1" customWidth="1"/>
    <col min="6666" max="6666" width="10.1328125" bestFit="1" customWidth="1"/>
    <col min="6672" max="6672" width="17.86328125" bestFit="1" customWidth="1"/>
    <col min="6922" max="6922" width="10.1328125" bestFit="1" customWidth="1"/>
    <col min="6928" max="6928" width="17.86328125" bestFit="1" customWidth="1"/>
    <col min="7178" max="7178" width="10.1328125" bestFit="1" customWidth="1"/>
    <col min="7184" max="7184" width="17.86328125" bestFit="1" customWidth="1"/>
    <col min="7434" max="7434" width="10.1328125" bestFit="1" customWidth="1"/>
    <col min="7440" max="7440" width="17.86328125" bestFit="1" customWidth="1"/>
    <col min="7690" max="7690" width="10.1328125" bestFit="1" customWidth="1"/>
    <col min="7696" max="7696" width="17.86328125" bestFit="1" customWidth="1"/>
    <col min="7946" max="7946" width="10.1328125" bestFit="1" customWidth="1"/>
    <col min="7952" max="7952" width="17.86328125" bestFit="1" customWidth="1"/>
    <col min="8202" max="8202" width="10.1328125" bestFit="1" customWidth="1"/>
    <col min="8208" max="8208" width="17.86328125" bestFit="1" customWidth="1"/>
    <col min="8458" max="8458" width="10.1328125" bestFit="1" customWidth="1"/>
    <col min="8464" max="8464" width="17.86328125" bestFit="1" customWidth="1"/>
    <col min="8714" max="8714" width="10.1328125" bestFit="1" customWidth="1"/>
    <col min="8720" max="8720" width="17.86328125" bestFit="1" customWidth="1"/>
    <col min="8970" max="8970" width="10.1328125" bestFit="1" customWidth="1"/>
    <col min="8976" max="8976" width="17.86328125" bestFit="1" customWidth="1"/>
    <col min="9226" max="9226" width="10.1328125" bestFit="1" customWidth="1"/>
    <col min="9232" max="9232" width="17.86328125" bestFit="1" customWidth="1"/>
    <col min="9482" max="9482" width="10.1328125" bestFit="1" customWidth="1"/>
    <col min="9488" max="9488" width="17.86328125" bestFit="1" customWidth="1"/>
    <col min="9738" max="9738" width="10.1328125" bestFit="1" customWidth="1"/>
    <col min="9744" max="9744" width="17.86328125" bestFit="1" customWidth="1"/>
    <col min="9994" max="9994" width="10.1328125" bestFit="1" customWidth="1"/>
    <col min="10000" max="10000" width="17.86328125" bestFit="1" customWidth="1"/>
    <col min="10250" max="10250" width="10.1328125" bestFit="1" customWidth="1"/>
    <col min="10256" max="10256" width="17.86328125" bestFit="1" customWidth="1"/>
    <col min="10506" max="10506" width="10.1328125" bestFit="1" customWidth="1"/>
    <col min="10512" max="10512" width="17.86328125" bestFit="1" customWidth="1"/>
    <col min="10762" max="10762" width="10.1328125" bestFit="1" customWidth="1"/>
    <col min="10768" max="10768" width="17.86328125" bestFit="1" customWidth="1"/>
    <col min="11018" max="11018" width="10.1328125" bestFit="1" customWidth="1"/>
    <col min="11024" max="11024" width="17.86328125" bestFit="1" customWidth="1"/>
    <col min="11274" max="11274" width="10.1328125" bestFit="1" customWidth="1"/>
    <col min="11280" max="11280" width="17.86328125" bestFit="1" customWidth="1"/>
    <col min="11530" max="11530" width="10.1328125" bestFit="1" customWidth="1"/>
    <col min="11536" max="11536" width="17.86328125" bestFit="1" customWidth="1"/>
    <col min="11786" max="11786" width="10.1328125" bestFit="1" customWidth="1"/>
    <col min="11792" max="11792" width="17.86328125" bestFit="1" customWidth="1"/>
    <col min="12042" max="12042" width="10.1328125" bestFit="1" customWidth="1"/>
    <col min="12048" max="12048" width="17.86328125" bestFit="1" customWidth="1"/>
    <col min="12298" max="12298" width="10.1328125" bestFit="1" customWidth="1"/>
    <col min="12304" max="12304" width="17.86328125" bestFit="1" customWidth="1"/>
    <col min="12554" max="12554" width="10.1328125" bestFit="1" customWidth="1"/>
    <col min="12560" max="12560" width="17.86328125" bestFit="1" customWidth="1"/>
    <col min="12810" max="12810" width="10.1328125" bestFit="1" customWidth="1"/>
    <col min="12816" max="12816" width="17.86328125" bestFit="1" customWidth="1"/>
    <col min="13066" max="13066" width="10.1328125" bestFit="1" customWidth="1"/>
    <col min="13072" max="13072" width="17.86328125" bestFit="1" customWidth="1"/>
    <col min="13322" max="13322" width="10.1328125" bestFit="1" customWidth="1"/>
    <col min="13328" max="13328" width="17.86328125" bestFit="1" customWidth="1"/>
    <col min="13578" max="13578" width="10.1328125" bestFit="1" customWidth="1"/>
    <col min="13584" max="13584" width="17.86328125" bestFit="1" customWidth="1"/>
    <col min="13834" max="13834" width="10.1328125" bestFit="1" customWidth="1"/>
    <col min="13840" max="13840" width="17.86328125" bestFit="1" customWidth="1"/>
    <col min="14090" max="14090" width="10.1328125" bestFit="1" customWidth="1"/>
    <col min="14096" max="14096" width="17.86328125" bestFit="1" customWidth="1"/>
    <col min="14346" max="14346" width="10.1328125" bestFit="1" customWidth="1"/>
    <col min="14352" max="14352" width="17.86328125" bestFit="1" customWidth="1"/>
    <col min="14602" max="14602" width="10.1328125" bestFit="1" customWidth="1"/>
    <col min="14608" max="14608" width="17.86328125" bestFit="1" customWidth="1"/>
    <col min="14858" max="14858" width="10.1328125" bestFit="1" customWidth="1"/>
    <col min="14864" max="14864" width="17.86328125" bestFit="1" customWidth="1"/>
    <col min="15114" max="15114" width="10.1328125" bestFit="1" customWidth="1"/>
    <col min="15120" max="15120" width="17.86328125" bestFit="1" customWidth="1"/>
    <col min="15370" max="15370" width="10.1328125" bestFit="1" customWidth="1"/>
    <col min="15376" max="15376" width="17.86328125" bestFit="1" customWidth="1"/>
    <col min="15626" max="15626" width="10.1328125" bestFit="1" customWidth="1"/>
    <col min="15632" max="15632" width="17.86328125" bestFit="1" customWidth="1"/>
    <col min="15882" max="15882" width="10.1328125" bestFit="1" customWidth="1"/>
    <col min="15888" max="15888" width="17.86328125" bestFit="1" customWidth="1"/>
    <col min="16138" max="16138" width="10.1328125" bestFit="1" customWidth="1"/>
    <col min="16144" max="16144" width="17.86328125" bestFit="1" customWidth="1"/>
  </cols>
  <sheetData>
    <row r="1" spans="1:12" x14ac:dyDescent="0.45">
      <c r="A1" s="1" t="s">
        <v>10</v>
      </c>
    </row>
    <row r="4" spans="1:12" x14ac:dyDescent="0.45">
      <c r="D4" s="35" t="s">
        <v>14</v>
      </c>
      <c r="E4" s="36">
        <v>0.03</v>
      </c>
      <c r="F4" t="s">
        <v>16</v>
      </c>
    </row>
    <row r="5" spans="1:12" x14ac:dyDescent="0.45">
      <c r="D5" s="35" t="s">
        <v>15</v>
      </c>
      <c r="E5" s="21">
        <v>0.5</v>
      </c>
      <c r="F5" t="s">
        <v>17</v>
      </c>
    </row>
    <row r="6" spans="1:12" x14ac:dyDescent="0.45">
      <c r="E6" s="2"/>
    </row>
    <row r="7" spans="1:12" x14ac:dyDescent="0.45">
      <c r="B7" s="3" t="s">
        <v>0</v>
      </c>
      <c r="C7" s="4">
        <v>0.01</v>
      </c>
      <c r="D7" s="4">
        <v>0.02</v>
      </c>
      <c r="E7" s="5">
        <v>0.03</v>
      </c>
      <c r="F7" s="4">
        <v>0.04</v>
      </c>
      <c r="G7" s="4">
        <v>0.05</v>
      </c>
      <c r="H7" s="4">
        <v>0.06</v>
      </c>
      <c r="I7" s="4">
        <v>7.0000000000000007E-2</v>
      </c>
      <c r="J7" s="4">
        <v>0.08</v>
      </c>
      <c r="K7" s="4">
        <v>0.09</v>
      </c>
      <c r="L7" s="4">
        <v>0.1</v>
      </c>
    </row>
    <row r="8" spans="1:12" ht="15" x14ac:dyDescent="0.5">
      <c r="B8" s="3" t="s">
        <v>1</v>
      </c>
      <c r="C8" s="4">
        <f>1/C19</f>
        <v>100</v>
      </c>
      <c r="D8" s="4">
        <f t="shared" ref="D8:L8" si="0">1/D19</f>
        <v>50</v>
      </c>
      <c r="E8" s="4">
        <f t="shared" si="0"/>
        <v>33.333333333333336</v>
      </c>
      <c r="F8" s="4">
        <f t="shared" si="0"/>
        <v>25</v>
      </c>
      <c r="G8" s="4">
        <f t="shared" si="0"/>
        <v>20</v>
      </c>
      <c r="H8" s="4">
        <f t="shared" si="0"/>
        <v>16.666666666666668</v>
      </c>
      <c r="I8" s="4">
        <f t="shared" si="0"/>
        <v>14.285714285714285</v>
      </c>
      <c r="J8" s="4">
        <f t="shared" si="0"/>
        <v>12.5</v>
      </c>
      <c r="K8" s="4">
        <f t="shared" si="0"/>
        <v>11.111111111111111</v>
      </c>
      <c r="L8" s="4">
        <f t="shared" si="0"/>
        <v>10</v>
      </c>
    </row>
    <row r="9" spans="1:12" ht="15.4" thickBot="1" x14ac:dyDescent="0.55000000000000004">
      <c r="B9" s="3" t="s">
        <v>12</v>
      </c>
      <c r="C9" s="4">
        <f>IF(C8*$E4&gt;$E5,C8*($E4+1),C8+$E5)</f>
        <v>103</v>
      </c>
      <c r="D9" s="4">
        <f t="shared" ref="D9:L9" si="1">IF(D8*$E4&gt;$E5,D8*($E4+1),D8+$E5)</f>
        <v>51.5</v>
      </c>
      <c r="E9" s="4">
        <f t="shared" si="1"/>
        <v>34.333333333333336</v>
      </c>
      <c r="F9" s="4">
        <f t="shared" si="1"/>
        <v>25.75</v>
      </c>
      <c r="G9" s="4">
        <f t="shared" si="1"/>
        <v>20.6</v>
      </c>
      <c r="H9" s="4">
        <f t="shared" si="1"/>
        <v>17.166666666666668</v>
      </c>
      <c r="I9" s="4">
        <f t="shared" si="1"/>
        <v>14.785714285714285</v>
      </c>
      <c r="J9" s="4">
        <f t="shared" si="1"/>
        <v>13</v>
      </c>
      <c r="K9" s="4">
        <f t="shared" si="1"/>
        <v>11.611111111111111</v>
      </c>
      <c r="L9" s="4">
        <f t="shared" si="1"/>
        <v>10.5</v>
      </c>
    </row>
    <row r="10" spans="1:12" ht="15" thickBot="1" x14ac:dyDescent="0.55000000000000004">
      <c r="B10" s="29" t="s">
        <v>11</v>
      </c>
      <c r="C10" s="31">
        <v>100</v>
      </c>
      <c r="D10" s="31">
        <v>50</v>
      </c>
      <c r="E10" s="31">
        <v>33.333333333333336</v>
      </c>
      <c r="F10" s="31">
        <v>25</v>
      </c>
      <c r="G10" s="31">
        <v>20</v>
      </c>
      <c r="H10" s="31">
        <v>16.666666666666668</v>
      </c>
      <c r="I10" s="31">
        <v>14.285714285714285</v>
      </c>
      <c r="J10" s="31">
        <v>12.5</v>
      </c>
      <c r="K10" s="31">
        <v>11.111111111111111</v>
      </c>
      <c r="L10" s="31">
        <v>10</v>
      </c>
    </row>
    <row r="11" spans="1:12" ht="15" x14ac:dyDescent="0.5">
      <c r="B11" s="3" t="s">
        <v>13</v>
      </c>
      <c r="C11" s="32">
        <f>IF(C8*$E4&gt;$E5,C8*(1-$E4),C8-$E5)</f>
        <v>97</v>
      </c>
      <c r="D11" s="32">
        <f t="shared" ref="D11:L11" si="2">IF(D8*$E4&gt;$E5,D8*(1-$E4),D8-$E5)</f>
        <v>48.5</v>
      </c>
      <c r="E11" s="32">
        <f t="shared" si="2"/>
        <v>32.333333333333336</v>
      </c>
      <c r="F11" s="32">
        <f t="shared" si="2"/>
        <v>24.25</v>
      </c>
      <c r="G11" s="32">
        <f t="shared" si="2"/>
        <v>19.399999999999999</v>
      </c>
      <c r="H11" s="32">
        <f t="shared" si="2"/>
        <v>16.166666666666668</v>
      </c>
      <c r="I11" s="32">
        <f t="shared" si="2"/>
        <v>13.785714285714285</v>
      </c>
      <c r="J11" s="32">
        <f t="shared" si="2"/>
        <v>12</v>
      </c>
      <c r="K11" s="32">
        <f t="shared" si="2"/>
        <v>10.611111111111111</v>
      </c>
      <c r="L11" s="32">
        <f t="shared" si="2"/>
        <v>9.5</v>
      </c>
    </row>
    <row r="12" spans="1:12" x14ac:dyDescent="0.45">
      <c r="B12" s="3" t="s">
        <v>9</v>
      </c>
      <c r="C12" s="6">
        <f>C10/C8</f>
        <v>1</v>
      </c>
      <c r="D12" s="6">
        <f t="shared" ref="D12:L12" si="3">D10/D8</f>
        <v>1</v>
      </c>
      <c r="E12" s="6">
        <f t="shared" si="3"/>
        <v>1</v>
      </c>
      <c r="F12" s="6">
        <f t="shared" si="3"/>
        <v>1</v>
      </c>
      <c r="G12" s="6">
        <f t="shared" si="3"/>
        <v>1</v>
      </c>
      <c r="H12" s="6">
        <f t="shared" si="3"/>
        <v>1</v>
      </c>
      <c r="I12" s="6">
        <f t="shared" si="3"/>
        <v>1</v>
      </c>
      <c r="J12" s="6">
        <f t="shared" si="3"/>
        <v>1</v>
      </c>
      <c r="K12" s="6">
        <f t="shared" si="3"/>
        <v>1</v>
      </c>
      <c r="L12" s="6">
        <f t="shared" si="3"/>
        <v>1</v>
      </c>
    </row>
    <row r="15" spans="1:12" ht="14.65" thickBot="1" x14ac:dyDescent="0.5"/>
    <row r="16" spans="1:12" ht="14.65" thickBot="1" x14ac:dyDescent="0.5">
      <c r="B16" s="41" t="s">
        <v>8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29" x14ac:dyDescent="0.45">
      <c r="B17" s="8" t="s">
        <v>2</v>
      </c>
      <c r="C17" s="52" t="s">
        <v>3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29" x14ac:dyDescent="0.45">
      <c r="B18" s="9" t="s">
        <v>4</v>
      </c>
      <c r="C18" s="55" t="s">
        <v>5</v>
      </c>
      <c r="D18" s="56"/>
      <c r="E18" s="56"/>
      <c r="F18" s="56"/>
      <c r="G18" s="56"/>
      <c r="H18" s="56"/>
      <c r="I18" s="56"/>
      <c r="J18" s="56"/>
      <c r="K18" s="56"/>
      <c r="L18" s="57"/>
    </row>
    <row r="19" spans="2:29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29" x14ac:dyDescent="0.45">
      <c r="B20" s="9">
        <v>0</v>
      </c>
      <c r="C20" s="33">
        <f t="shared" ref="C20:L20" si="4">C48*C$12</f>
        <v>0</v>
      </c>
      <c r="D20" s="33">
        <f t="shared" si="4"/>
        <v>0</v>
      </c>
      <c r="E20" s="33">
        <f t="shared" si="4"/>
        <v>0</v>
      </c>
      <c r="F20" s="33">
        <f t="shared" si="4"/>
        <v>0</v>
      </c>
      <c r="G20" s="33">
        <f t="shared" si="4"/>
        <v>0</v>
      </c>
      <c r="H20" s="33">
        <f t="shared" si="4"/>
        <v>0</v>
      </c>
      <c r="I20" s="33">
        <f t="shared" si="4"/>
        <v>0</v>
      </c>
      <c r="J20" s="33">
        <f t="shared" si="4"/>
        <v>0</v>
      </c>
      <c r="K20" s="33">
        <f t="shared" si="4"/>
        <v>0</v>
      </c>
      <c r="L20" s="44">
        <f t="shared" si="4"/>
        <v>0</v>
      </c>
      <c r="X20" s="51" t="s">
        <v>22</v>
      </c>
      <c r="Y20" s="51"/>
    </row>
    <row r="21" spans="2:29" x14ac:dyDescent="0.45">
      <c r="B21" s="16">
        <v>100</v>
      </c>
      <c r="C21" s="33">
        <f t="shared" ref="C21:L21" si="5">C49*C$12</f>
        <v>11.782630777044185</v>
      </c>
      <c r="D21" s="33">
        <f t="shared" si="5"/>
        <v>6.8942436412315935</v>
      </c>
      <c r="E21" s="33">
        <f t="shared" si="5"/>
        <v>5.0665301944728771</v>
      </c>
      <c r="F21" s="33">
        <f t="shared" si="5"/>
        <v>4.0650406504065035</v>
      </c>
      <c r="G21" s="33">
        <f t="shared" si="5"/>
        <v>3.5126050420168067</v>
      </c>
      <c r="H21" s="33">
        <f t="shared" si="5"/>
        <v>3.1418010752688175</v>
      </c>
      <c r="I21" s="33">
        <f t="shared" si="5"/>
        <v>2.8007954922108054</v>
      </c>
      <c r="J21" s="33">
        <f t="shared" si="5"/>
        <v>2.602108036890646</v>
      </c>
      <c r="K21" s="33">
        <f t="shared" si="5"/>
        <v>2.4054982817869415</v>
      </c>
      <c r="L21" s="44">
        <f t="shared" si="5"/>
        <v>2.3344370860927151</v>
      </c>
      <c r="AA21" s="38"/>
    </row>
    <row r="22" spans="2:29" x14ac:dyDescent="0.45">
      <c r="B22" s="16">
        <v>200</v>
      </c>
      <c r="C22" s="33">
        <f t="shared" ref="C22:L22" si="6">C50*C$12</f>
        <v>21.550702556289146</v>
      </c>
      <c r="D22" s="33">
        <f t="shared" si="6"/>
        <v>11.830655957161984</v>
      </c>
      <c r="E22" s="33">
        <f t="shared" si="6"/>
        <v>8.375980893892871</v>
      </c>
      <c r="F22" s="33">
        <f t="shared" si="6"/>
        <v>6.4871273712737123</v>
      </c>
      <c r="G22" s="33">
        <f t="shared" si="6"/>
        <v>5.4285714285714279</v>
      </c>
      <c r="H22" s="33">
        <f t="shared" si="6"/>
        <v>4.7043010752688188</v>
      </c>
      <c r="I22" s="33">
        <f t="shared" si="6"/>
        <v>4.1597613523367585</v>
      </c>
      <c r="J22" s="33">
        <f t="shared" si="6"/>
        <v>3.7714097496706196</v>
      </c>
      <c r="K22" s="33">
        <f t="shared" si="6"/>
        <v>3.4364261168384878</v>
      </c>
      <c r="L22" s="44">
        <f t="shared" si="6"/>
        <v>3.2119205298013251</v>
      </c>
      <c r="X22" s="35" t="s">
        <v>18</v>
      </c>
      <c r="Y22" s="37">
        <f>INDEX(LINEST(B$20:B$40,C$20:C$40^{1,2,3,4},0,1),1,1)</f>
        <v>2.3781464983187827E-7</v>
      </c>
      <c r="AA22" s="40"/>
    </row>
    <row r="23" spans="2:29" x14ac:dyDescent="0.45">
      <c r="B23" s="16">
        <v>300</v>
      </c>
      <c r="C23" s="33">
        <f t="shared" ref="C23:L23" si="7">C51*C$12</f>
        <v>31.234128999492125</v>
      </c>
      <c r="D23" s="33">
        <f t="shared" si="7"/>
        <v>16.700133868808567</v>
      </c>
      <c r="E23" s="33">
        <f t="shared" si="7"/>
        <v>11.566018423746165</v>
      </c>
      <c r="F23" s="33">
        <f t="shared" si="7"/>
        <v>8.8414634146341449</v>
      </c>
      <c r="G23" s="33">
        <f t="shared" si="7"/>
        <v>7.2941176470588225</v>
      </c>
      <c r="H23" s="33">
        <f t="shared" si="7"/>
        <v>6.2331989247311848</v>
      </c>
      <c r="I23" s="33">
        <f t="shared" si="7"/>
        <v>5.4524361948955926</v>
      </c>
      <c r="J23" s="33">
        <f t="shared" si="7"/>
        <v>4.9077733860342558</v>
      </c>
      <c r="K23" s="33">
        <f t="shared" si="7"/>
        <v>4.4346260841106195</v>
      </c>
      <c r="L23" s="44">
        <f t="shared" si="7"/>
        <v>4.1059602649006619</v>
      </c>
      <c r="X23" s="35" t="s">
        <v>19</v>
      </c>
      <c r="Y23" s="37">
        <f>INDEX(LINEST(B$20:B$40,C$20:C$40^{1,2,3,4},0,1),1,2)</f>
        <v>-1.1906641760873763E-4</v>
      </c>
    </row>
    <row r="24" spans="2:29" x14ac:dyDescent="0.45">
      <c r="B24" s="16">
        <v>400</v>
      </c>
      <c r="C24" s="33">
        <f t="shared" ref="C24:L24" si="8">C52*C$12</f>
        <v>41.340782122905026</v>
      </c>
      <c r="D24" s="33">
        <f t="shared" si="8"/>
        <v>21.519410977242305</v>
      </c>
      <c r="E24" s="33">
        <f t="shared" si="8"/>
        <v>14.721937905151828</v>
      </c>
      <c r="F24" s="33">
        <f t="shared" si="8"/>
        <v>11.195799457994578</v>
      </c>
      <c r="G24" s="33">
        <f t="shared" si="8"/>
        <v>9.1428571428571423</v>
      </c>
      <c r="H24" s="33">
        <f t="shared" si="8"/>
        <v>7.7452956989247328</v>
      </c>
      <c r="I24" s="33">
        <f t="shared" si="8"/>
        <v>6.7119655286708646</v>
      </c>
      <c r="J24" s="33">
        <f t="shared" si="8"/>
        <v>5.9947299077733867</v>
      </c>
      <c r="K24" s="33">
        <f t="shared" si="8"/>
        <v>5.3837342497136298</v>
      </c>
      <c r="L24" s="44">
        <f t="shared" si="8"/>
        <v>4.9172185430463582</v>
      </c>
      <c r="X24" s="35" t="s">
        <v>20</v>
      </c>
      <c r="Y24" s="37">
        <f>INDEX(LINEST(B$20:B$40,C$20:C$40^{1,2,3,4},0,1),1,3)</f>
        <v>1.9629153306031325E-2</v>
      </c>
    </row>
    <row r="25" spans="2:29" x14ac:dyDescent="0.45">
      <c r="B25" s="16">
        <v>500</v>
      </c>
      <c r="C25" s="33">
        <f t="shared" ref="C25:L25" si="9">C53*C$12</f>
        <v>51.244286439817166</v>
      </c>
      <c r="D25" s="33">
        <f t="shared" si="9"/>
        <v>26.271753681392234</v>
      </c>
      <c r="E25" s="33">
        <f t="shared" si="9"/>
        <v>17.843739338109863</v>
      </c>
      <c r="F25" s="33">
        <f t="shared" si="9"/>
        <v>13.516260162601625</v>
      </c>
      <c r="G25" s="33">
        <f t="shared" si="9"/>
        <v>11.00840336134454</v>
      </c>
      <c r="H25" s="33">
        <f t="shared" si="9"/>
        <v>9.2069892473118298</v>
      </c>
      <c r="I25" s="33">
        <f t="shared" si="9"/>
        <v>8.0046403712296978</v>
      </c>
      <c r="J25" s="33">
        <f t="shared" si="9"/>
        <v>7.0816864295125166</v>
      </c>
      <c r="K25" s="33">
        <f t="shared" si="9"/>
        <v>6.3819342169857629</v>
      </c>
      <c r="L25" s="44">
        <f t="shared" si="9"/>
        <v>5.8112582781456963</v>
      </c>
      <c r="X25" s="35" t="s">
        <v>21</v>
      </c>
      <c r="Y25" s="37">
        <f>INDEX(LINEST(B$20:B$40,C$20:C$40^{1,2,3,4},0,1),1,4)</f>
        <v>8.9895404861203989</v>
      </c>
    </row>
    <row r="26" spans="2:29" ht="15.75" x14ac:dyDescent="0.45">
      <c r="B26" s="16">
        <v>600</v>
      </c>
      <c r="C26" s="33">
        <f t="shared" ref="C26:L26" si="10">C54*C$12</f>
        <v>61.130861689520906</v>
      </c>
      <c r="D26" s="33">
        <f t="shared" si="10"/>
        <v>31.040829986613122</v>
      </c>
      <c r="E26" s="33">
        <f t="shared" si="10"/>
        <v>20.999658819515528</v>
      </c>
      <c r="F26" s="33">
        <f t="shared" si="10"/>
        <v>15.802845528455281</v>
      </c>
      <c r="G26" s="33">
        <f t="shared" si="10"/>
        <v>12.823529411764707</v>
      </c>
      <c r="H26" s="33">
        <f t="shared" si="10"/>
        <v>10.685483870967746</v>
      </c>
      <c r="I26" s="33">
        <f t="shared" si="10"/>
        <v>9.2475969506131914</v>
      </c>
      <c r="J26" s="33">
        <f t="shared" si="10"/>
        <v>8.1521739130434785</v>
      </c>
      <c r="K26" s="33">
        <f t="shared" si="10"/>
        <v>7.29831451480936</v>
      </c>
      <c r="L26" s="44">
        <f t="shared" si="10"/>
        <v>6.6059602649006628</v>
      </c>
      <c r="X26" s="35" t="s">
        <v>23</v>
      </c>
      <c r="Y26" s="37">
        <f>INDEX(LINEST(B$20:B$40,C$20:C$40^{1,2,3,4},0,1),3,1)</f>
        <v>0.9999940796645358</v>
      </c>
    </row>
    <row r="27" spans="2:29" x14ac:dyDescent="0.45">
      <c r="B27" s="16">
        <v>700</v>
      </c>
      <c r="C27" s="33">
        <f t="shared" ref="C27:L27" si="11">C55*C$12</f>
        <v>70.763500931098676</v>
      </c>
      <c r="D27" s="33">
        <f t="shared" si="11"/>
        <v>35.726238286479258</v>
      </c>
      <c r="E27" s="33">
        <f t="shared" si="11"/>
        <v>24.03616513135449</v>
      </c>
      <c r="F27" s="33">
        <f t="shared" si="11"/>
        <v>18.072493224932249</v>
      </c>
      <c r="G27" s="33">
        <f t="shared" si="11"/>
        <v>14.655462184873947</v>
      </c>
      <c r="H27" s="33">
        <f t="shared" si="11"/>
        <v>12.180779569892474</v>
      </c>
      <c r="I27" s="33">
        <f t="shared" si="11"/>
        <v>10.490553529996685</v>
      </c>
      <c r="J27" s="33">
        <f t="shared" si="11"/>
        <v>9.2226613965744413</v>
      </c>
      <c r="K27" s="33">
        <f t="shared" si="11"/>
        <v>8.2801505481917843</v>
      </c>
      <c r="L27" s="44">
        <f t="shared" si="11"/>
        <v>7.4337748344370871</v>
      </c>
    </row>
    <row r="28" spans="2:29" x14ac:dyDescent="0.45">
      <c r="B28" s="16">
        <v>800</v>
      </c>
      <c r="C28" s="33">
        <f t="shared" ref="C28:L28" si="12">C56*C$12</f>
        <v>81.022515659387182</v>
      </c>
      <c r="D28" s="33">
        <f t="shared" si="12"/>
        <v>40.662650602409641</v>
      </c>
      <c r="E28" s="33">
        <f t="shared" si="12"/>
        <v>27.192084612760151</v>
      </c>
      <c r="F28" s="33">
        <f t="shared" si="12"/>
        <v>20.443766937669373</v>
      </c>
      <c r="G28" s="33">
        <f t="shared" si="12"/>
        <v>16.436974789915968</v>
      </c>
      <c r="H28" s="33">
        <f t="shared" si="12"/>
        <v>13.642473118279574</v>
      </c>
      <c r="I28" s="33">
        <f t="shared" si="12"/>
        <v>11.733510109380179</v>
      </c>
      <c r="J28" s="33">
        <f t="shared" si="12"/>
        <v>10.260210803689064</v>
      </c>
      <c r="K28" s="33">
        <f t="shared" si="12"/>
        <v>9.1965308460153814</v>
      </c>
      <c r="L28" s="44">
        <f t="shared" si="12"/>
        <v>8.3112582781456972</v>
      </c>
      <c r="Y28" s="37">
        <f t="array" ref="Y28:AC32">LINEST(B$20:B$40,C$20:C$40^{1,2,3,4},0,1)</f>
        <v>2.3781464983187827E-7</v>
      </c>
      <c r="Z28">
        <v>-1.1906641760873763E-4</v>
      </c>
      <c r="AA28">
        <v>1.9629153306031325E-2</v>
      </c>
      <c r="AB28">
        <v>8.9895404861203989</v>
      </c>
      <c r="AC28">
        <v>0</v>
      </c>
    </row>
    <row r="29" spans="2:29" x14ac:dyDescent="0.45">
      <c r="B29" s="16">
        <v>900</v>
      </c>
      <c r="C29" s="33">
        <f t="shared" ref="C29:L29" si="13">C57*C$12</f>
        <v>90.875232774674103</v>
      </c>
      <c r="D29" s="33">
        <f t="shared" si="13"/>
        <v>45.264390896921014</v>
      </c>
      <c r="E29" s="33">
        <f t="shared" si="13"/>
        <v>30.279767997270564</v>
      </c>
      <c r="F29" s="33">
        <f t="shared" si="13"/>
        <v>22.713414634146339</v>
      </c>
      <c r="G29" s="33">
        <f t="shared" si="13"/>
        <v>18.235294117647062</v>
      </c>
      <c r="H29" s="33">
        <f t="shared" si="13"/>
        <v>15.171370967741939</v>
      </c>
      <c r="I29" s="33">
        <f t="shared" si="13"/>
        <v>13.026184951939014</v>
      </c>
      <c r="J29" s="33">
        <f t="shared" si="13"/>
        <v>11.396574440052703</v>
      </c>
      <c r="K29" s="33">
        <f t="shared" si="13"/>
        <v>10.112911143838978</v>
      </c>
      <c r="L29" s="44">
        <f t="shared" si="13"/>
        <v>9.1390728476821188</v>
      </c>
      <c r="Y29">
        <v>6.8776887043388133E-8</v>
      </c>
      <c r="Z29">
        <v>2.6416330065572617E-5</v>
      </c>
      <c r="AA29">
        <v>3.1764182642620912E-3</v>
      </c>
      <c r="AB29">
        <v>0.11914257671482571</v>
      </c>
      <c r="AC29" t="e">
        <v>#N/A</v>
      </c>
    </row>
    <row r="30" spans="2:29" x14ac:dyDescent="0.45">
      <c r="B30" s="30">
        <v>1000</v>
      </c>
      <c r="C30" s="34">
        <f>C58*C$12</f>
        <v>100.00000000000001</v>
      </c>
      <c r="D30" s="34">
        <f t="shared" ref="D30:L30" si="14">D58*D$12</f>
        <v>50</v>
      </c>
      <c r="E30" s="34">
        <f t="shared" si="14"/>
        <v>33.333333333333336</v>
      </c>
      <c r="F30" s="34">
        <f t="shared" si="14"/>
        <v>24.999999999999996</v>
      </c>
      <c r="G30" s="34">
        <f t="shared" si="14"/>
        <v>20.000000000000004</v>
      </c>
      <c r="H30" s="34">
        <f t="shared" si="14"/>
        <v>16.666666666666668</v>
      </c>
      <c r="I30" s="34">
        <f t="shared" si="14"/>
        <v>14.285714285714285</v>
      </c>
      <c r="J30" s="34">
        <f t="shared" si="14"/>
        <v>12.5</v>
      </c>
      <c r="K30" s="34">
        <f t="shared" si="14"/>
        <v>11.111111111111111</v>
      </c>
      <c r="L30" s="45">
        <f t="shared" si="14"/>
        <v>10</v>
      </c>
      <c r="Y30">
        <v>0.9999940796645358</v>
      </c>
      <c r="Z30">
        <v>3.1614742263069409</v>
      </c>
      <c r="AA30" t="e">
        <v>#N/A</v>
      </c>
      <c r="AB30" t="e">
        <v>#N/A</v>
      </c>
      <c r="AC30" t="e">
        <v>#N/A</v>
      </c>
    </row>
    <row r="31" spans="2:29" x14ac:dyDescent="0.45">
      <c r="B31" s="9">
        <v>1100</v>
      </c>
      <c r="C31" s="33">
        <f t="shared" ref="C31:L31" si="15">C59*C$12</f>
        <v>109.44641950228542</v>
      </c>
      <c r="D31" s="33">
        <f t="shared" si="15"/>
        <v>54.836010709504698</v>
      </c>
      <c r="E31" s="33">
        <f t="shared" si="15"/>
        <v>36.421016717843742</v>
      </c>
      <c r="F31" s="33">
        <f t="shared" si="15"/>
        <v>27.388211382113816</v>
      </c>
      <c r="G31" s="33">
        <f t="shared" si="15"/>
        <v>21.815126050420165</v>
      </c>
      <c r="H31" s="33">
        <f t="shared" si="15"/>
        <v>18.118279569892476</v>
      </c>
      <c r="I31" s="33">
        <f t="shared" si="15"/>
        <v>15.581703679151472</v>
      </c>
      <c r="J31" s="33">
        <f t="shared" si="15"/>
        <v>13.586956521739131</v>
      </c>
      <c r="K31" s="33">
        <f t="shared" si="15"/>
        <v>12.066764850270003</v>
      </c>
      <c r="L31" s="44">
        <f t="shared" si="15"/>
        <v>10.910596026490069</v>
      </c>
      <c r="Y31">
        <v>717860.47670877667</v>
      </c>
      <c r="Z31">
        <v>17</v>
      </c>
      <c r="AA31" t="e">
        <v>#N/A</v>
      </c>
      <c r="AB31" t="e">
        <v>#N/A</v>
      </c>
      <c r="AC31" t="e">
        <v>#N/A</v>
      </c>
    </row>
    <row r="32" spans="2:29" x14ac:dyDescent="0.45">
      <c r="B32" s="9">
        <v>1200</v>
      </c>
      <c r="C32" s="33">
        <f t="shared" ref="C32:L32" si="16">C60*C$12</f>
        <v>119.26527848315556</v>
      </c>
      <c r="D32" s="33">
        <f t="shared" si="16"/>
        <v>59.638554216867469</v>
      </c>
      <c r="E32" s="33">
        <f t="shared" si="16"/>
        <v>39.542818150801786</v>
      </c>
      <c r="F32" s="33">
        <f t="shared" si="16"/>
        <v>29.623983739837392</v>
      </c>
      <c r="G32" s="33">
        <f t="shared" si="16"/>
        <v>23.680672268907564</v>
      </c>
      <c r="H32" s="33">
        <f t="shared" si="16"/>
        <v>19.653897849462371</v>
      </c>
      <c r="I32" s="33">
        <f t="shared" si="16"/>
        <v>16.877693072588663</v>
      </c>
      <c r="J32" s="33">
        <f t="shared" si="16"/>
        <v>14.739789196310937</v>
      </c>
      <c r="K32" s="33">
        <f t="shared" si="16"/>
        <v>13.071510391098018</v>
      </c>
      <c r="L32" s="44">
        <f t="shared" si="16"/>
        <v>11.788079470198674</v>
      </c>
      <c r="Y32">
        <v>28699830.086372178</v>
      </c>
      <c r="Z32">
        <v>169.91362782125219</v>
      </c>
      <c r="AA32" t="e">
        <v>#N/A</v>
      </c>
      <c r="AB32" t="e">
        <v>#N/A</v>
      </c>
      <c r="AC32" t="e">
        <v>#N/A</v>
      </c>
    </row>
    <row r="33" spans="1:29" x14ac:dyDescent="0.45">
      <c r="A33" s="25"/>
      <c r="B33" s="9">
        <v>1300</v>
      </c>
      <c r="C33" s="33">
        <f t="shared" ref="C33:L33" si="17">C61*C$12</f>
        <v>129.30829997907881</v>
      </c>
      <c r="D33" s="33">
        <f t="shared" si="17"/>
        <v>64.323962516733602</v>
      </c>
      <c r="E33" s="33">
        <f t="shared" si="17"/>
        <v>42.698737632207447</v>
      </c>
      <c r="F33" s="33">
        <f t="shared" si="17"/>
        <v>31.995257452574524</v>
      </c>
      <c r="G33" s="33">
        <f t="shared" si="17"/>
        <v>25.579831932773114</v>
      </c>
      <c r="H33" s="33">
        <f t="shared" si="17"/>
        <v>21.189516129032263</v>
      </c>
      <c r="I33" s="33">
        <f t="shared" si="17"/>
        <v>18.173682466025848</v>
      </c>
      <c r="J33" s="33">
        <f t="shared" si="17"/>
        <v>15.843214756258234</v>
      </c>
      <c r="K33" s="33">
        <f t="shared" si="17"/>
        <v>14.027164130256912</v>
      </c>
      <c r="L33" s="44">
        <f t="shared" si="17"/>
        <v>12.649006622516556</v>
      </c>
    </row>
    <row r="34" spans="1:29" x14ac:dyDescent="0.45">
      <c r="B34" s="9">
        <v>1400</v>
      </c>
      <c r="C34" s="33">
        <f t="shared" ref="C34:L34" si="18">C62*C$12</f>
        <v>139.25509228516182</v>
      </c>
      <c r="D34" s="33">
        <f t="shared" si="18"/>
        <v>69.126506024096386</v>
      </c>
      <c r="E34" s="33">
        <f t="shared" si="18"/>
        <v>45.820539065165477</v>
      </c>
      <c r="F34" s="33">
        <f t="shared" si="18"/>
        <v>34.366531165311642</v>
      </c>
      <c r="G34" s="33">
        <f t="shared" si="18"/>
        <v>27.394957983193272</v>
      </c>
      <c r="H34" s="33">
        <f t="shared" si="18"/>
        <v>22.741935483870975</v>
      </c>
      <c r="I34" s="33">
        <f t="shared" si="18"/>
        <v>19.535962877030162</v>
      </c>
      <c r="J34" s="33">
        <f t="shared" si="18"/>
        <v>16.963109354413703</v>
      </c>
      <c r="K34" s="33">
        <f t="shared" si="18"/>
        <v>15.081001472754048</v>
      </c>
      <c r="L34" s="44">
        <f t="shared" si="18"/>
        <v>13.576158940397352</v>
      </c>
    </row>
    <row r="35" spans="1:29" x14ac:dyDescent="0.45">
      <c r="B35" s="9">
        <v>1500</v>
      </c>
      <c r="C35" s="33">
        <f t="shared" ref="C35:L35" si="19">C63*C$12</f>
        <v>149.20188459124481</v>
      </c>
      <c r="D35" s="33">
        <f t="shared" si="19"/>
        <v>73.744979919678727</v>
      </c>
      <c r="E35" s="33">
        <f t="shared" si="19"/>
        <v>48.976458546571152</v>
      </c>
      <c r="F35" s="33">
        <f t="shared" si="19"/>
        <v>36.653116531165303</v>
      </c>
      <c r="G35" s="33">
        <f t="shared" si="19"/>
        <v>29.344537815126053</v>
      </c>
      <c r="H35" s="33">
        <f t="shared" si="19"/>
        <v>24.294354838709683</v>
      </c>
      <c r="I35" s="33">
        <f t="shared" si="19"/>
        <v>20.798806761683792</v>
      </c>
      <c r="J35" s="33">
        <f t="shared" si="19"/>
        <v>18.165349143610015</v>
      </c>
      <c r="K35" s="33">
        <f t="shared" si="19"/>
        <v>16.069383079692358</v>
      </c>
      <c r="L35" s="44">
        <f t="shared" si="19"/>
        <v>14.453642384105962</v>
      </c>
    </row>
    <row r="36" spans="1:29" x14ac:dyDescent="0.45">
      <c r="B36" s="9">
        <v>1600</v>
      </c>
      <c r="C36" s="33">
        <f t="shared" ref="C36:L36" si="20">C64*C$12</f>
        <v>159.14867689732779</v>
      </c>
      <c r="D36" s="33">
        <f t="shared" si="20"/>
        <v>78.580990629183418</v>
      </c>
      <c r="E36" s="33">
        <f t="shared" si="20"/>
        <v>52.084612760150129</v>
      </c>
      <c r="F36" s="33">
        <f t="shared" si="20"/>
        <v>39.021002710027098</v>
      </c>
      <c r="G36" s="33">
        <f t="shared" si="20"/>
        <v>31.236974789915966</v>
      </c>
      <c r="H36" s="33">
        <f t="shared" si="20"/>
        <v>25.903897849462371</v>
      </c>
      <c r="I36" s="33">
        <f t="shared" si="20"/>
        <v>22.154458070931383</v>
      </c>
      <c r="J36" s="33">
        <f t="shared" si="20"/>
        <v>19.311594202898551</v>
      </c>
      <c r="K36" s="33">
        <f t="shared" si="20"/>
        <v>17.149402716413025</v>
      </c>
      <c r="L36" s="44">
        <f t="shared" si="20"/>
        <v>15.410596026490067</v>
      </c>
    </row>
    <row r="37" spans="1:29" x14ac:dyDescent="0.45">
      <c r="B37" s="9">
        <v>1700</v>
      </c>
      <c r="C37" s="33">
        <f t="shared" ref="C37:L37" si="21">C65*C$12</f>
        <v>169.0954692034108</v>
      </c>
      <c r="D37" s="33">
        <f t="shared" si="21"/>
        <v>83.266398929049544</v>
      </c>
      <c r="E37" s="33">
        <f t="shared" si="21"/>
        <v>55.346298191743436</v>
      </c>
      <c r="F37" s="33">
        <f t="shared" si="21"/>
        <v>41.507452574525743</v>
      </c>
      <c r="G37" s="33">
        <f t="shared" si="21"/>
        <v>33.028571428571425</v>
      </c>
      <c r="H37" s="33">
        <f t="shared" si="21"/>
        <v>27.412634408602159</v>
      </c>
      <c r="I37" s="33">
        <f t="shared" si="21"/>
        <v>23.576400397746106</v>
      </c>
      <c r="J37" s="33">
        <f t="shared" si="21"/>
        <v>20.45783926218709</v>
      </c>
      <c r="K37" s="33">
        <f t="shared" si="21"/>
        <v>18.196694485354278</v>
      </c>
      <c r="L37" s="44">
        <f t="shared" si="21"/>
        <v>16.367549668874172</v>
      </c>
      <c r="X37" s="51" t="s">
        <v>22</v>
      </c>
      <c r="Y37" s="51"/>
    </row>
    <row r="38" spans="1:29" x14ac:dyDescent="0.45">
      <c r="B38" s="9">
        <v>1800</v>
      </c>
      <c r="C38" s="33">
        <f t="shared" ref="C38:L38" si="22">C66*C$12</f>
        <v>179.04226150949376</v>
      </c>
      <c r="D38" s="33">
        <f t="shared" si="22"/>
        <v>87.968540829986594</v>
      </c>
      <c r="E38" s="33">
        <f t="shared" si="22"/>
        <v>58.744455817127267</v>
      </c>
      <c r="F38" s="33">
        <f t="shared" si="22"/>
        <v>43.960027100270992</v>
      </c>
      <c r="G38" s="33">
        <f t="shared" si="22"/>
        <v>35.021848739495795</v>
      </c>
      <c r="H38" s="33">
        <f t="shared" si="22"/>
        <v>29.038978494623663</v>
      </c>
      <c r="I38" s="33">
        <f t="shared" si="22"/>
        <v>24.932051706993697</v>
      </c>
      <c r="J38" s="33">
        <f t="shared" si="22"/>
        <v>21.70289855072464</v>
      </c>
      <c r="K38" s="33">
        <f t="shared" si="22"/>
        <v>19.211258386516121</v>
      </c>
      <c r="L38" s="44">
        <f t="shared" si="22"/>
        <v>17.357615894039736</v>
      </c>
      <c r="Z38" s="38" t="s">
        <v>24</v>
      </c>
      <c r="AB38" s="38"/>
      <c r="AC38" s="38"/>
    </row>
    <row r="39" spans="1:29" x14ac:dyDescent="0.45">
      <c r="B39" s="9">
        <v>1900</v>
      </c>
      <c r="C39" s="33">
        <f t="shared" ref="C39:L39" si="23">C67*C$12</f>
        <v>188.98905381557674</v>
      </c>
      <c r="D39" s="33">
        <f t="shared" si="23"/>
        <v>92.720883534136547</v>
      </c>
      <c r="E39" s="33">
        <f t="shared" si="23"/>
        <v>62.023200272944393</v>
      </c>
      <c r="F39" s="33">
        <f t="shared" si="23"/>
        <v>46.327913279132794</v>
      </c>
      <c r="G39" s="33">
        <f t="shared" si="23"/>
        <v>36.964705882352938</v>
      </c>
      <c r="H39" s="33">
        <f t="shared" si="23"/>
        <v>30.648521505376355</v>
      </c>
      <c r="I39" s="33">
        <f t="shared" si="23"/>
        <v>26.304275770633076</v>
      </c>
      <c r="J39" s="33">
        <f t="shared" si="23"/>
        <v>22.931488801054023</v>
      </c>
      <c r="K39" s="33">
        <f t="shared" si="23"/>
        <v>20.291278023236782</v>
      </c>
      <c r="L39" s="44">
        <f t="shared" si="23"/>
        <v>18.331125827814571</v>
      </c>
      <c r="X39" s="35" t="s">
        <v>18</v>
      </c>
      <c r="Y39" s="37">
        <f>INDEX(LINEST(B$20:B$40,D$20:D$40^{1,2,3,4},0,1),1,1)</f>
        <v>9.4524068878774732E-6</v>
      </c>
      <c r="Z39" s="37">
        <v>1.7926391E-5</v>
      </c>
      <c r="AB39" s="40"/>
      <c r="AC39" s="40"/>
    </row>
    <row r="40" spans="1:29" ht="14.65" thickBot="1" x14ac:dyDescent="0.5">
      <c r="B40" s="10">
        <v>2000</v>
      </c>
      <c r="C40" s="46">
        <f t="shared" ref="C40:L40" si="24">C68*C$12</f>
        <v>198.93584612165975</v>
      </c>
      <c r="D40" s="46">
        <f t="shared" si="24"/>
        <v>97.690763052208837</v>
      </c>
      <c r="E40" s="46">
        <f t="shared" si="24"/>
        <v>64.87546912316617</v>
      </c>
      <c r="F40" s="46">
        <f t="shared" si="24"/>
        <v>48.729674796747965</v>
      </c>
      <c r="G40" s="46">
        <f t="shared" si="24"/>
        <v>38.756302521008408</v>
      </c>
      <c r="H40" s="46">
        <f t="shared" si="24"/>
        <v>32.207661290322591</v>
      </c>
      <c r="I40" s="46">
        <f t="shared" si="24"/>
        <v>27.726218097447795</v>
      </c>
      <c r="J40" s="46">
        <f t="shared" si="24"/>
        <v>25.016469038208172</v>
      </c>
      <c r="K40" s="46">
        <f t="shared" si="24"/>
        <v>21.436753395516284</v>
      </c>
      <c r="L40" s="47">
        <f t="shared" si="24"/>
        <v>19.321192052980134</v>
      </c>
      <c r="X40" s="35" t="s">
        <v>19</v>
      </c>
      <c r="Y40" s="37">
        <f>INDEX(LINEST(B$20:B$40,D$20:D$40^{1,2,3,4},0,1),1,2)</f>
        <v>-2.1851934138985602E-3</v>
      </c>
      <c r="Z40" s="37">
        <v>-4.1496301959999997E-3</v>
      </c>
    </row>
    <row r="41" spans="1:29" x14ac:dyDescent="0.45">
      <c r="X41" s="35" t="s">
        <v>20</v>
      </c>
      <c r="Y41" s="37">
        <f>INDEX(LINEST(B$20:B$40,D$20:D$40^{1,2,3,4},0,1),1,3)</f>
        <v>0.17360252688776356</v>
      </c>
      <c r="Z41" s="37">
        <v>0.328015090329</v>
      </c>
    </row>
    <row r="42" spans="1:29" x14ac:dyDescent="0.45">
      <c r="X42" s="35" t="s">
        <v>21</v>
      </c>
      <c r="Y42" s="37">
        <f>INDEX(LINEST(B$20:B$40,D$20:D$40^{1,2,3,4},0,1),1,4)</f>
        <v>15.614401630962533</v>
      </c>
      <c r="Z42" s="37">
        <v>11.465695300621</v>
      </c>
    </row>
    <row r="43" spans="1:29" ht="15.75" x14ac:dyDescent="0.45">
      <c r="X43" s="35" t="s">
        <v>23</v>
      </c>
      <c r="Y43" s="37">
        <f>INDEX(LINEST(B$20:B$40,D$20:D$40^{1,2,3,4},0,1),3,1)</f>
        <v>0.99998350864272056</v>
      </c>
    </row>
    <row r="44" spans="1:29" ht="14.65" thickBot="1" x14ac:dyDescent="0.5">
      <c r="B44" s="7" t="s">
        <v>7</v>
      </c>
    </row>
    <row r="45" spans="1:29" x14ac:dyDescent="0.45">
      <c r="B45" s="8" t="s">
        <v>2</v>
      </c>
      <c r="C45" s="52" t="s">
        <v>3</v>
      </c>
      <c r="D45" s="53"/>
      <c r="E45" s="53"/>
      <c r="F45" s="53"/>
      <c r="G45" s="53"/>
      <c r="H45" s="53"/>
      <c r="I45" s="53"/>
      <c r="J45" s="53"/>
      <c r="K45" s="53"/>
      <c r="L45" s="54"/>
      <c r="Y45" s="37"/>
    </row>
    <row r="46" spans="1:29" x14ac:dyDescent="0.45">
      <c r="B46" s="9" t="s">
        <v>4</v>
      </c>
      <c r="C46" s="55" t="s">
        <v>5</v>
      </c>
      <c r="D46" s="56"/>
      <c r="E46" s="56"/>
      <c r="F46" s="56"/>
      <c r="G46" s="56"/>
      <c r="H46" s="56"/>
      <c r="I46" s="56"/>
      <c r="J46" s="56"/>
      <c r="K46" s="56"/>
      <c r="L46" s="57"/>
    </row>
    <row r="47" spans="1:29" ht="14.65" thickBot="1" x14ac:dyDescent="0.5">
      <c r="B47" s="10" t="s">
        <v>6</v>
      </c>
      <c r="C47" s="11">
        <v>0.01</v>
      </c>
      <c r="D47" s="12">
        <v>0.02</v>
      </c>
      <c r="E47" s="12">
        <v>0.03</v>
      </c>
      <c r="F47" s="12">
        <v>0.04</v>
      </c>
      <c r="G47" s="12">
        <v>0.05</v>
      </c>
      <c r="H47" s="12">
        <v>0.06</v>
      </c>
      <c r="I47" s="12">
        <v>7.0000000000000007E-2</v>
      </c>
      <c r="J47" s="12">
        <v>0.08</v>
      </c>
      <c r="K47" s="12">
        <v>0.09</v>
      </c>
      <c r="L47" s="13">
        <v>0.1</v>
      </c>
    </row>
    <row r="48" spans="1:29" x14ac:dyDescent="0.45">
      <c r="B48" s="9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5">
        <v>0</v>
      </c>
    </row>
    <row r="49" spans="2:31" x14ac:dyDescent="0.45">
      <c r="B49" s="16">
        <v>100</v>
      </c>
      <c r="C49" s="17">
        <v>11.782630777044185</v>
      </c>
      <c r="D49" s="17">
        <v>6.8942436412315935</v>
      </c>
      <c r="E49" s="17">
        <v>5.0665301944728771</v>
      </c>
      <c r="F49" s="17">
        <v>4.0650406504065035</v>
      </c>
      <c r="G49" s="17">
        <v>3.5126050420168067</v>
      </c>
      <c r="H49" s="17">
        <v>3.1418010752688175</v>
      </c>
      <c r="I49" s="17">
        <v>2.8007954922108054</v>
      </c>
      <c r="J49" s="17">
        <v>2.602108036890646</v>
      </c>
      <c r="K49" s="17">
        <v>2.4054982817869415</v>
      </c>
      <c r="L49" s="18">
        <v>2.3344370860927151</v>
      </c>
    </row>
    <row r="50" spans="2:31" x14ac:dyDescent="0.45">
      <c r="B50" s="16">
        <v>200</v>
      </c>
      <c r="C50" s="17">
        <v>21.550702556289146</v>
      </c>
      <c r="D50" s="19">
        <v>11.830655957161984</v>
      </c>
      <c r="E50" s="19">
        <v>8.375980893892871</v>
      </c>
      <c r="F50" s="19">
        <v>6.4871273712737123</v>
      </c>
      <c r="G50" s="19">
        <v>5.4285714285714279</v>
      </c>
      <c r="H50" s="19">
        <v>4.7043010752688188</v>
      </c>
      <c r="I50" s="19">
        <v>4.1597613523367585</v>
      </c>
      <c r="J50" s="19">
        <v>3.7714097496706196</v>
      </c>
      <c r="K50" s="19">
        <v>3.4364261168384878</v>
      </c>
      <c r="L50" s="20">
        <v>3.2119205298013251</v>
      </c>
    </row>
    <row r="51" spans="2:31" x14ac:dyDescent="0.45">
      <c r="B51" s="16">
        <v>300</v>
      </c>
      <c r="C51" s="17">
        <v>31.234128999492125</v>
      </c>
      <c r="D51" s="21">
        <v>16.700133868808567</v>
      </c>
      <c r="E51" s="21">
        <v>11.566018423746165</v>
      </c>
      <c r="F51" s="21">
        <v>8.8414634146341449</v>
      </c>
      <c r="G51" s="21">
        <v>7.2941176470588225</v>
      </c>
      <c r="H51" s="21">
        <v>6.2331989247311848</v>
      </c>
      <c r="I51" s="21">
        <v>5.4524361948955926</v>
      </c>
      <c r="J51" s="21">
        <v>4.9077733860342558</v>
      </c>
      <c r="K51" s="21">
        <v>4.4346260841106195</v>
      </c>
      <c r="L51" s="22">
        <v>4.1059602649006619</v>
      </c>
    </row>
    <row r="52" spans="2:31" x14ac:dyDescent="0.45">
      <c r="B52" s="16">
        <v>400</v>
      </c>
      <c r="C52" s="17">
        <v>41.340782122905026</v>
      </c>
      <c r="D52" s="23">
        <v>21.519410977242305</v>
      </c>
      <c r="E52" s="23">
        <v>14.721937905151828</v>
      </c>
      <c r="F52" s="23">
        <v>11.195799457994578</v>
      </c>
      <c r="G52" s="23">
        <v>9.1428571428571423</v>
      </c>
      <c r="H52" s="23">
        <v>7.7452956989247328</v>
      </c>
      <c r="I52" s="23">
        <v>6.7119655286708646</v>
      </c>
      <c r="J52" s="23">
        <v>5.9947299077733867</v>
      </c>
      <c r="K52" s="23">
        <v>5.3837342497136298</v>
      </c>
      <c r="L52" s="24">
        <v>4.9172185430463582</v>
      </c>
    </row>
    <row r="53" spans="2:31" x14ac:dyDescent="0.45">
      <c r="B53" s="16">
        <v>500</v>
      </c>
      <c r="C53" s="17">
        <v>51.244286439817166</v>
      </c>
      <c r="D53" s="17">
        <v>26.271753681392234</v>
      </c>
      <c r="E53" s="17">
        <v>17.843739338109863</v>
      </c>
      <c r="F53" s="17">
        <v>13.516260162601625</v>
      </c>
      <c r="G53" s="17">
        <v>11.00840336134454</v>
      </c>
      <c r="H53" s="17">
        <v>9.2069892473118298</v>
      </c>
      <c r="I53" s="17">
        <v>8.0046403712296978</v>
      </c>
      <c r="J53" s="17">
        <v>7.0816864295125166</v>
      </c>
      <c r="K53" s="17">
        <v>6.3819342169857629</v>
      </c>
      <c r="L53" s="18">
        <v>5.8112582781456963</v>
      </c>
    </row>
    <row r="54" spans="2:31" x14ac:dyDescent="0.45">
      <c r="B54" s="16">
        <v>600</v>
      </c>
      <c r="C54" s="17">
        <v>61.130861689520906</v>
      </c>
      <c r="D54" s="19">
        <v>31.040829986613122</v>
      </c>
      <c r="E54" s="19">
        <v>20.999658819515528</v>
      </c>
      <c r="F54" s="19">
        <v>15.802845528455281</v>
      </c>
      <c r="G54" s="19">
        <v>12.823529411764707</v>
      </c>
      <c r="H54" s="19">
        <v>10.685483870967746</v>
      </c>
      <c r="I54" s="19">
        <v>9.2475969506131914</v>
      </c>
      <c r="J54" s="19">
        <v>8.1521739130434785</v>
      </c>
      <c r="K54" s="19">
        <v>7.29831451480936</v>
      </c>
      <c r="L54" s="20">
        <v>6.6059602649006628</v>
      </c>
      <c r="X54" s="51" t="s">
        <v>22</v>
      </c>
      <c r="Y54" s="51"/>
    </row>
    <row r="55" spans="2:31" x14ac:dyDescent="0.45">
      <c r="B55" s="16">
        <v>700</v>
      </c>
      <c r="C55" s="17">
        <v>70.763500931098676</v>
      </c>
      <c r="D55" s="19">
        <v>35.726238286479258</v>
      </c>
      <c r="E55" s="19">
        <v>24.03616513135449</v>
      </c>
      <c r="F55" s="19">
        <v>18.072493224932249</v>
      </c>
      <c r="G55" s="19">
        <v>14.655462184873947</v>
      </c>
      <c r="H55" s="19">
        <v>12.180779569892474</v>
      </c>
      <c r="I55" s="19">
        <v>10.490553529996685</v>
      </c>
      <c r="J55" s="19">
        <v>9.2226613965744413</v>
      </c>
      <c r="K55" s="19">
        <v>8.2801505481917843</v>
      </c>
      <c r="L55" s="20">
        <v>7.4337748344370871</v>
      </c>
      <c r="AE55" s="38"/>
    </row>
    <row r="56" spans="2:31" x14ac:dyDescent="0.45">
      <c r="B56" s="16">
        <v>800</v>
      </c>
      <c r="C56" s="17">
        <v>81.022515659387182</v>
      </c>
      <c r="D56" s="19">
        <v>40.662650602409641</v>
      </c>
      <c r="E56" s="19">
        <v>27.192084612760151</v>
      </c>
      <c r="F56" s="19">
        <v>20.443766937669373</v>
      </c>
      <c r="G56" s="19">
        <v>16.436974789915968</v>
      </c>
      <c r="H56" s="19">
        <v>13.642473118279574</v>
      </c>
      <c r="I56" s="19">
        <v>11.733510109380179</v>
      </c>
      <c r="J56" s="19">
        <v>10.260210803689064</v>
      </c>
      <c r="K56" s="19">
        <v>9.1965308460153814</v>
      </c>
      <c r="L56" s="20">
        <v>8.3112582781456972</v>
      </c>
      <c r="X56" s="35" t="s">
        <v>18</v>
      </c>
      <c r="Y56" s="37">
        <f>INDEX(LINEST(B$20:B$40,G$20:G$40^{1,2,3,4},0,1),1,1)</f>
        <v>8.1187480863146515E-4</v>
      </c>
      <c r="AE56" s="40"/>
    </row>
    <row r="57" spans="2:31" x14ac:dyDescent="0.45">
      <c r="B57" s="16">
        <v>900</v>
      </c>
      <c r="C57" s="17">
        <v>90.875232774674103</v>
      </c>
      <c r="D57" s="19">
        <v>45.264390896921014</v>
      </c>
      <c r="E57" s="19">
        <v>30.279767997270564</v>
      </c>
      <c r="F57" s="19">
        <v>22.713414634146339</v>
      </c>
      <c r="G57" s="19">
        <v>18.235294117647062</v>
      </c>
      <c r="H57" s="19">
        <v>15.171370967741939</v>
      </c>
      <c r="I57" s="19">
        <v>13.026184951939014</v>
      </c>
      <c r="J57" s="19">
        <v>11.396574440052703</v>
      </c>
      <c r="K57" s="19">
        <v>10.112911143838978</v>
      </c>
      <c r="L57" s="20">
        <v>9.1390728476821188</v>
      </c>
      <c r="X57" s="35" t="s">
        <v>19</v>
      </c>
      <c r="Y57" s="37">
        <f>INDEX(LINEST(B$20:B$40,G$20:G$40^{1,2,3,4},0,1),1,2)</f>
        <v>-7.4691255174766449E-2</v>
      </c>
    </row>
    <row r="58" spans="2:31" x14ac:dyDescent="0.45">
      <c r="B58" s="9">
        <v>1000</v>
      </c>
      <c r="C58" s="17">
        <v>100.00000000000001</v>
      </c>
      <c r="D58" s="17">
        <v>50</v>
      </c>
      <c r="E58" s="17">
        <v>33.333333333333336</v>
      </c>
      <c r="F58" s="17">
        <v>24.999999999999996</v>
      </c>
      <c r="G58" s="17">
        <v>20.000000000000004</v>
      </c>
      <c r="H58" s="17">
        <v>16.666666666666668</v>
      </c>
      <c r="I58" s="17">
        <v>14.285714285714285</v>
      </c>
      <c r="J58" s="17">
        <v>12.5</v>
      </c>
      <c r="K58" s="17">
        <v>11.111111111111111</v>
      </c>
      <c r="L58" s="18">
        <v>10</v>
      </c>
      <c r="X58" s="35" t="s">
        <v>20</v>
      </c>
      <c r="Y58" s="37">
        <f>INDEX(LINEST(B$20:B$40,G$20:G$40^{1,2,3,4},0,1),1,3)</f>
        <v>2.3010890127381982</v>
      </c>
    </row>
    <row r="59" spans="2:31" x14ac:dyDescent="0.45">
      <c r="B59" s="9">
        <v>1100</v>
      </c>
      <c r="C59" s="17">
        <v>109.44641950228542</v>
      </c>
      <c r="D59" s="19">
        <v>54.836010709504698</v>
      </c>
      <c r="E59" s="19">
        <v>36.421016717843742</v>
      </c>
      <c r="F59" s="19">
        <v>27.388211382113816</v>
      </c>
      <c r="G59" s="19">
        <v>21.815126050420165</v>
      </c>
      <c r="H59" s="19">
        <v>18.118279569892476</v>
      </c>
      <c r="I59" s="19">
        <v>15.581703679151472</v>
      </c>
      <c r="J59" s="19">
        <v>13.586956521739131</v>
      </c>
      <c r="K59" s="19">
        <v>12.066764850270003</v>
      </c>
      <c r="L59" s="20">
        <v>10.910596026490069</v>
      </c>
      <c r="X59" s="35" t="s">
        <v>21</v>
      </c>
      <c r="Y59" s="37">
        <f>INDEX(LINEST(B$20:B$40,G$20:G$40^{1,2,3,4},0,1),1,4)</f>
        <v>27.441272849989769</v>
      </c>
    </row>
    <row r="60" spans="2:31" ht="15.75" x14ac:dyDescent="0.45">
      <c r="B60" s="9">
        <v>1200</v>
      </c>
      <c r="C60" s="17">
        <v>119.26527848315556</v>
      </c>
      <c r="D60" s="19">
        <v>59.638554216867469</v>
      </c>
      <c r="E60" s="19">
        <v>39.542818150801786</v>
      </c>
      <c r="F60" s="19">
        <v>29.623983739837392</v>
      </c>
      <c r="G60" s="19">
        <v>23.680672268907564</v>
      </c>
      <c r="H60" s="19">
        <v>19.653897849462371</v>
      </c>
      <c r="I60" s="19">
        <v>16.877693072588663</v>
      </c>
      <c r="J60" s="19">
        <v>14.739789196310937</v>
      </c>
      <c r="K60" s="19">
        <v>13.071510391098018</v>
      </c>
      <c r="L60" s="20">
        <v>11.788079470198674</v>
      </c>
      <c r="X60" s="35" t="s">
        <v>23</v>
      </c>
      <c r="Y60" s="37">
        <f>INDEX(LINEST(B$20:B$40,G$20:G$40^{1,2,3,4},0,1),3,1)</f>
        <v>0.99997162753400348</v>
      </c>
    </row>
    <row r="61" spans="2:31" x14ac:dyDescent="0.45">
      <c r="B61" s="9">
        <v>1300</v>
      </c>
      <c r="C61" s="17">
        <v>129.30829997907881</v>
      </c>
      <c r="D61" s="19">
        <v>64.323962516733602</v>
      </c>
      <c r="E61" s="19">
        <v>42.698737632207447</v>
      </c>
      <c r="F61" s="19">
        <v>31.995257452574524</v>
      </c>
      <c r="G61" s="19">
        <v>25.579831932773114</v>
      </c>
      <c r="H61" s="19">
        <v>21.189516129032263</v>
      </c>
      <c r="I61" s="19">
        <v>18.173682466025848</v>
      </c>
      <c r="J61" s="19">
        <v>15.843214756258234</v>
      </c>
      <c r="K61" s="19">
        <v>14.027164130256912</v>
      </c>
      <c r="L61" s="20">
        <v>12.649006622516556</v>
      </c>
    </row>
    <row r="62" spans="2:31" x14ac:dyDescent="0.45">
      <c r="B62" s="9">
        <v>1400</v>
      </c>
      <c r="C62" s="17">
        <v>139.25509228516182</v>
      </c>
      <c r="D62" s="19">
        <v>69.126506024096386</v>
      </c>
      <c r="E62" s="19">
        <v>45.820539065165477</v>
      </c>
      <c r="F62" s="19">
        <v>34.366531165311642</v>
      </c>
      <c r="G62" s="19">
        <v>27.394957983193272</v>
      </c>
      <c r="H62" s="19">
        <v>22.741935483870975</v>
      </c>
      <c r="I62" s="19">
        <v>19.535962877030162</v>
      </c>
      <c r="J62" s="19">
        <v>16.963109354413703</v>
      </c>
      <c r="K62" s="19">
        <v>15.081001472754048</v>
      </c>
      <c r="L62" s="20">
        <v>13.576158940397352</v>
      </c>
      <c r="Y62" s="37"/>
    </row>
    <row r="63" spans="2:31" x14ac:dyDescent="0.45">
      <c r="B63" s="9">
        <v>1500</v>
      </c>
      <c r="C63" s="17">
        <v>149.20188459124481</v>
      </c>
      <c r="D63" s="17">
        <v>73.744979919678727</v>
      </c>
      <c r="E63" s="17">
        <v>48.976458546571152</v>
      </c>
      <c r="F63" s="17">
        <v>36.653116531165303</v>
      </c>
      <c r="G63" s="17">
        <v>29.344537815126053</v>
      </c>
      <c r="H63" s="17">
        <v>24.294354838709683</v>
      </c>
      <c r="I63" s="17">
        <v>20.798806761683792</v>
      </c>
      <c r="J63" s="17">
        <v>18.165349143610015</v>
      </c>
      <c r="K63" s="17">
        <v>16.069383079692358</v>
      </c>
      <c r="L63" s="18">
        <v>14.453642384105962</v>
      </c>
    </row>
    <row r="64" spans="2:31" x14ac:dyDescent="0.45">
      <c r="B64" s="9">
        <v>1600</v>
      </c>
      <c r="C64" s="17">
        <v>159.14867689732779</v>
      </c>
      <c r="D64" s="19">
        <v>78.580990629183418</v>
      </c>
      <c r="E64" s="19">
        <v>52.084612760150129</v>
      </c>
      <c r="F64" s="19">
        <v>39.021002710027098</v>
      </c>
      <c r="G64" s="19">
        <v>31.236974789915966</v>
      </c>
      <c r="H64" s="19">
        <v>25.903897849462371</v>
      </c>
      <c r="I64" s="19">
        <v>22.154458070931383</v>
      </c>
      <c r="J64" s="19">
        <v>19.311594202898551</v>
      </c>
      <c r="K64" s="19">
        <v>17.149402716413025</v>
      </c>
      <c r="L64" s="20">
        <v>15.410596026490067</v>
      </c>
    </row>
    <row r="65" spans="2:37" x14ac:dyDescent="0.45">
      <c r="B65" s="9">
        <v>1700</v>
      </c>
      <c r="C65" s="17">
        <v>169.0954692034108</v>
      </c>
      <c r="D65" s="19">
        <v>83.266398929049544</v>
      </c>
      <c r="E65" s="19">
        <v>55.346298191743436</v>
      </c>
      <c r="F65" s="19">
        <v>41.507452574525743</v>
      </c>
      <c r="G65" s="19">
        <v>33.028571428571425</v>
      </c>
      <c r="H65" s="19">
        <v>27.412634408602159</v>
      </c>
      <c r="I65" s="19">
        <v>23.576400397746106</v>
      </c>
      <c r="J65" s="19">
        <v>20.45783926218709</v>
      </c>
      <c r="K65" s="19">
        <v>18.196694485354278</v>
      </c>
      <c r="L65" s="20">
        <v>16.367549668874172</v>
      </c>
    </row>
    <row r="66" spans="2:37" x14ac:dyDescent="0.45">
      <c r="B66" s="9">
        <v>1800</v>
      </c>
      <c r="C66" s="17">
        <v>179.04226150949376</v>
      </c>
      <c r="D66" s="19">
        <v>87.968540829986594</v>
      </c>
      <c r="E66" s="19">
        <v>58.744455817127267</v>
      </c>
      <c r="F66" s="19">
        <v>43.960027100270992</v>
      </c>
      <c r="G66" s="19">
        <v>35.021848739495795</v>
      </c>
      <c r="H66" s="19">
        <v>29.038978494623663</v>
      </c>
      <c r="I66" s="19">
        <v>24.932051706993697</v>
      </c>
      <c r="J66" s="19">
        <v>21.70289855072464</v>
      </c>
      <c r="K66" s="19">
        <v>19.211258386516121</v>
      </c>
      <c r="L66" s="20">
        <v>17.357615894039736</v>
      </c>
    </row>
    <row r="67" spans="2:37" x14ac:dyDescent="0.45">
      <c r="B67" s="9">
        <v>1900</v>
      </c>
      <c r="C67" s="17">
        <v>188.98905381557674</v>
      </c>
      <c r="D67" s="19">
        <v>92.720883534136547</v>
      </c>
      <c r="E67" s="19">
        <v>62.023200272944393</v>
      </c>
      <c r="F67" s="19">
        <v>46.327913279132794</v>
      </c>
      <c r="G67" s="19">
        <v>36.964705882352938</v>
      </c>
      <c r="H67" s="19">
        <v>30.648521505376355</v>
      </c>
      <c r="I67" s="19">
        <v>26.304275770633076</v>
      </c>
      <c r="J67" s="19">
        <v>22.931488801054023</v>
      </c>
      <c r="K67" s="19">
        <v>20.291278023236782</v>
      </c>
      <c r="L67" s="20">
        <v>18.331125827814571</v>
      </c>
    </row>
    <row r="68" spans="2:37" ht="14.65" thickBot="1" x14ac:dyDescent="0.5">
      <c r="B68" s="10">
        <v>2000</v>
      </c>
      <c r="C68" s="26">
        <v>198.93584612165975</v>
      </c>
      <c r="D68" s="26">
        <v>97.690763052208837</v>
      </c>
      <c r="E68" s="26">
        <v>64.87546912316617</v>
      </c>
      <c r="F68" s="26">
        <v>48.729674796747965</v>
      </c>
      <c r="G68" s="26">
        <v>38.756302521008408</v>
      </c>
      <c r="H68" s="26">
        <v>32.207661290322591</v>
      </c>
      <c r="I68" s="26">
        <v>27.726218097447795</v>
      </c>
      <c r="J68" s="26">
        <v>25.016469038208172</v>
      </c>
      <c r="K68" s="26">
        <v>21.436753395516284</v>
      </c>
      <c r="L68" s="27">
        <v>19.321192052980134</v>
      </c>
    </row>
    <row r="70" spans="2:37" x14ac:dyDescent="0.45">
      <c r="X70" s="51" t="s">
        <v>22</v>
      </c>
      <c r="Y70" s="51"/>
    </row>
    <row r="71" spans="2:37" x14ac:dyDescent="0.45">
      <c r="Z71" s="38" t="s">
        <v>24</v>
      </c>
      <c r="AJ71" s="38"/>
      <c r="AK71" s="38"/>
    </row>
    <row r="72" spans="2:37" x14ac:dyDescent="0.45">
      <c r="X72" s="35" t="s">
        <v>18</v>
      </c>
      <c r="Y72" s="37">
        <f>INDEX(LINEST(B$20:B$40,L$20:L$40^{1,2,3,4},0,1),1,1)</f>
        <v>2.0917087379097324E-2</v>
      </c>
      <c r="Z72">
        <v>2.3846044156000001E-2</v>
      </c>
      <c r="AB72" s="39"/>
      <c r="AJ72" s="40"/>
      <c r="AK72" s="40"/>
    </row>
    <row r="73" spans="2:37" x14ac:dyDescent="0.45">
      <c r="X73" s="35" t="s">
        <v>19</v>
      </c>
      <c r="Y73" s="37">
        <f>INDEX(LINEST(B$20:B$40,L$20:L$40^{1,2,3,4},0,1),1,2)</f>
        <v>-0.98322167107805192</v>
      </c>
      <c r="Z73">
        <v>-1.1311269787610001</v>
      </c>
    </row>
    <row r="74" spans="2:37" x14ac:dyDescent="0.45">
      <c r="X74" s="35" t="s">
        <v>20</v>
      </c>
      <c r="Y74" s="37">
        <f>INDEX(LINEST(B$20:B$40,L$20:L$40^{1,2,3,4},0,1),1,3)</f>
        <v>15.275660601673909</v>
      </c>
      <c r="Z74">
        <v>17.955713311941999</v>
      </c>
    </row>
    <row r="75" spans="2:37" x14ac:dyDescent="0.45">
      <c r="X75" s="35" t="s">
        <v>21</v>
      </c>
      <c r="Y75" s="37">
        <f>INDEX(LINEST(B$20:B$40,L$20:L$40^{1,2,3,4},0,1),1,4)</f>
        <v>25.019108806039718</v>
      </c>
      <c r="Z75">
        <v>10.392108094824</v>
      </c>
    </row>
    <row r="76" spans="2:37" ht="15.75" x14ac:dyDescent="0.45">
      <c r="X76" s="35" t="s">
        <v>23</v>
      </c>
      <c r="Y76" s="37">
        <f>INDEX(LINEST(B$20:B$40,L$20:L$40^{1,2,3,4},0,1),3,1)</f>
        <v>0.99993182982954176</v>
      </c>
    </row>
    <row r="78" spans="2:37" x14ac:dyDescent="0.45">
      <c r="Y78" s="37"/>
    </row>
    <row r="80" spans="2:37" x14ac:dyDescent="0.45">
      <c r="Y80" s="37">
        <f t="array" ref="Y80:AC88">LINEST(B$20:B$40,L$20:L$40^{1,2,3,4},0,1)</f>
        <v>2.0917087379097324E-2</v>
      </c>
      <c r="Z80">
        <v>-0.98322167107805192</v>
      </c>
      <c r="AA80">
        <v>15.275660601673909</v>
      </c>
      <c r="AB80">
        <v>25.019108806039718</v>
      </c>
      <c r="AC80">
        <v>0</v>
      </c>
    </row>
    <row r="81" spans="15:29" x14ac:dyDescent="0.45">
      <c r="Y81">
        <v>2.7082247867500431E-3</v>
      </c>
      <c r="Z81">
        <v>0.10150813027475759</v>
      </c>
      <c r="AA81">
        <v>1.191605285781393</v>
      </c>
      <c r="AB81">
        <v>4.351820414414223</v>
      </c>
      <c r="AC81" t="e">
        <v>#N/A</v>
      </c>
    </row>
    <row r="82" spans="15:29" x14ac:dyDescent="0.45">
      <c r="Y82">
        <v>0.99993182982954176</v>
      </c>
      <c r="Z82">
        <v>10.727874336213612</v>
      </c>
      <c r="AA82" t="e">
        <v>#N/A</v>
      </c>
      <c r="AB82" t="e">
        <v>#N/A</v>
      </c>
      <c r="AC82" t="e">
        <v>#N/A</v>
      </c>
    </row>
    <row r="83" spans="15:29" x14ac:dyDescent="0.45">
      <c r="Y83">
        <v>62339.733760528456</v>
      </c>
      <c r="Z83">
        <v>17</v>
      </c>
      <c r="AA83" t="e">
        <v>#N/A</v>
      </c>
      <c r="AB83" t="e">
        <v>#N/A</v>
      </c>
      <c r="AC83" t="e">
        <v>#N/A</v>
      </c>
    </row>
    <row r="84" spans="15:29" x14ac:dyDescent="0.45">
      <c r="Y84">
        <v>28698043.51610785</v>
      </c>
      <c r="Z84">
        <v>1956.4838921510409</v>
      </c>
      <c r="AA84" t="e">
        <v>#N/A</v>
      </c>
      <c r="AB84" t="e">
        <v>#N/A</v>
      </c>
      <c r="AC84" t="e">
        <v>#N/A</v>
      </c>
    </row>
    <row r="85" spans="15:29" x14ac:dyDescent="0.45">
      <c r="O85" s="28"/>
      <c r="P85" s="28"/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 spans="15:29" x14ac:dyDescent="0.45">
      <c r="O86" s="28"/>
      <c r="P86" s="28"/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</row>
    <row r="87" spans="15:29" x14ac:dyDescent="0.45">
      <c r="O87" s="28"/>
      <c r="P87" s="28"/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</row>
    <row r="88" spans="15:29" x14ac:dyDescent="0.45">
      <c r="O88" s="28"/>
      <c r="P88" s="28"/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</row>
    <row r="89" spans="15:29" x14ac:dyDescent="0.45">
      <c r="O89" s="28"/>
      <c r="P89" s="28"/>
    </row>
    <row r="90" spans="15:29" x14ac:dyDescent="0.45">
      <c r="O90" s="28"/>
      <c r="P90" s="28"/>
    </row>
    <row r="91" spans="15:29" x14ac:dyDescent="0.45">
      <c r="O91" s="28"/>
      <c r="P91" s="28"/>
    </row>
    <row r="92" spans="15:29" x14ac:dyDescent="0.45">
      <c r="O92" s="28"/>
      <c r="P92" s="28"/>
    </row>
    <row r="93" spans="15:29" x14ac:dyDescent="0.45">
      <c r="O93" s="28"/>
      <c r="P93" s="28"/>
    </row>
    <row r="94" spans="15:29" x14ac:dyDescent="0.45">
      <c r="O94" s="28"/>
      <c r="P94" s="28"/>
    </row>
    <row r="95" spans="15:29" x14ac:dyDescent="0.45">
      <c r="O95" s="28"/>
      <c r="P95" s="28"/>
    </row>
    <row r="96" spans="15:29" x14ac:dyDescent="0.45">
      <c r="O96" s="28"/>
      <c r="P96" s="28"/>
    </row>
    <row r="97" spans="15:16" x14ac:dyDescent="0.45">
      <c r="O97" s="28"/>
      <c r="P97" s="28"/>
    </row>
    <row r="98" spans="15:16" x14ac:dyDescent="0.45">
      <c r="O98" s="28"/>
      <c r="P98" s="28"/>
    </row>
    <row r="99" spans="15:16" x14ac:dyDescent="0.45">
      <c r="O99" s="28"/>
      <c r="P99" s="28"/>
    </row>
    <row r="100" spans="15:16" x14ac:dyDescent="0.45">
      <c r="O100" s="28"/>
      <c r="P100" s="28"/>
    </row>
    <row r="101" spans="15:16" x14ac:dyDescent="0.45">
      <c r="O101" s="28"/>
      <c r="P101" s="28"/>
    </row>
    <row r="102" spans="15:16" x14ac:dyDescent="0.45">
      <c r="O102" s="28"/>
      <c r="P102" s="28"/>
    </row>
    <row r="103" spans="15:16" x14ac:dyDescent="0.45">
      <c r="O103" s="28"/>
      <c r="P103" s="28"/>
    </row>
    <row r="104" spans="15:16" x14ac:dyDescent="0.45">
      <c r="O104" s="28"/>
      <c r="P104" s="28"/>
    </row>
    <row r="105" spans="15:16" x14ac:dyDescent="0.45">
      <c r="O105" s="28"/>
      <c r="P105" s="28"/>
    </row>
    <row r="106" spans="15:16" x14ac:dyDescent="0.45">
      <c r="O106" s="28"/>
      <c r="P106" s="28"/>
    </row>
    <row r="107" spans="15:16" x14ac:dyDescent="0.45">
      <c r="O107" s="28"/>
      <c r="P107" s="28"/>
    </row>
    <row r="108" spans="15:16" x14ac:dyDescent="0.45">
      <c r="O108" s="28"/>
      <c r="P108" s="28"/>
    </row>
  </sheetData>
  <mergeCells count="8">
    <mergeCell ref="X54:Y54"/>
    <mergeCell ref="X70:Y70"/>
    <mergeCell ref="C17:L17"/>
    <mergeCell ref="C18:L18"/>
    <mergeCell ref="C45:L45"/>
    <mergeCell ref="C46:L46"/>
    <mergeCell ref="X20:Y20"/>
    <mergeCell ref="X37:Y37"/>
  </mergeCells>
  <pageMargins left="0.7" right="0.7" top="0.75" bottom="0.75" header="0.3" footer="0.3"/>
  <pageSetup scale="30" orientation="portrait" r:id="rId1"/>
  <headerFooter>
    <oddHeader>&amp;F</oddHeader>
    <oddFooter>&amp;L&amp;"-,Bold"RMBIMedical Confidential&amp;C&amp;D&amp;RPage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C20" sqref="C20"/>
    </sheetView>
  </sheetViews>
  <sheetFormatPr defaultRowHeight="14.25" x14ac:dyDescent="0.45"/>
  <sheetData>
    <row r="1" spans="1:12" x14ac:dyDescent="0.45">
      <c r="A1" s="48" t="s">
        <v>25</v>
      </c>
    </row>
    <row r="15" spans="1:12" ht="14.65" thickBot="1" x14ac:dyDescent="0.5"/>
    <row r="16" spans="1:12" ht="14.65" thickBot="1" x14ac:dyDescent="0.5">
      <c r="B16" s="41" t="s">
        <v>26</v>
      </c>
      <c r="C16" s="42"/>
      <c r="D16" s="42"/>
      <c r="E16" s="42"/>
      <c r="F16" s="42"/>
      <c r="G16" s="42"/>
      <c r="H16" s="42"/>
      <c r="I16" s="42"/>
      <c r="J16" s="42"/>
      <c r="K16" s="42"/>
      <c r="L16" s="43"/>
    </row>
    <row r="17" spans="2:12" x14ac:dyDescent="0.45">
      <c r="B17" s="8" t="s">
        <v>2</v>
      </c>
      <c r="C17" s="52" t="s">
        <v>3</v>
      </c>
      <c r="D17" s="53"/>
      <c r="E17" s="53"/>
      <c r="F17" s="53"/>
      <c r="G17" s="53"/>
      <c r="H17" s="53"/>
      <c r="I17" s="53"/>
      <c r="J17" s="53"/>
      <c r="K17" s="53"/>
      <c r="L17" s="54"/>
    </row>
    <row r="18" spans="2:12" x14ac:dyDescent="0.45">
      <c r="B18" s="9" t="s">
        <v>4</v>
      </c>
      <c r="C18" s="55" t="s">
        <v>5</v>
      </c>
      <c r="D18" s="56"/>
      <c r="E18" s="56"/>
      <c r="F18" s="56"/>
      <c r="G18" s="56"/>
      <c r="H18" s="56"/>
      <c r="I18" s="56"/>
      <c r="J18" s="56"/>
      <c r="K18" s="56"/>
      <c r="L18" s="57"/>
    </row>
    <row r="19" spans="2:12" ht="14.65" thickBot="1" x14ac:dyDescent="0.5">
      <c r="B19" s="10" t="s">
        <v>6</v>
      </c>
      <c r="C19" s="11">
        <v>0.01</v>
      </c>
      <c r="D19" s="12">
        <v>0.02</v>
      </c>
      <c r="E19" s="12">
        <v>0.03</v>
      </c>
      <c r="F19" s="12">
        <v>0.04</v>
      </c>
      <c r="G19" s="12">
        <v>0.05</v>
      </c>
      <c r="H19" s="12">
        <v>0.06</v>
      </c>
      <c r="I19" s="12">
        <v>7.0000000000000007E-2</v>
      </c>
      <c r="J19" s="12">
        <v>0.08</v>
      </c>
      <c r="K19" s="12">
        <v>0.09</v>
      </c>
      <c r="L19" s="13">
        <v>0.1</v>
      </c>
    </row>
    <row r="20" spans="2:12" x14ac:dyDescent="0.45">
      <c r="B20" s="9">
        <v>0</v>
      </c>
      <c r="C20" s="33"/>
      <c r="D20" s="33"/>
      <c r="E20" s="33"/>
      <c r="F20" s="33"/>
      <c r="G20" s="33"/>
      <c r="H20" s="33"/>
      <c r="I20" s="33"/>
      <c r="J20" s="33"/>
      <c r="K20" s="33"/>
      <c r="L20" s="44"/>
    </row>
    <row r="21" spans="2:12" x14ac:dyDescent="0.45">
      <c r="B21" s="16">
        <v>100</v>
      </c>
      <c r="C21" s="33"/>
      <c r="D21" s="33"/>
      <c r="E21" s="49"/>
      <c r="F21" s="49"/>
      <c r="G21" s="33"/>
      <c r="H21" s="49"/>
      <c r="I21" s="49"/>
      <c r="J21" s="49"/>
      <c r="K21" s="49"/>
      <c r="L21" s="44"/>
    </row>
    <row r="22" spans="2:12" x14ac:dyDescent="0.45">
      <c r="B22" s="16">
        <v>200</v>
      </c>
      <c r="C22" s="33"/>
      <c r="D22" s="33"/>
      <c r="E22" s="49"/>
      <c r="F22" s="49"/>
      <c r="G22" s="33"/>
      <c r="H22" s="49"/>
      <c r="I22" s="49"/>
      <c r="J22" s="49"/>
      <c r="K22" s="49"/>
      <c r="L22" s="44"/>
    </row>
    <row r="23" spans="2:12" x14ac:dyDescent="0.45">
      <c r="B23" s="16">
        <v>300</v>
      </c>
      <c r="C23" s="33"/>
      <c r="D23" s="33"/>
      <c r="E23" s="49"/>
      <c r="F23" s="49"/>
      <c r="G23" s="33"/>
      <c r="H23" s="49"/>
      <c r="I23" s="49"/>
      <c r="J23" s="49"/>
      <c r="K23" s="49"/>
      <c r="L23" s="44"/>
    </row>
    <row r="24" spans="2:12" x14ac:dyDescent="0.45">
      <c r="B24" s="16">
        <v>400</v>
      </c>
      <c r="C24" s="33"/>
      <c r="D24" s="33"/>
      <c r="E24" s="49"/>
      <c r="F24" s="49"/>
      <c r="G24" s="33"/>
      <c r="H24" s="49"/>
      <c r="I24" s="49"/>
      <c r="J24" s="49"/>
      <c r="K24" s="49"/>
      <c r="L24" s="44"/>
    </row>
    <row r="25" spans="2:12" x14ac:dyDescent="0.45">
      <c r="B25" s="16">
        <v>500</v>
      </c>
      <c r="C25" s="33"/>
      <c r="D25" s="33"/>
      <c r="E25" s="33"/>
      <c r="F25" s="33"/>
      <c r="G25" s="33"/>
      <c r="H25" s="33"/>
      <c r="I25" s="33"/>
      <c r="J25" s="33"/>
      <c r="K25" s="33"/>
      <c r="L25" s="44"/>
    </row>
    <row r="26" spans="2:12" x14ac:dyDescent="0.45">
      <c r="B26" s="16">
        <v>600</v>
      </c>
      <c r="C26" s="33"/>
      <c r="D26" s="33"/>
      <c r="E26" s="49"/>
      <c r="F26" s="49"/>
      <c r="G26" s="33"/>
      <c r="H26" s="49"/>
      <c r="I26" s="49"/>
      <c r="J26" s="49"/>
      <c r="K26" s="49"/>
      <c r="L26" s="44"/>
    </row>
    <row r="27" spans="2:12" x14ac:dyDescent="0.45">
      <c r="B27" s="16">
        <v>700</v>
      </c>
      <c r="C27" s="33"/>
      <c r="D27" s="33"/>
      <c r="E27" s="49"/>
      <c r="F27" s="49"/>
      <c r="G27" s="33"/>
      <c r="H27" s="49"/>
      <c r="I27" s="49"/>
      <c r="J27" s="49"/>
      <c r="K27" s="49"/>
      <c r="L27" s="44"/>
    </row>
    <row r="28" spans="2:12" x14ac:dyDescent="0.45">
      <c r="B28" s="16">
        <v>800</v>
      </c>
      <c r="C28" s="33"/>
      <c r="D28" s="33"/>
      <c r="E28" s="49"/>
      <c r="F28" s="49"/>
      <c r="G28" s="33"/>
      <c r="H28" s="49"/>
      <c r="I28" s="49"/>
      <c r="J28" s="49"/>
      <c r="K28" s="49"/>
      <c r="L28" s="44"/>
    </row>
    <row r="29" spans="2:12" x14ac:dyDescent="0.45">
      <c r="B29" s="16">
        <v>900</v>
      </c>
      <c r="C29" s="33"/>
      <c r="D29" s="33"/>
      <c r="E29" s="49"/>
      <c r="F29" s="49"/>
      <c r="G29" s="33"/>
      <c r="H29" s="49"/>
      <c r="I29" s="49"/>
      <c r="J29" s="49"/>
      <c r="K29" s="49"/>
      <c r="L29" s="44"/>
    </row>
    <row r="30" spans="2:12" x14ac:dyDescent="0.45">
      <c r="B30" s="30">
        <v>1000</v>
      </c>
      <c r="C30" s="34"/>
      <c r="D30" s="34"/>
      <c r="E30" s="34"/>
      <c r="F30" s="34"/>
      <c r="G30" s="34"/>
      <c r="H30" s="34"/>
      <c r="I30" s="34"/>
      <c r="J30" s="34"/>
      <c r="K30" s="34"/>
      <c r="L30" s="45"/>
    </row>
    <row r="31" spans="2:12" x14ac:dyDescent="0.45">
      <c r="B31" s="9">
        <v>1100</v>
      </c>
      <c r="C31" s="49"/>
      <c r="D31" s="33"/>
      <c r="E31" s="49"/>
      <c r="F31" s="49"/>
      <c r="G31" s="33"/>
      <c r="H31" s="49"/>
      <c r="I31" s="49"/>
      <c r="J31" s="49"/>
      <c r="K31" s="49"/>
      <c r="L31" s="44"/>
    </row>
    <row r="32" spans="2:12" x14ac:dyDescent="0.45">
      <c r="B32" s="9">
        <v>1200</v>
      </c>
      <c r="C32" s="49"/>
      <c r="D32" s="33"/>
      <c r="E32" s="49"/>
      <c r="F32" s="49"/>
      <c r="G32" s="33"/>
      <c r="H32" s="49"/>
      <c r="I32" s="49"/>
      <c r="J32" s="49"/>
      <c r="K32" s="49"/>
      <c r="L32" s="44"/>
    </row>
    <row r="33" spans="2:12" x14ac:dyDescent="0.45">
      <c r="B33" s="9">
        <v>1300</v>
      </c>
      <c r="C33" s="49"/>
      <c r="D33" s="33"/>
      <c r="E33" s="49"/>
      <c r="F33" s="49"/>
      <c r="G33" s="33"/>
      <c r="H33" s="49"/>
      <c r="I33" s="49"/>
      <c r="J33" s="49"/>
      <c r="K33" s="49"/>
      <c r="L33" s="44"/>
    </row>
    <row r="34" spans="2:12" x14ac:dyDescent="0.45">
      <c r="B34" s="9">
        <v>1400</v>
      </c>
      <c r="C34" s="49"/>
      <c r="D34" s="33"/>
      <c r="E34" s="49"/>
      <c r="F34" s="49"/>
      <c r="G34" s="33"/>
      <c r="H34" s="49"/>
      <c r="I34" s="49"/>
      <c r="J34" s="49"/>
      <c r="K34" s="49"/>
      <c r="L34" s="44"/>
    </row>
    <row r="35" spans="2:12" x14ac:dyDescent="0.45">
      <c r="B35" s="9">
        <v>1500</v>
      </c>
      <c r="C35" s="49"/>
      <c r="D35" s="33"/>
      <c r="E35" s="33"/>
      <c r="F35" s="33"/>
      <c r="G35" s="33"/>
      <c r="H35" s="33"/>
      <c r="I35" s="33"/>
      <c r="J35" s="33"/>
      <c r="K35" s="33"/>
      <c r="L35" s="44"/>
    </row>
    <row r="36" spans="2:12" x14ac:dyDescent="0.45">
      <c r="B36" s="9">
        <v>1600</v>
      </c>
      <c r="C36" s="49"/>
      <c r="D36" s="33"/>
      <c r="E36" s="49"/>
      <c r="F36" s="49"/>
      <c r="G36" s="33"/>
      <c r="H36" s="49"/>
      <c r="I36" s="49"/>
      <c r="J36" s="49"/>
      <c r="K36" s="49"/>
      <c r="L36" s="44"/>
    </row>
    <row r="37" spans="2:12" x14ac:dyDescent="0.45">
      <c r="B37" s="9">
        <v>1700</v>
      </c>
      <c r="C37" s="49"/>
      <c r="D37" s="33"/>
      <c r="E37" s="49"/>
      <c r="F37" s="49"/>
      <c r="G37" s="33"/>
      <c r="H37" s="49"/>
      <c r="I37" s="49"/>
      <c r="J37" s="49"/>
      <c r="K37" s="49"/>
      <c r="L37" s="44"/>
    </row>
    <row r="38" spans="2:12" x14ac:dyDescent="0.45">
      <c r="B38" s="9">
        <v>1800</v>
      </c>
      <c r="C38" s="49"/>
      <c r="D38" s="33"/>
      <c r="E38" s="49"/>
      <c r="F38" s="49"/>
      <c r="G38" s="33"/>
      <c r="H38" s="49"/>
      <c r="I38" s="49"/>
      <c r="J38" s="49"/>
      <c r="K38" s="49"/>
      <c r="L38" s="44"/>
    </row>
    <row r="39" spans="2:12" x14ac:dyDescent="0.45">
      <c r="B39" s="9">
        <v>1900</v>
      </c>
      <c r="C39" s="49"/>
      <c r="D39" s="33"/>
      <c r="E39" s="49"/>
      <c r="F39" s="49"/>
      <c r="G39" s="33"/>
      <c r="H39" s="49"/>
      <c r="I39" s="49"/>
      <c r="J39" s="49"/>
      <c r="K39" s="49"/>
      <c r="L39" s="44"/>
    </row>
    <row r="40" spans="2:12" ht="14.65" thickBot="1" x14ac:dyDescent="0.5">
      <c r="B40" s="10">
        <v>2000</v>
      </c>
      <c r="C40" s="50"/>
      <c r="D40" s="46"/>
      <c r="E40" s="46"/>
      <c r="F40" s="46"/>
      <c r="G40" s="46"/>
      <c r="H40" s="46"/>
      <c r="I40" s="46"/>
      <c r="J40" s="46"/>
      <c r="K40" s="46"/>
      <c r="L40" s="47"/>
    </row>
  </sheetData>
  <mergeCells count="2">
    <mergeCell ref="C17:L17"/>
    <mergeCell ref="C18:L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DANormCalData</vt:lpstr>
      <vt:lpstr>Validation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Baldwin</dc:creator>
  <cp:lastModifiedBy>Mitchell Baldwin</cp:lastModifiedBy>
  <cp:lastPrinted>2014-10-08T00:34:15Z</cp:lastPrinted>
  <dcterms:created xsi:type="dcterms:W3CDTF">2014-03-07T20:04:31Z</dcterms:created>
  <dcterms:modified xsi:type="dcterms:W3CDTF">2017-03-22T18:07:12Z</dcterms:modified>
</cp:coreProperties>
</file>