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owa-my.sharepoint.com/personal/jmdedas_uiowa_edu/Documents/Analytics Experience Group 2/Marketing/Sales Commentary/"/>
    </mc:Choice>
  </mc:AlternateContent>
  <xr:revisionPtr revIDLastSave="22" documentId="8_{45CC6E6B-B64E-46B2-8EFB-AC2A2E7EDBC5}" xr6:coauthVersionLast="47" xr6:coauthVersionMax="47" xr10:uidLastSave="{5BF26951-4F3C-4FF7-945B-A69440EB96B8}"/>
  <bookViews>
    <workbookView xWindow="3675" yWindow="315" windowWidth="42060" windowHeight="20070" xr2:uid="{65FBBA4F-B975-4642-A237-342FB37B8B19}"/>
  </bookViews>
  <sheets>
    <sheet name="Commentary" sheetId="1" r:id="rId1"/>
    <sheet name="Top 30 Cities" sheetId="2" r:id="rId2"/>
    <sheet name="Price Range Counts" sheetId="3" r:id="rId3"/>
  </sheets>
  <definedNames>
    <definedName name="ExternalData_1" localSheetId="1" hidden="1">'Top 30 Cities'!$A$1:$R$31</definedName>
    <definedName name="ExternalData_2" localSheetId="2" hidden="1">'Price Range Counts'!$A$1:$C$113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2" l="1"/>
  <c r="AD3" i="2"/>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E2" i="2"/>
  <c r="AE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F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G2" i="2"/>
  <c r="AG3" i="2"/>
  <c r="AG4" i="2"/>
  <c r="AG5" i="2"/>
  <c r="AG6" i="2"/>
  <c r="AG7" i="2"/>
  <c r="AG8" i="2"/>
  <c r="AG9" i="2"/>
  <c r="AG10" i="2"/>
  <c r="AG11" i="2"/>
  <c r="AG12" i="2"/>
  <c r="AG13" i="2"/>
  <c r="AG14" i="2"/>
  <c r="AG15" i="2"/>
  <c r="AG16" i="2"/>
  <c r="AG17" i="2"/>
  <c r="AG18" i="2"/>
  <c r="AG19" i="2"/>
  <c r="AG20" i="2"/>
  <c r="AG21" i="2"/>
  <c r="AG22" i="2"/>
  <c r="AG23" i="2"/>
  <c r="AG24" i="2"/>
  <c r="AG25" i="2"/>
  <c r="AG26" i="2"/>
  <c r="AG27" i="2"/>
  <c r="AG28" i="2"/>
  <c r="AG29" i="2"/>
  <c r="AG30" i="2"/>
  <c r="AG31" i="2"/>
  <c r="Y2" i="2"/>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G11" i="3"/>
  <c r="G12" i="3"/>
  <c r="G13" i="3"/>
  <c r="S13" i="2" s="1"/>
  <c r="Z13" i="2" s="1"/>
  <c r="G14" i="3"/>
  <c r="G15" i="3"/>
  <c r="G16" i="3"/>
  <c r="G17" i="3"/>
  <c r="G18" i="3"/>
  <c r="G19" i="3"/>
  <c r="G20" i="3"/>
  <c r="G21" i="3"/>
  <c r="G22" i="3"/>
  <c r="S22" i="2" s="1"/>
  <c r="Z22" i="2" s="1"/>
  <c r="G23" i="3"/>
  <c r="G24" i="3"/>
  <c r="G25" i="3"/>
  <c r="G26" i="3"/>
  <c r="S26" i="2" s="1"/>
  <c r="Z26" i="2" s="1"/>
  <c r="G27" i="3"/>
  <c r="G28" i="3"/>
  <c r="G29" i="3"/>
  <c r="S29" i="2" s="1"/>
  <c r="Z29" i="2" s="1"/>
  <c r="G30" i="3"/>
  <c r="G31" i="3"/>
  <c r="H11" i="3"/>
  <c r="H12" i="3"/>
  <c r="T12" i="2" s="1"/>
  <c r="AA12" i="2" s="1"/>
  <c r="H13" i="3"/>
  <c r="T13" i="2" s="1"/>
  <c r="AA13" i="2" s="1"/>
  <c r="H14" i="3"/>
  <c r="H15" i="3"/>
  <c r="T15" i="2" s="1"/>
  <c r="AA15" i="2" s="1"/>
  <c r="H16" i="3"/>
  <c r="H17" i="3"/>
  <c r="T17" i="2" s="1"/>
  <c r="AA17" i="2" s="1"/>
  <c r="H18" i="3"/>
  <c r="H19" i="3"/>
  <c r="H20" i="3"/>
  <c r="H21" i="3"/>
  <c r="H22" i="3"/>
  <c r="H23" i="3"/>
  <c r="H24" i="3"/>
  <c r="H25" i="3"/>
  <c r="H26" i="3"/>
  <c r="H27" i="3"/>
  <c r="H28" i="3"/>
  <c r="H29" i="3"/>
  <c r="T29" i="2" s="1"/>
  <c r="AA29" i="2" s="1"/>
  <c r="H30" i="3"/>
  <c r="H31" i="3"/>
  <c r="I11" i="3"/>
  <c r="I12" i="3"/>
  <c r="U12" i="2" s="1"/>
  <c r="AB12" i="2" s="1"/>
  <c r="I13" i="3"/>
  <c r="I14" i="3"/>
  <c r="I15" i="3"/>
  <c r="I16" i="3"/>
  <c r="U16" i="2" s="1"/>
  <c r="AB16" i="2" s="1"/>
  <c r="I17" i="3"/>
  <c r="I18" i="3"/>
  <c r="I19" i="3"/>
  <c r="U19" i="2" s="1"/>
  <c r="AB19" i="2" s="1"/>
  <c r="J19" i="1" s="1"/>
  <c r="I20" i="3"/>
  <c r="I21" i="3"/>
  <c r="I22" i="3"/>
  <c r="U22" i="2" s="1"/>
  <c r="AB22" i="2" s="1"/>
  <c r="J22" i="1" s="1"/>
  <c r="I23" i="3"/>
  <c r="U23" i="2" s="1"/>
  <c r="AB23" i="2" s="1"/>
  <c r="J23" i="1" s="1"/>
  <c r="I24" i="3"/>
  <c r="I25" i="3"/>
  <c r="I26" i="3"/>
  <c r="I27" i="3"/>
  <c r="U27" i="2" s="1"/>
  <c r="AB27" i="2" s="1"/>
  <c r="J27" i="1" s="1"/>
  <c r="I28" i="3"/>
  <c r="U28" i="2" s="1"/>
  <c r="AB28" i="2" s="1"/>
  <c r="I29" i="3"/>
  <c r="I30" i="3"/>
  <c r="I31" i="3"/>
  <c r="U31" i="2" s="1"/>
  <c r="AB31" i="2" s="1"/>
  <c r="J31" i="1" s="1"/>
  <c r="J11" i="3"/>
  <c r="J12" i="3"/>
  <c r="J13" i="3"/>
  <c r="J14" i="3"/>
  <c r="J15" i="3"/>
  <c r="V15" i="2" s="1"/>
  <c r="AC15" i="2" s="1"/>
  <c r="J16" i="3"/>
  <c r="J17" i="3"/>
  <c r="J18" i="3"/>
  <c r="V18" i="2" s="1"/>
  <c r="AC18" i="2" s="1"/>
  <c r="J19" i="3"/>
  <c r="J20" i="3"/>
  <c r="J21" i="3"/>
  <c r="J22" i="3"/>
  <c r="V22" i="2" s="1"/>
  <c r="AC22" i="2" s="1"/>
  <c r="J23" i="3"/>
  <c r="V23" i="2" s="1"/>
  <c r="AC23" i="2" s="1"/>
  <c r="J24" i="3"/>
  <c r="J25" i="3"/>
  <c r="J26" i="3"/>
  <c r="J27" i="3"/>
  <c r="V27" i="2" s="1"/>
  <c r="AC27" i="2" s="1"/>
  <c r="J28" i="3"/>
  <c r="J29" i="3"/>
  <c r="J30" i="3"/>
  <c r="J31" i="3"/>
  <c r="V31" i="2" s="1"/>
  <c r="AC31" i="2" s="1"/>
  <c r="S15" i="2"/>
  <c r="S19" i="2"/>
  <c r="S31" i="2"/>
  <c r="Z31" i="2" s="1"/>
  <c r="T10" i="2"/>
  <c r="AA10" i="2" s="1"/>
  <c r="T19" i="2"/>
  <c r="AA19" i="2" s="1"/>
  <c r="T22" i="2"/>
  <c r="T31" i="2"/>
  <c r="AA31" i="2" s="1"/>
  <c r="U15" i="2"/>
  <c r="V10" i="2"/>
  <c r="AC10" i="2" s="1"/>
  <c r="V19" i="2"/>
  <c r="AC19" i="2" s="1"/>
  <c r="X2" i="2"/>
  <c r="D2" i="1" s="1"/>
  <c r="X3" i="2"/>
  <c r="X4" i="2"/>
  <c r="X5" i="2"/>
  <c r="D5" i="1" s="1"/>
  <c r="X6" i="2"/>
  <c r="D6" i="1" s="1"/>
  <c r="X7" i="2"/>
  <c r="X8" i="2"/>
  <c r="X9" i="2"/>
  <c r="D9" i="1" s="1"/>
  <c r="X10" i="2"/>
  <c r="D10" i="1" s="1"/>
  <c r="X11" i="2"/>
  <c r="X12" i="2"/>
  <c r="X13" i="2"/>
  <c r="D13" i="1" s="1"/>
  <c r="X14" i="2"/>
  <c r="D14" i="1" s="1"/>
  <c r="X15" i="2"/>
  <c r="X16" i="2"/>
  <c r="X17" i="2"/>
  <c r="D17" i="1" s="1"/>
  <c r="X18" i="2"/>
  <c r="D18" i="1" s="1"/>
  <c r="X19" i="2"/>
  <c r="X20" i="2"/>
  <c r="X21" i="2"/>
  <c r="D21" i="1" s="1"/>
  <c r="X22" i="2"/>
  <c r="D22" i="1" s="1"/>
  <c r="X23" i="2"/>
  <c r="X24" i="2"/>
  <c r="X25" i="2"/>
  <c r="D25" i="1" s="1"/>
  <c r="X26" i="2"/>
  <c r="D26" i="1" s="1"/>
  <c r="X27" i="2"/>
  <c r="X28" i="2"/>
  <c r="X29" i="2"/>
  <c r="D29" i="1" s="1"/>
  <c r="X30" i="2"/>
  <c r="D30" i="1" s="1"/>
  <c r="X31" i="2"/>
  <c r="Z15" i="2"/>
  <c r="Z19" i="2"/>
  <c r="AA22" i="2"/>
  <c r="AB15" i="2"/>
  <c r="J15" i="1" s="1"/>
  <c r="I22" i="1"/>
  <c r="D3" i="1"/>
  <c r="D4" i="1"/>
  <c r="D7" i="1"/>
  <c r="D8" i="1"/>
  <c r="D11" i="1"/>
  <c r="D12" i="1"/>
  <c r="D15" i="1"/>
  <c r="D16" i="1"/>
  <c r="D19" i="1"/>
  <c r="D20" i="1"/>
  <c r="D23" i="1"/>
  <c r="D24" i="1"/>
  <c r="D27" i="1"/>
  <c r="D28" i="1"/>
  <c r="D31" i="1"/>
  <c r="R38" i="2"/>
  <c r="Y3" i="2" s="1"/>
  <c r="Q38" i="2"/>
  <c r="R35" i="2"/>
  <c r="R36" i="2"/>
  <c r="R37" i="2"/>
  <c r="Q37" i="2"/>
  <c r="Q36" i="2"/>
  <c r="Q35" i="2"/>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E34" i="2"/>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I3" i="3"/>
  <c r="U3" i="2" s="1"/>
  <c r="AB3" i="2" s="1"/>
  <c r="J3" i="1" s="1"/>
  <c r="J3" i="3"/>
  <c r="I4" i="3"/>
  <c r="U11" i="2" s="1"/>
  <c r="AB11" i="2" s="1"/>
  <c r="J11" i="1" s="1"/>
  <c r="J4" i="3"/>
  <c r="V11" i="2" s="1"/>
  <c r="AC11" i="2" s="1"/>
  <c r="V12" i="2"/>
  <c r="AC12" i="2" s="1"/>
  <c r="U13" i="2"/>
  <c r="AB13" i="2" s="1"/>
  <c r="V13" i="2"/>
  <c r="AC13" i="2" s="1"/>
  <c r="I5" i="3"/>
  <c r="U14" i="2" s="1"/>
  <c r="AB14" i="2" s="1"/>
  <c r="J14" i="1" s="1"/>
  <c r="J5" i="3"/>
  <c r="V16" i="2"/>
  <c r="AC16" i="2" s="1"/>
  <c r="U17" i="2"/>
  <c r="AB17" i="2" s="1"/>
  <c r="J17" i="1" s="1"/>
  <c r="V17" i="2"/>
  <c r="AC17" i="2" s="1"/>
  <c r="I6" i="3"/>
  <c r="U6" i="2" s="1"/>
  <c r="AB6" i="2" s="1"/>
  <c r="J6" i="3"/>
  <c r="U18" i="2"/>
  <c r="AB18" i="2" s="1"/>
  <c r="V20" i="2"/>
  <c r="AC20" i="2" s="1"/>
  <c r="I7" i="3"/>
  <c r="U7" i="2" s="1"/>
  <c r="AB7" i="2" s="1"/>
  <c r="J7" i="1" s="1"/>
  <c r="J7" i="3"/>
  <c r="V21" i="2" s="1"/>
  <c r="AC21" i="2" s="1"/>
  <c r="V24" i="2"/>
  <c r="AC24" i="2" s="1"/>
  <c r="I8" i="3"/>
  <c r="U25" i="2" s="1"/>
  <c r="AB25" i="2" s="1"/>
  <c r="J8" i="3"/>
  <c r="V25" i="2" s="1"/>
  <c r="AC25" i="2" s="1"/>
  <c r="U26" i="2"/>
  <c r="AB26" i="2" s="1"/>
  <c r="V26" i="2"/>
  <c r="AC26" i="2" s="1"/>
  <c r="I9" i="3"/>
  <c r="U9" i="2" s="1"/>
  <c r="AB9" i="2" s="1"/>
  <c r="J9" i="3"/>
  <c r="V28" i="2"/>
  <c r="AC28" i="2" s="1"/>
  <c r="U29" i="2"/>
  <c r="AB29" i="2" s="1"/>
  <c r="J29" i="1" s="1"/>
  <c r="V29" i="2"/>
  <c r="AC29" i="2" s="1"/>
  <c r="I10" i="3"/>
  <c r="U30" i="2" s="1"/>
  <c r="AB30" i="2" s="1"/>
  <c r="J10" i="3"/>
  <c r="J2" i="3"/>
  <c r="V2" i="2" s="1"/>
  <c r="AC2" i="2" s="1"/>
  <c r="I2" i="3"/>
  <c r="U2" i="2" s="1"/>
  <c r="AB2" i="2" s="1"/>
  <c r="J2" i="1" s="1"/>
  <c r="H2" i="3"/>
  <c r="T2" i="2" s="1"/>
  <c r="AA2" i="2" s="1"/>
  <c r="H3" i="3"/>
  <c r="H4" i="3"/>
  <c r="T11" i="2" s="1"/>
  <c r="AA11" i="2" s="1"/>
  <c r="H5" i="3"/>
  <c r="T14" i="2" s="1"/>
  <c r="AA14" i="2" s="1"/>
  <c r="T16" i="2"/>
  <c r="AA16" i="2" s="1"/>
  <c r="H6" i="3"/>
  <c r="T18" i="2"/>
  <c r="AA18" i="2" s="1"/>
  <c r="T20" i="2"/>
  <c r="AA20" i="2" s="1"/>
  <c r="H7" i="3"/>
  <c r="T23" i="2"/>
  <c r="AA23" i="2" s="1"/>
  <c r="T24" i="2"/>
  <c r="AA24" i="2" s="1"/>
  <c r="H8" i="3"/>
  <c r="T25" i="2" s="1"/>
  <c r="AA25" i="2" s="1"/>
  <c r="T26" i="2"/>
  <c r="AA26" i="2" s="1"/>
  <c r="T27" i="2"/>
  <c r="AA27" i="2" s="1"/>
  <c r="H9" i="3"/>
  <c r="T28" i="2"/>
  <c r="AA28" i="2" s="1"/>
  <c r="H10" i="3"/>
  <c r="T30" i="2" s="1"/>
  <c r="AA30" i="2" s="1"/>
  <c r="G2" i="3"/>
  <c r="S2" i="2" s="1"/>
  <c r="Z2" i="2" s="1"/>
  <c r="S5" i="2"/>
  <c r="Z5" i="2" s="1"/>
  <c r="G3" i="3"/>
  <c r="G4" i="3"/>
  <c r="S11" i="2" s="1"/>
  <c r="Z11" i="2" s="1"/>
  <c r="S12" i="2"/>
  <c r="Z12" i="2" s="1"/>
  <c r="G5" i="3"/>
  <c r="S16" i="2"/>
  <c r="Z16" i="2" s="1"/>
  <c r="G6" i="3"/>
  <c r="S20" i="2"/>
  <c r="Z20" i="2" s="1"/>
  <c r="G7" i="3"/>
  <c r="S24" i="2"/>
  <c r="Z24" i="2" s="1"/>
  <c r="G8" i="3"/>
  <c r="S25" i="2" s="1"/>
  <c r="Z25" i="2" s="1"/>
  <c r="S27" i="2"/>
  <c r="Z27" i="2" s="1"/>
  <c r="G9" i="3"/>
  <c r="S28" i="2"/>
  <c r="Z28" i="2" s="1"/>
  <c r="G10" i="3"/>
  <c r="J9" i="1" l="1"/>
  <c r="J25" i="1"/>
  <c r="J26" i="1"/>
  <c r="J30" i="1"/>
  <c r="J18" i="1"/>
  <c r="J16" i="1"/>
  <c r="J13" i="1"/>
  <c r="J28" i="1"/>
  <c r="J12" i="1"/>
  <c r="J6" i="1"/>
  <c r="S30" i="2"/>
  <c r="Z30" i="2" s="1"/>
  <c r="S14" i="2"/>
  <c r="Z14" i="2" s="1"/>
  <c r="S8" i="2"/>
  <c r="Z8" i="2" s="1"/>
  <c r="G8" i="1" s="1"/>
  <c r="V30" i="2"/>
  <c r="AC30" i="2" s="1"/>
  <c r="F30" i="1" s="1"/>
  <c r="T8" i="2"/>
  <c r="AA8" i="2" s="1"/>
  <c r="T21" i="2"/>
  <c r="AA21" i="2" s="1"/>
  <c r="H21" i="1" s="1"/>
  <c r="I10" i="1"/>
  <c r="S23" i="2"/>
  <c r="Z23" i="2" s="1"/>
  <c r="S18" i="2"/>
  <c r="Z18" i="2" s="1"/>
  <c r="G18" i="1" s="1"/>
  <c r="S7" i="2"/>
  <c r="Z7" i="2" s="1"/>
  <c r="S3" i="2"/>
  <c r="Z3" i="2" s="1"/>
  <c r="T9" i="2"/>
  <c r="AA9" i="2" s="1"/>
  <c r="T6" i="2"/>
  <c r="AA6" i="2" s="1"/>
  <c r="V14" i="2"/>
  <c r="AC14" i="2" s="1"/>
  <c r="V8" i="2"/>
  <c r="AC8" i="2" s="1"/>
  <c r="V5" i="2"/>
  <c r="AC5" i="2" s="1"/>
  <c r="V4" i="2"/>
  <c r="AC4" i="2" s="1"/>
  <c r="T4" i="2"/>
  <c r="AA4" i="2" s="1"/>
  <c r="T5" i="2"/>
  <c r="AA5" i="2" s="1"/>
  <c r="H5" i="1" s="1"/>
  <c r="U24" i="2"/>
  <c r="AB24" i="2" s="1"/>
  <c r="J24" i="1" s="1"/>
  <c r="U21" i="2"/>
  <c r="AB21" i="2" s="1"/>
  <c r="J21" i="1" s="1"/>
  <c r="U20" i="2"/>
  <c r="AB20" i="2" s="1"/>
  <c r="J20" i="1" s="1"/>
  <c r="U8" i="2"/>
  <c r="AB8" i="2" s="1"/>
  <c r="J8" i="1" s="1"/>
  <c r="U5" i="2"/>
  <c r="AB5" i="2" s="1"/>
  <c r="J5" i="1" s="1"/>
  <c r="U10" i="2"/>
  <c r="AB10" i="2" s="1"/>
  <c r="J10" i="1" s="1"/>
  <c r="S10" i="2"/>
  <c r="Z10" i="2" s="1"/>
  <c r="S21" i="2"/>
  <c r="Z21" i="2" s="1"/>
  <c r="G21" i="1" s="1"/>
  <c r="S17" i="2"/>
  <c r="Z17" i="2" s="1"/>
  <c r="G17" i="1" s="1"/>
  <c r="S9" i="2"/>
  <c r="Z9" i="2" s="1"/>
  <c r="G9" i="1" s="1"/>
  <c r="S6" i="2"/>
  <c r="Z6" i="2" s="1"/>
  <c r="T7" i="2"/>
  <c r="AA7" i="2" s="1"/>
  <c r="AJ7" i="2" s="1"/>
  <c r="T3" i="2"/>
  <c r="AA3" i="2" s="1"/>
  <c r="V9" i="2"/>
  <c r="AC9" i="2" s="1"/>
  <c r="V7" i="2"/>
  <c r="AC7" i="2" s="1"/>
  <c r="V6" i="2"/>
  <c r="AC6" i="2" s="1"/>
  <c r="V3" i="2"/>
  <c r="AC3" i="2" s="1"/>
  <c r="U4" i="2"/>
  <c r="AB4" i="2" s="1"/>
  <c r="J4" i="1" s="1"/>
  <c r="S4" i="2"/>
  <c r="Z4" i="2" s="1"/>
  <c r="H29" i="1"/>
  <c r="I29" i="1"/>
  <c r="I26" i="1"/>
  <c r="H26" i="1"/>
  <c r="I21" i="1"/>
  <c r="H14" i="1"/>
  <c r="H2" i="1"/>
  <c r="I2" i="1"/>
  <c r="I28" i="1"/>
  <c r="H28" i="1"/>
  <c r="I25" i="1"/>
  <c r="H25" i="1"/>
  <c r="I17" i="1"/>
  <c r="H17" i="1"/>
  <c r="H9" i="1"/>
  <c r="I24" i="1"/>
  <c r="H24" i="1"/>
  <c r="H13" i="1"/>
  <c r="I13" i="1"/>
  <c r="H20" i="1"/>
  <c r="AJ16" i="2"/>
  <c r="H16" i="1"/>
  <c r="H8" i="1"/>
  <c r="I5" i="1"/>
  <c r="H18" i="1"/>
  <c r="I18" i="1"/>
  <c r="I12" i="1"/>
  <c r="H12" i="1"/>
  <c r="AJ22" i="2"/>
  <c r="AJ23" i="2"/>
  <c r="I31" i="1"/>
  <c r="H31" i="1"/>
  <c r="I27" i="1"/>
  <c r="I19" i="1"/>
  <c r="AJ15" i="2"/>
  <c r="H15" i="1"/>
  <c r="I11" i="1"/>
  <c r="H11" i="1"/>
  <c r="AJ3" i="2"/>
  <c r="AJ29" i="2"/>
  <c r="AJ21" i="2"/>
  <c r="AJ13" i="2"/>
  <c r="AJ26" i="2"/>
  <c r="AJ18" i="2"/>
  <c r="AJ2" i="2"/>
  <c r="AJ28" i="2"/>
  <c r="AJ24" i="2"/>
  <c r="AJ20" i="2"/>
  <c r="I20" i="1"/>
  <c r="AJ12" i="2"/>
  <c r="AJ8" i="2"/>
  <c r="I8" i="1"/>
  <c r="AJ27" i="2"/>
  <c r="Y29" i="2"/>
  <c r="Y25" i="2"/>
  <c r="Y21" i="2"/>
  <c r="Y17" i="2"/>
  <c r="Y13" i="2"/>
  <c r="Y9" i="2"/>
  <c r="Y5" i="2"/>
  <c r="W29" i="2"/>
  <c r="W25" i="2"/>
  <c r="W21" i="2"/>
  <c r="W17" i="2"/>
  <c r="W13" i="2"/>
  <c r="W9" i="2"/>
  <c r="B9" i="1" s="1"/>
  <c r="W5" i="2"/>
  <c r="Y28" i="2"/>
  <c r="Y24" i="2"/>
  <c r="Y20" i="2"/>
  <c r="Y16" i="2"/>
  <c r="Y12" i="2"/>
  <c r="Y8" i="2"/>
  <c r="Y4" i="2"/>
  <c r="W28" i="2"/>
  <c r="W24" i="2"/>
  <c r="W20" i="2"/>
  <c r="W16" i="2"/>
  <c r="B16" i="1" s="1"/>
  <c r="W12" i="2"/>
  <c r="W8" i="2"/>
  <c r="W4" i="2"/>
  <c r="Y31" i="2"/>
  <c r="Y27" i="2"/>
  <c r="Y23" i="2"/>
  <c r="Y19" i="2"/>
  <c r="Y15" i="2"/>
  <c r="Y11" i="2"/>
  <c r="Y7" i="2"/>
  <c r="W31" i="2"/>
  <c r="W27" i="2"/>
  <c r="W23" i="2"/>
  <c r="W19" i="2"/>
  <c r="W15" i="2"/>
  <c r="W11" i="2"/>
  <c r="B11" i="1" s="1"/>
  <c r="W7" i="2"/>
  <c r="W3" i="2"/>
  <c r="Y30" i="2"/>
  <c r="Y26" i="2"/>
  <c r="Y22" i="2"/>
  <c r="Y18" i="2"/>
  <c r="Y14" i="2"/>
  <c r="Y10" i="2"/>
  <c r="Y6" i="2"/>
  <c r="W30" i="2"/>
  <c r="W26" i="2"/>
  <c r="W22" i="2"/>
  <c r="W18" i="2"/>
  <c r="W14" i="2"/>
  <c r="W10" i="2"/>
  <c r="W6" i="2"/>
  <c r="W2" i="2"/>
  <c r="B2" i="1" s="1"/>
  <c r="H3" i="1"/>
  <c r="H27" i="1"/>
  <c r="H23" i="1"/>
  <c r="H19" i="1"/>
  <c r="H30" i="1"/>
  <c r="H22" i="1"/>
  <c r="H10" i="1"/>
  <c r="F31" i="1"/>
  <c r="F27" i="1"/>
  <c r="F23" i="1"/>
  <c r="F19" i="1"/>
  <c r="F15" i="1"/>
  <c r="F11" i="1"/>
  <c r="G4" i="1"/>
  <c r="G28" i="1"/>
  <c r="G20" i="1"/>
  <c r="G30" i="1"/>
  <c r="G26" i="1"/>
  <c r="G22" i="1"/>
  <c r="G14" i="1"/>
  <c r="G10" i="1"/>
  <c r="G6" i="1"/>
  <c r="G2" i="1"/>
  <c r="G24" i="1"/>
  <c r="G16" i="1"/>
  <c r="G12" i="1"/>
  <c r="G29" i="1"/>
  <c r="G25" i="1"/>
  <c r="G13" i="1"/>
  <c r="G5" i="1"/>
  <c r="F29" i="1"/>
  <c r="F25" i="1"/>
  <c r="F17" i="1"/>
  <c r="F13" i="1"/>
  <c r="F26" i="1"/>
  <c r="F28" i="1"/>
  <c r="F16" i="1"/>
  <c r="F8" i="1"/>
  <c r="Q41" i="2"/>
  <c r="F22" i="1"/>
  <c r="F2" i="1"/>
  <c r="F12" i="1"/>
  <c r="F4" i="1"/>
  <c r="B13" i="1"/>
  <c r="B5" i="1"/>
  <c r="B29" i="1"/>
  <c r="B21" i="1"/>
  <c r="B27" i="1"/>
  <c r="B19" i="1"/>
  <c r="B3" i="1"/>
  <c r="B25" i="1"/>
  <c r="B17" i="1"/>
  <c r="B31" i="1"/>
  <c r="B23" i="1"/>
  <c r="B15" i="1"/>
  <c r="B7" i="1"/>
  <c r="B28" i="1"/>
  <c r="B24" i="1"/>
  <c r="B20" i="1"/>
  <c r="B12" i="1"/>
  <c r="B8" i="1"/>
  <c r="B4" i="1"/>
  <c r="B30" i="1"/>
  <c r="B26" i="1"/>
  <c r="B22" i="1"/>
  <c r="B18" i="1"/>
  <c r="B14" i="1"/>
  <c r="B10" i="1"/>
  <c r="B6" i="1"/>
  <c r="F5" i="1" l="1"/>
  <c r="AJ25" i="2"/>
  <c r="H7" i="1"/>
  <c r="F20" i="1"/>
  <c r="F14" i="1"/>
  <c r="F7" i="1"/>
  <c r="AJ19" i="2"/>
  <c r="AJ10" i="2"/>
  <c r="H6" i="1"/>
  <c r="F3" i="1"/>
  <c r="I9" i="1"/>
  <c r="AJ9" i="2"/>
  <c r="F21" i="1"/>
  <c r="I16" i="1"/>
  <c r="AJ31" i="2"/>
  <c r="AJ5" i="2"/>
  <c r="AJ17" i="2"/>
  <c r="F10" i="1"/>
  <c r="F6" i="1"/>
  <c r="F9" i="1"/>
  <c r="F18" i="1"/>
  <c r="F24" i="1"/>
  <c r="AJ11" i="2"/>
  <c r="H4" i="1"/>
  <c r="I7" i="1"/>
  <c r="I15" i="1"/>
  <c r="I23" i="1"/>
  <c r="I3" i="1"/>
  <c r="I6" i="1"/>
  <c r="AJ6" i="2"/>
  <c r="I14" i="1"/>
  <c r="AJ14" i="2"/>
  <c r="I30" i="1"/>
  <c r="AJ30" i="2"/>
  <c r="G11" i="1"/>
  <c r="G15" i="1"/>
  <c r="G31" i="1"/>
  <c r="G19" i="1"/>
  <c r="G3" i="1"/>
  <c r="G27" i="1"/>
  <c r="G23" i="1"/>
  <c r="G7" i="1"/>
  <c r="I4" i="1" l="1"/>
  <c r="AJ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5E9398-5BBE-42D1-A76F-CA45BB4E086F}" keepAlive="1" name="Query - Price Range Counts" description="Connection to the 'Price Range Counts' query in the workbook." type="5" refreshedVersion="8" background="1" saveData="1">
    <dbPr connection="Provider=Microsoft.Mashup.OleDb.1;Data Source=$Workbook$;Location=&quot;Price Range Counts&quot;;Extended Properties=&quot;&quot;" command="SELECT * FROM [Price Range Counts]"/>
  </connection>
  <connection id="2" xr16:uid="{FC0D3A7E-78F5-4ACB-9364-A85E6802AF1A}" keepAlive="1" name="Query - Top 30 Cities" description="Connection to the 'Top 30 Cities' query in the workbook." type="5" refreshedVersion="8" background="1" saveData="1">
    <dbPr connection="Provider=Microsoft.Mashup.OleDb.1;Data Source=$Workbook$;Location=&quot;Top 30 Cities&quot;;Extended Properties=&quot;&quot;" command="SELECT * FROM [Top 30 Cities]"/>
  </connection>
</connections>
</file>

<file path=xl/sharedStrings.xml><?xml version="1.0" encoding="utf-8"?>
<sst xmlns="http://schemas.openxmlformats.org/spreadsheetml/2006/main" count="340" uniqueCount="81">
  <si>
    <t>Intro</t>
  </si>
  <si>
    <t>Avg Home Price</t>
  </si>
  <si>
    <t>Avg Home Size</t>
  </si>
  <si>
    <t>Tax Rate</t>
  </si>
  <si>
    <t>Taxes Paid</t>
  </si>
  <si>
    <t>Home range breakdown</t>
  </si>
  <si>
    <t>&lt;200k commentary</t>
  </si>
  <si>
    <t>200-400k commentary</t>
  </si>
  <si>
    <t>400-600k commentary</t>
  </si>
  <si>
    <t>600k + commentary</t>
  </si>
  <si>
    <t>city</t>
  </si>
  <si>
    <t>Count of zpid</t>
  </si>
  <si>
    <t>Earliest dateSold</t>
  </si>
  <si>
    <t>Latest dateSold</t>
  </si>
  <si>
    <t>Avg Price</t>
  </si>
  <si>
    <t>Max Price</t>
  </si>
  <si>
    <t>Min Price</t>
  </si>
  <si>
    <t>Avg Beds</t>
  </si>
  <si>
    <t>Max Beds</t>
  </si>
  <si>
    <t>Min Beds</t>
  </si>
  <si>
    <t>Avg Baths</t>
  </si>
  <si>
    <t>Max Baths</t>
  </si>
  <si>
    <t>Min Baths</t>
  </si>
  <si>
    <t>Avg Living Area</t>
  </si>
  <si>
    <t>Max Living Area</t>
  </si>
  <si>
    <t>Min Living Area</t>
  </si>
  <si>
    <t>Avg Tax Rate</t>
  </si>
  <si>
    <t>Avg Tax Paid</t>
  </si>
  <si>
    <t>&lt;200k</t>
  </si>
  <si>
    <t>200-400k</t>
  </si>
  <si>
    <t>400-600k</t>
  </si>
  <si>
    <t>600k+</t>
  </si>
  <si>
    <t>High or Low Avg Price</t>
  </si>
  <si>
    <t>Taxes</t>
  </si>
  <si>
    <t>Tax Payment</t>
  </si>
  <si>
    <t>&lt;200k count %</t>
  </si>
  <si>
    <t>200-400k count %</t>
  </si>
  <si>
    <t>400-600k count %</t>
  </si>
  <si>
    <t>600k count %</t>
  </si>
  <si>
    <t>200k commentary</t>
  </si>
  <si>
    <t>600k+ commentary</t>
  </si>
  <si>
    <t>Bridgeport</t>
  </si>
  <si>
    <t>Bristol</t>
  </si>
  <si>
    <t>Cheshire</t>
  </si>
  <si>
    <t>Danbury</t>
  </si>
  <si>
    <t>Enfield</t>
  </si>
  <si>
    <t>Fairfield</t>
  </si>
  <si>
    <t>Glastonbury</t>
  </si>
  <si>
    <t>Hamden</t>
  </si>
  <si>
    <t>Manchester</t>
  </si>
  <si>
    <t>Meriden</t>
  </si>
  <si>
    <t>Milford</t>
  </si>
  <si>
    <t>New Britain</t>
  </si>
  <si>
    <t>New Haven</t>
  </si>
  <si>
    <t>Newington</t>
  </si>
  <si>
    <t>Norwalk</t>
  </si>
  <si>
    <t>Shelton</t>
  </si>
  <si>
    <t>Southington</t>
  </si>
  <si>
    <t>Stamford</t>
  </si>
  <si>
    <t>Stratford</t>
  </si>
  <si>
    <t>Torrington</t>
  </si>
  <si>
    <t>Trumbull</t>
  </si>
  <si>
    <t>Waterbury</t>
  </si>
  <si>
    <t>West Hartford</t>
  </si>
  <si>
    <t>West Haven</t>
  </si>
  <si>
    <t>Avg</t>
  </si>
  <si>
    <t>Max</t>
  </si>
  <si>
    <t>Min</t>
  </si>
  <si>
    <t>Std Dev</t>
  </si>
  <si>
    <t>Price Range</t>
  </si>
  <si>
    <t>Count of Price Range</t>
  </si>
  <si>
    <t>$0-$200k</t>
  </si>
  <si>
    <t>$200-400k</t>
  </si>
  <si>
    <t>$400-600k</t>
  </si>
  <si>
    <t>$600k +</t>
  </si>
  <si>
    <t>Brookfield</t>
  </si>
  <si>
    <t>Guilford</t>
  </si>
  <si>
    <t>Monroe</t>
  </si>
  <si>
    <t>North Haven</t>
  </si>
  <si>
    <t>South Windsor</t>
  </si>
  <si>
    <t>Wethersfield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</si>
</sst>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3" x14ac:knownFonts="1">
    <font>
      <sz val="11"/>
      <color theme="1"/>
      <name val="Aptos Narrow"/>
      <family val="2"/>
      <scheme val="minor"/>
    </font>
    <font>
      <sz val="11"/>
      <color theme="1"/>
      <name val="Aptos Narrow"/>
      <family val="2"/>
      <scheme val="minor"/>
    </font>
    <font>
      <b/>
      <sz val="11"/>
      <color theme="0"/>
      <name val="Aptos Narrow"/>
      <family val="2"/>
      <scheme val="minor"/>
    </font>
  </fonts>
  <fills count="2">
    <fill>
      <patternFill patternType="none"/>
    </fill>
    <fill>
      <patternFill patternType="gray125"/>
    </fill>
  </fills>
  <borders count="2">
    <border>
      <left/>
      <right/>
      <top/>
      <bottom/>
      <diagonal/>
    </border>
    <border>
      <left/>
      <right/>
      <top/>
      <bottom style="thin">
        <color theme="9" tint="0.3999755851924192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0" fontId="0" fillId="0" borderId="0" xfId="0" applyAlignment="1">
      <alignment horizontal="left"/>
    </xf>
    <xf numFmtId="2" fontId="0" fillId="0" borderId="0" xfId="0" applyNumberFormat="1" applyAlignment="1">
      <alignment horizontal="right"/>
    </xf>
    <xf numFmtId="14" fontId="0" fillId="0" borderId="0" xfId="0" applyNumberFormat="1"/>
    <xf numFmtId="44" fontId="0" fillId="0" borderId="0" xfId="1" applyFont="1"/>
    <xf numFmtId="0" fontId="2" fillId="0" borderId="1" xfId="0" applyFont="1" applyBorder="1"/>
    <xf numFmtId="0" fontId="0" fillId="0" borderId="1" xfId="0" applyBorder="1"/>
    <xf numFmtId="0" fontId="0" fillId="0" borderId="0" xfId="1" applyNumberFormat="1" applyFont="1"/>
    <xf numFmtId="164" fontId="0" fillId="0" borderId="0" xfId="2" applyNumberFormat="1" applyFont="1"/>
    <xf numFmtId="164" fontId="0" fillId="0" borderId="0" xfId="0" applyNumberFormat="1"/>
    <xf numFmtId="0" fontId="0" fillId="0" borderId="0" xfId="0" applyFill="1"/>
  </cellXfs>
  <cellStyles count="3">
    <cellStyle name="Currency" xfId="1" builtinId="4"/>
    <cellStyle name="Normal" xfId="0" builtinId="0"/>
    <cellStyle name="Percent" xfId="2" builtinId="5"/>
  </cellStyles>
  <dxfs count="46">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numFmt numFmtId="0" formatCode="General"/>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0" formatCode="General"/>
    </dxf>
    <dxf>
      <font>
        <b val="0"/>
        <i val="0"/>
        <strike val="0"/>
        <condense val="0"/>
        <extend val="0"/>
        <outline val="0"/>
        <shadow val="0"/>
        <u val="none"/>
        <vertAlign val="baseline"/>
        <sz val="11"/>
        <color theme="1"/>
        <name val="Aptos Narrow"/>
        <family val="2"/>
        <scheme val="minor"/>
      </font>
      <numFmt numFmtId="0" formatCode="General"/>
    </dxf>
    <dxf>
      <font>
        <b val="0"/>
        <i val="0"/>
        <strike val="0"/>
        <condense val="0"/>
        <extend val="0"/>
        <outline val="0"/>
        <shadow val="0"/>
        <u val="none"/>
        <vertAlign val="baseline"/>
        <sz val="11"/>
        <color theme="1"/>
        <name val="Aptos Narrow"/>
        <family val="2"/>
        <scheme val="minor"/>
      </font>
      <numFmt numFmtId="0" formatCode="General"/>
    </dxf>
    <dxf>
      <font>
        <b val="0"/>
        <i val="0"/>
        <strike val="0"/>
        <condense val="0"/>
        <extend val="0"/>
        <outline val="0"/>
        <shadow val="0"/>
        <u val="none"/>
        <vertAlign val="baseline"/>
        <sz val="11"/>
        <color theme="1"/>
        <name val="Aptos Narrow"/>
        <family val="2"/>
        <scheme val="minor"/>
      </font>
      <numFmt numFmtId="0" formatCode="General"/>
    </dxf>
    <dxf>
      <font>
        <b val="0"/>
        <i val="0"/>
        <strike val="0"/>
        <condense val="0"/>
        <extend val="0"/>
        <outline val="0"/>
        <shadow val="0"/>
        <u val="none"/>
        <vertAlign val="baseline"/>
        <sz val="11"/>
        <color theme="1"/>
        <name val="Aptos Narrow"/>
        <family val="2"/>
        <scheme val="minor"/>
      </font>
      <numFmt numFmtId="0" formatCode="General"/>
    </dxf>
    <dxf>
      <font>
        <b val="0"/>
        <i val="0"/>
        <strike val="0"/>
        <condense val="0"/>
        <extend val="0"/>
        <outline val="0"/>
        <shadow val="0"/>
        <u val="none"/>
        <vertAlign val="baseline"/>
        <sz val="11"/>
        <color theme="1"/>
        <name val="Aptos Narrow"/>
        <family val="2"/>
        <scheme val="minor"/>
      </font>
      <numFmt numFmtId="0" formatCode="General"/>
    </dxf>
    <dxf>
      <font>
        <b val="0"/>
        <i val="0"/>
        <strike val="0"/>
        <condense val="0"/>
        <extend val="0"/>
        <outline val="0"/>
        <shadow val="0"/>
        <u val="none"/>
        <vertAlign val="baseline"/>
        <sz val="11"/>
        <color theme="1"/>
        <name val="Aptos Narrow"/>
        <family val="2"/>
        <scheme val="minor"/>
      </font>
      <numFmt numFmtId="0" formatCode="General"/>
    </dxf>
    <dxf>
      <font>
        <b val="0"/>
        <i val="0"/>
        <strike val="0"/>
        <condense val="0"/>
        <extend val="0"/>
        <outline val="0"/>
        <shadow val="0"/>
        <u val="none"/>
        <vertAlign val="baseline"/>
        <sz val="11"/>
        <color theme="1"/>
        <name val="Aptos Narrow"/>
        <family val="2"/>
        <scheme val="minor"/>
      </font>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19" formatCode="m/d/yyyy"/>
    </dxf>
    <dxf>
      <numFmt numFmtId="19" formatCode="m/d/yyyy"/>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border diagonalUp="0" diagonalDown="0" outline="0">
        <left/>
        <right/>
        <top style="thin">
          <color theme="9" tint="0.39997558519241921"/>
        </top>
        <bottom style="thin">
          <color theme="9" tint="0.39997558519241921"/>
        </bottom>
      </border>
    </dxf>
    <dxf>
      <border outline="0">
        <left style="thin">
          <color theme="9" tint="0.39997558519241921"/>
        </left>
        <top style="thin">
          <color theme="9" tint="0.39997558519241921"/>
        </top>
      </border>
    </dxf>
    <dxf>
      <fill>
        <patternFill patternType="none">
          <fgColor indexed="64"/>
          <bgColor auto="1"/>
        </patternFill>
      </fill>
    </dxf>
    <dxf>
      <border outline="0">
        <bottom style="thin">
          <color theme="9" tint="0.39997558519241921"/>
        </bottom>
      </border>
    </dxf>
    <dxf>
      <fill>
        <patternFill patternType="none">
          <fgColor indexed="64"/>
          <bgColor auto="1"/>
        </patternFill>
      </fill>
    </dxf>
    <dxf>
      <numFmt numFmtId="0" formatCode="General"/>
    </dxf>
    <dxf>
      <numFmt numFmtId="0" formatCode="General"/>
    </dxf>
    <dxf>
      <numFmt numFmtId="164" formatCode="0.0%"/>
    </dxf>
    <dxf>
      <numFmt numFmtId="0" formatCode="General"/>
    </dxf>
    <dxf>
      <numFmt numFmtId="164" formatCode="0.0%"/>
    </dxf>
    <dxf>
      <numFmt numFmtId="0" formatCode="General"/>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F389EA9-1DA7-45FC-BFB2-3C61CEAB7CA9}" autoFormatId="16" applyNumberFormats="0" applyBorderFormats="0" applyFontFormats="0" applyPatternFormats="0" applyAlignmentFormats="0" applyWidthHeightFormats="0">
  <queryTableRefresh nextId="34" unboundColumnsRight="15">
    <queryTableFields count="33">
      <queryTableField id="1" name="city" tableColumnId="1"/>
      <queryTableField id="2" name="Count of zpid" tableColumnId="2"/>
      <queryTableField id="3" name="Earliest dateSold" tableColumnId="3"/>
      <queryTableField id="4" name="Latest dateSold" tableColumnId="4"/>
      <queryTableField id="5" name="Avg Price" tableColumnId="5"/>
      <queryTableField id="6" name="Max Price" tableColumnId="6"/>
      <queryTableField id="7" name="Min Price" tableColumnId="7"/>
      <queryTableField id="8" name="Avg Beds" tableColumnId="8"/>
      <queryTableField id="9" name="Max Beds" tableColumnId="9"/>
      <queryTableField id="10" name="Min Beds" tableColumnId="10"/>
      <queryTableField id="11" name="Avg Baths" tableColumnId="11"/>
      <queryTableField id="12" name="Max Baths" tableColumnId="12"/>
      <queryTableField id="13" name="Min Baths" tableColumnId="13"/>
      <queryTableField id="14" name="Avg Living Area" tableColumnId="14"/>
      <queryTableField id="15" name="Max Living Area" tableColumnId="15"/>
      <queryTableField id="16" name="Min Living Area" tableColumnId="16"/>
      <queryTableField id="17" name="Avg Tax Rate" tableColumnId="17"/>
      <queryTableField id="18" name="Avg Tax Paid" tableColumnId="18"/>
      <queryTableField id="19" dataBound="0" tableColumnId="19"/>
      <queryTableField id="20" dataBound="0" tableColumnId="20"/>
      <queryTableField id="21" dataBound="0" tableColumnId="21"/>
      <queryTableField id="22" dataBound="0" tableColumnId="22"/>
      <queryTableField id="23" dataBound="0" tableColumnId="23"/>
      <queryTableField id="28" dataBound="0" tableColumnId="28"/>
      <queryTableField id="29" dataBound="0" tableColumnId="29"/>
      <queryTableField id="24" dataBound="0" tableColumnId="24"/>
      <queryTableField id="25" dataBound="0" tableColumnId="25"/>
      <queryTableField id="26" dataBound="0" tableColumnId="26"/>
      <queryTableField id="27" dataBound="0" tableColumnId="27"/>
      <queryTableField id="30" dataBound="0" tableColumnId="30"/>
      <queryTableField id="31" dataBound="0" tableColumnId="31"/>
      <queryTableField id="32" dataBound="0" tableColumnId="32"/>
      <queryTableField id="33" dataBound="0" tableColumnId="3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F9D5CEFD-7CF2-4BE5-94D1-F028142E98C3}" autoFormatId="16" applyNumberFormats="0" applyBorderFormats="0" applyFontFormats="0" applyPatternFormats="0" applyAlignmentFormats="0" applyWidthHeightFormats="0">
  <queryTableRefresh nextId="4">
    <queryTableFields count="3">
      <queryTableField id="1" name="city" tableColumnId="1"/>
      <queryTableField id="2" name="Price Range" tableColumnId="2"/>
      <queryTableField id="3" name="Count of Price Range"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19FDC09-617E-48F4-BEF2-645FD0125597}" name="Table26" displayName="Table26" ref="A1:J31" totalsRowShown="0">
  <autoFilter ref="A1:J31" xr:uid="{219FDC09-617E-48F4-BEF2-645FD0125597}"/>
  <tableColumns count="10">
    <tableColumn id="1" xr3:uid="{56F29914-5CE6-4CBE-A588-427B4D2409D6}" name="Intro" dataDxfId="45">
      <calculatedColumnFormula>"Within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calculatedColumnFormula>
    </tableColumn>
    <tableColumn id="2" xr3:uid="{80859915-8E1C-49E8-9231-F2411953C04A}" name="Avg Home Price" dataDxfId="44">
      <calculatedColumnFormula>"The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calculatedColumnFormula>
    </tableColumn>
    <tableColumn id="3" xr3:uid="{CC49B9DD-9637-48F0-A8F7-E26E8375A217}" name="Avg Home Size" dataDxfId="43">
      <calculatedColumnFormula>"The typical home in "&amp;Top_30_Cities[[#This Row],[city]]&amp;" has "&amp;ROUND(Top_30_Cities[[#This Row],[Avg Beds]],2)&amp;" bedrooms and "&amp;ROUND(Top_30_Cities[[#This Row],[Avg Baths]],2)&amp;" bathrooms. The home will typically be have around "&amp;Top_30_Cities[[#This Row],[Avg Living Area]]&amp;" square feet of livable space."</calculatedColumnFormula>
    </tableColumn>
    <tableColumn id="4" xr3:uid="{0049487F-E3A1-4F1C-967B-3BCA19CCFE8D}" name="Tax Rate" dataDxfId="42">
      <calculatedColumnFormula>"The average tax rate in "&amp;Top_30_Cities[[#This Row],[city]]&amp;" is "&amp;Top_30_Cities[[#This Row],[Avg Tax Rate]]&amp;"%. "&amp;Top_30_Cities[[#This Row],[Taxes]]</calculatedColumnFormula>
    </tableColumn>
    <tableColumn id="5" xr3:uid="{EB7BD425-E558-4F44-953F-8F2B4EDEFB65}" name="Taxes Paid" dataDxfId="4">
      <calculatedColumnFormula>" [@[400-600k commentary]]You can expect to pay around "&amp;DOLLAR(Top_30_Cities[[#This Row],[Avg Tax Paid]],2)&amp;" per year in property taxes. "&amp;Top_30_Cities[[#This Row],[Tax Payment]]</calculatedColumnFormula>
    </tableColumn>
    <tableColumn id="6" xr3:uid="{442BF459-238C-444E-AE12-423F8CA570D3}" name="Home range breakdown" dataDxfId="41">
      <calculatedColumnFormula>"The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calculatedColumnFormula>
    </tableColumn>
    <tableColumn id="7" xr3:uid="{91E2E801-8022-4CBA-853F-A37311DE0438}" name="&lt;200k commentary" dataDxfId="40">
      <calculatedColumnFormula>Top_30_Cities[[#This Row],[200k commentary]]</calculatedColumnFormula>
    </tableColumn>
    <tableColumn id="8" xr3:uid="{2889634D-DE6E-4307-A1DB-B46734D2024F}" name="200-400k commentary" dataDxfId="39">
      <calculatedColumnFormula>Top_30_Cities[[#This Row],[200-400k commentary]]</calculatedColumnFormula>
    </tableColumn>
    <tableColumn id="9" xr3:uid="{FAD23B73-3376-4FD1-BEF6-FBBA9EA5A506}" name="400-600k commentary" dataDxfId="38">
      <calculatedColumnFormula>Top_30_Cities[[#This Row],[400-600k commentary]]</calculatedColumnFormula>
    </tableColumn>
    <tableColumn id="10" xr3:uid="{3AAC6DCE-078C-46EB-B9B8-9A036CE02331}" name="600k + commentary" dataDxfId="37">
      <calculatedColumnFormula>Top_30_Cities[[#This Row],[600k+ commentary]]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E81624-6F28-4764-B4F8-625D06A7A2B4}" name="Top_30_Cities" displayName="Top_30_Cities" ref="A1:AG31" tableType="queryTable" totalsRowShown="0">
  <autoFilter ref="A1:AG31" xr:uid="{A8E81624-6F28-4764-B4F8-625D06A7A2B4}"/>
  <tableColumns count="33">
    <tableColumn id="1" xr3:uid="{E6EE301E-7E77-4B7F-991A-7C2B92F4F0CC}" uniqueName="1" name="city" queryTableFieldId="1" dataDxfId="36"/>
    <tableColumn id="2" xr3:uid="{835AC7EA-0644-4B79-9E7A-889997886232}" uniqueName="2" name="Count of zpid" queryTableFieldId="2"/>
    <tableColumn id="3" xr3:uid="{F78AF173-69DE-47B0-B474-3AC0A3C4CE11}" uniqueName="3" name="Earliest dateSold" queryTableFieldId="3" dataDxfId="23"/>
    <tableColumn id="4" xr3:uid="{B970250B-D3E5-4381-86EC-5BC0051ABB82}" uniqueName="4" name="Latest dateSold" queryTableFieldId="4" dataDxfId="22"/>
    <tableColumn id="5" xr3:uid="{6194D1F4-F75C-44AD-8EE9-4CF6452C5CB1}" uniqueName="5" name="Avg Price" queryTableFieldId="5" dataDxfId="21" dataCellStyle="Currency"/>
    <tableColumn id="6" xr3:uid="{58D6E952-ACC7-4CD4-BDD0-D3F7477AD896}" uniqueName="6" name="Max Price" queryTableFieldId="6" dataDxfId="20" dataCellStyle="Currency"/>
    <tableColumn id="7" xr3:uid="{5D4F1B0C-17D6-4EC1-A900-9BEAD8ED71FE}" uniqueName="7" name="Min Price" queryTableFieldId="7" dataDxfId="19" dataCellStyle="Currency"/>
    <tableColumn id="8" xr3:uid="{9DD417AD-A181-4C8C-8EB4-D90A9494EFEF}" uniqueName="8" name="Avg Beds" queryTableFieldId="8" dataDxfId="18"/>
    <tableColumn id="9" xr3:uid="{0FCCDC34-9489-4C4F-BE0D-ED4BD5200553}" uniqueName="9" name="Max Beds" queryTableFieldId="9"/>
    <tableColumn id="10" xr3:uid="{D9564EBD-BE1B-48D8-82C9-5BB24390689B}" uniqueName="10" name="Min Beds" queryTableFieldId="10"/>
    <tableColumn id="11" xr3:uid="{41D32C65-2102-4E4D-8656-F48B554C2294}" uniqueName="11" name="Avg Baths" queryTableFieldId="11" dataDxfId="17"/>
    <tableColumn id="12" xr3:uid="{14AD66C7-66B3-43FD-9BDE-6CDE257298EA}" uniqueName="12" name="Max Baths" queryTableFieldId="12"/>
    <tableColumn id="13" xr3:uid="{7DBB69FD-535B-4C6D-AA79-7900AC1D2A5C}" uniqueName="13" name="Min Baths" queryTableFieldId="13"/>
    <tableColumn id="14" xr3:uid="{BA22764F-05E1-40C8-870F-D6538541F04B}" uniqueName="14" name="Avg Living Area" queryTableFieldId="14"/>
    <tableColumn id="15" xr3:uid="{DFF68D89-8B89-4179-B5FB-5CB6452C925D}" uniqueName="15" name="Max Living Area" queryTableFieldId="15"/>
    <tableColumn id="16" xr3:uid="{0EB6C7E7-D1A1-4363-9211-8BA80FE43847}" uniqueName="16" name="Min Living Area" queryTableFieldId="16"/>
    <tableColumn id="17" xr3:uid="{E8C50736-E737-4820-9B45-EFDE0EB0AB98}" uniqueName="17" name="Avg Tax Rate" queryTableFieldId="17"/>
    <tableColumn id="18" xr3:uid="{56B15BA7-832D-40D6-AD1A-8DC2C0EA5035}" uniqueName="18" name="Avg Tax Paid" queryTableFieldId="18" dataDxfId="16" dataCellStyle="Currency"/>
    <tableColumn id="19" xr3:uid="{E373810F-1B7E-40EF-97E7-BDBEC0C83714}" uniqueName="19" name="&lt;200k" queryTableFieldId="19" dataDxfId="15" dataCellStyle="Currency">
      <calculatedColumnFormula>VLOOKUP(Top_30_Cities[[#This Row],[city]],Table4[],2,0)</calculatedColumnFormula>
    </tableColumn>
    <tableColumn id="20" xr3:uid="{F1EAD1EC-7126-43CA-8891-48DCAC7C440E}" uniqueName="20" name="200-400k" queryTableFieldId="20" dataDxfId="14" dataCellStyle="Currency">
      <calculatedColumnFormula>VLOOKUP(Top_30_Cities[[#This Row],[city]],Table4[],3,0)</calculatedColumnFormula>
    </tableColumn>
    <tableColumn id="21" xr3:uid="{C6290AEA-08FA-49EA-BA19-4275A12F31FD}" uniqueName="21" name="400-600k" queryTableFieldId="21" dataDxfId="13" dataCellStyle="Currency">
      <calculatedColumnFormula>VLOOKUP(Top_30_Cities[[#This Row],[city]],Table4[],4,0)</calculatedColumnFormula>
    </tableColumn>
    <tableColumn id="22" xr3:uid="{EA9BA472-4E6F-47ED-A2C9-2B88EBE2973C}" uniqueName="22" name="600k+" queryTableFieldId="22" dataDxfId="12" dataCellStyle="Currency">
      <calculatedColumnFormula>IF(ISBLANK(VLOOKUP(Top_30_Cities[[#This Row],[city]],Table4[],5,0)),0,VLOOKUP(Top_30_Cities[[#This Row],[city]],Table4[],5,0))</calculatedColumnFormula>
    </tableColumn>
    <tableColumn id="23" xr3:uid="{BFE3B7EE-E2E5-4371-A7BF-1E951A4C567D}" uniqueName="23" name="High or Low Avg Price" queryTableFieldId="23" dataDxfId="11" dataCellStyle="Currency">
      <calculatedColumnFormula>IF(Top_30_Cities[[#This Row],[Avg Price]]&gt;$E$34+50000,"This is on the high end of home prices in CT.",IF(Top_30_Cities[[#This Row],[Avg Price]]&gt;$E$34-50000,"This is around the average price for homes in CT.","This is on the low end of home prices in CT."))</calculatedColumnFormula>
    </tableColumn>
    <tableColumn id="28" xr3:uid="{8A5DE181-D4E2-45E0-889D-20049940861C}" uniqueName="28" name="Taxes" queryTableFieldId="28" dataDxfId="10" dataCellStyle="Currency">
      <calculatedColumnFormula>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calculatedColumnFormula>
    </tableColumn>
    <tableColumn id="29" xr3:uid="{2C3C3EB0-7E59-4AB3-8F5E-72A1C33A60B8}" uniqueName="29" name="Tax Payment" queryTableFieldId="29" dataDxfId="9" dataCellStyle="Currency">
      <calculatedColumnFormula>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calculatedColumnFormula>
    </tableColumn>
    <tableColumn id="24" xr3:uid="{CD26603E-429A-4191-AEAC-AFB88B9ADD53}" uniqueName="24" name="&lt;200k count %" queryTableFieldId="24" dataDxfId="8" dataCellStyle="Percent">
      <calculatedColumnFormula>Top_30_Cities[[#This Row],[&lt;200k]]/Top_30_Cities[[#This Row],[Count of zpid]]</calculatedColumnFormula>
    </tableColumn>
    <tableColumn id="25" xr3:uid="{D0A858C4-71F7-43E5-A317-EA3F8AB29E54}" uniqueName="25" name="200-400k count %" queryTableFieldId="25" dataDxfId="7" dataCellStyle="Percent">
      <calculatedColumnFormula>Top_30_Cities[[#This Row],[200-400k]]/Top_30_Cities[[#This Row],[Count of zpid]]</calculatedColumnFormula>
    </tableColumn>
    <tableColumn id="26" xr3:uid="{C8CBD3AB-AC3D-47C7-9E50-509F9DC078CB}" uniqueName="26" name="400-600k count %" queryTableFieldId="26" dataDxfId="6" dataCellStyle="Percent">
      <calculatedColumnFormula>Top_30_Cities[[#This Row],[400-600k]]/Top_30_Cities[[#This Row],[Count of zpid]]</calculatedColumnFormula>
    </tableColumn>
    <tableColumn id="27" xr3:uid="{CBCD1BE4-C551-42F5-8CA6-0354BBC9FCD0}" uniqueName="27" name="600k count %" queryTableFieldId="27" dataDxfId="5" dataCellStyle="Percent">
      <calculatedColumnFormula>Top_30_Cities[[#This Row],[600k+]]/Top_30_Cities[[#This Row],[Count of zpid]]</calculatedColumnFormula>
    </tableColumn>
    <tableColumn id="30" xr3:uid="{7AEBBE48-2829-4E4B-9531-CA0B29FB0B97}" uniqueName="30" name="200k commentary" queryTableFieldId="30" dataDxfId="0" dataCellStyle="Percent">
      <calculatedColumnFormula>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calculatedColumnFormula>
    </tableColumn>
    <tableColumn id="31" xr3:uid="{1DEDC653-B999-4001-89F1-7DCF193DB7A7}" uniqueName="31" name="200-400k commentary" queryTableFieldId="31" dataDxfId="1" dataCellStyle="Percent">
      <calculatedColumnFormula>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calculatedColumnFormula>
    </tableColumn>
    <tableColumn id="32" xr3:uid="{E63D5E8C-EA88-4C47-8ED4-C30E740DADBD}" uniqueName="32" name="400-600k commentary" queryTableFieldId="32" dataDxfId="2" dataCellStyle="Percent">
      <calculatedColumnFormula>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calculatedColumnFormula>
    </tableColumn>
    <tableColumn id="33" xr3:uid="{0E82C90C-07A0-474B-805E-065B468FEF24}" uniqueName="33" name="600k+ commentary" queryTableFieldId="33" dataDxfId="3" dataCellStyle="Percent">
      <calculatedColumnFormula>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B6B0C9-19A0-4A09-9BE3-240DB0BDA306}" name="Table2" displayName="Table2" ref="AJ1:AJ31" totalsRowShown="0">
  <autoFilter ref="AJ1:AJ31" xr:uid="{FFB6B0C9-19A0-4A09-9BE3-240DB0BDA306}"/>
  <tableColumns count="1">
    <tableColumn id="1" xr3:uid="{D05A5B83-8526-452E-80BE-996240DCD49E}" name="Intro" dataDxfId="35">
      <calculatedColumnFormula>Top_30_Cities[[#This Row],[400-600k commentary]]</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26FE75-5E68-4AB4-BBD7-C01EECAF2F82}" name="Price_Range_Counts" displayName="Price_Range_Counts" ref="A1:C113" tableType="queryTable" totalsRowShown="0">
  <autoFilter ref="A1:C113" xr:uid="{A926FE75-5E68-4AB4-BBD7-C01EECAF2F82}"/>
  <tableColumns count="3">
    <tableColumn id="1" xr3:uid="{5143161A-538E-49E7-A1F1-F2FC7B85E20D}" uniqueName="1" name="city" queryTableFieldId="1" dataDxfId="34"/>
    <tableColumn id="2" xr3:uid="{0563B21B-6870-45A8-8068-ABEE07622008}" uniqueName="2" name="Price Range" queryTableFieldId="2" dataDxfId="33"/>
    <tableColumn id="3" xr3:uid="{A413CE11-702C-474A-B34A-AF9CEF076649}" uniqueName="3" name="Count of Price Range"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A4161A-146F-420C-8BD6-174D7205CA7C}" name="Table4" displayName="Table4" ref="F1:J31" totalsRowShown="0" headerRowDxfId="32" dataDxfId="30" headerRowBorderDxfId="31" tableBorderDxfId="29">
  <autoFilter ref="F1:J31" xr:uid="{85A4161A-146F-420C-8BD6-174D7205CA7C}"/>
  <tableColumns count="5">
    <tableColumn id="1" xr3:uid="{F4157049-CFB2-49CD-A5D3-4BE3F43E53AB}" name="city" dataDxfId="28"/>
    <tableColumn id="2" xr3:uid="{4735C363-9F1F-4B22-89CB-AE8F2B1BD2ED}" name="$0-$200k" dataDxfId="27">
      <calculatedColumnFormula>SUMIFS($C$2:$C$113,$B$2:$B$113,$G$1,$A$2:$A$113,F2)</calculatedColumnFormula>
    </tableColumn>
    <tableColumn id="3" xr3:uid="{E2F9D701-837C-4FE8-886F-0C1D11422E09}" name="$200-400k" dataDxfId="26">
      <calculatedColumnFormula>SUMIFS($C$2:$C$113,$B$2:$B$113,$H$1,$A$2:$A$113,F2)</calculatedColumnFormula>
    </tableColumn>
    <tableColumn id="4" xr3:uid="{96E3D5DE-8423-4DA3-856F-8C99B12B207A}" name="$400-600k" dataDxfId="25">
      <calculatedColumnFormula>SUMIFS($C$2:$C$113,$B$2:$B$113,$I$1,$A$2:$A$113,F2)</calculatedColumnFormula>
    </tableColumn>
    <tableColumn id="5" xr3:uid="{1DA7EA53-99A2-4A9A-8279-46C3188C7A96}" name="$600k +" dataDxfId="24">
      <calculatedColumnFormula>SUMIFS($C$2:$C$113,$B$2:$B$113,$J$1,$A$2:$A$113,F2)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7D920-139C-495B-93E2-0C3ABB6FA705}">
  <dimension ref="A1:J31"/>
  <sheetViews>
    <sheetView tabSelected="1" workbookViewId="0">
      <selection activeCell="I2" sqref="I2"/>
    </sheetView>
  </sheetViews>
  <sheetFormatPr defaultRowHeight="15" x14ac:dyDescent="0.25"/>
  <cols>
    <col min="1" max="1" width="148.85546875" bestFit="1" customWidth="1"/>
    <col min="2" max="2" width="171" bestFit="1" customWidth="1"/>
    <col min="3" max="3" width="134" bestFit="1" customWidth="1"/>
    <col min="4" max="4" width="200.5703125" bestFit="1" customWidth="1"/>
    <col min="5" max="5" width="225.7109375" bestFit="1" customWidth="1"/>
    <col min="6" max="6" width="175.85546875" bestFit="1" customWidth="1"/>
    <col min="7" max="7" width="239.140625" bestFit="1" customWidth="1"/>
    <col min="8" max="8" width="230.85546875" bestFit="1" customWidth="1"/>
    <col min="9" max="9" width="245.7109375" bestFit="1" customWidth="1"/>
    <col min="10" max="10" width="238.85546875" bestFit="1" customWidth="1"/>
  </cols>
  <sheetData>
    <row r="1" spans="1:10" x14ac:dyDescent="0.25">
      <c r="A1" t="s">
        <v>0</v>
      </c>
      <c r="B1" t="s">
        <v>1</v>
      </c>
      <c r="C1" t="s">
        <v>2</v>
      </c>
      <c r="D1" t="s">
        <v>3</v>
      </c>
      <c r="E1" t="s">
        <v>4</v>
      </c>
      <c r="F1" t="s">
        <v>5</v>
      </c>
      <c r="G1" t="s">
        <v>6</v>
      </c>
      <c r="H1" t="s">
        <v>7</v>
      </c>
      <c r="I1" t="s">
        <v>8</v>
      </c>
      <c r="J1" t="s">
        <v>9</v>
      </c>
    </row>
    <row r="2" spans="1:10" x14ac:dyDescent="0.25">
      <c r="A2"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Bridgeport, we have 194 homes sales between 03/29/2024 and 07/08/2022, giving us a glimpse of homes sales values over a 630 day period. </v>
      </c>
      <c r="B2"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Bridgeport is $367,593. This is on the low end of home prices in CT. Bridgeport has a max price within the data set of $690,000 and a min price of $115,000. </v>
      </c>
      <c r="C2"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Bridgeport has 3.44 bedrooms and 2.07 bathrooms. The home will typically be have around 1754 square feet of livable space.</v>
      </c>
      <c r="D2" t="str">
        <f>"The average tax rate in "&amp;Top_30_Cities[[#This Row],[city]]&amp;" is "&amp;Top_30_Cities[[#This Row],[Avg Tax Rate]]&amp;"%. "&amp;Top_30_Cities[[#This Row],[Taxes]]</f>
        <v>The average tax rate in Bridgeport is 1.69%. This is one of the lower tax rates in the state of CT. You may be able to capitalize on this by increasing the home purchase cost while still staying within budget for your new home.</v>
      </c>
      <c r="E2" t="str">
        <f>" [@[400-600k commentary]]You can expect to pay around "&amp;DOLLAR(Top_30_Cities[[#This Row],[Avg Tax Paid]],2)&amp;" per year in property taxes. "&amp;Top_30_Cities[[#This Row],[Tax Payment]]</f>
        <v xml:space="preserve"> [@[400-600k commentary]]You can expect to pay around $6,792.77 per year in property taxes. The taxes paid on properties in Bridgeport are around the average. This could relate to the property tax rate or the having more home sales data points around the average price.</v>
      </c>
      <c r="F2"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194 homes sales in Bridgeport. This breaks down into 12.9% homes that were under $200k, 47.4% between $200-$400k, 35.6% between $400-$600k, and 4.1% above $600k.</v>
      </c>
      <c r="G2" t="str">
        <f>Top_30_Cities[[#This Row],[200k commentary]]</f>
        <v xml:space="preserve">Having 12.9% of home sales under $200k, it may be a little more difficult to secure a home but still relatively easy to find a home at this range in Bridgeport. </v>
      </c>
      <c r="H2" s="9" t="str">
        <f>Top_30_Cities[[#This Row],[200-400k commentary]]</f>
        <v xml:space="preserve">With 47.4% of homes sales being between $200-$400k, you should be able to find a fair priced home fairly easily in Bridgeport. </v>
      </c>
      <c r="I2" t="str">
        <f>Top_30_Cities[[#This Row],[400-600k commentary]]</f>
        <v xml:space="preserve">With 47.4% of homes sales being between $400-$600k, you should be able to find a higher priced home fairly easily in Bridgeport. </v>
      </c>
      <c r="J2" s="9" t="str">
        <f>Top_30_Cities[[#This Row],[600k+ commentary]]</f>
        <v>It might be extremely difficult to get a home in Bridgeport for above $600k, only 4.1.% sold between $600k-$700k within the dataset. You may think of looking in other areas with more options or adjusting the price range you are looking at if wanting to stay in Bridgeport.</v>
      </c>
    </row>
    <row r="3" spans="1:10" x14ac:dyDescent="0.25">
      <c r="A3"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Bristol, we have 189 homes sales between 03/29/2024 and 11/17/2022, giving us a glimpse of homes sales values over a 498 day period. </v>
      </c>
      <c r="B3"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Bristol is $337,217. This is on the low end of home prices in CT. Bristol has a max price within the data set of $690,713 and a min price of $103,000. </v>
      </c>
      <c r="C3"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Bristol has 3.24 bedrooms and 2.15 bathrooms. The home will typically be have around 1842 square feet of livable space.</v>
      </c>
      <c r="D3" t="str">
        <f>"The average tax rate in "&amp;Top_30_Cities[[#This Row],[city]]&amp;" is "&amp;Top_30_Cities[[#This Row],[Avg Tax Rate]]&amp;"%. "&amp;Top_30_Cities[[#This Row],[Taxes]]</f>
        <v>The average tax rate in Bristol is 2.16000000000001%. This is one of the higher property tax rates in CT. Plan for a slightly higher mortgage payment based on the higher property tax rate.</v>
      </c>
      <c r="E3" t="str">
        <f>" [@[400-600k commentary]]You can expect to pay around "&amp;DOLLAR(Top_30_Cities[[#This Row],[Avg Tax Paid]],2)&amp;" per year in property taxes. "&amp;Top_30_Cities[[#This Row],[Tax Payment]]</f>
        <v xml:space="preserve"> [@[400-600k commentary]]You can expect to pay around $5,879.06 per year in property taxes. The taxes paid on properties in Bristol are below the average. This could relate to Bristol having a lower tax rate or more affordable homes sales information within the data set.</v>
      </c>
      <c r="F3"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189 homes sales in Bristol. This breaks down into 14.8% homes that were under $200k, 56.6% between $200-$400k, 23.8% between $400-$600k, and 4.8% above $600k.</v>
      </c>
      <c r="G3" t="str">
        <f>Top_30_Cities[[#This Row],[200k commentary]]</f>
        <v xml:space="preserve">Having 14.8% of home sales under $200k, it may be a little more difficult to secure a home but still relatively easy to find a home at this range in Bristol. </v>
      </c>
      <c r="H3" s="9" t="str">
        <f>Top_30_Cities[[#This Row],[200-400k commentary]]</f>
        <v xml:space="preserve">With 56.6% of homes sales being between $200-$400k, you should be able to find a fair priced home fairly easily in Bristol. </v>
      </c>
      <c r="I3" t="str">
        <f>Top_30_Cities[[#This Row],[400-600k commentary]]</f>
        <v xml:space="preserve">With 56.6% of homes sales being between $400-$600k, you should be able to find a higher priced home fairly easily in Bristol. </v>
      </c>
      <c r="J3" s="9" t="str">
        <f>Top_30_Cities[[#This Row],[600k+ commentary]]</f>
        <v>It might be extremely difficult to get a home in Bristol for above $600k, only 4.8.% sold between $600k-$700k within the dataset. You may think of looking in other areas with more options or adjusting the price range you are looking at if wanting to stay in Bristol.</v>
      </c>
    </row>
    <row r="4" spans="1:10" x14ac:dyDescent="0.25">
      <c r="A4"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Brookfield, we have 106 homes sales between 03/28/2024 and 10/25/2021, giving us a glimpse of homes sales values over a 885 day period. </v>
      </c>
      <c r="B4"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Brookfield is $558,823. This is on the high end of home prices in CT. Brookfield has a max price within the data set of $699,000 and a min price of $200,000. </v>
      </c>
      <c r="C4"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Brookfield has 3.33 bedrooms and 2.78 bathrooms. The home will typically be have around 2310 square feet of livable space.</v>
      </c>
      <c r="D4" t="str">
        <f>"The average tax rate in "&amp;Top_30_Cities[[#This Row],[city]]&amp;" is "&amp;Top_30_Cities[[#This Row],[Avg Tax Rate]]&amp;"%. "&amp;Top_30_Cities[[#This Row],[Taxes]]</f>
        <v>The average tax rate in Brookfield is 1.69%. This is one of the lower tax rates in the state of CT. You may be able to capitalize on this by increasing the home purchase cost while still staying within budget for your new home.</v>
      </c>
      <c r="E4" t="str">
        <f>" [@[400-600k commentary]]You can expect to pay around "&amp;DOLLAR(Top_30_Cities[[#This Row],[Avg Tax Paid]],2)&amp;" per year in property taxes. "&amp;Top_30_Cities[[#This Row],[Tax Payment]]</f>
        <v xml:space="preserve"> [@[400-600k commentary]]You can expect to pay around $8,209.73 per year in property taxes. The taxes paid on properties in Brookfield are around the average. This could relate to the property tax rate or the having more home sales data points around the average price.</v>
      </c>
      <c r="F4"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106 homes sales in Brookfield. This breaks down into 0.9% homes that were under $200k, 4.7% between $200-$400k, 54.7% between $400-$600k, and 39.6% above $600k.</v>
      </c>
      <c r="G4" t="str">
        <f>Top_30_Cities[[#This Row],[200k commentary]]</f>
        <v>It may be extremely difficult to get a home in Brookfield for under $200k, only 0.9.% sold for under $200k within the dataset.You may think of looking in other areas with more options or increasing the price range you are looking at if wanting to stay in Brookfield.</v>
      </c>
      <c r="H4" s="9" t="str">
        <f>Top_30_Cities[[#This Row],[200-400k commentary]]</f>
        <v>It may be extremely difficult to get a home in Brookfield between $200-$400k, only 4.7.% sold between $200-$400k within the dataset. You may think of looking in other areas with more options or adjusting the price range you are looking at if wanting to stay in Brookfield.</v>
      </c>
      <c r="I4" t="str">
        <f>Top_30_Cities[[#This Row],[400-600k commentary]]</f>
        <v>It may be extremely difficult to get a home in Brookfield between $400-$600k, only 4.7.% sold between $400-$600k within the dataset. You may think of looking in other areas with more options or adjusting the price range you are looking at if wanting to stay in Brookfield.</v>
      </c>
      <c r="J4" s="9" t="str">
        <f>Top_30_Cities[[#This Row],[600k+ commentary]]</f>
        <v xml:space="preserve">With 39.6% of homes sales being above $600k, you should be able to find your dream home for under $700k fairly easily in Brookfield. </v>
      </c>
    </row>
    <row r="5" spans="1:10" x14ac:dyDescent="0.25">
      <c r="A5"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Cheshire, we have 108 homes sales between 03/29/2024 and 09/13/2021, giving us a glimpse of homes sales values over a 928 day period. </v>
      </c>
      <c r="B5"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Cheshire is $505,351. This is on the high end of home prices in CT. Cheshire has a max price within the data set of $690,000 and a min price of $140,000. </v>
      </c>
      <c r="C5"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Cheshire has 3.6 bedrooms and 2.65 bathrooms. The home will typically be have around 2396 square feet of livable space.</v>
      </c>
      <c r="D5" t="str">
        <f>"The average tax rate in "&amp;Top_30_Cities[[#This Row],[city]]&amp;" is "&amp;Top_30_Cities[[#This Row],[Avg Tax Rate]]&amp;"%. "&amp;Top_30_Cities[[#This Row],[Taxes]]</f>
        <v>The average tax rate in Cheshire is 2.13%. This is one of the higher property tax rates in CT. Plan for a slightly higher mortgage payment based on the higher property tax rate.</v>
      </c>
      <c r="E5" t="str">
        <f>" [@[400-600k commentary]]You can expect to pay around "&amp;DOLLAR(Top_30_Cities[[#This Row],[Avg Tax Paid]],2)&amp;" per year in property taxes. "&amp;Top_30_Cities[[#This Row],[Tax Payment]]</f>
        <v xml:space="preserve"> [@[400-600k commentary]]You can expect to pay around $7,668.53 per year in property taxes. The taxes paid on properties in Cheshire are around the average. This could relate to the property tax rate or the having more home sales data points around the average price.</v>
      </c>
      <c r="F5"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108 homes sales in Cheshire. This breaks down into 0.9% homes that were under $200k, 22.2% between $200-$400k, 48.1% between $400-$600k, and 28.7% above $600k.</v>
      </c>
      <c r="G5" t="str">
        <f>Top_30_Cities[[#This Row],[200k commentary]]</f>
        <v>It may be extremely difficult to get a home in Cheshire for under $200k, only 0.9.% sold for under $200k within the dataset.You may think of looking in other areas with more options or increasing the price range you are looking at if wanting to stay in Cheshire.</v>
      </c>
      <c r="H5" s="9" t="str">
        <f>Top_30_Cities[[#This Row],[200-400k commentary]]</f>
        <v xml:space="preserve">Having 22.2% of home sales between $200-$400k, it may be a little more difficult to secure a home but still relatively easy to find a home at this range in Cheshire. </v>
      </c>
      <c r="I5" t="str">
        <f>Top_30_Cities[[#This Row],[400-600k commentary]]</f>
        <v xml:space="preserve">Having 22.2% of home sales between $400-$600k, it may be a little more difficult to secure a home but still relatively easy to find a home at this range in Cheshire. </v>
      </c>
      <c r="J5" s="9" t="str">
        <f>Top_30_Cities[[#This Row],[600k+ commentary]]</f>
        <v xml:space="preserve">With 28.7% of homes sales being above $600k, you should be able to find your dream home for under $700k fairly easily in Cheshire. </v>
      </c>
    </row>
    <row r="6" spans="1:10" x14ac:dyDescent="0.25">
      <c r="A6"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Danbury, we have 193 homes sales between 03/29/2024 and 12/20/2021, giving us a glimpse of homes sales values over a 830 day period. </v>
      </c>
      <c r="B6"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Danbury is $484,602. This is around the average price for homes in CT. Danbury has a max price within the data set of $695,000 and a min price of $110,000. </v>
      </c>
      <c r="C6"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Danbury has 3.38 bedrooms and 2.41 bathrooms. The home will typically be have around 2098 square feet of livable space.</v>
      </c>
      <c r="D6" t="str">
        <f>"The average tax rate in "&amp;Top_30_Cities[[#This Row],[city]]&amp;" is "&amp;Top_30_Cities[[#This Row],[Avg Tax Rate]]&amp;"%. "&amp;Top_30_Cities[[#This Row],[Taxes]]</f>
        <v>The average tax rate in Danbury is 1.69%. This is one of the lower tax rates in the state of CT. You may be able to capitalize on this by increasing the home purchase cost while still staying within budget for your new home.</v>
      </c>
      <c r="E6" t="str">
        <f>" [@[400-600k commentary]]You can expect to pay around "&amp;DOLLAR(Top_30_Cities[[#This Row],[Avg Tax Paid]],2)&amp;" per year in property taxes. "&amp;Top_30_Cities[[#This Row],[Tax Payment]]</f>
        <v xml:space="preserve"> [@[400-600k commentary]]You can expect to pay around $6,652.31 per year in property taxes. The taxes paid on properties in Danbury are around the average. This could relate to the property tax rate or the having more home sales data points around the average price.</v>
      </c>
      <c r="F6"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193 homes sales in Danbury. This breaks down into 2.1% homes that were under $200k, 17.6% between $200-$400k, 63.7% between $400-$600k, and 16.6% above $600k.</v>
      </c>
      <c r="G6" t="str">
        <f>Top_30_Cities[[#This Row],[200k commentary]]</f>
        <v>It may be extremely difficult to get a home in Danbury for under $200k, only 2.1.% sold for under $200k within the dataset.You may think of looking in other areas with more options or increasing the price range you are looking at if wanting to stay in Danbury.</v>
      </c>
      <c r="H6" s="9" t="str">
        <f>Top_30_Cities[[#This Row],[200-400k commentary]]</f>
        <v xml:space="preserve">Having 17.6% of home sales between $200-$400k, it may be a little more difficult to secure a home but still relatively easy to find a home at this range in Danbury. </v>
      </c>
      <c r="I6" t="str">
        <f>Top_30_Cities[[#This Row],[400-600k commentary]]</f>
        <v xml:space="preserve">Having 17.6% of home sales between $400-$600k, it may be a little more difficult to secure a home but still relatively easy to find a home at this range in Danbury. </v>
      </c>
      <c r="J6" s="9" t="str">
        <f>Top_30_Cities[[#This Row],[600k+ commentary]]</f>
        <v xml:space="preserve">Having 16.6% of home sales above $600k, it may be a little more difficult to secure a home but still relatively easy to find a home in this range in Danbury. </v>
      </c>
    </row>
    <row r="7" spans="1:10" x14ac:dyDescent="0.25">
      <c r="A7"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Enfield, we have 117 homes sales between 03/29/2024 and 12/22/2022, giving us a glimpse of homes sales values over a 463 day period. </v>
      </c>
      <c r="B7"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Enfield is $279,156. This is on the low end of home prices in CT. Enfield has a max price within the data set of $575,000 and a min price of $111,700. </v>
      </c>
      <c r="C7"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Enfield has 3.24 bedrooms and 1.72 bathrooms. The home will typically be have around 1543 square feet of livable space.</v>
      </c>
      <c r="D7" t="str">
        <f>"The average tax rate in "&amp;Top_30_Cities[[#This Row],[city]]&amp;" is "&amp;Top_30_Cities[[#This Row],[Avg Tax Rate]]&amp;"%. "&amp;Top_30_Cities[[#This Row],[Taxes]]</f>
        <v>The average tax rate in Enfield is 2.16%. This is one of the higher property tax rates in CT. Plan for a slightly higher mortgage payment based on the higher property tax rate.</v>
      </c>
      <c r="E7" t="str">
        <f>" [@[400-600k commentary]]You can expect to pay around "&amp;DOLLAR(Top_30_Cities[[#This Row],[Avg Tax Paid]],2)&amp;" per year in property taxes. "&amp;Top_30_Cities[[#This Row],[Tax Payment]]</f>
        <v xml:space="preserve"> [@[400-600k commentary]]You can expect to pay around $5,299.19 per year in property taxes. The taxes paid on properties in Enfield are below the average. This could relate to Enfield having a lower tax rate or more affordable homes sales information within the data set.</v>
      </c>
      <c r="F7"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117 homes sales in Enfield. This breaks down into 14.5% homes that were under $200k, 79.5% between $200-$400k, 6.0% between $400-$600k, and 0.0% above $600k.</v>
      </c>
      <c r="G7" t="str">
        <f>Top_30_Cities[[#This Row],[200k commentary]]</f>
        <v xml:space="preserve">Having 14.5% of home sales under $200k, it may be a little more difficult to secure a home but still relatively easy to find a home at this range in Enfield. </v>
      </c>
      <c r="H7" s="9" t="str">
        <f>Top_30_Cities[[#This Row],[200-400k commentary]]</f>
        <v xml:space="preserve">With 79.5% of homes sales being between $200-$400k, you should be able to find a fair priced home fairly easily in Enfield. </v>
      </c>
      <c r="I7" t="str">
        <f>Top_30_Cities[[#This Row],[400-600k commentary]]</f>
        <v xml:space="preserve">With 79.5% of homes sales being between $400-$600k, you should be able to find a higher priced home fairly easily in Enfield. </v>
      </c>
      <c r="J7" s="9" t="str">
        <f>Top_30_Cities[[#This Row],[600k+ commentary]]</f>
        <v>It might be extremely difficult to get a home in Enfield for above $600k, only 0.0.% sold between $600k-$700k within the dataset. You may think of looking in other areas with more options or adjusting the price range you are looking at if wanting to stay in Enfield.</v>
      </c>
    </row>
    <row r="8" spans="1:10" x14ac:dyDescent="0.25">
      <c r="A8"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Fairfield, we have 192 homes sales between 03/29/2024 and 08/30/2021, giving us a glimpse of homes sales values over a 942 day period. </v>
      </c>
      <c r="B8"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Fairfield is $595,316. This is on the high end of home prices in CT. Fairfield has a max price within the data set of $699,000 and a min price of $270,000. </v>
      </c>
      <c r="C8"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Fairfield has 3.21 bedrooms and 2.11 bathrooms. The home will typically be have around 1758 square feet of livable space.</v>
      </c>
      <c r="D8" t="str">
        <f>"The average tax rate in "&amp;Top_30_Cities[[#This Row],[city]]&amp;" is "&amp;Top_30_Cities[[#This Row],[Avg Tax Rate]]&amp;"%. "&amp;Top_30_Cities[[#This Row],[Taxes]]</f>
        <v>The average tax rate in Fairfield is 1.69%. This is one of the lower tax rates in the state of CT. You may be able to capitalize on this by increasing the home purchase cost while still staying within budget for your new home.</v>
      </c>
      <c r="E8" t="str">
        <f>" [@[400-600k commentary]]You can expect to pay around "&amp;DOLLAR(Top_30_Cities[[#This Row],[Avg Tax Paid]],2)&amp;" per year in property taxes. "&amp;Top_30_Cities[[#This Row],[Tax Payment]]</f>
        <v xml:space="preserve"> [@[400-600k commentary]]You can expect to pay around $8,808.80 per year in property taxes. The taxes paid on properties in Fairfield are around the average. This could relate to the property tax rate or the having more home sales data points around the average price.</v>
      </c>
      <c r="F8"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192 homes sales in Fairfield. This breaks down into 0.0% homes that were under $200k, 3.6% between $200-$400k, 44.8% between $400-$600k, and 51.6% above $600k.</v>
      </c>
      <c r="G8" t="str">
        <f>Top_30_Cities[[#This Row],[200k commentary]]</f>
        <v>It may be extremely difficult to get a home in Fairfield for under $200k, only 0.0.% sold for under $200k within the dataset.You may think of looking in other areas with more options or increasing the price range you are looking at if wanting to stay in Fairfield.</v>
      </c>
      <c r="H8" s="9" t="str">
        <f>Top_30_Cities[[#This Row],[200-400k commentary]]</f>
        <v>It may be extremely difficult to get a home in Fairfield between $200-$400k, only 3.6.% sold between $200-$400k within the dataset. You may think of looking in other areas with more options or adjusting the price range you are looking at if wanting to stay in Fairfield.</v>
      </c>
      <c r="I8" t="str">
        <f>Top_30_Cities[[#This Row],[400-600k commentary]]</f>
        <v>It may be extremely difficult to get a home in Fairfield between $400-$600k, only 3.6.% sold between $400-$600k within the dataset. You may think of looking in other areas with more options or adjusting the price range you are looking at if wanting to stay in Fairfield.</v>
      </c>
      <c r="J8" s="9" t="str">
        <f>Top_30_Cities[[#This Row],[600k+ commentary]]</f>
        <v xml:space="preserve">With 51.6% of homes sales being above $600k, you should be able to find your dream home for under $700k fairly easily in Fairfield. </v>
      </c>
    </row>
    <row r="9" spans="1:10" x14ac:dyDescent="0.25">
      <c r="A9"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Glastonbury, we have 150 homes sales between 03/29/2024 and 11/15/2021, giving us a glimpse of homes sales values over a 865 day period. </v>
      </c>
      <c r="B9"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Glastonbury is $528,144. This is on the high end of home prices in CT. Glastonbury has a max price within the data set of $699,900 and a min price of $240,000. </v>
      </c>
      <c r="C9"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Glastonbury has 3.64 bedrooms and 2.89 bathrooms. The home will typically be have around 2457 square feet of livable space.</v>
      </c>
      <c r="D9" t="str">
        <f>"The average tax rate in "&amp;Top_30_Cities[[#This Row],[city]]&amp;" is "&amp;Top_30_Cities[[#This Row],[Avg Tax Rate]]&amp;"%. "&amp;Top_30_Cities[[#This Row],[Taxes]]</f>
        <v>The average tax rate in Glastonbury is 2.16%. This is one of the higher property tax rates in CT. Plan for a slightly higher mortgage payment based on the higher property tax rate.</v>
      </c>
      <c r="E9" t="str">
        <f>" [@[400-600k commentary]]You can expect to pay around "&amp;DOLLAR(Top_30_Cities[[#This Row],[Avg Tax Paid]],2)&amp;" per year in property taxes. "&amp;Top_30_Cities[[#This Row],[Tax Payment]]</f>
        <v xml:space="preserve"> [@[400-600k commentary]]You can expect to pay around $9,547.83 per year in property taxes. The taxes paid on properties in Glastonbury are higher than the average. This could relate to the tax rate or having having higher home values on average.</v>
      </c>
      <c r="F9"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150 homes sales in Glastonbury. This breaks down into 0.0% homes that were under $200k, 12.0% between $200-$400k, 65.3% between $400-$600k, and 22.7% above $600k.</v>
      </c>
      <c r="G9" t="str">
        <f>Top_30_Cities[[#This Row],[200k commentary]]</f>
        <v>It may be extremely difficult to get a home in Glastonbury for under $200k, only 0.0.% sold for under $200k within the dataset.You may think of looking in other areas with more options or increasing the price range you are looking at if wanting to stay in Glastonbury.</v>
      </c>
      <c r="H9" s="9" t="str">
        <f>Top_30_Cities[[#This Row],[200-400k commentary]]</f>
        <v xml:space="preserve">Having 12.0% of home sales between $200-$400k, it may be a little more difficult to secure a home but still relatively easy to find a home at this range in Glastonbury. </v>
      </c>
      <c r="I9" t="str">
        <f>Top_30_Cities[[#This Row],[400-600k commentary]]</f>
        <v xml:space="preserve">Having 12.0% of home sales between $400-$600k, it may be a little more difficult to secure a home but still relatively easy to find a home at this range in Glastonbury. </v>
      </c>
      <c r="J9" s="9" t="str">
        <f>Top_30_Cities[[#This Row],[600k+ commentary]]</f>
        <v xml:space="preserve">Having 22.7% of home sales above $600k, it may be a little more difficult to secure a home but still relatively easy to find a home in this range in Glastonbury. </v>
      </c>
    </row>
    <row r="10" spans="1:10" x14ac:dyDescent="0.25">
      <c r="A10"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Guilford, we have 159 homes sales between 03/29/2024 and 08/31/2021, giving us a glimpse of homes sales values over a 941 day period. </v>
      </c>
      <c r="B10"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Guilford is $554,395. This is on the high end of home prices in CT. Guilford has a max price within the data set of $699,000 and a min price of $250,000. </v>
      </c>
      <c r="C10"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Guilford has 3.4 bedrooms and 2.69 bathrooms. The home will typically be have around 2298 square feet of livable space.</v>
      </c>
      <c r="D10" t="str">
        <f>"The average tax rate in "&amp;Top_30_Cities[[#This Row],[city]]&amp;" is "&amp;Top_30_Cities[[#This Row],[Avg Tax Rate]]&amp;"%. "&amp;Top_30_Cities[[#This Row],[Taxes]]</f>
        <v>The average tax rate in Guilford is 2.13%. This is one of the higher property tax rates in CT. Plan for a slightly higher mortgage payment based on the higher property tax rate.</v>
      </c>
      <c r="E10" t="str">
        <f>" [@[400-600k commentary]]You can expect to pay around "&amp;DOLLAR(Top_30_Cities[[#This Row],[Avg Tax Paid]],2)&amp;" per year in property taxes. "&amp;Top_30_Cities[[#This Row],[Tax Payment]]</f>
        <v xml:space="preserve"> [@[400-600k commentary]]You can expect to pay around $8,673.21 per year in property taxes. The taxes paid on properties in Guilford are around the average. This could relate to the property tax rate or the having more home sales data points around the average price.</v>
      </c>
      <c r="F10"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159 homes sales in Guilford. This breaks down into 0.0% homes that were under $200k, 10.7% between $200-$400k, 54.7% between $400-$600k, and 34.6% above $600k.</v>
      </c>
      <c r="G10" t="str">
        <f>Top_30_Cities[[#This Row],[200k commentary]]</f>
        <v>It may be extremely difficult to get a home in Guilford for under $200k, only 0.0.% sold for under $200k within the dataset.You may think of looking in other areas with more options or increasing the price range you are looking at if wanting to stay in Guilford.</v>
      </c>
      <c r="H10" s="9" t="str">
        <f>Top_30_Cities[[#This Row],[200-400k commentary]]</f>
        <v xml:space="preserve">Having 10.7% of home sales between $200-$400k, it may be a little more difficult to secure a home but still relatively easy to find a home at this range in Guilford. </v>
      </c>
      <c r="I10" t="str">
        <f>Top_30_Cities[[#This Row],[400-600k commentary]]</f>
        <v xml:space="preserve">Having 10.7% of home sales between $400-$600k, it may be a little more difficult to secure a home but still relatively easy to find a home at this range in Guilford. </v>
      </c>
      <c r="J10" s="9" t="str">
        <f>Top_30_Cities[[#This Row],[600k+ commentary]]</f>
        <v xml:space="preserve">With 34.6% of homes sales being above $600k, you should be able to find your dream home for under $700k fairly easily in Guilford. </v>
      </c>
    </row>
    <row r="11" spans="1:10" x14ac:dyDescent="0.25">
      <c r="A11"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Hamden, we have 209 homes sales between 03/29/2024 and 06/17/2022, giving us a glimpse of homes sales values over a 651 day period. </v>
      </c>
      <c r="B11"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Hamden is $384,552. This is on the low end of home prices in CT. Hamden has a max price within the data set of $695,000 and a min price of $105,000. </v>
      </c>
      <c r="C11"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Hamden has 3.38 bedrooms and 2.45 bathrooms. The home will typically be have around 2084 square feet of livable space.</v>
      </c>
      <c r="D11" t="str">
        <f>"The average tax rate in "&amp;Top_30_Cities[[#This Row],[city]]&amp;" is "&amp;Top_30_Cities[[#This Row],[Avg Tax Rate]]&amp;"%. "&amp;Top_30_Cities[[#This Row],[Taxes]]</f>
        <v>The average tax rate in Hamden is 2.13%. This is one of the higher property tax rates in CT. Plan for a slightly higher mortgage payment based on the higher property tax rate.</v>
      </c>
      <c r="E11" t="str">
        <f>" [@[400-600k commentary]]You can expect to pay around "&amp;DOLLAR(Top_30_Cities[[#This Row],[Avg Tax Paid]],2)&amp;" per year in property taxes. "&amp;Top_30_Cities[[#This Row],[Tax Payment]]</f>
        <v xml:space="preserve"> [@[400-600k commentary]]You can expect to pay around $10,038.84 per year in property taxes. The taxes paid on properties in Hamden are higher than the average. This could relate to the tax rate or having having higher home values on average.</v>
      </c>
      <c r="F11"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209 homes sales in Hamden. This breaks down into 10.0% homes that were under $200k, 50.7% between $200-$400k, 31.1% between $400-$600k, and 8.1% above $600k.</v>
      </c>
      <c r="G11" t="str">
        <f>Top_30_Cities[[#This Row],[200k commentary]]</f>
        <v xml:space="preserve">Having 10.0% of home sales under $200k, it may be a little more difficult to secure a home but still relatively easy to find a home at this range in Hamden. </v>
      </c>
      <c r="H11" s="9" t="str">
        <f>Top_30_Cities[[#This Row],[200-400k commentary]]</f>
        <v xml:space="preserve">With 50.7% of homes sales being between $200-$400k, you should be able to find a fair priced home fairly easily in Hamden. </v>
      </c>
      <c r="I11" t="str">
        <f>Top_30_Cities[[#This Row],[400-600k commentary]]</f>
        <v xml:space="preserve">With 50.7% of homes sales being between $400-$600k, you should be able to find a higher priced home fairly easily in Hamden. </v>
      </c>
      <c r="J11" s="9" t="str">
        <f>Top_30_Cities[[#This Row],[600k+ commentary]]</f>
        <v>With only having 8.1.% home sales being above $600k, finding a home will be more difficult, but not impossible.You will want to stay vigilant on new homes that pop up in this range if you want to stay in Hamden.</v>
      </c>
    </row>
    <row r="12" spans="1:10" x14ac:dyDescent="0.25">
      <c r="A12"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Manchester, we have 166 homes sales between 03/28/2024 and 10/13/2022, giving us a glimpse of homes sales values over a 532 day period. </v>
      </c>
      <c r="B12"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Manchester is $344,788. This is on the low end of home prices in CT. Manchester has a max price within the data set of $650,000 and a min price of $101,000. </v>
      </c>
      <c r="C12"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Manchester has 3.33 bedrooms and 2.29 bathrooms. The home will typically be have around 1933 square feet of livable space.</v>
      </c>
      <c r="D12" t="str">
        <f>"The average tax rate in "&amp;Top_30_Cities[[#This Row],[city]]&amp;" is "&amp;Top_30_Cities[[#This Row],[Avg Tax Rate]]&amp;"%. "&amp;Top_30_Cities[[#This Row],[Taxes]]</f>
        <v>The average tax rate in Manchester is 2.16000000000001%. This is one of the higher property tax rates in CT. Plan for a slightly higher mortgage payment based on the higher property tax rate.</v>
      </c>
      <c r="E12" t="str">
        <f>" [@[400-600k commentary]]You can expect to pay around "&amp;DOLLAR(Top_30_Cities[[#This Row],[Avg Tax Paid]],2)&amp;" per year in property taxes. "&amp;Top_30_Cities[[#This Row],[Tax Payment]]</f>
        <v xml:space="preserve"> [@[400-600k commentary]]You can expect to pay around $6,935.32 per year in property taxes. The taxes paid on properties in Manchester are around the average. This could relate to the property tax rate or the having more home sales data points around the average price.</v>
      </c>
      <c r="F12"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166 homes sales in Manchester. This breaks down into 13.3% homes that were under $200k, 56.6% between $200-$400k, 27.7% between $400-$600k, and 2.4% above $600k.</v>
      </c>
      <c r="G12" t="str">
        <f>Top_30_Cities[[#This Row],[200k commentary]]</f>
        <v xml:space="preserve">Having 13.3% of home sales under $200k, it may be a little more difficult to secure a home but still relatively easy to find a home at this range in Manchester. </v>
      </c>
      <c r="H12" s="9" t="str">
        <f>Top_30_Cities[[#This Row],[200-400k commentary]]</f>
        <v xml:space="preserve">With 56.6% of homes sales being between $200-$400k, you should be able to find a fair priced home fairly easily in Manchester. </v>
      </c>
      <c r="I12" t="str">
        <f>Top_30_Cities[[#This Row],[400-600k commentary]]</f>
        <v xml:space="preserve">With 56.6% of homes sales being between $400-$600k, you should be able to find a higher priced home fairly easily in Manchester. </v>
      </c>
      <c r="J12" s="9" t="str">
        <f>Top_30_Cities[[#This Row],[600k+ commentary]]</f>
        <v>It might be extremely difficult to get a home in Manchester for above $600k, only 2.4.% sold between $600k-$700k within the dataset. You may think of looking in other areas with more options or adjusting the price range you are looking at if wanting to stay in Manchester.</v>
      </c>
    </row>
    <row r="13" spans="1:10" x14ac:dyDescent="0.25">
      <c r="A13"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Meriden, we have 174 homes sales between 03/28/2024 and 11/15/2022, giving us a glimpse of homes sales values over a 499 day period. </v>
      </c>
      <c r="B13"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Meriden is $284,002. This is on the low end of home prices in CT. Meriden has a max price within the data set of $565,000 and a min price of $104,000. </v>
      </c>
      <c r="C13"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Meriden has 3.15 bedrooms and 1.95 bathrooms. The home will typically be have around 1648 square feet of livable space.</v>
      </c>
      <c r="D13" t="str">
        <f>"The average tax rate in "&amp;Top_30_Cities[[#This Row],[city]]&amp;" is "&amp;Top_30_Cities[[#This Row],[Avg Tax Rate]]&amp;"%. "&amp;Top_30_Cities[[#This Row],[Taxes]]</f>
        <v>The average tax rate in Meriden is 2.13%. This is one of the higher property tax rates in CT. Plan for a slightly higher mortgage payment based on the higher property tax rate.</v>
      </c>
      <c r="E13" t="str">
        <f>" [@[400-600k commentary]]You can expect to pay around "&amp;DOLLAR(Top_30_Cities[[#This Row],[Avg Tax Paid]],2)&amp;" per year in property taxes. "&amp;Top_30_Cities[[#This Row],[Tax Payment]]</f>
        <v xml:space="preserve"> [@[400-600k commentary]]You can expect to pay around $5,403.96 per year in property taxes. The taxes paid on properties in Meriden are below the average. This could relate to Meriden having a lower tax rate or more affordable homes sales information within the data set.</v>
      </c>
      <c r="F13"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174 homes sales in Meriden. This breaks down into 23.0% homes that were under $200k, 65.5% between $200-$400k, 11.5% between $400-$600k, and 0.0% above $600k.</v>
      </c>
      <c r="G13" t="str">
        <f>Top_30_Cities[[#This Row],[200k commentary]]</f>
        <v xml:space="preserve">Having 23.0% of home sales under $200k, it may be a little more difficult to secure a home but still relatively easy to find a home at this range in Meriden. </v>
      </c>
      <c r="H13" s="9" t="str">
        <f>Top_30_Cities[[#This Row],[200-400k commentary]]</f>
        <v xml:space="preserve">With 65.5% of homes sales being between $200-$400k, you should be able to find a fair priced home fairly easily in Meriden. </v>
      </c>
      <c r="I13" t="str">
        <f>Top_30_Cities[[#This Row],[400-600k commentary]]</f>
        <v xml:space="preserve">With 65.5% of homes sales being between $400-$600k, you should be able to find a higher priced home fairly easily in Meriden. </v>
      </c>
      <c r="J13" s="9" t="str">
        <f>Top_30_Cities[[#This Row],[600k+ commentary]]</f>
        <v>It might be extremely difficult to get a home in Meriden for above $600k, only 0.0.% sold between $600k-$700k within the dataset. You may think of looking in other areas with more options or adjusting the price range you are looking at if wanting to stay in Meriden.</v>
      </c>
    </row>
    <row r="14" spans="1:10" x14ac:dyDescent="0.25">
      <c r="A14"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Milford, we have 267 homes sales between 03/28/2024 and 10/19/2021, giving us a glimpse of homes sales values over a 891 day period. </v>
      </c>
      <c r="B14"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Milford is $513,307. This is on the high end of home prices in CT. Milford has a max price within the data set of $699,900 and a min price of $102,000. </v>
      </c>
      <c r="C14"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Milford has 3.24 bedrooms and 2.26 bathrooms. The home will typically be have around 1841 square feet of livable space.</v>
      </c>
      <c r="D14" t="str">
        <f>"The average tax rate in "&amp;Top_30_Cities[[#This Row],[city]]&amp;" is "&amp;Top_30_Cities[[#This Row],[Avg Tax Rate]]&amp;"%. "&amp;Top_30_Cities[[#This Row],[Taxes]]</f>
        <v>The average tax rate in Milford is 2.13%. This is one of the higher property tax rates in CT. Plan for a slightly higher mortgage payment based on the higher property tax rate.</v>
      </c>
      <c r="E14" t="str">
        <f>" [@[400-600k commentary]]You can expect to pay around "&amp;DOLLAR(Top_30_Cities[[#This Row],[Avg Tax Paid]],2)&amp;" per year in property taxes. "&amp;Top_30_Cities[[#This Row],[Tax Payment]]</f>
        <v xml:space="preserve"> [@[400-600k commentary]]You can expect to pay around $7,183.14 per year in property taxes. The taxes paid on properties in Milford are around the average. This could relate to the property tax rate or the having more home sales data points around the average price.</v>
      </c>
      <c r="F14"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267 homes sales in Milford. This breaks down into 1.5% homes that were under $200k, 12.0% between $200-$400k, 64.4% between $400-$600k, and 22.1% above $600k.</v>
      </c>
      <c r="G14" t="str">
        <f>Top_30_Cities[[#This Row],[200k commentary]]</f>
        <v>It may be extremely difficult to get a home in Milford for under $200k, only 1.5.% sold for under $200k within the dataset.You may think of looking in other areas with more options or increasing the price range you are looking at if wanting to stay in Milford.</v>
      </c>
      <c r="H14" s="9" t="str">
        <f>Top_30_Cities[[#This Row],[200-400k commentary]]</f>
        <v xml:space="preserve">Having 12.0% of home sales between $200-$400k, it may be a little more difficult to secure a home but still relatively easy to find a home at this range in Milford. </v>
      </c>
      <c r="I14" t="str">
        <f>Top_30_Cities[[#This Row],[400-600k commentary]]</f>
        <v xml:space="preserve">Having 12.0% of home sales between $400-$600k, it may be a little more difficult to secure a home but still relatively easy to find a home at this range in Milford. </v>
      </c>
      <c r="J14" s="9" t="str">
        <f>Top_30_Cities[[#This Row],[600k+ commentary]]</f>
        <v xml:space="preserve">Having 22.1% of home sales above $600k, it may be a little more difficult to secure a home but still relatively easy to find a home in this range in Milford. </v>
      </c>
    </row>
    <row r="15" spans="1:10" x14ac:dyDescent="0.25">
      <c r="A15"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Monroe, we have 124 homes sales between 03/27/2024 and 10/07/2021, giving us a glimpse of homes sales values over a 902 day period. </v>
      </c>
      <c r="B15"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Monroe is $556,074. This is on the high end of home prices in CT. Monroe has a max price within the data set of $695,000 and a min price of $220,000. </v>
      </c>
      <c r="C15"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Monroe has 3.5 bedrooms and 2.71 bathrooms. The home will typically be have around 2365 square feet of livable space.</v>
      </c>
      <c r="D15" t="str">
        <f>"The average tax rate in "&amp;Top_30_Cities[[#This Row],[city]]&amp;" is "&amp;Top_30_Cities[[#This Row],[Avg Tax Rate]]&amp;"%. "&amp;Top_30_Cities[[#This Row],[Taxes]]</f>
        <v>The average tax rate in Monroe is 1.69%. This is one of the lower tax rates in the state of CT. You may be able to capitalize on this by increasing the home purchase cost while still staying within budget for your new home.</v>
      </c>
      <c r="E15" t="str">
        <f>" [@[400-600k commentary]]You can expect to pay around "&amp;DOLLAR(Top_30_Cities[[#This Row],[Avg Tax Paid]],2)&amp;" per year in property taxes. "&amp;Top_30_Cities[[#This Row],[Tax Payment]]</f>
        <v xml:space="preserve"> [@[400-600k commentary]]You can expect to pay around $9,602.99 per year in property taxes. The taxes paid on properties in Monroe are higher than the average. This could relate to the tax rate or having having higher home values on average.</v>
      </c>
      <c r="F15"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124 homes sales in Monroe. This breaks down into 0.0% homes that were under $200k, 5.6% between $200-$400k, 62.1% between $400-$600k, and 32.3% above $600k.</v>
      </c>
      <c r="G15" t="str">
        <f>Top_30_Cities[[#This Row],[200k commentary]]</f>
        <v>It may be extremely difficult to get a home in Monroe for under $200k, only 0.0.% sold for under $200k within the dataset.You may think of looking in other areas with more options or increasing the price range you are looking at if wanting to stay in Monroe.</v>
      </c>
      <c r="H15" s="9" t="str">
        <f>Top_30_Cities[[#This Row],[200-400k commentary]]</f>
        <v>With only having 5.6.% home sales being between $200-$400k, finding a home will be more difficult, but not impossible.You will want to stay vigilant on new homes that pop up in this range if you want to stay in Monroe.</v>
      </c>
      <c r="I15" t="str">
        <f>Top_30_Cities[[#This Row],[400-600k commentary]]</f>
        <v>With only having 5.6.% home sales being between $400-$600k, finding a home will be more difficult, but not impossible.You will want to stay vigilant on new homes that pop up in this range if you want to stay in Monroe.</v>
      </c>
      <c r="J15" s="9" t="str">
        <f>Top_30_Cities[[#This Row],[600k+ commentary]]</f>
        <v xml:space="preserve">With 32.3% of homes sales being above $600k, you should be able to find your dream home for under $700k fairly easily in Monroe. </v>
      </c>
    </row>
    <row r="16" spans="1:10" x14ac:dyDescent="0.25">
      <c r="A16"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New Britain, we have 127 homes sales between 03/28/2024 and 12/01/2022, giving us a glimpse of homes sales values over a 483 day period. </v>
      </c>
      <c r="B16"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New Britain is $247,788. This is on the low end of home prices in CT. New Britain has a max price within the data set of $524,900 and a min price of $106,000. </v>
      </c>
      <c r="C16"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New Britain has 3.24 bedrooms and 1.87 bathrooms. The home will typically be have around 1608 square feet of livable space.</v>
      </c>
      <c r="D16" t="str">
        <f>"The average tax rate in "&amp;Top_30_Cities[[#This Row],[city]]&amp;" is "&amp;Top_30_Cities[[#This Row],[Avg Tax Rate]]&amp;"%. "&amp;Top_30_Cities[[#This Row],[Taxes]]</f>
        <v>The average tax rate in New Britain is 2.16%. This is one of the higher property tax rates in CT. Plan for a slightly higher mortgage payment based on the higher property tax rate.</v>
      </c>
      <c r="E16" t="str">
        <f>" [@[400-600k commentary]]You can expect to pay around "&amp;DOLLAR(Top_30_Cities[[#This Row],[Avg Tax Paid]],2)&amp;" per year in property taxes. "&amp;Top_30_Cities[[#This Row],[Tax Payment]]</f>
        <v xml:space="preserve"> [@[400-600k commentary]]You can expect to pay around $5,655.67 per year in property taxes. The taxes paid on properties in New Britain are below the average. This could relate to New Britain having a lower tax rate or more affordable homes sales information within the data set.</v>
      </c>
      <c r="F16"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127 homes sales in New Britain. This breaks down into 30.7% homes that were under $200k, 64.6% between $200-$400k, 4.7% between $400-$600k, and 0.0% above $600k.</v>
      </c>
      <c r="G16" t="str">
        <f>Top_30_Cities[[#This Row],[200k commentary]]</f>
        <v xml:space="preserve">With 30.7% of homes sales being under $200k, you should be able to find a lower priced home fairly easily in New Britain. </v>
      </c>
      <c r="H16" s="9" t="str">
        <f>Top_30_Cities[[#This Row],[200-400k commentary]]</f>
        <v xml:space="preserve">With 64.6% of homes sales being between $200-$400k, you should be able to find a fair priced home fairly easily in New Britain. </v>
      </c>
      <c r="I16" t="str">
        <f>Top_30_Cities[[#This Row],[400-600k commentary]]</f>
        <v xml:space="preserve">With 64.6% of homes sales being between $400-$600k, you should be able to find a higher priced home fairly easily in New Britain. </v>
      </c>
      <c r="J16" s="9" t="str">
        <f>Top_30_Cities[[#This Row],[600k+ commentary]]</f>
        <v>It might be extremely difficult to get a home in New Britain for above $600k, only 0.0.% sold between $600k-$700k within the dataset. You may think of looking in other areas with more options or adjusting the price range you are looking at if wanting to stay in New Britain.</v>
      </c>
    </row>
    <row r="17" spans="1:10" x14ac:dyDescent="0.25">
      <c r="A17"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New Haven, we have 133 homes sales between 03/27/2024 and 09/20/2022, giving us a glimpse of homes sales values over a 554 day period. </v>
      </c>
      <c r="B17"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New Haven is $325,337. This is on the low end of home prices in CT. New Haven has a max price within the data set of $660,000 and a min price of $108,000. </v>
      </c>
      <c r="C17"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New Haven has 3.34 bedrooms and 2.08 bathrooms. The home will typically be have around 1750 square feet of livable space.</v>
      </c>
      <c r="D17" t="str">
        <f>"The average tax rate in "&amp;Top_30_Cities[[#This Row],[city]]&amp;" is "&amp;Top_30_Cities[[#This Row],[Avg Tax Rate]]&amp;"%. "&amp;Top_30_Cities[[#This Row],[Taxes]]</f>
        <v>The average tax rate in New Haven is 2.13%. This is one of the higher property tax rates in CT. Plan for a slightly higher mortgage payment based on the higher property tax rate.</v>
      </c>
      <c r="E17" t="str">
        <f>" [@[400-600k commentary]]You can expect to pay around "&amp;DOLLAR(Top_30_Cities[[#This Row],[Avg Tax Paid]],2)&amp;" per year in property taxes. "&amp;Top_30_Cities[[#This Row],[Tax Payment]]</f>
        <v xml:space="preserve"> [@[400-600k commentary]]You can expect to pay around $6,856.83 per year in property taxes. The taxes paid on properties in New Haven are around the average. This could relate to the property tax rate or the having more home sales data points around the average price.</v>
      </c>
      <c r="F17"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133 homes sales in New Haven. This breaks down into 29.3% homes that were under $200k, 39.1% between $200-$400k, 24.8% between $400-$600k, and 6.8% above $600k.</v>
      </c>
      <c r="G17" t="str">
        <f>Top_30_Cities[[#This Row],[200k commentary]]</f>
        <v xml:space="preserve">With 29.3% of homes sales being under $200k, you should be able to find a lower priced home fairly easily in New Haven. </v>
      </c>
      <c r="H17" s="9" t="str">
        <f>Top_30_Cities[[#This Row],[200-400k commentary]]</f>
        <v xml:space="preserve">With 39.1% of homes sales being between $200-$400k, you should be able to find a fair priced home fairly easily in New Haven. </v>
      </c>
      <c r="I17" t="str">
        <f>Top_30_Cities[[#This Row],[400-600k commentary]]</f>
        <v xml:space="preserve">With 39.1% of homes sales being between $400-$600k, you should be able to find a higher priced home fairly easily in New Haven. </v>
      </c>
      <c r="J17" s="9" t="str">
        <f>Top_30_Cities[[#This Row],[600k+ commentary]]</f>
        <v>With only having 6.8.% home sales being above $600k, finding a home will be more difficult, but not impossible.You will want to stay vigilant on new homes that pop up in this range if you want to stay in New Haven.</v>
      </c>
    </row>
    <row r="18" spans="1:10" x14ac:dyDescent="0.25">
      <c r="A18"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Newington, we have 108 homes sales between 03/29/2024 and 12/07/2022, giving us a glimpse of homes sales values over a 478 day period. </v>
      </c>
      <c r="B18"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Newington is $384,878. This is on the low end of home prices in CT. Newington has a max price within the data set of $650,000 and a min price of $107,000. </v>
      </c>
      <c r="C18"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Newington has 3.28 bedrooms and 2.33 bathrooms. The home will typically be have around 2021 square feet of livable space.</v>
      </c>
      <c r="D18" t="str">
        <f>"The average tax rate in "&amp;Top_30_Cities[[#This Row],[city]]&amp;" is "&amp;Top_30_Cities[[#This Row],[Avg Tax Rate]]&amp;"%. "&amp;Top_30_Cities[[#This Row],[Taxes]]</f>
        <v>The average tax rate in Newington is 2.16%. This is one of the higher property tax rates in CT. Plan for a slightly higher mortgage payment based on the higher property tax rate.</v>
      </c>
      <c r="E18" t="str">
        <f>" [@[400-600k commentary]]You can expect to pay around "&amp;DOLLAR(Top_30_Cities[[#This Row],[Avg Tax Paid]],2)&amp;" per year in property taxes. "&amp;Top_30_Cities[[#This Row],[Tax Payment]]</f>
        <v xml:space="preserve"> [@[400-600k commentary]]You can expect to pay around $6,861.63 per year in property taxes. The taxes paid on properties in Newington are around the average. This could relate to the property tax rate or the having more home sales data points around the average price.</v>
      </c>
      <c r="F18"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108 homes sales in Newington. This breaks down into 5.6% homes that were under $200k, 56.5% between $200-$400k, 35.2% between $400-$600k, and 2.8% above $600k.</v>
      </c>
      <c r="G18" t="str">
        <f>Top_30_Cities[[#This Row],[200k commentary]]</f>
        <v>With only having 5.6.% home sales being under $200k, finding a home will be more difficult, but not impossible.You will want to stay vigilant on new homes that pop up in this range if you want to stay in Newington.</v>
      </c>
      <c r="H18" s="9" t="str">
        <f>Top_30_Cities[[#This Row],[200-400k commentary]]</f>
        <v xml:space="preserve">With 56.5% of homes sales being between $200-$400k, you should be able to find a fair priced home fairly easily in Newington. </v>
      </c>
      <c r="I18" t="str">
        <f>Top_30_Cities[[#This Row],[400-600k commentary]]</f>
        <v xml:space="preserve">With 56.5% of homes sales being between $400-$600k, you should be able to find a higher priced home fairly easily in Newington. </v>
      </c>
      <c r="J18" s="9" t="str">
        <f>Top_30_Cities[[#This Row],[600k+ commentary]]</f>
        <v>It might be extremely difficult to get a home in Newington for above $600k, only 2.8.% sold between $600k-$700k within the dataset. You may think of looking in other areas with more options or adjusting the price range you are looking at if wanting to stay in Newington.</v>
      </c>
    </row>
    <row r="19" spans="1:10" x14ac:dyDescent="0.25">
      <c r="A19"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North Haven, we have 109 homes sales between 03/28/2024 and 10/20/2021, giving us a glimpse of homes sales values over a 890 day period. </v>
      </c>
      <c r="B19"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North Haven is $448,608. This is around the average price for homes in CT. North Haven has a max price within the data set of $699,000 and a min price of $108,000. </v>
      </c>
      <c r="C19"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North Haven has 3.43 bedrooms and 2.49 bathrooms. The home will typically be have around 2141 square feet of livable space.</v>
      </c>
      <c r="D19" t="str">
        <f>"The average tax rate in "&amp;Top_30_Cities[[#This Row],[city]]&amp;" is "&amp;Top_30_Cities[[#This Row],[Avg Tax Rate]]&amp;"%. "&amp;Top_30_Cities[[#This Row],[Taxes]]</f>
        <v>The average tax rate in North Haven is 2.13%. This is one of the higher property tax rates in CT. Plan for a slightly higher mortgage payment based on the higher property tax rate.</v>
      </c>
      <c r="E19" t="str">
        <f>" [@[400-600k commentary]]You can expect to pay around "&amp;DOLLAR(Top_30_Cities[[#This Row],[Avg Tax Paid]],2)&amp;" per year in property taxes. "&amp;Top_30_Cities[[#This Row],[Tax Payment]]</f>
        <v xml:space="preserve"> [@[400-600k commentary]]You can expect to pay around $7,031.00 per year in property taxes. The taxes paid on properties in North Haven are around the average. This could relate to the property tax rate or the having more home sales data points around the average price.</v>
      </c>
      <c r="F19"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109 homes sales in North Haven. This breaks down into 5.5% homes that were under $200k, 28.4% between $200-$400k, 55.0% between $400-$600k, and 11.0% above $600k.</v>
      </c>
      <c r="G19" t="str">
        <f>Top_30_Cities[[#This Row],[200k commentary]]</f>
        <v>With only having 5.5.% home sales being under $200k, finding a home will be more difficult, but not impossible.You will want to stay vigilant on new homes that pop up in this range if you want to stay in North Haven.</v>
      </c>
      <c r="H19" s="9" t="str">
        <f>Top_30_Cities[[#This Row],[200-400k commentary]]</f>
        <v xml:space="preserve">With 28.4% of homes sales being between $200-$400k, you should be able to find a fair priced home fairly easily in North Haven. </v>
      </c>
      <c r="I19" t="str">
        <f>Top_30_Cities[[#This Row],[400-600k commentary]]</f>
        <v xml:space="preserve">With 28.4% of homes sales being between $400-$600k, you should be able to find a higher priced home fairly easily in North Haven. </v>
      </c>
      <c r="J19" s="9" t="str">
        <f>Top_30_Cities[[#This Row],[600k+ commentary]]</f>
        <v xml:space="preserve">Having 11.0% of home sales above $600k, it may be a little more difficult to secure a home but still relatively easy to find a home in this range in North Haven. </v>
      </c>
    </row>
    <row r="20" spans="1:10" x14ac:dyDescent="0.25">
      <c r="A20"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Norwalk, we have 370 homes sales between 03/26/2024 and 09/15/2021, giving us a glimpse of homes sales values over a 923 day period. </v>
      </c>
      <c r="B20"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Norwalk is $589,359. This is on the high end of home prices in CT. Norwalk has a max price within the data set of $699,900 and a min price of $145,000. </v>
      </c>
      <c r="C20"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Norwalk has 3.32 bedrooms and 2.33 bathrooms. The home will typically be have around 1920 square feet of livable space.</v>
      </c>
      <c r="D20" t="str">
        <f>"The average tax rate in "&amp;Top_30_Cities[[#This Row],[city]]&amp;" is "&amp;Top_30_Cities[[#This Row],[Avg Tax Rate]]&amp;"%. "&amp;Top_30_Cities[[#This Row],[Taxes]]</f>
        <v>The average tax rate in Norwalk is 1.69000000000001%. This is one of the lower tax rates in the state of CT. You may be able to capitalize on this by increasing the home purchase cost while still staying within budget for your new home.</v>
      </c>
      <c r="E20" t="str">
        <f>" [@[400-600k commentary]]You can expect to pay around "&amp;DOLLAR(Top_30_Cities[[#This Row],[Avg Tax Paid]],2)&amp;" per year in property taxes. "&amp;Top_30_Cities[[#This Row],[Tax Payment]]</f>
        <v xml:space="preserve"> [@[400-600k commentary]]You can expect to pay around $7,740.84 per year in property taxes. The taxes paid on properties in Norwalk are around the average. This could relate to the property tax rate or the having more home sales data points around the average price.</v>
      </c>
      <c r="F20"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370 homes sales in Norwalk. This breaks down into 0.5% homes that were under $200k, 3.0% between $200-$400k, 48.9% between $400-$600k, and 47.6% above $600k.</v>
      </c>
      <c r="G20" t="str">
        <f>Top_30_Cities[[#This Row],[200k commentary]]</f>
        <v>It may be extremely difficult to get a home in Norwalk for under $200k, only 0.5.% sold for under $200k within the dataset.You may think of looking in other areas with more options or increasing the price range you are looking at if wanting to stay in Norwalk.</v>
      </c>
      <c r="H20" s="9" t="str">
        <f>Top_30_Cities[[#This Row],[200-400k commentary]]</f>
        <v>It may be extremely difficult to get a home in Norwalk between $200-$400k, only 3.0.% sold between $200-$400k within the dataset. You may think of looking in other areas with more options or adjusting the price range you are looking at if wanting to stay in Norwalk.</v>
      </c>
      <c r="I20" t="str">
        <f>Top_30_Cities[[#This Row],[400-600k commentary]]</f>
        <v>It may be extremely difficult to get a home in Norwalk between $400-$600k, only 3.0.% sold between $400-$600k within the dataset. You may think of looking in other areas with more options or adjusting the price range you are looking at if wanting to stay in Norwalk.</v>
      </c>
      <c r="J20" s="9" t="str">
        <f>Top_30_Cities[[#This Row],[600k+ commentary]]</f>
        <v xml:space="preserve">With 47.6% of homes sales being above $600k, you should be able to find your dream home for under $700k fairly easily in Norwalk. </v>
      </c>
    </row>
    <row r="21" spans="1:10" x14ac:dyDescent="0.25">
      <c r="A21"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Shelton, we have 158 homes sales between 03/28/2024 and 11/22/2021, giving us a glimpse of homes sales values over a 857 day period. </v>
      </c>
      <c r="B21"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Shelton is $526,993. This is on the high end of home prices in CT. Shelton has a max price within the data set of $690,000 and a min price of $106,000. </v>
      </c>
      <c r="C21"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Shelton has 3.33 bedrooms and 2.57 bathrooms. The home will typically be have around 2248 square feet of livable space.</v>
      </c>
      <c r="D21" t="str">
        <f>"The average tax rate in "&amp;Top_30_Cities[[#This Row],[city]]&amp;" is "&amp;Top_30_Cities[[#This Row],[Avg Tax Rate]]&amp;"%. "&amp;Top_30_Cities[[#This Row],[Taxes]]</f>
        <v>The average tax rate in Shelton is 1.69%. This is one of the lower tax rates in the state of CT. You may be able to capitalize on this by increasing the home purchase cost while still staying within budget for your new home.</v>
      </c>
      <c r="E21" t="str">
        <f>" [@[400-600k commentary]]You can expect to pay around "&amp;DOLLAR(Top_30_Cities[[#This Row],[Avg Tax Paid]],2)&amp;" per year in property taxes. "&amp;Top_30_Cities[[#This Row],[Tax Payment]]</f>
        <v xml:space="preserve"> [@[400-600k commentary]]You can expect to pay around $4,997.73 per year in property taxes. The taxes paid on properties in Shelton are below the average. This could relate to Shelton having a lower tax rate or more affordable homes sales information within the data set.</v>
      </c>
      <c r="F21"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158 homes sales in Shelton. This breaks down into 0.6% homes that were under $200k, 13.3% between $200-$400k, 60.8% between $400-$600k, and 25.3% above $600k.</v>
      </c>
      <c r="G21" t="str">
        <f>Top_30_Cities[[#This Row],[200k commentary]]</f>
        <v>It may be extremely difficult to get a home in Shelton for under $200k, only 0.6.% sold for under $200k within the dataset.You may think of looking in other areas with more options or increasing the price range you are looking at if wanting to stay in Shelton.</v>
      </c>
      <c r="H21" s="9" t="str">
        <f>Top_30_Cities[[#This Row],[200-400k commentary]]</f>
        <v xml:space="preserve">Having 13.3% of home sales between $200-$400k, it may be a little more difficult to secure a home but still relatively easy to find a home at this range in Shelton. </v>
      </c>
      <c r="I21" t="str">
        <f>Top_30_Cities[[#This Row],[400-600k commentary]]</f>
        <v xml:space="preserve">Having 13.3% of home sales between $400-$600k, it may be a little more difficult to secure a home but still relatively easy to find a home at this range in Shelton. </v>
      </c>
      <c r="J21" s="9" t="str">
        <f>Top_30_Cities[[#This Row],[600k+ commentary]]</f>
        <v xml:space="preserve">With 25.3% of homes sales being above $600k, you should be able to find your dream home for under $700k fairly easily in Shelton. </v>
      </c>
    </row>
    <row r="22" spans="1:10" x14ac:dyDescent="0.25">
      <c r="A22"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South Windsor, we have 105 homes sales between 03/28/2024 and 06/06/2022, giving us a glimpse of homes sales values over a 661 day period. </v>
      </c>
      <c r="B22"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South Windsor is $501,861. This is on the high end of home prices in CT. South Windsor has a max price within the data set of $695,000 and a min price of $150,000. </v>
      </c>
      <c r="C22"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South Windsor has 3.79 bedrooms and 3 bathrooms. The home will typically be have around 2509 square feet of livable space.</v>
      </c>
      <c r="D22" t="str">
        <f>"The average tax rate in "&amp;Top_30_Cities[[#This Row],[city]]&amp;" is "&amp;Top_30_Cities[[#This Row],[Avg Tax Rate]]&amp;"%. "&amp;Top_30_Cities[[#This Row],[Taxes]]</f>
        <v>The average tax rate in South Windsor is 2.16%. This is one of the higher property tax rates in CT. Plan for a slightly higher mortgage payment based on the higher property tax rate.</v>
      </c>
      <c r="E22" t="str">
        <f>" [@[400-600k commentary]]You can expect to pay around "&amp;DOLLAR(Top_30_Cities[[#This Row],[Avg Tax Paid]],2)&amp;" per year in property taxes. "&amp;Top_30_Cities[[#This Row],[Tax Payment]]</f>
        <v xml:space="preserve"> [@[400-600k commentary]]You can expect to pay around $9,731.71 per year in property taxes. The taxes paid on properties in South Windsor are higher than the average. This could relate to the tax rate or having having higher home values on average.</v>
      </c>
      <c r="F22"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105 homes sales in South Windsor. This breaks down into 1.0% homes that were under $200k, 21.9% between $200-$400k, 50.5% between $400-$600k, and 26.7% above $600k.</v>
      </c>
      <c r="G22" t="str">
        <f>Top_30_Cities[[#This Row],[200k commentary]]</f>
        <v>It may be extremely difficult to get a home in South Windsor for under $200k, only 1.0.% sold for under $200k within the dataset.You may think of looking in other areas with more options or increasing the price range you are looking at if wanting to stay in South Windsor.</v>
      </c>
      <c r="H22" s="9" t="str">
        <f>Top_30_Cities[[#This Row],[200-400k commentary]]</f>
        <v xml:space="preserve">Having 21.9% of home sales between $200-$400k, it may be a little more difficult to secure a home but still relatively easy to find a home at this range in South Windsor. </v>
      </c>
      <c r="I22" t="str">
        <f>Top_30_Cities[[#This Row],[400-600k commentary]]</f>
        <v xml:space="preserve">Having 21.9% of home sales between $400-$600k, it may be a little more difficult to secure a home but still relatively easy to find a home at this range in South Windsor. </v>
      </c>
      <c r="J22" s="9" t="str">
        <f>Top_30_Cities[[#This Row],[600k+ commentary]]</f>
        <v xml:space="preserve">With 26.7% of homes sales being above $600k, you should be able to find your dream home for under $700k fairly easily in South Windsor. </v>
      </c>
    </row>
    <row r="23" spans="1:10" x14ac:dyDescent="0.25">
      <c r="A23"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Southington, we have 148 homes sales between 03/28/2024 and 05/31/2022, giving us a glimpse of homes sales values over a 667 day period. </v>
      </c>
      <c r="B23"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Southington is $490,127. This is around the average price for homes in CT. Southington has a max price within the data set of $699,900 and a min price of $165,000. </v>
      </c>
      <c r="C23"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Southington has 3.51 bedrooms and 2.66 bathrooms. The home will typically be have around 2303 square feet of livable space.</v>
      </c>
      <c r="D23" t="str">
        <f>"The average tax rate in "&amp;Top_30_Cities[[#This Row],[city]]&amp;" is "&amp;Top_30_Cities[[#This Row],[Avg Tax Rate]]&amp;"%. "&amp;Top_30_Cities[[#This Row],[Taxes]]</f>
        <v>The average tax rate in Southington is 2.16%. This is one of the higher property tax rates in CT. Plan for a slightly higher mortgage payment based on the higher property tax rate.</v>
      </c>
      <c r="E23" t="str">
        <f>" [@[400-600k commentary]]You can expect to pay around "&amp;DOLLAR(Top_30_Cities[[#This Row],[Avg Tax Paid]],2)&amp;" per year in property taxes. "&amp;Top_30_Cities[[#This Row],[Tax Payment]]</f>
        <v xml:space="preserve"> [@[400-600k commentary]]You can expect to pay around $7,279.94 per year in property taxes. The taxes paid on properties in Southington are around the average. This could relate to the property tax rate or the having more home sales data points around the average price.</v>
      </c>
      <c r="F23"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148 homes sales in Southington. This breaks down into 2.7% homes that were under $200k, 29.7% between $200-$400k, 41.2% between $400-$600k, and 26.4% above $600k.</v>
      </c>
      <c r="G23" t="str">
        <f>Top_30_Cities[[#This Row],[200k commentary]]</f>
        <v>It may be extremely difficult to get a home in Southington for under $200k, only 2.7.% sold for under $200k within the dataset.You may think of looking in other areas with more options or increasing the price range you are looking at if wanting to stay in Southington.</v>
      </c>
      <c r="H23" s="9" t="str">
        <f>Top_30_Cities[[#This Row],[200-400k commentary]]</f>
        <v xml:space="preserve">With 29.7% of homes sales being between $200-$400k, you should be able to find a fair priced home fairly easily in Southington. </v>
      </c>
      <c r="I23" t="str">
        <f>Top_30_Cities[[#This Row],[400-600k commentary]]</f>
        <v xml:space="preserve">With 29.7% of homes sales being between $400-$600k, you should be able to find a higher priced home fairly easily in Southington. </v>
      </c>
      <c r="J23" s="9" t="str">
        <f>Top_30_Cities[[#This Row],[600k+ commentary]]</f>
        <v xml:space="preserve">With 26.4% of homes sales being above $600k, you should be able to find your dream home for under $700k fairly easily in Southington. </v>
      </c>
    </row>
    <row r="24" spans="1:10" x14ac:dyDescent="0.25">
      <c r="A24"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Stamford, we have 302 homes sales between 03/28/2024 and 09/01/2021, giving us a glimpse of homes sales values over a 939 day period. </v>
      </c>
      <c r="B24"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Stamford is $614,627. This is on the high end of home prices in CT. Stamford has a max price within the data set of $699,500 and a min price of $250,000. </v>
      </c>
      <c r="C24"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Stamford has 3.32 bedrooms and 2.26 bathrooms. The home will typically be have around 1986 square feet of livable space.</v>
      </c>
      <c r="D24" t="str">
        <f>"The average tax rate in "&amp;Top_30_Cities[[#This Row],[city]]&amp;" is "&amp;Top_30_Cities[[#This Row],[Avg Tax Rate]]&amp;"%. "&amp;Top_30_Cities[[#This Row],[Taxes]]</f>
        <v>The average tax rate in Stamford is 1.69%. This is one of the lower tax rates in the state of CT. You may be able to capitalize on this by increasing the home purchase cost while still staying within budget for your new home.</v>
      </c>
      <c r="E24" t="str">
        <f>" [@[400-600k commentary]]You can expect to pay around "&amp;DOLLAR(Top_30_Cities[[#This Row],[Avg Tax Paid]],2)&amp;" per year in property taxes. "&amp;Top_30_Cities[[#This Row],[Tax Payment]]</f>
        <v xml:space="preserve"> [@[400-600k commentary]]You can expect to pay around $10,174.04 per year in property taxes. The taxes paid on properties in Stamford are higher than the average. This could relate to the tax rate or having having higher home values on average.</v>
      </c>
      <c r="F24"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302 homes sales in Stamford. This breaks down into 0.0% homes that were under $200k, 2.0% between $200-$400k, 36.1% between $400-$600k, and 61.9% above $600k.</v>
      </c>
      <c r="G24" t="str">
        <f>Top_30_Cities[[#This Row],[200k commentary]]</f>
        <v>It may be extremely difficult to get a home in Stamford for under $200k, only 0.0.% sold for under $200k within the dataset.You may think of looking in other areas with more options or increasing the price range you are looking at if wanting to stay in Stamford.</v>
      </c>
      <c r="H24" s="9" t="str">
        <f>Top_30_Cities[[#This Row],[200-400k commentary]]</f>
        <v>It may be extremely difficult to get a home in Stamford between $200-$400k, only 2.0.% sold between $200-$400k within the dataset. You may think of looking in other areas with more options or adjusting the price range you are looking at if wanting to stay in Stamford.</v>
      </c>
      <c r="I24" t="str">
        <f>Top_30_Cities[[#This Row],[400-600k commentary]]</f>
        <v>It may be extremely difficult to get a home in Stamford between $400-$600k, only 2.0.% sold between $400-$600k within the dataset. You may think of looking in other areas with more options or adjusting the price range you are looking at if wanting to stay in Stamford.</v>
      </c>
      <c r="J24" s="9" t="str">
        <f>Top_30_Cities[[#This Row],[600k+ commentary]]</f>
        <v xml:space="preserve">With 61.9% of homes sales being above $600k, you should be able to find your dream home for under $700k fairly easily in Stamford. </v>
      </c>
    </row>
    <row r="25" spans="1:10" x14ac:dyDescent="0.25">
      <c r="A25"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Stratford, we have 216 homes sales between 03/29/2024 and 05/24/2022, giving us a glimpse of homes sales values over a 675 day period. </v>
      </c>
      <c r="B25"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Stratford is $477,061. This is around the average price for homes in CT. Stratford has a max price within the data set of $696,600 and a min price of $165,000. </v>
      </c>
      <c r="C25"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Stratford has 3.33 bedrooms and 2.17 bathrooms. The home will typically be have around 1936 square feet of livable space.</v>
      </c>
      <c r="D25" t="str">
        <f>"The average tax rate in "&amp;Top_30_Cities[[#This Row],[city]]&amp;" is "&amp;Top_30_Cities[[#This Row],[Avg Tax Rate]]&amp;"%. "&amp;Top_30_Cities[[#This Row],[Taxes]]</f>
        <v>The average tax rate in Stratford is 1.69%. This is one of the lower tax rates in the state of CT. You may be able to capitalize on this by increasing the home purchase cost while still staying within budget for your new home.</v>
      </c>
      <c r="E25" t="str">
        <f>" [@[400-600k commentary]]You can expect to pay around "&amp;DOLLAR(Top_30_Cities[[#This Row],[Avg Tax Paid]],2)&amp;" per year in property taxes. "&amp;Top_30_Cities[[#This Row],[Tax Payment]]</f>
        <v xml:space="preserve"> [@[400-600k commentary]]You can expect to pay around $8,031.38 per year in property taxes. The taxes paid on properties in Stratford are around the average. This could relate to the property tax rate or the having more home sales data points around the average price.</v>
      </c>
      <c r="F25"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216 homes sales in Stratford. This breaks down into 0.9% homes that were under $200k, 22.7% between $200-$400k, 61.6% between $400-$600k, and 14.8% above $600k.</v>
      </c>
      <c r="G25" t="str">
        <f>Top_30_Cities[[#This Row],[200k commentary]]</f>
        <v>It may be extremely difficult to get a home in Stratford for under $200k, only 0.9.% sold for under $200k within the dataset.You may think of looking in other areas with more options or increasing the price range you are looking at if wanting to stay in Stratford.</v>
      </c>
      <c r="H25" s="9" t="str">
        <f>Top_30_Cities[[#This Row],[200-400k commentary]]</f>
        <v xml:space="preserve">Having 22.7% of home sales between $200-$400k, it may be a little more difficult to secure a home but still relatively easy to find a home at this range in Stratford. </v>
      </c>
      <c r="I25" t="str">
        <f>Top_30_Cities[[#This Row],[400-600k commentary]]</f>
        <v xml:space="preserve">Having 22.7% of home sales between $400-$600k, it may be a little more difficult to secure a home but still relatively easy to find a home at this range in Stratford. </v>
      </c>
      <c r="J25" s="9" t="str">
        <f>Top_30_Cities[[#This Row],[600k+ commentary]]</f>
        <v xml:space="preserve">Having 14.8% of home sales above $600k, it may be a little more difficult to secure a home but still relatively easy to find a home in this range in Stratford. </v>
      </c>
    </row>
    <row r="26" spans="1:10" x14ac:dyDescent="0.25">
      <c r="A26"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Torrington, we have 135 homes sales between 03/31/2024 and 10/14/2022, giving us a glimpse of homes sales values over a 534 day period. </v>
      </c>
      <c r="B26"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Torrington is $270,167. This is on the low end of home prices in CT. Torrington has a max price within the data set of $665,500 and a min price of $106,552. </v>
      </c>
      <c r="C26"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Torrington has 3.04 bedrooms and 1.96 bathrooms. The home will typically be have around 1669 square feet of livable space.</v>
      </c>
      <c r="D26" t="str">
        <f>"The average tax rate in "&amp;Top_30_Cities[[#This Row],[city]]&amp;" is "&amp;Top_30_Cities[[#This Row],[Avg Tax Rate]]&amp;"%. "&amp;Top_30_Cities[[#This Row],[Taxes]]</f>
        <v>The average tax rate in Torrington is 1.78%. This is one of the lower tax rates in the state of CT. You may be able to capitalize on this by increasing the home purchase cost while still staying within budget for your new home.</v>
      </c>
      <c r="E26" t="str">
        <f>" [@[400-600k commentary]]You can expect to pay around "&amp;DOLLAR(Top_30_Cities[[#This Row],[Avg Tax Paid]],2)&amp;" per year in property taxes. "&amp;Top_30_Cities[[#This Row],[Tax Payment]]</f>
        <v xml:space="preserve"> [@[400-600k commentary]]You can expect to pay around $5,092.33 per year in property taxes. The taxes paid on properties in Torrington are below the average. This could relate to Torrington having a lower tax rate or more affordable homes sales information within the data set.</v>
      </c>
      <c r="F26"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135 homes sales in Torrington. This breaks down into 29.6% homes that were under $200k, 58.5% between $200-$400k, 8.9% between $400-$600k, and 3.0% above $600k.</v>
      </c>
      <c r="G26" t="str">
        <f>Top_30_Cities[[#This Row],[200k commentary]]</f>
        <v xml:space="preserve">With 29.6% of homes sales being under $200k, you should be able to find a lower priced home fairly easily in Torrington. </v>
      </c>
      <c r="H26" s="9" t="str">
        <f>Top_30_Cities[[#This Row],[200-400k commentary]]</f>
        <v xml:space="preserve">With 58.5% of homes sales being between $200-$400k, you should be able to find a fair priced home fairly easily in Torrington. </v>
      </c>
      <c r="I26" t="str">
        <f>Top_30_Cities[[#This Row],[400-600k commentary]]</f>
        <v xml:space="preserve">With 58.5% of homes sales being between $400-$600k, you should be able to find a higher priced home fairly easily in Torrington. </v>
      </c>
      <c r="J26" s="9" t="str">
        <f>Top_30_Cities[[#This Row],[600k+ commentary]]</f>
        <v>It might be extremely difficult to get a home in Torrington for above $600k, only 3.0.% sold between $600k-$700k within the dataset. You may think of looking in other areas with more options or adjusting the price range you are looking at if wanting to stay in Torrington.</v>
      </c>
    </row>
    <row r="27" spans="1:10" x14ac:dyDescent="0.25">
      <c r="A27"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Trumbull, we have 254 homes sales between 03/29/2024 and 08/30/2021, giving us a glimpse of homes sales values over a 942 day period. </v>
      </c>
      <c r="B27"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Trumbull is $568,433. This is on the high end of home prices in CT. Trumbull has a max price within the data set of $699,000 and a min price of $112,500. </v>
      </c>
      <c r="C27"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Trumbull has 3.52 bedrooms and 2.55 bathrooms. The home will typically be have around 2323 square feet of livable space.</v>
      </c>
      <c r="D27" t="str">
        <f>"The average tax rate in "&amp;Top_30_Cities[[#This Row],[city]]&amp;" is "&amp;Top_30_Cities[[#This Row],[Avg Tax Rate]]&amp;"%. "&amp;Top_30_Cities[[#This Row],[Taxes]]</f>
        <v>The average tax rate in Trumbull is 1.69%. This is one of the lower tax rates in the state of CT. You may be able to capitalize on this by increasing the home purchase cost while still staying within budget for your new home.</v>
      </c>
      <c r="E27" t="str">
        <f>" [@[400-600k commentary]]You can expect to pay around "&amp;DOLLAR(Top_30_Cities[[#This Row],[Avg Tax Paid]],2)&amp;" per year in property taxes. "&amp;Top_30_Cities[[#This Row],[Tax Payment]]</f>
        <v xml:space="preserve"> [@[400-600k commentary]]You can expect to pay around $10,251.16 per year in property taxes. The taxes paid on properties in Trumbull are higher than the average. This could relate to the tax rate or having having higher home values on average.</v>
      </c>
      <c r="F27"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254 homes sales in Trumbull. This breaks down into 1.6% homes that were under $200k, 3.5% between $200-$400k, 52.0% between $400-$600k, and 42.9% above $600k.</v>
      </c>
      <c r="G27" t="str">
        <f>Top_30_Cities[[#This Row],[200k commentary]]</f>
        <v>It may be extremely difficult to get a home in Trumbull for under $200k, only 1.6.% sold for under $200k within the dataset.You may think of looking in other areas with more options or increasing the price range you are looking at if wanting to stay in Trumbull.</v>
      </c>
      <c r="H27" s="9" t="str">
        <f>Top_30_Cities[[#This Row],[200-400k commentary]]</f>
        <v>It may be extremely difficult to get a home in Trumbull between $200-$400k, only 3.5.% sold between $200-$400k within the dataset. You may think of looking in other areas with more options or adjusting the price range you are looking at if wanting to stay in Trumbull.</v>
      </c>
      <c r="I27" t="str">
        <f>Top_30_Cities[[#This Row],[400-600k commentary]]</f>
        <v>It may be extremely difficult to get a home in Trumbull between $400-$600k, only 3.5.% sold between $400-$600k within the dataset. You may think of looking in other areas with more options or adjusting the price range you are looking at if wanting to stay in Trumbull.</v>
      </c>
      <c r="J27" s="9" t="str">
        <f>Top_30_Cities[[#This Row],[600k+ commentary]]</f>
        <v xml:space="preserve">With 42.9% of homes sales being above $600k, you should be able to find your dream home for under $700k fairly easily in Trumbull. </v>
      </c>
    </row>
    <row r="28" spans="1:10" x14ac:dyDescent="0.25">
      <c r="A28"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Waterbury, we have 264 homes sales between 03/31/2024 and 10/31/2022, giving us a glimpse of homes sales values over a 517 day period. </v>
      </c>
      <c r="B28"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Waterbury is $240,549. This is on the low end of home prices in CT. Waterbury has a max price within the data set of $650,000 and a min price of $105,000. </v>
      </c>
      <c r="C28"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Waterbury has 3.06 bedrooms and 1.74 bathrooms. The home will typically be have around 1479 square feet of livable space.</v>
      </c>
      <c r="D28" t="str">
        <f>"The average tax rate in "&amp;Top_30_Cities[[#This Row],[city]]&amp;" is "&amp;Top_30_Cities[[#This Row],[Avg Tax Rate]]&amp;"%. "&amp;Top_30_Cities[[#This Row],[Taxes]]</f>
        <v>The average tax rate in Waterbury is 2.12867424242424%. This is one of the higher property tax rates in CT. Plan for a slightly higher mortgage payment based on the higher property tax rate.</v>
      </c>
      <c r="E28" t="str">
        <f>" [@[400-600k commentary]]You can expect to pay around "&amp;DOLLAR(Top_30_Cities[[#This Row],[Avg Tax Paid]],2)&amp;" per year in property taxes. "&amp;Top_30_Cities[[#This Row],[Tax Payment]]</f>
        <v xml:space="preserve"> [@[400-600k commentary]]You can expect to pay around $7,062.48 per year in property taxes. The taxes paid on properties in Waterbury are around the average. This could relate to the property tax rate or the having more home sales data points around the average price.</v>
      </c>
      <c r="F28"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264 homes sales in Waterbury. This breaks down into 34.8% homes that were under $200k, 62.1% between $200-$400k, 2.3% between $400-$600k, and 0.8% above $600k.</v>
      </c>
      <c r="G28" t="str">
        <f>Top_30_Cities[[#This Row],[200k commentary]]</f>
        <v xml:space="preserve">With 34.8% of homes sales being under $200k, you should be able to find a lower priced home fairly easily in Waterbury. </v>
      </c>
      <c r="H28" s="9" t="str">
        <f>Top_30_Cities[[#This Row],[200-400k commentary]]</f>
        <v xml:space="preserve">With 62.1% of homes sales being between $200-$400k, you should be able to find a fair priced home fairly easily in Waterbury. </v>
      </c>
      <c r="I28" t="str">
        <f>Top_30_Cities[[#This Row],[400-600k commentary]]</f>
        <v xml:space="preserve">With 62.1% of homes sales being between $400-$600k, you should be able to find a higher priced home fairly easily in Waterbury. </v>
      </c>
      <c r="J28" s="9" t="str">
        <f>Top_30_Cities[[#This Row],[600k+ commentary]]</f>
        <v>It might be extremely difficult to get a home in Waterbury for above $600k, only 0.8.% sold between $600k-$700k within the dataset. You may think of looking in other areas with more options or adjusting the price range you are looking at if wanting to stay in Waterbury.</v>
      </c>
    </row>
    <row r="29" spans="1:10" x14ac:dyDescent="0.25">
      <c r="A29"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West Hartford, we have 316 homes sales between 03/29/2024 and 04/07/2022, giving us a glimpse of homes sales values over a 722 day period. </v>
      </c>
      <c r="B29"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West Hartford is $508,967. This is on the high end of home prices in CT. West Hartford has a max price within the data set of $695,000 and a min price of $130,500. </v>
      </c>
      <c r="C29"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West Hartford has 3.56 bedrooms and 2.67 bathrooms. The home will typically be have around 2205 square feet of livable space.</v>
      </c>
      <c r="D29" t="str">
        <f>"The average tax rate in "&amp;Top_30_Cities[[#This Row],[city]]&amp;" is "&amp;Top_30_Cities[[#This Row],[Avg Tax Rate]]&amp;"%. "&amp;Top_30_Cities[[#This Row],[Taxes]]</f>
        <v>The average tax rate in West Hartford is 2.15851265822784%. This is one of the higher property tax rates in CT. Plan for a slightly higher mortgage payment based on the higher property tax rate.</v>
      </c>
      <c r="E29" t="str">
        <f>" [@[400-600k commentary]]You can expect to pay around "&amp;DOLLAR(Top_30_Cities[[#This Row],[Avg Tax Paid]],2)&amp;" per year in property taxes. "&amp;Top_30_Cities[[#This Row],[Tax Payment]]</f>
        <v xml:space="preserve"> [@[400-600k commentary]]You can expect to pay around $10,430.62 per year in property taxes. The taxes paid on properties in West Hartford are higher than the average. This could relate to the tax rate or having having higher home values on average.</v>
      </c>
      <c r="F29"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316 homes sales in West Hartford. This breaks down into 0.3% homes that were under $200k, 20.6% between $200-$400k, 53.8% between $400-$600k, and 25.3% above $600k.</v>
      </c>
      <c r="G29" t="str">
        <f>Top_30_Cities[[#This Row],[200k commentary]]</f>
        <v>It may be extremely difficult to get a home in West Hartford for under $200k, only 0.3.% sold for under $200k within the dataset.You may think of looking in other areas with more options or increasing the price range you are looking at if wanting to stay in West Hartford.</v>
      </c>
      <c r="H29" s="9" t="str">
        <f>Top_30_Cities[[#This Row],[200-400k commentary]]</f>
        <v xml:space="preserve">Having 20.6% of home sales between $200-$400k, it may be a little more difficult to secure a home but still relatively easy to find a home at this range in West Hartford. </v>
      </c>
      <c r="I29" t="str">
        <f>Top_30_Cities[[#This Row],[400-600k commentary]]</f>
        <v xml:space="preserve">Having 20.6% of home sales between $400-$600k, it may be a little more difficult to secure a home but still relatively easy to find a home at this range in West Hartford. </v>
      </c>
      <c r="J29" s="9" t="str">
        <f>Top_30_Cities[[#This Row],[600k+ commentary]]</f>
        <v xml:space="preserve">With 25.3% of homes sales being above $600k, you should be able to find your dream home for under $700k fairly easily in West Hartford. </v>
      </c>
    </row>
    <row r="30" spans="1:10" x14ac:dyDescent="0.25">
      <c r="A30"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West Haven, we have 129 homes sales between 03/29/2024 and 11/09/2022, giving us a glimpse of homes sales values over a 506 day period. </v>
      </c>
      <c r="B30"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West Haven is $317,679. This is on the low end of home prices in CT. West Haven has a max price within the data set of $658,000 and a min price of $103,000. </v>
      </c>
      <c r="C30"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West Haven has 3.06 bedrooms and 1.98 bathrooms. The home will typically be have around 1654 square feet of livable space.</v>
      </c>
      <c r="D30" t="str">
        <f>"The average tax rate in "&amp;Top_30_Cities[[#This Row],[city]]&amp;" is "&amp;Top_30_Cities[[#This Row],[Avg Tax Rate]]&amp;"%. "&amp;Top_30_Cities[[#This Row],[Taxes]]</f>
        <v>The average tax rate in West Haven is 2.13%. This is one of the higher property tax rates in CT. Plan for a slightly higher mortgage payment based on the higher property tax rate.</v>
      </c>
      <c r="E30" t="str">
        <f>" [@[400-600k commentary]]You can expect to pay around "&amp;DOLLAR(Top_30_Cities[[#This Row],[Avg Tax Paid]],2)&amp;" per year in property taxes. "&amp;Top_30_Cities[[#This Row],[Tax Payment]]</f>
        <v xml:space="preserve"> [@[400-600k commentary]]You can expect to pay around $6,472.66 per year in property taxes. The taxes paid on properties in West Haven are around the average. This could relate to the property tax rate or the having more home sales data points around the average price.</v>
      </c>
      <c r="F30"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129 homes sales in West Haven. This breaks down into 21.7% homes that were under $200k, 58.9% between $200-$400k, 17.1% between $400-$600k, and 2.3% above $600k.</v>
      </c>
      <c r="G30" t="str">
        <f>Top_30_Cities[[#This Row],[200k commentary]]</f>
        <v xml:space="preserve">Having 21.7% of home sales under $200k, it may be a little more difficult to secure a home but still relatively easy to find a home at this range in West Haven. </v>
      </c>
      <c r="H30" s="9" t="str">
        <f>Top_30_Cities[[#This Row],[200-400k commentary]]</f>
        <v xml:space="preserve">With 58.9% of homes sales being between $200-$400k, you should be able to find a fair priced home fairly easily in West Haven. </v>
      </c>
      <c r="I30" t="str">
        <f>Top_30_Cities[[#This Row],[400-600k commentary]]</f>
        <v xml:space="preserve">With 58.9% of homes sales being between $400-$600k, you should be able to find a higher priced home fairly easily in West Haven. </v>
      </c>
      <c r="J30" s="9" t="str">
        <f>Top_30_Cities[[#This Row],[600k+ commentary]]</f>
        <v>It might be extremely difficult to get a home in West Haven for above $600k, only 2.3.% sold between $600k-$700k within the dataset. You may think of looking in other areas with more options or adjusting the price range you are looking at if wanting to stay in West Haven.</v>
      </c>
    </row>
    <row r="31" spans="1:10" x14ac:dyDescent="0.25">
      <c r="A31" t="str">
        <f>"Within our dataset for "&amp;Top_30_Cities[[#This Row],[city]]&amp;", we have "&amp;Top_30_Cities[[#This Row],[Count of zpid]]&amp;" homes sales between "&amp;TEXT(Top_30_Cities[[#This Row],[Latest dateSold]],"mm/dd/yyyy")&amp;" and "&amp;TEXT(Top_30_Cities[[#This Row],[Earliest dateSold]],"mm/dd/yyyy")&amp;", giving us a glimpse of homes sales values over a "&amp;Top_30_Cities[[#This Row],[Latest dateSold]]-Top_30_Cities[[#This Row],[Earliest dateSold]]&amp;" day period. "</f>
        <v xml:space="preserve">Within our dataset for Wethersfield, we have 104 homes sales between 03/29/2024 and 09/03/2021, giving us a glimpse of homes sales values over a 938 day period. </v>
      </c>
      <c r="B31" t="str">
        <f>"The average home price in "&amp;Top_30_Cities[[#This Row],[city]]&amp;" is "&amp;DOLLAR(Top_30_Cities[[#This Row],[Avg Price]],0)&amp;". "&amp;Top_30_Cities[[#This Row],[High or Low Avg Price]]&amp;" "&amp;Top_30_Cities[[#This Row],[city]]&amp;" has a max price within the data set of "&amp;DOLLAR(Top_30_Cities[[#This Row],[Max Price]],0)&amp;" and a min price of "&amp;DOLLAR(Top_30_Cities[[#This Row],[Min Price]],0)&amp;". "</f>
        <v xml:space="preserve">The average home price in Wethersfield is $443,708. This is around the average price for homes in CT. Wethersfield has a max price within the data set of $690,000 and a min price of $185,000. </v>
      </c>
      <c r="C31" t="str">
        <f>"The typical home in "&amp;Top_30_Cities[[#This Row],[city]]&amp;" has "&amp;ROUND(Top_30_Cities[[#This Row],[Avg Beds]],2)&amp;" bedrooms and "&amp;ROUND(Top_30_Cities[[#This Row],[Avg Baths]],2)&amp;" bathrooms. The home will typically be have around "&amp;Top_30_Cities[[#This Row],[Avg Living Area]]&amp;" square feet of livable space."</f>
        <v>The typical home in Wethersfield has 3.27 bedrooms and 2.63 bathrooms. The home will typically be have around 2246 square feet of livable space.</v>
      </c>
      <c r="D31" t="str">
        <f>"The average tax rate in "&amp;Top_30_Cities[[#This Row],[city]]&amp;" is "&amp;Top_30_Cities[[#This Row],[Avg Tax Rate]]&amp;"%. "&amp;Top_30_Cities[[#This Row],[Taxes]]</f>
        <v>The average tax rate in Wethersfield is 2.16%. This is one of the higher property tax rates in CT. Plan for a slightly higher mortgage payment based on the higher property tax rate.</v>
      </c>
      <c r="E31" t="str">
        <f>" [@[400-600k commentary]]You can expect to pay around "&amp;DOLLAR(Top_30_Cities[[#This Row],[Avg Tax Paid]],2)&amp;" per year in property taxes. "&amp;Top_30_Cities[[#This Row],[Tax Payment]]</f>
        <v xml:space="preserve"> [@[400-600k commentary]]You can expect to pay around $8,486.20 per year in property taxes. The taxes paid on properties in Wethersfield are around the average. This could relate to the property tax rate or the having more home sales data points around the average price.</v>
      </c>
      <c r="F31" t="str">
        <f>"The data set looked at "&amp;Top_30_Cities[[#This Row],[Count of zpid]]&amp;" homes sales in "&amp;Top_30_Cities[[#This Row],[city]]&amp;". This breaks down into "&amp;TEXT(Top_30_Cities[[#This Row],[&lt;200k count %]],"0.0%")&amp;" homes that were under $200k, "&amp;TEXT(Top_30_Cities[[#This Row],[200-400k count %]],"0.0%")&amp;" between $200-$400k, "&amp;TEXT(Top_30_Cities[[#This Row],[400-600k count %]],"0.0%")&amp;" between $400-$600k, and "&amp;TEXT(Top_30_Cities[[#This Row],[600k count %]],"0.0%")&amp;" above $600k."</f>
        <v>The data set looked at 104 homes sales in Wethersfield. This breaks down into 3.8% homes that were under $200k, 34.6% between $200-$400k, 50.0% between $400-$600k, and 11.5% above $600k.</v>
      </c>
      <c r="G31" t="str">
        <f>Top_30_Cities[[#This Row],[200k commentary]]</f>
        <v>It may be extremely difficult to get a home in Wethersfield for under $200k, only 3.8.% sold for under $200k within the dataset.You may think of looking in other areas with more options or increasing the price range you are looking at if wanting to stay in Wethersfield.</v>
      </c>
      <c r="H31" s="9" t="str">
        <f>Top_30_Cities[[#This Row],[200-400k commentary]]</f>
        <v xml:space="preserve">With 34.6% of homes sales being between $200-$400k, you should be able to find a fair priced home fairly easily in Wethersfield. </v>
      </c>
      <c r="I31" t="str">
        <f>Top_30_Cities[[#This Row],[400-600k commentary]]</f>
        <v xml:space="preserve">With 34.6% of homes sales being between $400-$600k, you should be able to find a higher priced home fairly easily in Wethersfield. </v>
      </c>
      <c r="J31" s="9" t="str">
        <f>Top_30_Cities[[#This Row],[600k+ commentary]]</f>
        <v xml:space="preserve">Having 11.5% of home sales above $600k, it may be a little more difficult to secure a home but still relatively easy to find a home in this range in Wethersfield.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3221D-ED45-45D2-842B-2710E092C7B3}">
  <dimension ref="A1:AJ41"/>
  <sheetViews>
    <sheetView workbookViewId="0"/>
  </sheetViews>
  <sheetFormatPr defaultRowHeight="15" outlineLevelCol="1" x14ac:dyDescent="0.25"/>
  <cols>
    <col min="1" max="1" width="13.28515625" bestFit="1" customWidth="1"/>
    <col min="2" max="2" width="15.5703125" bestFit="1" customWidth="1"/>
    <col min="3" max="3" width="18.85546875" style="3" bestFit="1" customWidth="1" outlineLevel="1"/>
    <col min="4" max="4" width="17.5703125" style="3" bestFit="1" customWidth="1" outlineLevel="1"/>
    <col min="5" max="5" width="12.85546875" style="4" bestFit="1" customWidth="1" outlineLevel="1"/>
    <col min="6" max="6" width="13.28515625" style="4" bestFit="1" customWidth="1" outlineLevel="1"/>
    <col min="7" max="7" width="13" style="4" bestFit="1" customWidth="1" outlineLevel="1"/>
    <col min="8" max="8" width="15.28515625" style="1" bestFit="1" customWidth="1" outlineLevel="1"/>
    <col min="9" max="9" width="11.85546875" bestFit="1" customWidth="1" outlineLevel="1"/>
    <col min="10" max="10" width="11.5703125" bestFit="1" customWidth="1" outlineLevel="1"/>
    <col min="11" max="11" width="16.140625" style="1" bestFit="1" customWidth="1" outlineLevel="1"/>
    <col min="12" max="12" width="12.42578125" bestFit="1" customWidth="1" outlineLevel="1"/>
    <col min="13" max="13" width="12.140625" bestFit="1" customWidth="1" outlineLevel="1"/>
    <col min="14" max="14" width="16.85546875" bestFit="1" customWidth="1" outlineLevel="1"/>
    <col min="15" max="15" width="17.28515625" bestFit="1" customWidth="1"/>
    <col min="16" max="16" width="17" bestFit="1" customWidth="1"/>
    <col min="17" max="17" width="14.5703125" bestFit="1" customWidth="1"/>
    <col min="18" max="18" width="15.7109375" style="4" bestFit="1" customWidth="1"/>
    <col min="19" max="19" width="9.7109375" style="4" bestFit="1" customWidth="1"/>
    <col min="20" max="21" width="11" style="7" bestFit="1" customWidth="1"/>
    <col min="22" max="22" width="8.28515625" style="7" bestFit="1" customWidth="1"/>
    <col min="23" max="23" width="44.7109375" style="7" bestFit="1" customWidth="1"/>
    <col min="24" max="25" width="81.140625" style="7" bestFit="1" customWidth="1"/>
    <col min="26" max="26" width="16" style="7" bestFit="1" customWidth="1"/>
    <col min="27" max="28" width="18.7109375" style="7" bestFit="1" customWidth="1"/>
    <col min="29" max="29" width="14.85546875" style="7" bestFit="1" customWidth="1"/>
    <col min="30" max="33" width="81.140625" style="7" bestFit="1" customWidth="1"/>
    <col min="34" max="34" width="14.140625" style="4" customWidth="1"/>
    <col min="36" max="36" width="175.85546875" bestFit="1" customWidth="1"/>
  </cols>
  <sheetData>
    <row r="1" spans="1:36" x14ac:dyDescent="0.25">
      <c r="A1" t="s">
        <v>10</v>
      </c>
      <c r="B1" t="s">
        <v>11</v>
      </c>
      <c r="C1" s="3" t="s">
        <v>12</v>
      </c>
      <c r="D1" s="3" t="s">
        <v>13</v>
      </c>
      <c r="E1" s="4" t="s">
        <v>14</v>
      </c>
      <c r="F1" s="4" t="s">
        <v>15</v>
      </c>
      <c r="G1" s="4" t="s">
        <v>16</v>
      </c>
      <c r="H1" s="1" t="s">
        <v>17</v>
      </c>
      <c r="I1" t="s">
        <v>18</v>
      </c>
      <c r="J1" t="s">
        <v>19</v>
      </c>
      <c r="K1" s="1" t="s">
        <v>20</v>
      </c>
      <c r="L1" t="s">
        <v>21</v>
      </c>
      <c r="M1" t="s">
        <v>22</v>
      </c>
      <c r="N1" t="s">
        <v>23</v>
      </c>
      <c r="O1" t="s">
        <v>24</v>
      </c>
      <c r="P1" t="s">
        <v>25</v>
      </c>
      <c r="Q1" t="s">
        <v>26</v>
      </c>
      <c r="R1" s="4" t="s">
        <v>27</v>
      </c>
      <c r="S1" s="4" t="s">
        <v>28</v>
      </c>
      <c r="T1" s="7" t="s">
        <v>29</v>
      </c>
      <c r="U1" s="7" t="s">
        <v>30</v>
      </c>
      <c r="V1" s="7" t="s">
        <v>31</v>
      </c>
      <c r="W1" s="7" t="s">
        <v>32</v>
      </c>
      <c r="X1" s="7" t="s">
        <v>33</v>
      </c>
      <c r="Y1" s="7" t="s">
        <v>34</v>
      </c>
      <c r="Z1" s="7" t="s">
        <v>35</v>
      </c>
      <c r="AA1" s="7" t="s">
        <v>36</v>
      </c>
      <c r="AB1" s="7" t="s">
        <v>37</v>
      </c>
      <c r="AC1" s="7" t="s">
        <v>38</v>
      </c>
      <c r="AD1" s="7" t="s">
        <v>39</v>
      </c>
      <c r="AE1" s="7" t="s">
        <v>7</v>
      </c>
      <c r="AF1" s="7" t="s">
        <v>8</v>
      </c>
      <c r="AG1" s="7" t="s">
        <v>40</v>
      </c>
      <c r="AJ1" t="s">
        <v>0</v>
      </c>
    </row>
    <row r="2" spans="1:36" x14ac:dyDescent="0.25">
      <c r="A2" t="s">
        <v>41</v>
      </c>
      <c r="B2">
        <v>194</v>
      </c>
      <c r="C2" s="3">
        <v>44750</v>
      </c>
      <c r="D2" s="3">
        <v>45380</v>
      </c>
      <c r="E2" s="4">
        <v>367593.02</v>
      </c>
      <c r="F2" s="4">
        <v>690000</v>
      </c>
      <c r="G2" s="4">
        <v>115000</v>
      </c>
      <c r="H2" s="2">
        <v>3.44</v>
      </c>
      <c r="I2">
        <v>9</v>
      </c>
      <c r="J2">
        <v>1</v>
      </c>
      <c r="K2" s="2">
        <v>2.0699999999999998</v>
      </c>
      <c r="L2">
        <v>7</v>
      </c>
      <c r="M2">
        <v>0</v>
      </c>
      <c r="N2">
        <v>1754</v>
      </c>
      <c r="O2">
        <v>5943</v>
      </c>
      <c r="P2">
        <v>582</v>
      </c>
      <c r="Q2">
        <v>1.6899999999999979</v>
      </c>
      <c r="R2" s="4">
        <v>6792.77</v>
      </c>
      <c r="S2" s="7">
        <f>VLOOKUP(Top_30_Cities[[#This Row],[city]],Table4[],2,0)</f>
        <v>25</v>
      </c>
      <c r="T2" s="7">
        <f>VLOOKUP(Top_30_Cities[[#This Row],[city]],Table4[],3,0)</f>
        <v>92</v>
      </c>
      <c r="U2" s="7">
        <f>VLOOKUP(Top_30_Cities[[#This Row],[city]],Table4[],4,0)</f>
        <v>69</v>
      </c>
      <c r="V2" s="7">
        <f>IF(ISBLANK(VLOOKUP(Top_30_Cities[[#This Row],[city]],Table4[],5,0)),0,VLOOKUP(Top_30_Cities[[#This Row],[city]],Table4[],5,0))</f>
        <v>8</v>
      </c>
      <c r="W2"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2"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2"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Bridgeport are around the average. This could relate to the property tax rate or the having more home sales data points around the average price.</v>
      </c>
      <c r="Z2" s="8">
        <f>Top_30_Cities[[#This Row],[&lt;200k]]/Top_30_Cities[[#This Row],[Count of zpid]]</f>
        <v>0.12886597938144329</v>
      </c>
      <c r="AA2" s="8">
        <f>Top_30_Cities[[#This Row],[200-400k]]/Top_30_Cities[[#This Row],[Count of zpid]]</f>
        <v>0.47422680412371132</v>
      </c>
      <c r="AB2" s="8">
        <f>Top_30_Cities[[#This Row],[400-600k]]/Top_30_Cities[[#This Row],[Count of zpid]]</f>
        <v>0.35567010309278352</v>
      </c>
      <c r="AC2" s="8">
        <f>Top_30_Cities[[#This Row],[600k+]]/Top_30_Cities[[#This Row],[Count of zpid]]</f>
        <v>4.1237113402061855E-2</v>
      </c>
      <c r="AD2"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Having 12.9% of home sales under $200k, it may be a little more difficult to secure a home but still relatively easy to find a home at this range in Bridgeport. </v>
      </c>
      <c r="AE2"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47.4% of homes sales being between $200-$400k, you should be able to find a fair priced home fairly easily in Bridgeport. </v>
      </c>
      <c r="AF2"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47.4% of homes sales being between $400-$600k, you should be able to find a higher priced home fairly easily in Bridgeport. </v>
      </c>
      <c r="AG2"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Bridgeport for above $600k, only 4.1.% sold between $600k-$700k within the dataset. You may think of looking in other areas with more options or adjusting the price range you are looking at if wanting to stay in Bridgeport.</v>
      </c>
      <c r="AJ2" s="9" t="str">
        <f>Top_30_Cities[[#This Row],[400-600k commentary]]</f>
        <v xml:space="preserve">With 47.4% of homes sales being between $400-$600k, you should be able to find a higher priced home fairly easily in Bridgeport. </v>
      </c>
    </row>
    <row r="3" spans="1:36" x14ac:dyDescent="0.25">
      <c r="A3" t="s">
        <v>42</v>
      </c>
      <c r="B3">
        <v>189</v>
      </c>
      <c r="C3" s="3">
        <v>44882</v>
      </c>
      <c r="D3" s="3">
        <v>45380</v>
      </c>
      <c r="E3" s="4">
        <v>337217.49</v>
      </c>
      <c r="F3" s="4">
        <v>690713</v>
      </c>
      <c r="G3" s="4">
        <v>103000</v>
      </c>
      <c r="H3" s="2">
        <v>3.24</v>
      </c>
      <c r="I3">
        <v>5</v>
      </c>
      <c r="J3">
        <v>1</v>
      </c>
      <c r="K3" s="2">
        <v>2.15</v>
      </c>
      <c r="L3">
        <v>5</v>
      </c>
      <c r="M3">
        <v>0</v>
      </c>
      <c r="N3">
        <v>1842</v>
      </c>
      <c r="O3">
        <v>5185</v>
      </c>
      <c r="P3">
        <v>576</v>
      </c>
      <c r="Q3">
        <v>2.1600000000000077</v>
      </c>
      <c r="R3" s="4">
        <v>5879.06</v>
      </c>
      <c r="S3" s="7">
        <f>VLOOKUP(Top_30_Cities[[#This Row],[city]],Table4[],2,0)</f>
        <v>28</v>
      </c>
      <c r="T3" s="7">
        <f>VLOOKUP(Top_30_Cities[[#This Row],[city]],Table4[],3,0)</f>
        <v>107</v>
      </c>
      <c r="U3" s="7">
        <f>VLOOKUP(Top_30_Cities[[#This Row],[city]],Table4[],4,0)</f>
        <v>45</v>
      </c>
      <c r="V3" s="7">
        <f>IF(ISBLANK(VLOOKUP(Top_30_Cities[[#This Row],[city]],Table4[],5,0)),0,VLOOKUP(Top_30_Cities[[#This Row],[city]],Table4[],5,0))</f>
        <v>9</v>
      </c>
      <c r="W3"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3"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3"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Bristol are below the average. This could relate to Bristol having a lower tax rate or more affordable homes sales information within the data set.</v>
      </c>
      <c r="Z3" s="8">
        <f>Top_30_Cities[[#This Row],[&lt;200k]]/Top_30_Cities[[#This Row],[Count of zpid]]</f>
        <v>0.14814814814814814</v>
      </c>
      <c r="AA3" s="8">
        <f>Top_30_Cities[[#This Row],[200-400k]]/Top_30_Cities[[#This Row],[Count of zpid]]</f>
        <v>0.56613756613756616</v>
      </c>
      <c r="AB3" s="8">
        <f>Top_30_Cities[[#This Row],[400-600k]]/Top_30_Cities[[#This Row],[Count of zpid]]</f>
        <v>0.23809523809523808</v>
      </c>
      <c r="AC3" s="8">
        <f>Top_30_Cities[[#This Row],[600k+]]/Top_30_Cities[[#This Row],[Count of zpid]]</f>
        <v>4.7619047619047616E-2</v>
      </c>
      <c r="AD3"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Having 14.8% of home sales under $200k, it may be a little more difficult to secure a home but still relatively easy to find a home at this range in Bristol. </v>
      </c>
      <c r="AE3"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56.6% of homes sales being between $200-$400k, you should be able to find a fair priced home fairly easily in Bristol. </v>
      </c>
      <c r="AF3"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56.6% of homes sales being between $400-$600k, you should be able to find a higher priced home fairly easily in Bristol. </v>
      </c>
      <c r="AG3"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Bristol for above $600k, only 4.8.% sold between $600k-$700k within the dataset. You may think of looking in other areas with more options or adjusting the price range you are looking at if wanting to stay in Bristol.</v>
      </c>
      <c r="AJ3" s="9" t="str">
        <f>Top_30_Cities[[#This Row],[400-600k commentary]]</f>
        <v xml:space="preserve">With 56.6% of homes sales being between $400-$600k, you should be able to find a higher priced home fairly easily in Bristol. </v>
      </c>
    </row>
    <row r="4" spans="1:36" x14ac:dyDescent="0.25">
      <c r="A4" t="s">
        <v>75</v>
      </c>
      <c r="B4">
        <v>106</v>
      </c>
      <c r="C4" s="3">
        <v>44494</v>
      </c>
      <c r="D4" s="3">
        <v>45379</v>
      </c>
      <c r="E4" s="4">
        <v>558822.64</v>
      </c>
      <c r="F4" s="4">
        <v>699000</v>
      </c>
      <c r="G4" s="4">
        <v>200000</v>
      </c>
      <c r="H4" s="2">
        <v>3.33</v>
      </c>
      <c r="I4">
        <v>6</v>
      </c>
      <c r="J4">
        <v>2</v>
      </c>
      <c r="K4" s="2">
        <v>2.78</v>
      </c>
      <c r="L4">
        <v>5</v>
      </c>
      <c r="M4">
        <v>1</v>
      </c>
      <c r="N4">
        <v>2310</v>
      </c>
      <c r="O4">
        <v>4218</v>
      </c>
      <c r="P4">
        <v>816</v>
      </c>
      <c r="Q4">
        <v>1.6899999999999982</v>
      </c>
      <c r="R4" s="4">
        <v>8209.73</v>
      </c>
      <c r="S4" s="7">
        <f>VLOOKUP(Top_30_Cities[[#This Row],[city]],Table4[],2,0)</f>
        <v>1</v>
      </c>
      <c r="T4" s="7">
        <f>VLOOKUP(Top_30_Cities[[#This Row],[city]],Table4[],3,0)</f>
        <v>5</v>
      </c>
      <c r="U4" s="7">
        <f>VLOOKUP(Top_30_Cities[[#This Row],[city]],Table4[],4,0)</f>
        <v>58</v>
      </c>
      <c r="V4" s="7">
        <f>IF(ISBLANK(VLOOKUP(Top_30_Cities[[#This Row],[city]],Table4[],5,0)),0,VLOOKUP(Top_30_Cities[[#This Row],[city]],Table4[],5,0))</f>
        <v>42</v>
      </c>
      <c r="W4"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4"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4"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Brookfield are around the average. This could relate to the property tax rate or the having more home sales data points around the average price.</v>
      </c>
      <c r="Z4" s="8">
        <f>Top_30_Cities[[#This Row],[&lt;200k]]/Top_30_Cities[[#This Row],[Count of zpid]]</f>
        <v>9.433962264150943E-3</v>
      </c>
      <c r="AA4" s="8">
        <f>Top_30_Cities[[#This Row],[200-400k]]/Top_30_Cities[[#This Row],[Count of zpid]]</f>
        <v>4.716981132075472E-2</v>
      </c>
      <c r="AB4" s="8">
        <f>Top_30_Cities[[#This Row],[400-600k]]/Top_30_Cities[[#This Row],[Count of zpid]]</f>
        <v>0.54716981132075471</v>
      </c>
      <c r="AC4" s="8">
        <f>Top_30_Cities[[#This Row],[600k+]]/Top_30_Cities[[#This Row],[Count of zpid]]</f>
        <v>0.39622641509433965</v>
      </c>
      <c r="AD4"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Brookfield for under $200k, only 0.9.% sold for under $200k within the dataset.You may think of looking in other areas with more options or increasing the price range you are looking at if wanting to stay in Brookfield.</v>
      </c>
      <c r="AE4"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It may be extremely difficult to get a home in Brookfield between $200-$400k, only 4.7.% sold between $200-$400k within the dataset. You may think of looking in other areas with more options or adjusting the price range you are looking at if wanting to stay in Brookfield.</v>
      </c>
      <c r="AF4"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It may be extremely difficult to get a home in Brookfield between $400-$600k, only 4.7.% sold between $400-$600k within the dataset. You may think of looking in other areas with more options or adjusting the price range you are looking at if wanting to stay in Brookfield.</v>
      </c>
      <c r="AG4"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39.6% of homes sales being above $600k, you should be able to find your dream home for under $700k fairly easily in Brookfield. </v>
      </c>
      <c r="AJ4" s="9" t="str">
        <f>Top_30_Cities[[#This Row],[400-600k commentary]]</f>
        <v>It may be extremely difficult to get a home in Brookfield between $400-$600k, only 4.7.% sold between $400-$600k within the dataset. You may think of looking in other areas with more options or adjusting the price range you are looking at if wanting to stay in Brookfield.</v>
      </c>
    </row>
    <row r="5" spans="1:36" x14ac:dyDescent="0.25">
      <c r="A5" t="s">
        <v>43</v>
      </c>
      <c r="B5">
        <v>108</v>
      </c>
      <c r="C5" s="3">
        <v>44452</v>
      </c>
      <c r="D5" s="3">
        <v>45380</v>
      </c>
      <c r="E5" s="4">
        <v>505351.44</v>
      </c>
      <c r="F5" s="4">
        <v>690000</v>
      </c>
      <c r="G5" s="4">
        <v>140000</v>
      </c>
      <c r="H5" s="2">
        <v>3.6</v>
      </c>
      <c r="I5">
        <v>6</v>
      </c>
      <c r="J5">
        <v>2</v>
      </c>
      <c r="K5" s="2">
        <v>2.65</v>
      </c>
      <c r="L5">
        <v>5</v>
      </c>
      <c r="M5">
        <v>1</v>
      </c>
      <c r="N5">
        <v>2396</v>
      </c>
      <c r="O5">
        <v>5320</v>
      </c>
      <c r="P5">
        <v>1056</v>
      </c>
      <c r="Q5">
        <v>2.1299999999999972</v>
      </c>
      <c r="R5" s="4">
        <v>7668.53</v>
      </c>
      <c r="S5" s="7">
        <f>VLOOKUP(Top_30_Cities[[#This Row],[city]],Table4[],2,0)</f>
        <v>1</v>
      </c>
      <c r="T5" s="7">
        <f>VLOOKUP(Top_30_Cities[[#This Row],[city]],Table4[],3,0)</f>
        <v>24</v>
      </c>
      <c r="U5" s="7">
        <f>VLOOKUP(Top_30_Cities[[#This Row],[city]],Table4[],4,0)</f>
        <v>52</v>
      </c>
      <c r="V5" s="7">
        <f>IF(ISBLANK(VLOOKUP(Top_30_Cities[[#This Row],[city]],Table4[],5,0)),0,VLOOKUP(Top_30_Cities[[#This Row],[city]],Table4[],5,0))</f>
        <v>31</v>
      </c>
      <c r="W5"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5"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5"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Cheshire are around the average. This could relate to the property tax rate or the having more home sales data points around the average price.</v>
      </c>
      <c r="Z5" s="8">
        <f>Top_30_Cities[[#This Row],[&lt;200k]]/Top_30_Cities[[#This Row],[Count of zpid]]</f>
        <v>9.2592592592592587E-3</v>
      </c>
      <c r="AA5" s="8">
        <f>Top_30_Cities[[#This Row],[200-400k]]/Top_30_Cities[[#This Row],[Count of zpid]]</f>
        <v>0.22222222222222221</v>
      </c>
      <c r="AB5" s="8">
        <f>Top_30_Cities[[#This Row],[400-600k]]/Top_30_Cities[[#This Row],[Count of zpid]]</f>
        <v>0.48148148148148145</v>
      </c>
      <c r="AC5" s="8">
        <f>Top_30_Cities[[#This Row],[600k+]]/Top_30_Cities[[#This Row],[Count of zpid]]</f>
        <v>0.28703703703703703</v>
      </c>
      <c r="AD5"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Cheshire for under $200k, only 0.9.% sold for under $200k within the dataset.You may think of looking in other areas with more options or increasing the price range you are looking at if wanting to stay in Cheshire.</v>
      </c>
      <c r="AE5"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Having 22.2% of home sales between $200-$400k, it may be a little more difficult to secure a home but still relatively easy to find a home at this range in Cheshire. </v>
      </c>
      <c r="AF5"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Having 22.2% of home sales between $400-$600k, it may be a little more difficult to secure a home but still relatively easy to find a home at this range in Cheshire. </v>
      </c>
      <c r="AG5"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28.7% of homes sales being above $600k, you should be able to find your dream home for under $700k fairly easily in Cheshire. </v>
      </c>
      <c r="AJ5" s="9" t="str">
        <f>Top_30_Cities[[#This Row],[400-600k commentary]]</f>
        <v xml:space="preserve">Having 22.2% of home sales between $400-$600k, it may be a little more difficult to secure a home but still relatively easy to find a home at this range in Cheshire. </v>
      </c>
    </row>
    <row r="6" spans="1:36" x14ac:dyDescent="0.25">
      <c r="A6" t="s">
        <v>44</v>
      </c>
      <c r="B6">
        <v>193</v>
      </c>
      <c r="C6" s="3">
        <v>44550</v>
      </c>
      <c r="D6" s="3">
        <v>45380</v>
      </c>
      <c r="E6" s="4">
        <v>484602.09</v>
      </c>
      <c r="F6" s="4">
        <v>695000</v>
      </c>
      <c r="G6" s="4">
        <v>110000</v>
      </c>
      <c r="H6" s="2">
        <v>3.38</v>
      </c>
      <c r="I6">
        <v>6</v>
      </c>
      <c r="J6">
        <v>1</v>
      </c>
      <c r="K6" s="2">
        <v>2.41</v>
      </c>
      <c r="L6">
        <v>5</v>
      </c>
      <c r="M6">
        <v>1</v>
      </c>
      <c r="N6">
        <v>2098</v>
      </c>
      <c r="O6">
        <v>5488</v>
      </c>
      <c r="P6">
        <v>612</v>
      </c>
      <c r="Q6">
        <v>1.6899999999999979</v>
      </c>
      <c r="R6" s="4">
        <v>6652.31</v>
      </c>
      <c r="S6" s="7">
        <f>VLOOKUP(Top_30_Cities[[#This Row],[city]],Table4[],2,0)</f>
        <v>4</v>
      </c>
      <c r="T6" s="7">
        <f>VLOOKUP(Top_30_Cities[[#This Row],[city]],Table4[],3,0)</f>
        <v>34</v>
      </c>
      <c r="U6" s="7">
        <f>VLOOKUP(Top_30_Cities[[#This Row],[city]],Table4[],4,0)</f>
        <v>123</v>
      </c>
      <c r="V6" s="7">
        <f>IF(ISBLANK(VLOOKUP(Top_30_Cities[[#This Row],[city]],Table4[],5,0)),0,VLOOKUP(Top_30_Cities[[#This Row],[city]],Table4[],5,0))</f>
        <v>32</v>
      </c>
      <c r="W6" s="7" t="str">
        <f>IF(Top_30_Cities[[#This Row],[Avg Price]]&gt;$E$34+50000,"This is on the high end of home prices in CT.",IF(Top_30_Cities[[#This Row],[Avg Price]]&gt;$E$34-50000,"This is around the average price for homes in CT.","This is on the low end of home prices in CT."))</f>
        <v>This is around the average price for homes in CT.</v>
      </c>
      <c r="X6"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6"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Danbury are around the average. This could relate to the property tax rate or the having more home sales data points around the average price.</v>
      </c>
      <c r="Z6" s="8">
        <f>Top_30_Cities[[#This Row],[&lt;200k]]/Top_30_Cities[[#This Row],[Count of zpid]]</f>
        <v>2.072538860103627E-2</v>
      </c>
      <c r="AA6" s="8">
        <f>Top_30_Cities[[#This Row],[200-400k]]/Top_30_Cities[[#This Row],[Count of zpid]]</f>
        <v>0.17616580310880828</v>
      </c>
      <c r="AB6" s="8">
        <f>Top_30_Cities[[#This Row],[400-600k]]/Top_30_Cities[[#This Row],[Count of zpid]]</f>
        <v>0.63730569948186533</v>
      </c>
      <c r="AC6" s="8">
        <f>Top_30_Cities[[#This Row],[600k+]]/Top_30_Cities[[#This Row],[Count of zpid]]</f>
        <v>0.16580310880829016</v>
      </c>
      <c r="AD6"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Danbury for under $200k, only 2.1.% sold for under $200k within the dataset.You may think of looking in other areas with more options or increasing the price range you are looking at if wanting to stay in Danbury.</v>
      </c>
      <c r="AE6"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Having 17.6% of home sales between $200-$400k, it may be a little more difficult to secure a home but still relatively easy to find a home at this range in Danbury. </v>
      </c>
      <c r="AF6"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Having 17.6% of home sales between $400-$600k, it may be a little more difficult to secure a home but still relatively easy to find a home at this range in Danbury. </v>
      </c>
      <c r="AG6"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Having 16.6% of home sales above $600k, it may be a little more difficult to secure a home but still relatively easy to find a home in this range in Danbury. </v>
      </c>
      <c r="AJ6" s="9" t="str">
        <f>Top_30_Cities[[#This Row],[400-600k commentary]]</f>
        <v xml:space="preserve">Having 17.6% of home sales between $400-$600k, it may be a little more difficult to secure a home but still relatively easy to find a home at this range in Danbury. </v>
      </c>
    </row>
    <row r="7" spans="1:36" x14ac:dyDescent="0.25">
      <c r="A7" t="s">
        <v>45</v>
      </c>
      <c r="B7">
        <v>117</v>
      </c>
      <c r="C7" s="3">
        <v>44917</v>
      </c>
      <c r="D7" s="3">
        <v>45380</v>
      </c>
      <c r="E7" s="4">
        <v>279155.76</v>
      </c>
      <c r="F7" s="4">
        <v>575000</v>
      </c>
      <c r="G7" s="4">
        <v>111700</v>
      </c>
      <c r="H7" s="2">
        <v>3.24</v>
      </c>
      <c r="I7">
        <v>6</v>
      </c>
      <c r="J7">
        <v>1</v>
      </c>
      <c r="K7" s="2">
        <v>1.72</v>
      </c>
      <c r="L7">
        <v>4</v>
      </c>
      <c r="M7">
        <v>1</v>
      </c>
      <c r="N7">
        <v>1543</v>
      </c>
      <c r="O7">
        <v>3298</v>
      </c>
      <c r="P7">
        <v>792</v>
      </c>
      <c r="Q7">
        <v>2.1599999999999988</v>
      </c>
      <c r="R7" s="4">
        <v>5299.19</v>
      </c>
      <c r="S7" s="7">
        <f>VLOOKUP(Top_30_Cities[[#This Row],[city]],Table4[],2,0)</f>
        <v>17</v>
      </c>
      <c r="T7" s="7">
        <f>VLOOKUP(Top_30_Cities[[#This Row],[city]],Table4[],3,0)</f>
        <v>93</v>
      </c>
      <c r="U7" s="7">
        <f>VLOOKUP(Top_30_Cities[[#This Row],[city]],Table4[],4,0)</f>
        <v>7</v>
      </c>
      <c r="V7" s="7">
        <f>IF(ISBLANK(VLOOKUP(Top_30_Cities[[#This Row],[city]],Table4[],5,0)),0,VLOOKUP(Top_30_Cities[[#This Row],[city]],Table4[],5,0))</f>
        <v>0</v>
      </c>
      <c r="W7"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7"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7"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Enfield are below the average. This could relate to Enfield having a lower tax rate or more affordable homes sales information within the data set.</v>
      </c>
      <c r="Z7" s="8">
        <f>Top_30_Cities[[#This Row],[&lt;200k]]/Top_30_Cities[[#This Row],[Count of zpid]]</f>
        <v>0.14529914529914531</v>
      </c>
      <c r="AA7" s="8">
        <f>Top_30_Cities[[#This Row],[200-400k]]/Top_30_Cities[[#This Row],[Count of zpid]]</f>
        <v>0.79487179487179482</v>
      </c>
      <c r="AB7" s="8">
        <f>Top_30_Cities[[#This Row],[400-600k]]/Top_30_Cities[[#This Row],[Count of zpid]]</f>
        <v>5.9829059829059832E-2</v>
      </c>
      <c r="AC7" s="8">
        <f>Top_30_Cities[[#This Row],[600k+]]/Top_30_Cities[[#This Row],[Count of zpid]]</f>
        <v>0</v>
      </c>
      <c r="AD7"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Having 14.5% of home sales under $200k, it may be a little more difficult to secure a home but still relatively easy to find a home at this range in Enfield. </v>
      </c>
      <c r="AE7"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79.5% of homes sales being between $200-$400k, you should be able to find a fair priced home fairly easily in Enfield. </v>
      </c>
      <c r="AF7"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79.5% of homes sales being between $400-$600k, you should be able to find a higher priced home fairly easily in Enfield. </v>
      </c>
      <c r="AG7"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Enfield for above $600k, only 0.0.% sold between $600k-$700k within the dataset. You may think of looking in other areas with more options or adjusting the price range you are looking at if wanting to stay in Enfield.</v>
      </c>
      <c r="AJ7" s="9" t="str">
        <f>Top_30_Cities[[#This Row],[400-600k commentary]]</f>
        <v xml:space="preserve">With 79.5% of homes sales being between $400-$600k, you should be able to find a higher priced home fairly easily in Enfield. </v>
      </c>
    </row>
    <row r="8" spans="1:36" x14ac:dyDescent="0.25">
      <c r="A8" t="s">
        <v>46</v>
      </c>
      <c r="B8">
        <v>192</v>
      </c>
      <c r="C8" s="3">
        <v>44438</v>
      </c>
      <c r="D8" s="3">
        <v>45380</v>
      </c>
      <c r="E8" s="4">
        <v>595316.42000000004</v>
      </c>
      <c r="F8" s="4">
        <v>699000</v>
      </c>
      <c r="G8" s="4">
        <v>270000</v>
      </c>
      <c r="H8" s="2">
        <v>3.21</v>
      </c>
      <c r="I8">
        <v>7</v>
      </c>
      <c r="J8">
        <v>2</v>
      </c>
      <c r="K8" s="2">
        <v>2.11</v>
      </c>
      <c r="L8">
        <v>5</v>
      </c>
      <c r="M8">
        <v>1</v>
      </c>
      <c r="N8">
        <v>1758</v>
      </c>
      <c r="O8">
        <v>4090</v>
      </c>
      <c r="P8">
        <v>912</v>
      </c>
      <c r="Q8">
        <v>1.6899999999999979</v>
      </c>
      <c r="R8" s="4">
        <v>8808.7999999999993</v>
      </c>
      <c r="S8" s="7">
        <f>VLOOKUP(Top_30_Cities[[#This Row],[city]],Table4[],2,0)</f>
        <v>0</v>
      </c>
      <c r="T8" s="7">
        <f>VLOOKUP(Top_30_Cities[[#This Row],[city]],Table4[],3,0)</f>
        <v>7</v>
      </c>
      <c r="U8" s="7">
        <f>VLOOKUP(Top_30_Cities[[#This Row],[city]],Table4[],4,0)</f>
        <v>86</v>
      </c>
      <c r="V8" s="7">
        <f>IF(ISBLANK(VLOOKUP(Top_30_Cities[[#This Row],[city]],Table4[],5,0)),0,VLOOKUP(Top_30_Cities[[#This Row],[city]],Table4[],5,0))</f>
        <v>99</v>
      </c>
      <c r="W8"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8"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8"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Fairfield are around the average. This could relate to the property tax rate or the having more home sales data points around the average price.</v>
      </c>
      <c r="Z8" s="8">
        <f>Top_30_Cities[[#This Row],[&lt;200k]]/Top_30_Cities[[#This Row],[Count of zpid]]</f>
        <v>0</v>
      </c>
      <c r="AA8" s="8">
        <f>Top_30_Cities[[#This Row],[200-400k]]/Top_30_Cities[[#This Row],[Count of zpid]]</f>
        <v>3.6458333333333336E-2</v>
      </c>
      <c r="AB8" s="8">
        <f>Top_30_Cities[[#This Row],[400-600k]]/Top_30_Cities[[#This Row],[Count of zpid]]</f>
        <v>0.44791666666666669</v>
      </c>
      <c r="AC8" s="8">
        <f>Top_30_Cities[[#This Row],[600k+]]/Top_30_Cities[[#This Row],[Count of zpid]]</f>
        <v>0.515625</v>
      </c>
      <c r="AD8"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Fairfield for under $200k, only 0.0.% sold for under $200k within the dataset.You may think of looking in other areas with more options or increasing the price range you are looking at if wanting to stay in Fairfield.</v>
      </c>
      <c r="AE8"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It may be extremely difficult to get a home in Fairfield between $200-$400k, only 3.6.% sold between $200-$400k within the dataset. You may think of looking in other areas with more options or adjusting the price range you are looking at if wanting to stay in Fairfield.</v>
      </c>
      <c r="AF8"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It may be extremely difficult to get a home in Fairfield between $400-$600k, only 3.6.% sold between $400-$600k within the dataset. You may think of looking in other areas with more options or adjusting the price range you are looking at if wanting to stay in Fairfield.</v>
      </c>
      <c r="AG8"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51.6% of homes sales being above $600k, you should be able to find your dream home for under $700k fairly easily in Fairfield. </v>
      </c>
      <c r="AJ8" s="9" t="str">
        <f>Top_30_Cities[[#This Row],[400-600k commentary]]</f>
        <v>It may be extremely difficult to get a home in Fairfield between $400-$600k, only 3.6.% sold between $400-$600k within the dataset. You may think of looking in other areas with more options or adjusting the price range you are looking at if wanting to stay in Fairfield.</v>
      </c>
    </row>
    <row r="9" spans="1:36" x14ac:dyDescent="0.25">
      <c r="A9" t="s">
        <v>47</v>
      </c>
      <c r="B9">
        <v>150</v>
      </c>
      <c r="C9" s="3">
        <v>44515</v>
      </c>
      <c r="D9" s="3">
        <v>45380</v>
      </c>
      <c r="E9" s="4">
        <v>528144.31000000006</v>
      </c>
      <c r="F9" s="4">
        <v>699900</v>
      </c>
      <c r="G9" s="4">
        <v>240000</v>
      </c>
      <c r="H9" s="2">
        <v>3.64</v>
      </c>
      <c r="I9">
        <v>6</v>
      </c>
      <c r="J9">
        <v>2</v>
      </c>
      <c r="K9" s="2">
        <v>2.89</v>
      </c>
      <c r="L9">
        <v>5</v>
      </c>
      <c r="M9">
        <v>1</v>
      </c>
      <c r="N9">
        <v>2457</v>
      </c>
      <c r="O9">
        <v>4884</v>
      </c>
      <c r="P9">
        <v>1056</v>
      </c>
      <c r="Q9">
        <v>2.1600000000000033</v>
      </c>
      <c r="R9" s="4">
        <v>9547.83</v>
      </c>
      <c r="S9" s="7">
        <f>VLOOKUP(Top_30_Cities[[#This Row],[city]],Table4[],2,0)</f>
        <v>0</v>
      </c>
      <c r="T9" s="7">
        <f>VLOOKUP(Top_30_Cities[[#This Row],[city]],Table4[],3,0)</f>
        <v>18</v>
      </c>
      <c r="U9" s="7">
        <f>VLOOKUP(Top_30_Cities[[#This Row],[city]],Table4[],4,0)</f>
        <v>98</v>
      </c>
      <c r="V9" s="7">
        <f>IF(ISBLANK(VLOOKUP(Top_30_Cities[[#This Row],[city]],Table4[],5,0)),0,VLOOKUP(Top_30_Cities[[#This Row],[city]],Table4[],5,0))</f>
        <v>34</v>
      </c>
      <c r="W9"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9"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9"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Glastonbury are higher than the average. This could relate to the tax rate or having having higher home values on average.</v>
      </c>
      <c r="Z9" s="8">
        <f>Top_30_Cities[[#This Row],[&lt;200k]]/Top_30_Cities[[#This Row],[Count of zpid]]</f>
        <v>0</v>
      </c>
      <c r="AA9" s="8">
        <f>Top_30_Cities[[#This Row],[200-400k]]/Top_30_Cities[[#This Row],[Count of zpid]]</f>
        <v>0.12</v>
      </c>
      <c r="AB9" s="8">
        <f>Top_30_Cities[[#This Row],[400-600k]]/Top_30_Cities[[#This Row],[Count of zpid]]</f>
        <v>0.65333333333333332</v>
      </c>
      <c r="AC9" s="8">
        <f>Top_30_Cities[[#This Row],[600k+]]/Top_30_Cities[[#This Row],[Count of zpid]]</f>
        <v>0.22666666666666666</v>
      </c>
      <c r="AD9"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Glastonbury for under $200k, only 0.0.% sold for under $200k within the dataset.You may think of looking in other areas with more options or increasing the price range you are looking at if wanting to stay in Glastonbury.</v>
      </c>
      <c r="AE9"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Having 12.0% of home sales between $200-$400k, it may be a little more difficult to secure a home but still relatively easy to find a home at this range in Glastonbury. </v>
      </c>
      <c r="AF9"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Having 12.0% of home sales between $400-$600k, it may be a little more difficult to secure a home but still relatively easy to find a home at this range in Glastonbury. </v>
      </c>
      <c r="AG9"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Having 22.7% of home sales above $600k, it may be a little more difficult to secure a home but still relatively easy to find a home in this range in Glastonbury. </v>
      </c>
      <c r="AJ9" s="9" t="str">
        <f>Top_30_Cities[[#This Row],[400-600k commentary]]</f>
        <v xml:space="preserve">Having 12.0% of home sales between $400-$600k, it may be a little more difficult to secure a home but still relatively easy to find a home at this range in Glastonbury. </v>
      </c>
    </row>
    <row r="10" spans="1:36" x14ac:dyDescent="0.25">
      <c r="A10" t="s">
        <v>76</v>
      </c>
      <c r="B10">
        <v>159</v>
      </c>
      <c r="C10" s="3">
        <v>44439</v>
      </c>
      <c r="D10" s="3">
        <v>45380</v>
      </c>
      <c r="E10" s="4">
        <v>554394.52</v>
      </c>
      <c r="F10" s="4">
        <v>699000</v>
      </c>
      <c r="G10" s="4">
        <v>250000</v>
      </c>
      <c r="H10" s="2">
        <v>3.4</v>
      </c>
      <c r="I10">
        <v>5</v>
      </c>
      <c r="J10">
        <v>2</v>
      </c>
      <c r="K10" s="2">
        <v>2.69</v>
      </c>
      <c r="L10">
        <v>5</v>
      </c>
      <c r="M10">
        <v>1</v>
      </c>
      <c r="N10">
        <v>2298</v>
      </c>
      <c r="O10">
        <v>4700</v>
      </c>
      <c r="P10">
        <v>904</v>
      </c>
      <c r="Q10">
        <v>2.1299999999999963</v>
      </c>
      <c r="R10" s="4">
        <v>8673.2099999999991</v>
      </c>
      <c r="S10" s="7">
        <f>VLOOKUP(Top_30_Cities[[#This Row],[city]],Table4[],2,0)</f>
        <v>0</v>
      </c>
      <c r="T10" s="7">
        <f>VLOOKUP(Top_30_Cities[[#This Row],[city]],Table4[],3,0)</f>
        <v>17</v>
      </c>
      <c r="U10" s="7">
        <f>VLOOKUP(Top_30_Cities[[#This Row],[city]],Table4[],4,0)</f>
        <v>87</v>
      </c>
      <c r="V10" s="7">
        <f>IF(ISBLANK(VLOOKUP(Top_30_Cities[[#This Row],[city]],Table4[],5,0)),0,VLOOKUP(Top_30_Cities[[#This Row],[city]],Table4[],5,0))</f>
        <v>55</v>
      </c>
      <c r="W10"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10"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10"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Guilford are around the average. This could relate to the property tax rate or the having more home sales data points around the average price.</v>
      </c>
      <c r="Z10" s="8">
        <f>Top_30_Cities[[#This Row],[&lt;200k]]/Top_30_Cities[[#This Row],[Count of zpid]]</f>
        <v>0</v>
      </c>
      <c r="AA10" s="8">
        <f>Top_30_Cities[[#This Row],[200-400k]]/Top_30_Cities[[#This Row],[Count of zpid]]</f>
        <v>0.1069182389937107</v>
      </c>
      <c r="AB10" s="8">
        <f>Top_30_Cities[[#This Row],[400-600k]]/Top_30_Cities[[#This Row],[Count of zpid]]</f>
        <v>0.54716981132075471</v>
      </c>
      <c r="AC10" s="8">
        <f>Top_30_Cities[[#This Row],[600k+]]/Top_30_Cities[[#This Row],[Count of zpid]]</f>
        <v>0.34591194968553457</v>
      </c>
      <c r="AD10"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Guilford for under $200k, only 0.0.% sold for under $200k within the dataset.You may think of looking in other areas with more options or increasing the price range you are looking at if wanting to stay in Guilford.</v>
      </c>
      <c r="AE10"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Having 10.7% of home sales between $200-$400k, it may be a little more difficult to secure a home but still relatively easy to find a home at this range in Guilford. </v>
      </c>
      <c r="AF10"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Having 10.7% of home sales between $400-$600k, it may be a little more difficult to secure a home but still relatively easy to find a home at this range in Guilford. </v>
      </c>
      <c r="AG10"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34.6% of homes sales being above $600k, you should be able to find your dream home for under $700k fairly easily in Guilford. </v>
      </c>
      <c r="AJ10" s="9" t="str">
        <f>Top_30_Cities[[#This Row],[400-600k commentary]]</f>
        <v xml:space="preserve">Having 10.7% of home sales between $400-$600k, it may be a little more difficult to secure a home but still relatively easy to find a home at this range in Guilford. </v>
      </c>
    </row>
    <row r="11" spans="1:36" x14ac:dyDescent="0.25">
      <c r="A11" t="s">
        <v>48</v>
      </c>
      <c r="B11">
        <v>209</v>
      </c>
      <c r="C11" s="3">
        <v>44729</v>
      </c>
      <c r="D11" s="3">
        <v>45380</v>
      </c>
      <c r="E11" s="4">
        <v>384551.55</v>
      </c>
      <c r="F11" s="4">
        <v>695000</v>
      </c>
      <c r="G11" s="4">
        <v>105000</v>
      </c>
      <c r="H11" s="2">
        <v>3.38</v>
      </c>
      <c r="I11">
        <v>7</v>
      </c>
      <c r="J11">
        <v>2</v>
      </c>
      <c r="K11" s="2">
        <v>2.4500000000000002</v>
      </c>
      <c r="L11">
        <v>7</v>
      </c>
      <c r="M11">
        <v>1</v>
      </c>
      <c r="N11">
        <v>2084</v>
      </c>
      <c r="O11">
        <v>6228</v>
      </c>
      <c r="P11">
        <v>800</v>
      </c>
      <c r="Q11">
        <v>2.1299999999999963</v>
      </c>
      <c r="R11" s="4">
        <v>10038.84</v>
      </c>
      <c r="S11" s="7">
        <f>VLOOKUP(Top_30_Cities[[#This Row],[city]],Table4[],2,0)</f>
        <v>21</v>
      </c>
      <c r="T11" s="7">
        <f>VLOOKUP(Top_30_Cities[[#This Row],[city]],Table4[],3,0)</f>
        <v>106</v>
      </c>
      <c r="U11" s="7">
        <f>VLOOKUP(Top_30_Cities[[#This Row],[city]],Table4[],4,0)</f>
        <v>65</v>
      </c>
      <c r="V11" s="7">
        <f>IF(ISBLANK(VLOOKUP(Top_30_Cities[[#This Row],[city]],Table4[],5,0)),0,VLOOKUP(Top_30_Cities[[#This Row],[city]],Table4[],5,0))</f>
        <v>17</v>
      </c>
      <c r="W11"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11"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11"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Hamden are higher than the average. This could relate to the tax rate or having having higher home values on average.</v>
      </c>
      <c r="Z11" s="8">
        <f>Top_30_Cities[[#This Row],[&lt;200k]]/Top_30_Cities[[#This Row],[Count of zpid]]</f>
        <v>0.10047846889952153</v>
      </c>
      <c r="AA11" s="8">
        <f>Top_30_Cities[[#This Row],[200-400k]]/Top_30_Cities[[#This Row],[Count of zpid]]</f>
        <v>0.50717703349282295</v>
      </c>
      <c r="AB11" s="8">
        <f>Top_30_Cities[[#This Row],[400-600k]]/Top_30_Cities[[#This Row],[Count of zpid]]</f>
        <v>0.31100478468899523</v>
      </c>
      <c r="AC11" s="8">
        <f>Top_30_Cities[[#This Row],[600k+]]/Top_30_Cities[[#This Row],[Count of zpid]]</f>
        <v>8.1339712918660281E-2</v>
      </c>
      <c r="AD11"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Having 10.0% of home sales under $200k, it may be a little more difficult to secure a home but still relatively easy to find a home at this range in Hamden. </v>
      </c>
      <c r="AE11"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50.7% of homes sales being between $200-$400k, you should be able to find a fair priced home fairly easily in Hamden. </v>
      </c>
      <c r="AF11"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50.7% of homes sales being between $400-$600k, you should be able to find a higher priced home fairly easily in Hamden. </v>
      </c>
      <c r="AG11"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With only having 8.1.% home sales being above $600k, finding a home will be more difficult, but not impossible.You will want to stay vigilant on new homes that pop up in this range if you want to stay in Hamden.</v>
      </c>
      <c r="AJ11" s="9" t="str">
        <f>Top_30_Cities[[#This Row],[400-600k commentary]]</f>
        <v xml:space="preserve">With 50.7% of homes sales being between $400-$600k, you should be able to find a higher priced home fairly easily in Hamden. </v>
      </c>
    </row>
    <row r="12" spans="1:36" x14ac:dyDescent="0.25">
      <c r="A12" t="s">
        <v>49</v>
      </c>
      <c r="B12">
        <v>166</v>
      </c>
      <c r="C12" s="3">
        <v>44847</v>
      </c>
      <c r="D12" s="3">
        <v>45379</v>
      </c>
      <c r="E12" s="4">
        <v>344787.66</v>
      </c>
      <c r="F12" s="4">
        <v>650000</v>
      </c>
      <c r="G12" s="4">
        <v>101000</v>
      </c>
      <c r="H12" s="2">
        <v>3.33</v>
      </c>
      <c r="I12">
        <v>6</v>
      </c>
      <c r="J12">
        <v>1</v>
      </c>
      <c r="K12" s="2">
        <v>2.29</v>
      </c>
      <c r="L12">
        <v>5</v>
      </c>
      <c r="M12">
        <v>1</v>
      </c>
      <c r="N12">
        <v>1933</v>
      </c>
      <c r="O12">
        <v>4704</v>
      </c>
      <c r="P12">
        <v>696</v>
      </c>
      <c r="Q12">
        <v>2.160000000000005</v>
      </c>
      <c r="R12" s="4">
        <v>6935.32</v>
      </c>
      <c r="S12" s="7">
        <f>VLOOKUP(Top_30_Cities[[#This Row],[city]],Table4[],2,0)</f>
        <v>22</v>
      </c>
      <c r="T12" s="7">
        <f>VLOOKUP(Top_30_Cities[[#This Row],[city]],Table4[],3,0)</f>
        <v>94</v>
      </c>
      <c r="U12" s="7">
        <f>VLOOKUP(Top_30_Cities[[#This Row],[city]],Table4[],4,0)</f>
        <v>46</v>
      </c>
      <c r="V12" s="7">
        <f>IF(ISBLANK(VLOOKUP(Top_30_Cities[[#This Row],[city]],Table4[],5,0)),0,VLOOKUP(Top_30_Cities[[#This Row],[city]],Table4[],5,0))</f>
        <v>4</v>
      </c>
      <c r="W12"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12"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12"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Manchester are around the average. This could relate to the property tax rate or the having more home sales data points around the average price.</v>
      </c>
      <c r="Z12" s="8">
        <f>Top_30_Cities[[#This Row],[&lt;200k]]/Top_30_Cities[[#This Row],[Count of zpid]]</f>
        <v>0.13253012048192772</v>
      </c>
      <c r="AA12" s="8">
        <f>Top_30_Cities[[#This Row],[200-400k]]/Top_30_Cities[[#This Row],[Count of zpid]]</f>
        <v>0.5662650602409639</v>
      </c>
      <c r="AB12" s="8">
        <f>Top_30_Cities[[#This Row],[400-600k]]/Top_30_Cities[[#This Row],[Count of zpid]]</f>
        <v>0.27710843373493976</v>
      </c>
      <c r="AC12" s="8">
        <f>Top_30_Cities[[#This Row],[600k+]]/Top_30_Cities[[#This Row],[Count of zpid]]</f>
        <v>2.4096385542168676E-2</v>
      </c>
      <c r="AD12"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Having 13.3% of home sales under $200k, it may be a little more difficult to secure a home but still relatively easy to find a home at this range in Manchester. </v>
      </c>
      <c r="AE12"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56.6% of homes sales being between $200-$400k, you should be able to find a fair priced home fairly easily in Manchester. </v>
      </c>
      <c r="AF12"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56.6% of homes sales being between $400-$600k, you should be able to find a higher priced home fairly easily in Manchester. </v>
      </c>
      <c r="AG12"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Manchester for above $600k, only 2.4.% sold between $600k-$700k within the dataset. You may think of looking in other areas with more options or adjusting the price range you are looking at if wanting to stay in Manchester.</v>
      </c>
      <c r="AJ12" s="9" t="str">
        <f>Top_30_Cities[[#This Row],[400-600k commentary]]</f>
        <v xml:space="preserve">With 56.6% of homes sales being between $400-$600k, you should be able to find a higher priced home fairly easily in Manchester. </v>
      </c>
    </row>
    <row r="13" spans="1:36" x14ac:dyDescent="0.25">
      <c r="A13" t="s">
        <v>50</v>
      </c>
      <c r="B13">
        <v>174</v>
      </c>
      <c r="C13" s="3">
        <v>44880</v>
      </c>
      <c r="D13" s="3">
        <v>45379</v>
      </c>
      <c r="E13" s="4">
        <v>284001.65999999997</v>
      </c>
      <c r="F13" s="4">
        <v>565000</v>
      </c>
      <c r="G13" s="4">
        <v>104000</v>
      </c>
      <c r="H13" s="2">
        <v>3.15</v>
      </c>
      <c r="I13">
        <v>6</v>
      </c>
      <c r="J13">
        <v>1</v>
      </c>
      <c r="K13" s="2">
        <v>1.95</v>
      </c>
      <c r="L13">
        <v>5</v>
      </c>
      <c r="M13">
        <v>1</v>
      </c>
      <c r="N13">
        <v>1648</v>
      </c>
      <c r="O13">
        <v>4087</v>
      </c>
      <c r="P13">
        <v>828</v>
      </c>
      <c r="Q13">
        <v>2.1299999999999963</v>
      </c>
      <c r="R13" s="4">
        <v>5403.96</v>
      </c>
      <c r="S13" s="7">
        <f>VLOOKUP(Top_30_Cities[[#This Row],[city]],Table4[],2,0)</f>
        <v>40</v>
      </c>
      <c r="T13" s="7">
        <f>VLOOKUP(Top_30_Cities[[#This Row],[city]],Table4[],3,0)</f>
        <v>114</v>
      </c>
      <c r="U13" s="7">
        <f>VLOOKUP(Top_30_Cities[[#This Row],[city]],Table4[],4,0)</f>
        <v>20</v>
      </c>
      <c r="V13" s="7">
        <f>IF(ISBLANK(VLOOKUP(Top_30_Cities[[#This Row],[city]],Table4[],5,0)),0,VLOOKUP(Top_30_Cities[[#This Row],[city]],Table4[],5,0))</f>
        <v>0</v>
      </c>
      <c r="W13"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13"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13"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Meriden are below the average. This could relate to Meriden having a lower tax rate or more affordable homes sales information within the data set.</v>
      </c>
      <c r="Z13" s="8">
        <f>Top_30_Cities[[#This Row],[&lt;200k]]/Top_30_Cities[[#This Row],[Count of zpid]]</f>
        <v>0.22988505747126436</v>
      </c>
      <c r="AA13" s="8">
        <f>Top_30_Cities[[#This Row],[200-400k]]/Top_30_Cities[[#This Row],[Count of zpid]]</f>
        <v>0.65517241379310343</v>
      </c>
      <c r="AB13" s="8">
        <f>Top_30_Cities[[#This Row],[400-600k]]/Top_30_Cities[[#This Row],[Count of zpid]]</f>
        <v>0.11494252873563218</v>
      </c>
      <c r="AC13" s="8">
        <f>Top_30_Cities[[#This Row],[600k+]]/Top_30_Cities[[#This Row],[Count of zpid]]</f>
        <v>0</v>
      </c>
      <c r="AD13"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Having 23.0% of home sales under $200k, it may be a little more difficult to secure a home but still relatively easy to find a home at this range in Meriden. </v>
      </c>
      <c r="AE13"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65.5% of homes sales being between $200-$400k, you should be able to find a fair priced home fairly easily in Meriden. </v>
      </c>
      <c r="AF13"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65.5% of homes sales being between $400-$600k, you should be able to find a higher priced home fairly easily in Meriden. </v>
      </c>
      <c r="AG13"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Meriden for above $600k, only 0.0.% sold between $600k-$700k within the dataset. You may think of looking in other areas with more options or adjusting the price range you are looking at if wanting to stay in Meriden.</v>
      </c>
      <c r="AJ13" s="9" t="str">
        <f>Top_30_Cities[[#This Row],[400-600k commentary]]</f>
        <v xml:space="preserve">With 65.5% of homes sales being between $400-$600k, you should be able to find a higher priced home fairly easily in Meriden. </v>
      </c>
    </row>
    <row r="14" spans="1:36" x14ac:dyDescent="0.25">
      <c r="A14" t="s">
        <v>51</v>
      </c>
      <c r="B14">
        <v>267</v>
      </c>
      <c r="C14" s="3">
        <v>44488</v>
      </c>
      <c r="D14" s="3">
        <v>45379</v>
      </c>
      <c r="E14" s="4">
        <v>513306.96</v>
      </c>
      <c r="F14" s="4">
        <v>699900</v>
      </c>
      <c r="G14" s="4">
        <v>102000</v>
      </c>
      <c r="H14" s="2">
        <v>3.24</v>
      </c>
      <c r="I14">
        <v>6</v>
      </c>
      <c r="J14">
        <v>1</v>
      </c>
      <c r="K14" s="2">
        <v>2.2599999999999998</v>
      </c>
      <c r="L14">
        <v>4</v>
      </c>
      <c r="M14">
        <v>1</v>
      </c>
      <c r="N14">
        <v>1841</v>
      </c>
      <c r="O14">
        <v>4273</v>
      </c>
      <c r="P14">
        <v>660</v>
      </c>
      <c r="Q14">
        <v>2.1299999999999963</v>
      </c>
      <c r="R14" s="4">
        <v>7183.14</v>
      </c>
      <c r="S14" s="7">
        <f>VLOOKUP(Top_30_Cities[[#This Row],[city]],Table4[],2,0)</f>
        <v>4</v>
      </c>
      <c r="T14" s="7">
        <f>VLOOKUP(Top_30_Cities[[#This Row],[city]],Table4[],3,0)</f>
        <v>32</v>
      </c>
      <c r="U14" s="7">
        <f>VLOOKUP(Top_30_Cities[[#This Row],[city]],Table4[],4,0)</f>
        <v>172</v>
      </c>
      <c r="V14" s="7">
        <f>IF(ISBLANK(VLOOKUP(Top_30_Cities[[#This Row],[city]],Table4[],5,0)),0,VLOOKUP(Top_30_Cities[[#This Row],[city]],Table4[],5,0))</f>
        <v>59</v>
      </c>
      <c r="W14"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14"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14"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Milford are around the average. This could relate to the property tax rate or the having more home sales data points around the average price.</v>
      </c>
      <c r="Z14" s="8">
        <f>Top_30_Cities[[#This Row],[&lt;200k]]/Top_30_Cities[[#This Row],[Count of zpid]]</f>
        <v>1.4981273408239701E-2</v>
      </c>
      <c r="AA14" s="8">
        <f>Top_30_Cities[[#This Row],[200-400k]]/Top_30_Cities[[#This Row],[Count of zpid]]</f>
        <v>0.1198501872659176</v>
      </c>
      <c r="AB14" s="8">
        <f>Top_30_Cities[[#This Row],[400-600k]]/Top_30_Cities[[#This Row],[Count of zpid]]</f>
        <v>0.64419475655430714</v>
      </c>
      <c r="AC14" s="8">
        <f>Top_30_Cities[[#This Row],[600k+]]/Top_30_Cities[[#This Row],[Count of zpid]]</f>
        <v>0.22097378277153559</v>
      </c>
      <c r="AD14"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Milford for under $200k, only 1.5.% sold for under $200k within the dataset.You may think of looking in other areas with more options or increasing the price range you are looking at if wanting to stay in Milford.</v>
      </c>
      <c r="AE14"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Having 12.0% of home sales between $200-$400k, it may be a little more difficult to secure a home but still relatively easy to find a home at this range in Milford. </v>
      </c>
      <c r="AF14"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Having 12.0% of home sales between $400-$600k, it may be a little more difficult to secure a home but still relatively easy to find a home at this range in Milford. </v>
      </c>
      <c r="AG14"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Having 22.1% of home sales above $600k, it may be a little more difficult to secure a home but still relatively easy to find a home in this range in Milford. </v>
      </c>
      <c r="AJ14" s="9" t="str">
        <f>Top_30_Cities[[#This Row],[400-600k commentary]]</f>
        <v xml:space="preserve">Having 12.0% of home sales between $400-$600k, it may be a little more difficult to secure a home but still relatively easy to find a home at this range in Milford. </v>
      </c>
    </row>
    <row r="15" spans="1:36" x14ac:dyDescent="0.25">
      <c r="A15" t="s">
        <v>77</v>
      </c>
      <c r="B15">
        <v>124</v>
      </c>
      <c r="C15" s="3">
        <v>44476</v>
      </c>
      <c r="D15" s="3">
        <v>45378</v>
      </c>
      <c r="E15" s="4">
        <v>556073.55000000005</v>
      </c>
      <c r="F15" s="4">
        <v>695000</v>
      </c>
      <c r="G15" s="4">
        <v>220000</v>
      </c>
      <c r="H15" s="2">
        <v>3.5</v>
      </c>
      <c r="I15">
        <v>6</v>
      </c>
      <c r="J15">
        <v>2</v>
      </c>
      <c r="K15" s="2">
        <v>2.71</v>
      </c>
      <c r="L15">
        <v>5</v>
      </c>
      <c r="M15">
        <v>1</v>
      </c>
      <c r="N15">
        <v>2365</v>
      </c>
      <c r="O15">
        <v>5073</v>
      </c>
      <c r="P15">
        <v>1095</v>
      </c>
      <c r="Q15">
        <v>1.6899999999999982</v>
      </c>
      <c r="R15" s="4">
        <v>9602.99</v>
      </c>
      <c r="S15" s="7">
        <f>VLOOKUP(Top_30_Cities[[#This Row],[city]],Table4[],2,0)</f>
        <v>0</v>
      </c>
      <c r="T15" s="7">
        <f>VLOOKUP(Top_30_Cities[[#This Row],[city]],Table4[],3,0)</f>
        <v>7</v>
      </c>
      <c r="U15" s="7">
        <f>VLOOKUP(Top_30_Cities[[#This Row],[city]],Table4[],4,0)</f>
        <v>77</v>
      </c>
      <c r="V15" s="7">
        <f>IF(ISBLANK(VLOOKUP(Top_30_Cities[[#This Row],[city]],Table4[],5,0)),0,VLOOKUP(Top_30_Cities[[#This Row],[city]],Table4[],5,0))</f>
        <v>40</v>
      </c>
      <c r="W15"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15"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15"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Monroe are higher than the average. This could relate to the tax rate or having having higher home values on average.</v>
      </c>
      <c r="Z15" s="8">
        <f>Top_30_Cities[[#This Row],[&lt;200k]]/Top_30_Cities[[#This Row],[Count of zpid]]</f>
        <v>0</v>
      </c>
      <c r="AA15" s="8">
        <f>Top_30_Cities[[#This Row],[200-400k]]/Top_30_Cities[[#This Row],[Count of zpid]]</f>
        <v>5.6451612903225805E-2</v>
      </c>
      <c r="AB15" s="8">
        <f>Top_30_Cities[[#This Row],[400-600k]]/Top_30_Cities[[#This Row],[Count of zpid]]</f>
        <v>0.62096774193548387</v>
      </c>
      <c r="AC15" s="8">
        <f>Top_30_Cities[[#This Row],[600k+]]/Top_30_Cities[[#This Row],[Count of zpid]]</f>
        <v>0.32258064516129031</v>
      </c>
      <c r="AD15"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Monroe for under $200k, only 0.0.% sold for under $200k within the dataset.You may think of looking in other areas with more options or increasing the price range you are looking at if wanting to stay in Monroe.</v>
      </c>
      <c r="AE15"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With only having 5.6.% home sales being between $200-$400k, finding a home will be more difficult, but not impossible.You will want to stay vigilant on new homes that pop up in this range if you want to stay in Monroe.</v>
      </c>
      <c r="AF15"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With only having 5.6.% home sales being between $400-$600k, finding a home will be more difficult, but not impossible.You will want to stay vigilant on new homes that pop up in this range if you want to stay in Monroe.</v>
      </c>
      <c r="AG15"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32.3% of homes sales being above $600k, you should be able to find your dream home for under $700k fairly easily in Monroe. </v>
      </c>
      <c r="AJ15" s="9" t="str">
        <f>Top_30_Cities[[#This Row],[400-600k commentary]]</f>
        <v>With only having 5.6.% home sales being between $400-$600k, finding a home will be more difficult, but not impossible.You will want to stay vigilant on new homes that pop up in this range if you want to stay in Monroe.</v>
      </c>
    </row>
    <row r="16" spans="1:36" x14ac:dyDescent="0.25">
      <c r="A16" t="s">
        <v>52</v>
      </c>
      <c r="B16">
        <v>127</v>
      </c>
      <c r="C16" s="3">
        <v>44896</v>
      </c>
      <c r="D16" s="3">
        <v>45379</v>
      </c>
      <c r="E16" s="4">
        <v>247787.8</v>
      </c>
      <c r="F16" s="4">
        <v>524900</v>
      </c>
      <c r="G16" s="4">
        <v>106000</v>
      </c>
      <c r="H16" s="2">
        <v>3.24</v>
      </c>
      <c r="I16">
        <v>6</v>
      </c>
      <c r="J16">
        <v>2</v>
      </c>
      <c r="K16" s="2">
        <v>1.87</v>
      </c>
      <c r="L16">
        <v>6</v>
      </c>
      <c r="M16">
        <v>1</v>
      </c>
      <c r="N16">
        <v>1608</v>
      </c>
      <c r="O16">
        <v>3994</v>
      </c>
      <c r="P16">
        <v>782</v>
      </c>
      <c r="Q16">
        <v>2.1599999999999993</v>
      </c>
      <c r="R16" s="4">
        <v>5655.67</v>
      </c>
      <c r="S16" s="7">
        <f>VLOOKUP(Top_30_Cities[[#This Row],[city]],Table4[],2,0)</f>
        <v>39</v>
      </c>
      <c r="T16" s="7">
        <f>VLOOKUP(Top_30_Cities[[#This Row],[city]],Table4[],3,0)</f>
        <v>82</v>
      </c>
      <c r="U16" s="7">
        <f>VLOOKUP(Top_30_Cities[[#This Row],[city]],Table4[],4,0)</f>
        <v>6</v>
      </c>
      <c r="V16" s="7">
        <f>IF(ISBLANK(VLOOKUP(Top_30_Cities[[#This Row],[city]],Table4[],5,0)),0,VLOOKUP(Top_30_Cities[[#This Row],[city]],Table4[],5,0))</f>
        <v>0</v>
      </c>
      <c r="W16"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16"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16"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New Britain are below the average. This could relate to New Britain having a lower tax rate or more affordable homes sales information within the data set.</v>
      </c>
      <c r="Z16" s="8">
        <f>Top_30_Cities[[#This Row],[&lt;200k]]/Top_30_Cities[[#This Row],[Count of zpid]]</f>
        <v>0.30708661417322836</v>
      </c>
      <c r="AA16" s="8">
        <f>Top_30_Cities[[#This Row],[200-400k]]/Top_30_Cities[[#This Row],[Count of zpid]]</f>
        <v>0.64566929133858264</v>
      </c>
      <c r="AB16" s="8">
        <f>Top_30_Cities[[#This Row],[400-600k]]/Top_30_Cities[[#This Row],[Count of zpid]]</f>
        <v>4.7244094488188976E-2</v>
      </c>
      <c r="AC16" s="8">
        <f>Top_30_Cities[[#This Row],[600k+]]/Top_30_Cities[[#This Row],[Count of zpid]]</f>
        <v>0</v>
      </c>
      <c r="AD16"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With 30.7% of homes sales being under $200k, you should be able to find a lower priced home fairly easily in New Britain. </v>
      </c>
      <c r="AE16"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64.6% of homes sales being between $200-$400k, you should be able to find a fair priced home fairly easily in New Britain. </v>
      </c>
      <c r="AF16"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64.6% of homes sales being between $400-$600k, you should be able to find a higher priced home fairly easily in New Britain. </v>
      </c>
      <c r="AG16"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New Britain for above $600k, only 0.0.% sold between $600k-$700k within the dataset. You may think of looking in other areas with more options or adjusting the price range you are looking at if wanting to stay in New Britain.</v>
      </c>
      <c r="AJ16" s="9" t="str">
        <f>Top_30_Cities[[#This Row],[400-600k commentary]]</f>
        <v xml:space="preserve">With 64.6% of homes sales being between $400-$600k, you should be able to find a higher priced home fairly easily in New Britain. </v>
      </c>
    </row>
    <row r="17" spans="1:36" x14ac:dyDescent="0.25">
      <c r="A17" t="s">
        <v>53</v>
      </c>
      <c r="B17">
        <v>133</v>
      </c>
      <c r="C17" s="3">
        <v>44824</v>
      </c>
      <c r="D17" s="3">
        <v>45378</v>
      </c>
      <c r="E17" s="4">
        <v>325337.44</v>
      </c>
      <c r="F17" s="4">
        <v>660000</v>
      </c>
      <c r="G17" s="4">
        <v>108000</v>
      </c>
      <c r="H17" s="2">
        <v>3.34</v>
      </c>
      <c r="I17">
        <v>6</v>
      </c>
      <c r="J17">
        <v>1</v>
      </c>
      <c r="K17" s="2">
        <v>2.08</v>
      </c>
      <c r="L17">
        <v>4</v>
      </c>
      <c r="M17">
        <v>1</v>
      </c>
      <c r="N17">
        <v>1750</v>
      </c>
      <c r="O17">
        <v>4133</v>
      </c>
      <c r="P17">
        <v>600</v>
      </c>
      <c r="Q17">
        <v>2.1299999999999968</v>
      </c>
      <c r="R17" s="4">
        <v>6856.83</v>
      </c>
      <c r="S17" s="7">
        <f>VLOOKUP(Top_30_Cities[[#This Row],[city]],Table4[],2,0)</f>
        <v>39</v>
      </c>
      <c r="T17" s="7">
        <f>VLOOKUP(Top_30_Cities[[#This Row],[city]],Table4[],3,0)</f>
        <v>52</v>
      </c>
      <c r="U17" s="7">
        <f>VLOOKUP(Top_30_Cities[[#This Row],[city]],Table4[],4,0)</f>
        <v>33</v>
      </c>
      <c r="V17" s="7">
        <f>IF(ISBLANK(VLOOKUP(Top_30_Cities[[#This Row],[city]],Table4[],5,0)),0,VLOOKUP(Top_30_Cities[[#This Row],[city]],Table4[],5,0))</f>
        <v>9</v>
      </c>
      <c r="W17"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17"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17"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New Haven are around the average. This could relate to the property tax rate or the having more home sales data points around the average price.</v>
      </c>
      <c r="Z17" s="8">
        <f>Top_30_Cities[[#This Row],[&lt;200k]]/Top_30_Cities[[#This Row],[Count of zpid]]</f>
        <v>0.2932330827067669</v>
      </c>
      <c r="AA17" s="8">
        <f>Top_30_Cities[[#This Row],[200-400k]]/Top_30_Cities[[#This Row],[Count of zpid]]</f>
        <v>0.39097744360902253</v>
      </c>
      <c r="AB17" s="8">
        <f>Top_30_Cities[[#This Row],[400-600k]]/Top_30_Cities[[#This Row],[Count of zpid]]</f>
        <v>0.24812030075187969</v>
      </c>
      <c r="AC17" s="8">
        <f>Top_30_Cities[[#This Row],[600k+]]/Top_30_Cities[[#This Row],[Count of zpid]]</f>
        <v>6.7669172932330823E-2</v>
      </c>
      <c r="AD17"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With 29.3% of homes sales being under $200k, you should be able to find a lower priced home fairly easily in New Haven. </v>
      </c>
      <c r="AE17"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39.1% of homes sales being between $200-$400k, you should be able to find a fair priced home fairly easily in New Haven. </v>
      </c>
      <c r="AF17"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39.1% of homes sales being between $400-$600k, you should be able to find a higher priced home fairly easily in New Haven. </v>
      </c>
      <c r="AG17"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With only having 6.8.% home sales being above $600k, finding a home will be more difficult, but not impossible.You will want to stay vigilant on new homes that pop up in this range if you want to stay in New Haven.</v>
      </c>
      <c r="AJ17" s="9" t="str">
        <f>Top_30_Cities[[#This Row],[400-600k commentary]]</f>
        <v xml:space="preserve">With 39.1% of homes sales being between $400-$600k, you should be able to find a higher priced home fairly easily in New Haven. </v>
      </c>
    </row>
    <row r="18" spans="1:36" x14ac:dyDescent="0.25">
      <c r="A18" t="s">
        <v>54</v>
      </c>
      <c r="B18">
        <v>108</v>
      </c>
      <c r="C18" s="3">
        <v>44902</v>
      </c>
      <c r="D18" s="3">
        <v>45380</v>
      </c>
      <c r="E18" s="4">
        <v>384878.37</v>
      </c>
      <c r="F18" s="4">
        <v>650000</v>
      </c>
      <c r="G18" s="4">
        <v>107000</v>
      </c>
      <c r="H18" s="2">
        <v>3.28</v>
      </c>
      <c r="I18">
        <v>5</v>
      </c>
      <c r="J18">
        <v>1</v>
      </c>
      <c r="K18" s="2">
        <v>2.33</v>
      </c>
      <c r="L18">
        <v>5</v>
      </c>
      <c r="M18">
        <v>1</v>
      </c>
      <c r="N18">
        <v>2021</v>
      </c>
      <c r="O18">
        <v>6043</v>
      </c>
      <c r="P18">
        <v>792</v>
      </c>
      <c r="Q18">
        <v>2.159999999999997</v>
      </c>
      <c r="R18" s="4">
        <v>6861.63</v>
      </c>
      <c r="S18" s="7">
        <f>VLOOKUP(Top_30_Cities[[#This Row],[city]],Table4[],2,0)</f>
        <v>6</v>
      </c>
      <c r="T18" s="7">
        <f>VLOOKUP(Top_30_Cities[[#This Row],[city]],Table4[],3,0)</f>
        <v>61</v>
      </c>
      <c r="U18" s="7">
        <f>VLOOKUP(Top_30_Cities[[#This Row],[city]],Table4[],4,0)</f>
        <v>38</v>
      </c>
      <c r="V18" s="7">
        <f>IF(ISBLANK(VLOOKUP(Top_30_Cities[[#This Row],[city]],Table4[],5,0)),0,VLOOKUP(Top_30_Cities[[#This Row],[city]],Table4[],5,0))</f>
        <v>3</v>
      </c>
      <c r="W18"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18"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18"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Newington are around the average. This could relate to the property tax rate or the having more home sales data points around the average price.</v>
      </c>
      <c r="Z18" s="8">
        <f>Top_30_Cities[[#This Row],[&lt;200k]]/Top_30_Cities[[#This Row],[Count of zpid]]</f>
        <v>5.5555555555555552E-2</v>
      </c>
      <c r="AA18" s="8">
        <f>Top_30_Cities[[#This Row],[200-400k]]/Top_30_Cities[[#This Row],[Count of zpid]]</f>
        <v>0.56481481481481477</v>
      </c>
      <c r="AB18" s="8">
        <f>Top_30_Cities[[#This Row],[400-600k]]/Top_30_Cities[[#This Row],[Count of zpid]]</f>
        <v>0.35185185185185186</v>
      </c>
      <c r="AC18" s="8">
        <f>Top_30_Cities[[#This Row],[600k+]]/Top_30_Cities[[#This Row],[Count of zpid]]</f>
        <v>2.7777777777777776E-2</v>
      </c>
      <c r="AD18"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With only having 5.6.% home sales being under $200k, finding a home will be more difficult, but not impossible.You will want to stay vigilant on new homes that pop up in this range if you want to stay in Newington.</v>
      </c>
      <c r="AE18"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56.5% of homes sales being between $200-$400k, you should be able to find a fair priced home fairly easily in Newington. </v>
      </c>
      <c r="AF18"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56.5% of homes sales being between $400-$600k, you should be able to find a higher priced home fairly easily in Newington. </v>
      </c>
      <c r="AG18"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Newington for above $600k, only 2.8.% sold between $600k-$700k within the dataset. You may think of looking in other areas with more options or adjusting the price range you are looking at if wanting to stay in Newington.</v>
      </c>
      <c r="AJ18" s="9" t="str">
        <f>Top_30_Cities[[#This Row],[400-600k commentary]]</f>
        <v xml:space="preserve">With 56.5% of homes sales being between $400-$600k, you should be able to find a higher priced home fairly easily in Newington. </v>
      </c>
    </row>
    <row r="19" spans="1:36" x14ac:dyDescent="0.25">
      <c r="A19" t="s">
        <v>78</v>
      </c>
      <c r="B19">
        <v>109</v>
      </c>
      <c r="C19" s="3">
        <v>44489</v>
      </c>
      <c r="D19" s="3">
        <v>45379</v>
      </c>
      <c r="E19" s="4">
        <v>448607.8</v>
      </c>
      <c r="F19" s="4">
        <v>699000</v>
      </c>
      <c r="G19" s="4">
        <v>108000</v>
      </c>
      <c r="H19" s="2">
        <v>3.43</v>
      </c>
      <c r="I19">
        <v>6</v>
      </c>
      <c r="J19">
        <v>2</v>
      </c>
      <c r="K19" s="2">
        <v>2.4900000000000002</v>
      </c>
      <c r="L19">
        <v>5</v>
      </c>
      <c r="M19">
        <v>1</v>
      </c>
      <c r="N19">
        <v>2141</v>
      </c>
      <c r="O19">
        <v>4036</v>
      </c>
      <c r="P19">
        <v>1040</v>
      </c>
      <c r="Q19">
        <v>2.1299999999999972</v>
      </c>
      <c r="R19" s="4">
        <v>7031</v>
      </c>
      <c r="S19" s="7">
        <f>VLOOKUP(Top_30_Cities[[#This Row],[city]],Table4[],2,0)</f>
        <v>6</v>
      </c>
      <c r="T19" s="7">
        <f>VLOOKUP(Top_30_Cities[[#This Row],[city]],Table4[],3,0)</f>
        <v>31</v>
      </c>
      <c r="U19" s="7">
        <f>VLOOKUP(Top_30_Cities[[#This Row],[city]],Table4[],4,0)</f>
        <v>60</v>
      </c>
      <c r="V19" s="7">
        <f>IF(ISBLANK(VLOOKUP(Top_30_Cities[[#This Row],[city]],Table4[],5,0)),0,VLOOKUP(Top_30_Cities[[#This Row],[city]],Table4[],5,0))</f>
        <v>12</v>
      </c>
      <c r="W19" s="7" t="str">
        <f>IF(Top_30_Cities[[#This Row],[Avg Price]]&gt;$E$34+50000,"This is on the high end of home prices in CT.",IF(Top_30_Cities[[#This Row],[Avg Price]]&gt;$E$34-50000,"This is around the average price for homes in CT.","This is on the low end of home prices in CT."))</f>
        <v>This is around the average price for homes in CT.</v>
      </c>
      <c r="X19"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19"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North Haven are around the average. This could relate to the property tax rate or the having more home sales data points around the average price.</v>
      </c>
      <c r="Z19" s="8">
        <f>Top_30_Cities[[#This Row],[&lt;200k]]/Top_30_Cities[[#This Row],[Count of zpid]]</f>
        <v>5.5045871559633031E-2</v>
      </c>
      <c r="AA19" s="8">
        <f>Top_30_Cities[[#This Row],[200-400k]]/Top_30_Cities[[#This Row],[Count of zpid]]</f>
        <v>0.28440366972477066</v>
      </c>
      <c r="AB19" s="8">
        <f>Top_30_Cities[[#This Row],[400-600k]]/Top_30_Cities[[#This Row],[Count of zpid]]</f>
        <v>0.55045871559633031</v>
      </c>
      <c r="AC19" s="8">
        <f>Top_30_Cities[[#This Row],[600k+]]/Top_30_Cities[[#This Row],[Count of zpid]]</f>
        <v>0.11009174311926606</v>
      </c>
      <c r="AD19"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With only having 5.5.% home sales being under $200k, finding a home will be more difficult, but not impossible.You will want to stay vigilant on new homes that pop up in this range if you want to stay in North Haven.</v>
      </c>
      <c r="AE19"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28.4% of homes sales being between $200-$400k, you should be able to find a fair priced home fairly easily in North Haven. </v>
      </c>
      <c r="AF19"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28.4% of homes sales being between $400-$600k, you should be able to find a higher priced home fairly easily in North Haven. </v>
      </c>
      <c r="AG19"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Having 11.0% of home sales above $600k, it may be a little more difficult to secure a home but still relatively easy to find a home in this range in North Haven. </v>
      </c>
      <c r="AJ19" s="9" t="str">
        <f>Top_30_Cities[[#This Row],[400-600k commentary]]</f>
        <v xml:space="preserve">With 28.4% of homes sales being between $400-$600k, you should be able to find a higher priced home fairly easily in North Haven. </v>
      </c>
    </row>
    <row r="20" spans="1:36" x14ac:dyDescent="0.25">
      <c r="A20" t="s">
        <v>55</v>
      </c>
      <c r="B20">
        <v>370</v>
      </c>
      <c r="C20" s="3">
        <v>44454</v>
      </c>
      <c r="D20" s="3">
        <v>45377</v>
      </c>
      <c r="E20" s="4">
        <v>589358.68999999994</v>
      </c>
      <c r="F20" s="4">
        <v>699900</v>
      </c>
      <c r="G20" s="4">
        <v>145000</v>
      </c>
      <c r="H20" s="2">
        <v>3.32</v>
      </c>
      <c r="I20">
        <v>6</v>
      </c>
      <c r="J20">
        <v>2</v>
      </c>
      <c r="K20" s="2">
        <v>2.33</v>
      </c>
      <c r="L20">
        <v>6</v>
      </c>
      <c r="M20">
        <v>1</v>
      </c>
      <c r="N20">
        <v>1920</v>
      </c>
      <c r="O20">
        <v>6361</v>
      </c>
      <c r="P20">
        <v>748</v>
      </c>
      <c r="Q20">
        <v>1.6900000000000082</v>
      </c>
      <c r="R20" s="4">
        <v>7740.84</v>
      </c>
      <c r="S20" s="7">
        <f>VLOOKUP(Top_30_Cities[[#This Row],[city]],Table4[],2,0)</f>
        <v>2</v>
      </c>
      <c r="T20" s="7">
        <f>VLOOKUP(Top_30_Cities[[#This Row],[city]],Table4[],3,0)</f>
        <v>11</v>
      </c>
      <c r="U20" s="7">
        <f>VLOOKUP(Top_30_Cities[[#This Row],[city]],Table4[],4,0)</f>
        <v>181</v>
      </c>
      <c r="V20" s="7">
        <f>IF(ISBLANK(VLOOKUP(Top_30_Cities[[#This Row],[city]],Table4[],5,0)),0,VLOOKUP(Top_30_Cities[[#This Row],[city]],Table4[],5,0))</f>
        <v>176</v>
      </c>
      <c r="W20"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20"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20"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Norwalk are around the average. This could relate to the property tax rate or the having more home sales data points around the average price.</v>
      </c>
      <c r="Z20" s="8">
        <f>Top_30_Cities[[#This Row],[&lt;200k]]/Top_30_Cities[[#This Row],[Count of zpid]]</f>
        <v>5.4054054054054057E-3</v>
      </c>
      <c r="AA20" s="8">
        <f>Top_30_Cities[[#This Row],[200-400k]]/Top_30_Cities[[#This Row],[Count of zpid]]</f>
        <v>2.9729729729729731E-2</v>
      </c>
      <c r="AB20" s="8">
        <f>Top_30_Cities[[#This Row],[400-600k]]/Top_30_Cities[[#This Row],[Count of zpid]]</f>
        <v>0.48918918918918919</v>
      </c>
      <c r="AC20" s="8">
        <f>Top_30_Cities[[#This Row],[600k+]]/Top_30_Cities[[#This Row],[Count of zpid]]</f>
        <v>0.4756756756756757</v>
      </c>
      <c r="AD20"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Norwalk for under $200k, only 0.5.% sold for under $200k within the dataset.You may think of looking in other areas with more options or increasing the price range you are looking at if wanting to stay in Norwalk.</v>
      </c>
      <c r="AE20"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It may be extremely difficult to get a home in Norwalk between $200-$400k, only 3.0.% sold between $200-$400k within the dataset. You may think of looking in other areas with more options or adjusting the price range you are looking at if wanting to stay in Norwalk.</v>
      </c>
      <c r="AF20"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It may be extremely difficult to get a home in Norwalk between $400-$600k, only 3.0.% sold between $400-$600k within the dataset. You may think of looking in other areas with more options or adjusting the price range you are looking at if wanting to stay in Norwalk.</v>
      </c>
      <c r="AG20"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47.6% of homes sales being above $600k, you should be able to find your dream home for under $700k fairly easily in Norwalk. </v>
      </c>
      <c r="AJ20" s="9" t="str">
        <f>Top_30_Cities[[#This Row],[400-600k commentary]]</f>
        <v>It may be extremely difficult to get a home in Norwalk between $400-$600k, only 3.0.% sold between $400-$600k within the dataset. You may think of looking in other areas with more options or adjusting the price range you are looking at if wanting to stay in Norwalk.</v>
      </c>
    </row>
    <row r="21" spans="1:36" x14ac:dyDescent="0.25">
      <c r="A21" t="s">
        <v>56</v>
      </c>
      <c r="B21">
        <v>158</v>
      </c>
      <c r="C21" s="3">
        <v>44522</v>
      </c>
      <c r="D21" s="3">
        <v>45379</v>
      </c>
      <c r="E21" s="4">
        <v>526993.12</v>
      </c>
      <c r="F21" s="4">
        <v>690000</v>
      </c>
      <c r="G21" s="4">
        <v>106000</v>
      </c>
      <c r="H21" s="2">
        <v>3.33</v>
      </c>
      <c r="I21">
        <v>5</v>
      </c>
      <c r="J21">
        <v>2</v>
      </c>
      <c r="K21" s="2">
        <v>2.57</v>
      </c>
      <c r="L21">
        <v>5</v>
      </c>
      <c r="M21">
        <v>1</v>
      </c>
      <c r="N21">
        <v>2248</v>
      </c>
      <c r="O21">
        <v>4626</v>
      </c>
      <c r="P21">
        <v>842</v>
      </c>
      <c r="Q21">
        <v>1.6899999999999982</v>
      </c>
      <c r="R21" s="4">
        <v>4997.7299999999996</v>
      </c>
      <c r="S21" s="7">
        <f>VLOOKUP(Top_30_Cities[[#This Row],[city]],Table4[],2,0)</f>
        <v>1</v>
      </c>
      <c r="T21" s="7">
        <f>VLOOKUP(Top_30_Cities[[#This Row],[city]],Table4[],3,0)</f>
        <v>21</v>
      </c>
      <c r="U21" s="7">
        <f>VLOOKUP(Top_30_Cities[[#This Row],[city]],Table4[],4,0)</f>
        <v>96</v>
      </c>
      <c r="V21" s="7">
        <f>IF(ISBLANK(VLOOKUP(Top_30_Cities[[#This Row],[city]],Table4[],5,0)),0,VLOOKUP(Top_30_Cities[[#This Row],[city]],Table4[],5,0))</f>
        <v>40</v>
      </c>
      <c r="W21"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21"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21"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Shelton are below the average. This could relate to Shelton having a lower tax rate or more affordable homes sales information within the data set.</v>
      </c>
      <c r="Z21" s="8">
        <f>Top_30_Cities[[#This Row],[&lt;200k]]/Top_30_Cities[[#This Row],[Count of zpid]]</f>
        <v>6.3291139240506328E-3</v>
      </c>
      <c r="AA21" s="8">
        <f>Top_30_Cities[[#This Row],[200-400k]]/Top_30_Cities[[#This Row],[Count of zpid]]</f>
        <v>0.13291139240506328</v>
      </c>
      <c r="AB21" s="8">
        <f>Top_30_Cities[[#This Row],[400-600k]]/Top_30_Cities[[#This Row],[Count of zpid]]</f>
        <v>0.60759493670886078</v>
      </c>
      <c r="AC21" s="8">
        <f>Top_30_Cities[[#This Row],[600k+]]/Top_30_Cities[[#This Row],[Count of zpid]]</f>
        <v>0.25316455696202533</v>
      </c>
      <c r="AD21"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Shelton for under $200k, only 0.6.% sold for under $200k within the dataset.You may think of looking in other areas with more options or increasing the price range you are looking at if wanting to stay in Shelton.</v>
      </c>
      <c r="AE21"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Having 13.3% of home sales between $200-$400k, it may be a little more difficult to secure a home but still relatively easy to find a home at this range in Shelton. </v>
      </c>
      <c r="AF21"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Having 13.3% of home sales between $400-$600k, it may be a little more difficult to secure a home but still relatively easy to find a home at this range in Shelton. </v>
      </c>
      <c r="AG21"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25.3% of homes sales being above $600k, you should be able to find your dream home for under $700k fairly easily in Shelton. </v>
      </c>
      <c r="AJ21" s="9" t="str">
        <f>Top_30_Cities[[#This Row],[400-600k commentary]]</f>
        <v xml:space="preserve">Having 13.3% of home sales between $400-$600k, it may be a little more difficult to secure a home but still relatively easy to find a home at this range in Shelton. </v>
      </c>
    </row>
    <row r="22" spans="1:36" x14ac:dyDescent="0.25">
      <c r="A22" t="s">
        <v>79</v>
      </c>
      <c r="B22">
        <v>105</v>
      </c>
      <c r="C22" s="3">
        <v>44718</v>
      </c>
      <c r="D22" s="3">
        <v>45379</v>
      </c>
      <c r="E22" s="4">
        <v>501860.71</v>
      </c>
      <c r="F22" s="4">
        <v>695000</v>
      </c>
      <c r="G22" s="4">
        <v>150000</v>
      </c>
      <c r="H22" s="2">
        <v>3.79</v>
      </c>
      <c r="I22">
        <v>5</v>
      </c>
      <c r="J22">
        <v>2</v>
      </c>
      <c r="K22" s="2">
        <v>3</v>
      </c>
      <c r="L22">
        <v>5</v>
      </c>
      <c r="M22">
        <v>1</v>
      </c>
      <c r="N22">
        <v>2509</v>
      </c>
      <c r="O22">
        <v>5260</v>
      </c>
      <c r="P22">
        <v>1008</v>
      </c>
      <c r="Q22">
        <v>2.159999999999997</v>
      </c>
      <c r="R22" s="4">
        <v>9731.7099999999991</v>
      </c>
      <c r="S22" s="7">
        <f>VLOOKUP(Top_30_Cities[[#This Row],[city]],Table4[],2,0)</f>
        <v>1</v>
      </c>
      <c r="T22" s="7">
        <f>VLOOKUP(Top_30_Cities[[#This Row],[city]],Table4[],3,0)</f>
        <v>23</v>
      </c>
      <c r="U22" s="7">
        <f>VLOOKUP(Top_30_Cities[[#This Row],[city]],Table4[],4,0)</f>
        <v>53</v>
      </c>
      <c r="V22" s="7">
        <f>IF(ISBLANK(VLOOKUP(Top_30_Cities[[#This Row],[city]],Table4[],5,0)),0,VLOOKUP(Top_30_Cities[[#This Row],[city]],Table4[],5,0))</f>
        <v>28</v>
      </c>
      <c r="W22"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22"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22"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South Windsor are higher than the average. This could relate to the tax rate or having having higher home values on average.</v>
      </c>
      <c r="Z22" s="8">
        <f>Top_30_Cities[[#This Row],[&lt;200k]]/Top_30_Cities[[#This Row],[Count of zpid]]</f>
        <v>9.5238095238095247E-3</v>
      </c>
      <c r="AA22" s="8">
        <f>Top_30_Cities[[#This Row],[200-400k]]/Top_30_Cities[[#This Row],[Count of zpid]]</f>
        <v>0.21904761904761905</v>
      </c>
      <c r="AB22" s="8">
        <f>Top_30_Cities[[#This Row],[400-600k]]/Top_30_Cities[[#This Row],[Count of zpid]]</f>
        <v>0.50476190476190474</v>
      </c>
      <c r="AC22" s="8">
        <f>Top_30_Cities[[#This Row],[600k+]]/Top_30_Cities[[#This Row],[Count of zpid]]</f>
        <v>0.26666666666666666</v>
      </c>
      <c r="AD22"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South Windsor for under $200k, only 1.0.% sold for under $200k within the dataset.You may think of looking in other areas with more options or increasing the price range you are looking at if wanting to stay in South Windsor.</v>
      </c>
      <c r="AE22"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Having 21.9% of home sales between $200-$400k, it may be a little more difficult to secure a home but still relatively easy to find a home at this range in South Windsor. </v>
      </c>
      <c r="AF22"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Having 21.9% of home sales between $400-$600k, it may be a little more difficult to secure a home but still relatively easy to find a home at this range in South Windsor. </v>
      </c>
      <c r="AG22"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26.7% of homes sales being above $600k, you should be able to find your dream home for under $700k fairly easily in South Windsor. </v>
      </c>
      <c r="AJ22" s="9" t="str">
        <f>Top_30_Cities[[#This Row],[400-600k commentary]]</f>
        <v xml:space="preserve">Having 21.9% of home sales between $400-$600k, it may be a little more difficult to secure a home but still relatively easy to find a home at this range in South Windsor. </v>
      </c>
    </row>
    <row r="23" spans="1:36" x14ac:dyDescent="0.25">
      <c r="A23" t="s">
        <v>57</v>
      </c>
      <c r="B23">
        <v>148</v>
      </c>
      <c r="C23" s="3">
        <v>44712</v>
      </c>
      <c r="D23" s="3">
        <v>45379</v>
      </c>
      <c r="E23" s="4">
        <v>490126.88</v>
      </c>
      <c r="F23" s="4">
        <v>699900</v>
      </c>
      <c r="G23" s="4">
        <v>165000</v>
      </c>
      <c r="H23" s="2">
        <v>3.51</v>
      </c>
      <c r="I23">
        <v>5</v>
      </c>
      <c r="J23">
        <v>2</v>
      </c>
      <c r="K23" s="2">
        <v>2.66</v>
      </c>
      <c r="L23">
        <v>5</v>
      </c>
      <c r="M23">
        <v>1</v>
      </c>
      <c r="N23">
        <v>2303</v>
      </c>
      <c r="O23">
        <v>4185</v>
      </c>
      <c r="P23">
        <v>672</v>
      </c>
      <c r="Q23">
        <v>2.1600000000000028</v>
      </c>
      <c r="R23" s="4">
        <v>7279.94</v>
      </c>
      <c r="S23" s="7">
        <f>VLOOKUP(Top_30_Cities[[#This Row],[city]],Table4[],2,0)</f>
        <v>4</v>
      </c>
      <c r="T23" s="7">
        <f>VLOOKUP(Top_30_Cities[[#This Row],[city]],Table4[],3,0)</f>
        <v>44</v>
      </c>
      <c r="U23" s="7">
        <f>VLOOKUP(Top_30_Cities[[#This Row],[city]],Table4[],4,0)</f>
        <v>61</v>
      </c>
      <c r="V23" s="7">
        <f>IF(ISBLANK(VLOOKUP(Top_30_Cities[[#This Row],[city]],Table4[],5,0)),0,VLOOKUP(Top_30_Cities[[#This Row],[city]],Table4[],5,0))</f>
        <v>39</v>
      </c>
      <c r="W23" s="7" t="str">
        <f>IF(Top_30_Cities[[#This Row],[Avg Price]]&gt;$E$34+50000,"This is on the high end of home prices in CT.",IF(Top_30_Cities[[#This Row],[Avg Price]]&gt;$E$34-50000,"This is around the average price for homes in CT.","This is on the low end of home prices in CT."))</f>
        <v>This is around the average price for homes in CT.</v>
      </c>
      <c r="X23"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23"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Southington are around the average. This could relate to the property tax rate or the having more home sales data points around the average price.</v>
      </c>
      <c r="Z23" s="8">
        <f>Top_30_Cities[[#This Row],[&lt;200k]]/Top_30_Cities[[#This Row],[Count of zpid]]</f>
        <v>2.7027027027027029E-2</v>
      </c>
      <c r="AA23" s="8">
        <f>Top_30_Cities[[#This Row],[200-400k]]/Top_30_Cities[[#This Row],[Count of zpid]]</f>
        <v>0.29729729729729731</v>
      </c>
      <c r="AB23" s="8">
        <f>Top_30_Cities[[#This Row],[400-600k]]/Top_30_Cities[[#This Row],[Count of zpid]]</f>
        <v>0.41216216216216217</v>
      </c>
      <c r="AC23" s="8">
        <f>Top_30_Cities[[#This Row],[600k+]]/Top_30_Cities[[#This Row],[Count of zpid]]</f>
        <v>0.26351351351351349</v>
      </c>
      <c r="AD23"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Southington for under $200k, only 2.7.% sold for under $200k within the dataset.You may think of looking in other areas with more options or increasing the price range you are looking at if wanting to stay in Southington.</v>
      </c>
      <c r="AE23"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29.7% of homes sales being between $200-$400k, you should be able to find a fair priced home fairly easily in Southington. </v>
      </c>
      <c r="AF23"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29.7% of homes sales being between $400-$600k, you should be able to find a higher priced home fairly easily in Southington. </v>
      </c>
      <c r="AG23"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26.4% of homes sales being above $600k, you should be able to find your dream home for under $700k fairly easily in Southington. </v>
      </c>
      <c r="AJ23" s="9" t="str">
        <f>Top_30_Cities[[#This Row],[400-600k commentary]]</f>
        <v xml:space="preserve">With 29.7% of homes sales being between $400-$600k, you should be able to find a higher priced home fairly easily in Southington. </v>
      </c>
    </row>
    <row r="24" spans="1:36" x14ac:dyDescent="0.25">
      <c r="A24" t="s">
        <v>58</v>
      </c>
      <c r="B24">
        <v>302</v>
      </c>
      <c r="C24" s="3">
        <v>44440</v>
      </c>
      <c r="D24" s="3">
        <v>45379</v>
      </c>
      <c r="E24" s="4">
        <v>614627.03</v>
      </c>
      <c r="F24" s="4">
        <v>699500</v>
      </c>
      <c r="G24" s="4">
        <v>250000</v>
      </c>
      <c r="H24" s="2">
        <v>3.32</v>
      </c>
      <c r="I24">
        <v>9</v>
      </c>
      <c r="J24">
        <v>2</v>
      </c>
      <c r="K24" s="2">
        <v>2.2599999999999998</v>
      </c>
      <c r="L24">
        <v>8</v>
      </c>
      <c r="M24">
        <v>1</v>
      </c>
      <c r="N24">
        <v>1986</v>
      </c>
      <c r="O24">
        <v>8140</v>
      </c>
      <c r="P24">
        <v>715</v>
      </c>
      <c r="Q24">
        <v>1.6899999999999993</v>
      </c>
      <c r="R24" s="4">
        <v>10174.040000000001</v>
      </c>
      <c r="S24" s="7">
        <f>VLOOKUP(Top_30_Cities[[#This Row],[city]],Table4[],2,0)</f>
        <v>0</v>
      </c>
      <c r="T24" s="7">
        <f>VLOOKUP(Top_30_Cities[[#This Row],[city]],Table4[],3,0)</f>
        <v>6</v>
      </c>
      <c r="U24" s="7">
        <f>VLOOKUP(Top_30_Cities[[#This Row],[city]],Table4[],4,0)</f>
        <v>109</v>
      </c>
      <c r="V24" s="7">
        <f>IF(ISBLANK(VLOOKUP(Top_30_Cities[[#This Row],[city]],Table4[],5,0)),0,VLOOKUP(Top_30_Cities[[#This Row],[city]],Table4[],5,0))</f>
        <v>187</v>
      </c>
      <c r="W24"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24"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24"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Stamford are higher than the average. This could relate to the tax rate or having having higher home values on average.</v>
      </c>
      <c r="Z24" s="8">
        <f>Top_30_Cities[[#This Row],[&lt;200k]]/Top_30_Cities[[#This Row],[Count of zpid]]</f>
        <v>0</v>
      </c>
      <c r="AA24" s="8">
        <f>Top_30_Cities[[#This Row],[200-400k]]/Top_30_Cities[[#This Row],[Count of zpid]]</f>
        <v>1.9867549668874173E-2</v>
      </c>
      <c r="AB24" s="8">
        <f>Top_30_Cities[[#This Row],[400-600k]]/Top_30_Cities[[#This Row],[Count of zpid]]</f>
        <v>0.36092715231788081</v>
      </c>
      <c r="AC24" s="8">
        <f>Top_30_Cities[[#This Row],[600k+]]/Top_30_Cities[[#This Row],[Count of zpid]]</f>
        <v>0.61920529801324509</v>
      </c>
      <c r="AD24"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Stamford for under $200k, only 0.0.% sold for under $200k within the dataset.You may think of looking in other areas with more options or increasing the price range you are looking at if wanting to stay in Stamford.</v>
      </c>
      <c r="AE24"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It may be extremely difficult to get a home in Stamford between $200-$400k, only 2.0.% sold between $200-$400k within the dataset. You may think of looking in other areas with more options or adjusting the price range you are looking at if wanting to stay in Stamford.</v>
      </c>
      <c r="AF24"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It may be extremely difficult to get a home in Stamford between $400-$600k, only 2.0.% sold between $400-$600k within the dataset. You may think of looking in other areas with more options or adjusting the price range you are looking at if wanting to stay in Stamford.</v>
      </c>
      <c r="AG24"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61.9% of homes sales being above $600k, you should be able to find your dream home for under $700k fairly easily in Stamford. </v>
      </c>
      <c r="AJ24" s="9" t="str">
        <f>Top_30_Cities[[#This Row],[400-600k commentary]]</f>
        <v>It may be extremely difficult to get a home in Stamford between $400-$600k, only 2.0.% sold between $400-$600k within the dataset. You may think of looking in other areas with more options or adjusting the price range you are looking at if wanting to stay in Stamford.</v>
      </c>
    </row>
    <row r="25" spans="1:36" x14ac:dyDescent="0.25">
      <c r="A25" t="s">
        <v>59</v>
      </c>
      <c r="B25">
        <v>216</v>
      </c>
      <c r="C25" s="3">
        <v>44705</v>
      </c>
      <c r="D25" s="3">
        <v>45380</v>
      </c>
      <c r="E25" s="4">
        <v>477060.82</v>
      </c>
      <c r="F25" s="4">
        <v>696600</v>
      </c>
      <c r="G25" s="4">
        <v>165000</v>
      </c>
      <c r="H25" s="2">
        <v>3.33</v>
      </c>
      <c r="I25">
        <v>5</v>
      </c>
      <c r="J25">
        <v>1</v>
      </c>
      <c r="K25" s="2">
        <v>2.17</v>
      </c>
      <c r="L25">
        <v>6</v>
      </c>
      <c r="M25">
        <v>1</v>
      </c>
      <c r="N25">
        <v>1936</v>
      </c>
      <c r="O25">
        <v>4338</v>
      </c>
      <c r="P25">
        <v>715</v>
      </c>
      <c r="Q25">
        <v>1.6899999999999979</v>
      </c>
      <c r="R25" s="4">
        <v>8031.38</v>
      </c>
      <c r="S25" s="7">
        <f>VLOOKUP(Top_30_Cities[[#This Row],[city]],Table4[],2,0)</f>
        <v>2</v>
      </c>
      <c r="T25" s="7">
        <f>VLOOKUP(Top_30_Cities[[#This Row],[city]],Table4[],3,0)</f>
        <v>49</v>
      </c>
      <c r="U25" s="7">
        <f>VLOOKUP(Top_30_Cities[[#This Row],[city]],Table4[],4,0)</f>
        <v>133</v>
      </c>
      <c r="V25" s="7">
        <f>IF(ISBLANK(VLOOKUP(Top_30_Cities[[#This Row],[city]],Table4[],5,0)),0,VLOOKUP(Top_30_Cities[[#This Row],[city]],Table4[],5,0))</f>
        <v>32</v>
      </c>
      <c r="W25" s="7" t="str">
        <f>IF(Top_30_Cities[[#This Row],[Avg Price]]&gt;$E$34+50000,"This is on the high end of home prices in CT.",IF(Top_30_Cities[[#This Row],[Avg Price]]&gt;$E$34-50000,"This is around the average price for homes in CT.","This is on the low end of home prices in CT."))</f>
        <v>This is around the average price for homes in CT.</v>
      </c>
      <c r="X25"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25"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Stratford are around the average. This could relate to the property tax rate or the having more home sales data points around the average price.</v>
      </c>
      <c r="Z25" s="8">
        <f>Top_30_Cities[[#This Row],[&lt;200k]]/Top_30_Cities[[#This Row],[Count of zpid]]</f>
        <v>9.2592592592592587E-3</v>
      </c>
      <c r="AA25" s="8">
        <f>Top_30_Cities[[#This Row],[200-400k]]/Top_30_Cities[[#This Row],[Count of zpid]]</f>
        <v>0.22685185185185186</v>
      </c>
      <c r="AB25" s="8">
        <f>Top_30_Cities[[#This Row],[400-600k]]/Top_30_Cities[[#This Row],[Count of zpid]]</f>
        <v>0.6157407407407407</v>
      </c>
      <c r="AC25" s="8">
        <f>Top_30_Cities[[#This Row],[600k+]]/Top_30_Cities[[#This Row],[Count of zpid]]</f>
        <v>0.14814814814814814</v>
      </c>
      <c r="AD25"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Stratford for under $200k, only 0.9.% sold for under $200k within the dataset.You may think of looking in other areas with more options or increasing the price range you are looking at if wanting to stay in Stratford.</v>
      </c>
      <c r="AE25"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Having 22.7% of home sales between $200-$400k, it may be a little more difficult to secure a home but still relatively easy to find a home at this range in Stratford. </v>
      </c>
      <c r="AF25"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Having 22.7% of home sales between $400-$600k, it may be a little more difficult to secure a home but still relatively easy to find a home at this range in Stratford. </v>
      </c>
      <c r="AG25"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Having 14.8% of home sales above $600k, it may be a little more difficult to secure a home but still relatively easy to find a home in this range in Stratford. </v>
      </c>
      <c r="AJ25" s="9" t="str">
        <f>Top_30_Cities[[#This Row],[400-600k commentary]]</f>
        <v xml:space="preserve">Having 22.7% of home sales between $400-$600k, it may be a little more difficult to secure a home but still relatively easy to find a home at this range in Stratford. </v>
      </c>
    </row>
    <row r="26" spans="1:36" x14ac:dyDescent="0.25">
      <c r="A26" t="s">
        <v>60</v>
      </c>
      <c r="B26">
        <v>135</v>
      </c>
      <c r="C26" s="3">
        <v>44848</v>
      </c>
      <c r="D26" s="3">
        <v>45382</v>
      </c>
      <c r="E26" s="4">
        <v>270167.48</v>
      </c>
      <c r="F26" s="4">
        <v>665500</v>
      </c>
      <c r="G26" s="4">
        <v>106552</v>
      </c>
      <c r="H26" s="2">
        <v>3.04</v>
      </c>
      <c r="I26">
        <v>5</v>
      </c>
      <c r="J26">
        <v>1</v>
      </c>
      <c r="K26" s="2">
        <v>1.96</v>
      </c>
      <c r="L26">
        <v>5</v>
      </c>
      <c r="M26">
        <v>1</v>
      </c>
      <c r="N26">
        <v>1669</v>
      </c>
      <c r="O26">
        <v>4597</v>
      </c>
      <c r="P26">
        <v>532</v>
      </c>
      <c r="Q26">
        <v>1.7800000000000009</v>
      </c>
      <c r="R26" s="4">
        <v>5092.33</v>
      </c>
      <c r="S26" s="7">
        <f>VLOOKUP(Top_30_Cities[[#This Row],[city]],Table4[],2,0)</f>
        <v>40</v>
      </c>
      <c r="T26" s="7">
        <f>VLOOKUP(Top_30_Cities[[#This Row],[city]],Table4[],3,0)</f>
        <v>79</v>
      </c>
      <c r="U26" s="7">
        <f>VLOOKUP(Top_30_Cities[[#This Row],[city]],Table4[],4,0)</f>
        <v>12</v>
      </c>
      <c r="V26" s="7">
        <f>IF(ISBLANK(VLOOKUP(Top_30_Cities[[#This Row],[city]],Table4[],5,0)),0,VLOOKUP(Top_30_Cities[[#This Row],[city]],Table4[],5,0))</f>
        <v>4</v>
      </c>
      <c r="W26"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26"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26"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Torrington are below the average. This could relate to Torrington having a lower tax rate or more affordable homes sales information within the data set.</v>
      </c>
      <c r="Z26" s="8">
        <f>Top_30_Cities[[#This Row],[&lt;200k]]/Top_30_Cities[[#This Row],[Count of zpid]]</f>
        <v>0.29629629629629628</v>
      </c>
      <c r="AA26" s="8">
        <f>Top_30_Cities[[#This Row],[200-400k]]/Top_30_Cities[[#This Row],[Count of zpid]]</f>
        <v>0.58518518518518514</v>
      </c>
      <c r="AB26" s="8">
        <f>Top_30_Cities[[#This Row],[400-600k]]/Top_30_Cities[[#This Row],[Count of zpid]]</f>
        <v>8.8888888888888892E-2</v>
      </c>
      <c r="AC26" s="8">
        <f>Top_30_Cities[[#This Row],[600k+]]/Top_30_Cities[[#This Row],[Count of zpid]]</f>
        <v>2.9629629629629631E-2</v>
      </c>
      <c r="AD26"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With 29.6% of homes sales being under $200k, you should be able to find a lower priced home fairly easily in Torrington. </v>
      </c>
      <c r="AE26"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58.5% of homes sales being between $200-$400k, you should be able to find a fair priced home fairly easily in Torrington. </v>
      </c>
      <c r="AF26"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58.5% of homes sales being between $400-$600k, you should be able to find a higher priced home fairly easily in Torrington. </v>
      </c>
      <c r="AG26"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Torrington for above $600k, only 3.0.% sold between $600k-$700k within the dataset. You may think of looking in other areas with more options or adjusting the price range you are looking at if wanting to stay in Torrington.</v>
      </c>
      <c r="AJ26" s="9" t="str">
        <f>Top_30_Cities[[#This Row],[400-600k commentary]]</f>
        <v xml:space="preserve">With 58.5% of homes sales being between $400-$600k, you should be able to find a higher priced home fairly easily in Torrington. </v>
      </c>
    </row>
    <row r="27" spans="1:36" x14ac:dyDescent="0.25">
      <c r="A27" t="s">
        <v>61</v>
      </c>
      <c r="B27">
        <v>254</v>
      </c>
      <c r="C27" s="3">
        <v>44438</v>
      </c>
      <c r="D27" s="3">
        <v>45380</v>
      </c>
      <c r="E27" s="4">
        <v>568432.9</v>
      </c>
      <c r="F27" s="4">
        <v>699000</v>
      </c>
      <c r="G27" s="4">
        <v>112500</v>
      </c>
      <c r="H27" s="2">
        <v>3.52</v>
      </c>
      <c r="I27">
        <v>6</v>
      </c>
      <c r="J27">
        <v>0</v>
      </c>
      <c r="K27" s="2">
        <v>2.5499999999999998</v>
      </c>
      <c r="L27">
        <v>4</v>
      </c>
      <c r="M27">
        <v>1</v>
      </c>
      <c r="N27">
        <v>2323</v>
      </c>
      <c r="O27">
        <v>5298</v>
      </c>
      <c r="P27">
        <v>432</v>
      </c>
      <c r="Q27">
        <v>1.6899999999999997</v>
      </c>
      <c r="R27" s="4">
        <v>10251.16</v>
      </c>
      <c r="S27" s="7">
        <f>VLOOKUP(Top_30_Cities[[#This Row],[city]],Table4[],2,0)</f>
        <v>4</v>
      </c>
      <c r="T27" s="7">
        <f>VLOOKUP(Top_30_Cities[[#This Row],[city]],Table4[],3,0)</f>
        <v>9</v>
      </c>
      <c r="U27" s="7">
        <f>VLOOKUP(Top_30_Cities[[#This Row],[city]],Table4[],4,0)</f>
        <v>132</v>
      </c>
      <c r="V27" s="7">
        <f>IF(ISBLANK(VLOOKUP(Top_30_Cities[[#This Row],[city]],Table4[],5,0)),0,VLOOKUP(Top_30_Cities[[#This Row],[city]],Table4[],5,0))</f>
        <v>109</v>
      </c>
      <c r="W27"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27"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lower tax rates in the state of CT. You may be able to capitalize on this by increasing the home purchase cost while still staying within budget for your new home.</v>
      </c>
      <c r="Y27"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Trumbull are higher than the average. This could relate to the tax rate or having having higher home values on average.</v>
      </c>
      <c r="Z27" s="8">
        <f>Top_30_Cities[[#This Row],[&lt;200k]]/Top_30_Cities[[#This Row],[Count of zpid]]</f>
        <v>1.5748031496062992E-2</v>
      </c>
      <c r="AA27" s="8">
        <f>Top_30_Cities[[#This Row],[200-400k]]/Top_30_Cities[[#This Row],[Count of zpid]]</f>
        <v>3.5433070866141732E-2</v>
      </c>
      <c r="AB27" s="8">
        <f>Top_30_Cities[[#This Row],[400-600k]]/Top_30_Cities[[#This Row],[Count of zpid]]</f>
        <v>0.51968503937007871</v>
      </c>
      <c r="AC27" s="8">
        <f>Top_30_Cities[[#This Row],[600k+]]/Top_30_Cities[[#This Row],[Count of zpid]]</f>
        <v>0.42913385826771655</v>
      </c>
      <c r="AD27"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Trumbull for under $200k, only 1.6.% sold for under $200k within the dataset.You may think of looking in other areas with more options or increasing the price range you are looking at if wanting to stay in Trumbull.</v>
      </c>
      <c r="AE27"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It may be extremely difficult to get a home in Trumbull between $200-$400k, only 3.5.% sold between $200-$400k within the dataset. You may think of looking in other areas with more options or adjusting the price range you are looking at if wanting to stay in Trumbull.</v>
      </c>
      <c r="AF27"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It may be extremely difficult to get a home in Trumbull between $400-$600k, only 3.5.% sold between $400-$600k within the dataset. You may think of looking in other areas with more options or adjusting the price range you are looking at if wanting to stay in Trumbull.</v>
      </c>
      <c r="AG27"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42.9% of homes sales being above $600k, you should be able to find your dream home for under $700k fairly easily in Trumbull. </v>
      </c>
      <c r="AJ27" s="9" t="str">
        <f>Top_30_Cities[[#This Row],[400-600k commentary]]</f>
        <v>It may be extremely difficult to get a home in Trumbull between $400-$600k, only 3.5.% sold between $400-$600k within the dataset. You may think of looking in other areas with more options or adjusting the price range you are looking at if wanting to stay in Trumbull.</v>
      </c>
    </row>
    <row r="28" spans="1:36" x14ac:dyDescent="0.25">
      <c r="A28" t="s">
        <v>62</v>
      </c>
      <c r="B28">
        <v>264</v>
      </c>
      <c r="C28" s="3">
        <v>44865</v>
      </c>
      <c r="D28" s="3">
        <v>45382</v>
      </c>
      <c r="E28" s="4">
        <v>240548.85</v>
      </c>
      <c r="F28" s="4">
        <v>650000</v>
      </c>
      <c r="G28" s="4">
        <v>105000</v>
      </c>
      <c r="H28" s="2">
        <v>3.06</v>
      </c>
      <c r="I28">
        <v>6</v>
      </c>
      <c r="J28">
        <v>1</v>
      </c>
      <c r="K28" s="2">
        <v>1.74</v>
      </c>
      <c r="L28">
        <v>5</v>
      </c>
      <c r="M28">
        <v>1</v>
      </c>
      <c r="N28">
        <v>1479</v>
      </c>
      <c r="O28">
        <v>7260</v>
      </c>
      <c r="P28">
        <v>611</v>
      </c>
      <c r="Q28">
        <v>2.1286742424242386</v>
      </c>
      <c r="R28" s="4">
        <v>7062.48</v>
      </c>
      <c r="S28" s="7">
        <f>VLOOKUP(Top_30_Cities[[#This Row],[city]],Table4[],2,0)</f>
        <v>92</v>
      </c>
      <c r="T28" s="7">
        <f>VLOOKUP(Top_30_Cities[[#This Row],[city]],Table4[],3,0)</f>
        <v>164</v>
      </c>
      <c r="U28" s="7">
        <f>VLOOKUP(Top_30_Cities[[#This Row],[city]],Table4[],4,0)</f>
        <v>6</v>
      </c>
      <c r="V28" s="7">
        <f>IF(ISBLANK(VLOOKUP(Top_30_Cities[[#This Row],[city]],Table4[],5,0)),0,VLOOKUP(Top_30_Cities[[#This Row],[city]],Table4[],5,0))</f>
        <v>2</v>
      </c>
      <c r="W28"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28"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28"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Waterbury are around the average. This could relate to the property tax rate or the having more home sales data points around the average price.</v>
      </c>
      <c r="Z28" s="8">
        <f>Top_30_Cities[[#This Row],[&lt;200k]]/Top_30_Cities[[#This Row],[Count of zpid]]</f>
        <v>0.34848484848484851</v>
      </c>
      <c r="AA28" s="8">
        <f>Top_30_Cities[[#This Row],[200-400k]]/Top_30_Cities[[#This Row],[Count of zpid]]</f>
        <v>0.62121212121212122</v>
      </c>
      <c r="AB28" s="8">
        <f>Top_30_Cities[[#This Row],[400-600k]]/Top_30_Cities[[#This Row],[Count of zpid]]</f>
        <v>2.2727272727272728E-2</v>
      </c>
      <c r="AC28" s="8">
        <f>Top_30_Cities[[#This Row],[600k+]]/Top_30_Cities[[#This Row],[Count of zpid]]</f>
        <v>7.575757575757576E-3</v>
      </c>
      <c r="AD28"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With 34.8% of homes sales being under $200k, you should be able to find a lower priced home fairly easily in Waterbury. </v>
      </c>
      <c r="AE28"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62.1% of homes sales being between $200-$400k, you should be able to find a fair priced home fairly easily in Waterbury. </v>
      </c>
      <c r="AF28"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62.1% of homes sales being between $400-$600k, you should be able to find a higher priced home fairly easily in Waterbury. </v>
      </c>
      <c r="AG28"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Waterbury for above $600k, only 0.8.% sold between $600k-$700k within the dataset. You may think of looking in other areas with more options or adjusting the price range you are looking at if wanting to stay in Waterbury.</v>
      </c>
      <c r="AJ28" s="9" t="str">
        <f>Top_30_Cities[[#This Row],[400-600k commentary]]</f>
        <v xml:space="preserve">With 62.1% of homes sales being between $400-$600k, you should be able to find a higher priced home fairly easily in Waterbury. </v>
      </c>
    </row>
    <row r="29" spans="1:36" x14ac:dyDescent="0.25">
      <c r="A29" t="s">
        <v>63</v>
      </c>
      <c r="B29">
        <v>316</v>
      </c>
      <c r="C29" s="3">
        <v>44658</v>
      </c>
      <c r="D29" s="3">
        <v>45380</v>
      </c>
      <c r="E29" s="4">
        <v>508967.02</v>
      </c>
      <c r="F29" s="4">
        <v>695000</v>
      </c>
      <c r="G29" s="4">
        <v>130500</v>
      </c>
      <c r="H29" s="2">
        <v>3.56</v>
      </c>
      <c r="I29">
        <v>7</v>
      </c>
      <c r="J29">
        <v>1</v>
      </c>
      <c r="K29" s="2">
        <v>2.67</v>
      </c>
      <c r="L29">
        <v>5</v>
      </c>
      <c r="M29">
        <v>1</v>
      </c>
      <c r="N29">
        <v>2205</v>
      </c>
      <c r="O29">
        <v>4756</v>
      </c>
      <c r="P29">
        <v>750</v>
      </c>
      <c r="Q29">
        <v>2.1585126582278393</v>
      </c>
      <c r="R29" s="4">
        <v>10430.620000000001</v>
      </c>
      <c r="S29" s="7">
        <f>VLOOKUP(Top_30_Cities[[#This Row],[city]],Table4[],2,0)</f>
        <v>1</v>
      </c>
      <c r="T29" s="7">
        <f>VLOOKUP(Top_30_Cities[[#This Row],[city]],Table4[],3,0)</f>
        <v>65</v>
      </c>
      <c r="U29" s="7">
        <f>VLOOKUP(Top_30_Cities[[#This Row],[city]],Table4[],4,0)</f>
        <v>170</v>
      </c>
      <c r="V29" s="7">
        <f>IF(ISBLANK(VLOOKUP(Top_30_Cities[[#This Row],[city]],Table4[],5,0)),0,VLOOKUP(Top_30_Cities[[#This Row],[city]],Table4[],5,0))</f>
        <v>80</v>
      </c>
      <c r="W29" s="7" t="str">
        <f>IF(Top_30_Cities[[#This Row],[Avg Price]]&gt;$E$34+50000,"This is on the high end of home prices in CT.",IF(Top_30_Cities[[#This Row],[Avg Price]]&gt;$E$34-50000,"This is around the average price for homes in CT.","This is on the low end of home prices in CT."))</f>
        <v>This is on the high end of home prices in CT.</v>
      </c>
      <c r="X29"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29"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West Hartford are higher than the average. This could relate to the tax rate or having having higher home values on average.</v>
      </c>
      <c r="Z29" s="8">
        <f>Top_30_Cities[[#This Row],[&lt;200k]]/Top_30_Cities[[#This Row],[Count of zpid]]</f>
        <v>3.1645569620253164E-3</v>
      </c>
      <c r="AA29" s="8">
        <f>Top_30_Cities[[#This Row],[200-400k]]/Top_30_Cities[[#This Row],[Count of zpid]]</f>
        <v>0.20569620253164558</v>
      </c>
      <c r="AB29" s="8">
        <f>Top_30_Cities[[#This Row],[400-600k]]/Top_30_Cities[[#This Row],[Count of zpid]]</f>
        <v>0.53797468354430378</v>
      </c>
      <c r="AC29" s="8">
        <f>Top_30_Cities[[#This Row],[600k+]]/Top_30_Cities[[#This Row],[Count of zpid]]</f>
        <v>0.25316455696202533</v>
      </c>
      <c r="AD29"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West Hartford for under $200k, only 0.3.% sold for under $200k within the dataset.You may think of looking in other areas with more options or increasing the price range you are looking at if wanting to stay in West Hartford.</v>
      </c>
      <c r="AE29"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Having 20.6% of home sales between $200-$400k, it may be a little more difficult to secure a home but still relatively easy to find a home at this range in West Hartford. </v>
      </c>
      <c r="AF29"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Having 20.6% of home sales between $400-$600k, it may be a little more difficult to secure a home but still relatively easy to find a home at this range in West Hartford. </v>
      </c>
      <c r="AG29"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With 25.3% of homes sales being above $600k, you should be able to find your dream home for under $700k fairly easily in West Hartford. </v>
      </c>
      <c r="AJ29" s="9" t="str">
        <f>Top_30_Cities[[#This Row],[400-600k commentary]]</f>
        <v xml:space="preserve">Having 20.6% of home sales between $400-$600k, it may be a little more difficult to secure a home but still relatively easy to find a home at this range in West Hartford. </v>
      </c>
    </row>
    <row r="30" spans="1:36" x14ac:dyDescent="0.25">
      <c r="A30" t="s">
        <v>64</v>
      </c>
      <c r="B30">
        <v>129</v>
      </c>
      <c r="C30" s="3">
        <v>44874</v>
      </c>
      <c r="D30" s="3">
        <v>45380</v>
      </c>
      <c r="E30" s="4">
        <v>317678.84000000003</v>
      </c>
      <c r="F30" s="4">
        <v>658000</v>
      </c>
      <c r="G30" s="4">
        <v>103000</v>
      </c>
      <c r="H30" s="2">
        <v>3.06</v>
      </c>
      <c r="I30">
        <v>5</v>
      </c>
      <c r="J30">
        <v>1</v>
      </c>
      <c r="K30" s="2">
        <v>1.98</v>
      </c>
      <c r="L30">
        <v>4</v>
      </c>
      <c r="M30">
        <v>1</v>
      </c>
      <c r="N30">
        <v>1654</v>
      </c>
      <c r="O30">
        <v>3934</v>
      </c>
      <c r="P30">
        <v>669</v>
      </c>
      <c r="Q30">
        <v>2.1299999999999968</v>
      </c>
      <c r="R30" s="4">
        <v>6472.66</v>
      </c>
      <c r="S30" s="7">
        <f>VLOOKUP(Top_30_Cities[[#This Row],[city]],Table4[],2,0)</f>
        <v>28</v>
      </c>
      <c r="T30" s="7">
        <f>VLOOKUP(Top_30_Cities[[#This Row],[city]],Table4[],3,0)</f>
        <v>76</v>
      </c>
      <c r="U30" s="7">
        <f>VLOOKUP(Top_30_Cities[[#This Row],[city]],Table4[],4,0)</f>
        <v>22</v>
      </c>
      <c r="V30" s="7">
        <f>IF(ISBLANK(VLOOKUP(Top_30_Cities[[#This Row],[city]],Table4[],5,0)),0,VLOOKUP(Top_30_Cities[[#This Row],[city]],Table4[],5,0))</f>
        <v>3</v>
      </c>
      <c r="W30" s="7" t="str">
        <f>IF(Top_30_Cities[[#This Row],[Avg Price]]&gt;$E$34+50000,"This is on the high end of home prices in CT.",IF(Top_30_Cities[[#This Row],[Avg Price]]&gt;$E$34-50000,"This is around the average price for homes in CT.","This is on the low end of home prices in CT."))</f>
        <v>This is on the low end of home prices in CT.</v>
      </c>
      <c r="X30"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30"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West Haven are around the average. This could relate to the property tax rate or the having more home sales data points around the average price.</v>
      </c>
      <c r="Z30" s="8">
        <f>Top_30_Cities[[#This Row],[&lt;200k]]/Top_30_Cities[[#This Row],[Count of zpid]]</f>
        <v>0.21705426356589147</v>
      </c>
      <c r="AA30" s="8">
        <f>Top_30_Cities[[#This Row],[200-400k]]/Top_30_Cities[[#This Row],[Count of zpid]]</f>
        <v>0.58914728682170547</v>
      </c>
      <c r="AB30" s="8">
        <f>Top_30_Cities[[#This Row],[400-600k]]/Top_30_Cities[[#This Row],[Count of zpid]]</f>
        <v>0.17054263565891473</v>
      </c>
      <c r="AC30" s="8">
        <f>Top_30_Cities[[#This Row],[600k+]]/Top_30_Cities[[#This Row],[Count of zpid]]</f>
        <v>2.3255813953488372E-2</v>
      </c>
      <c r="AD30"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 xml:space="preserve">Having 21.7% of home sales under $200k, it may be a little more difficult to secure a home but still relatively easy to find a home at this range in West Haven. </v>
      </c>
      <c r="AE30"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58.9% of homes sales being between $200-$400k, you should be able to find a fair priced home fairly easily in West Haven. </v>
      </c>
      <c r="AF30"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58.9% of homes sales being between $400-$600k, you should be able to find a higher priced home fairly easily in West Haven. </v>
      </c>
      <c r="AG30"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It might be extremely difficult to get a home in West Haven for above $600k, only 2.3.% sold between $600k-$700k within the dataset. You may think of looking in other areas with more options or adjusting the price range you are looking at if wanting to stay in West Haven.</v>
      </c>
      <c r="AJ30" s="9" t="str">
        <f>Top_30_Cities[[#This Row],[400-600k commentary]]</f>
        <v xml:space="preserve">With 58.9% of homes sales being between $400-$600k, you should be able to find a higher priced home fairly easily in West Haven. </v>
      </c>
    </row>
    <row r="31" spans="1:36" x14ac:dyDescent="0.25">
      <c r="A31" t="s">
        <v>80</v>
      </c>
      <c r="B31">
        <v>104</v>
      </c>
      <c r="C31" s="3">
        <v>44442</v>
      </c>
      <c r="D31" s="3">
        <v>45380</v>
      </c>
      <c r="E31" s="4">
        <v>443707.52</v>
      </c>
      <c r="F31" s="4">
        <v>690000</v>
      </c>
      <c r="G31" s="4">
        <v>185000</v>
      </c>
      <c r="H31" s="2">
        <v>3.27</v>
      </c>
      <c r="I31">
        <v>6</v>
      </c>
      <c r="J31">
        <v>1</v>
      </c>
      <c r="K31" s="2">
        <v>2.63</v>
      </c>
      <c r="L31">
        <v>5</v>
      </c>
      <c r="M31">
        <v>1</v>
      </c>
      <c r="N31">
        <v>2246</v>
      </c>
      <c r="O31">
        <v>5102</v>
      </c>
      <c r="P31">
        <v>912</v>
      </c>
      <c r="Q31">
        <v>2.159999999999997</v>
      </c>
      <c r="R31" s="4">
        <v>8486.2000000000007</v>
      </c>
      <c r="S31" s="7">
        <f>VLOOKUP(Top_30_Cities[[#This Row],[city]],Table4[],2,0)</f>
        <v>4</v>
      </c>
      <c r="T31" s="7">
        <f>VLOOKUP(Top_30_Cities[[#This Row],[city]],Table4[],3,0)</f>
        <v>36</v>
      </c>
      <c r="U31" s="7">
        <f>VLOOKUP(Top_30_Cities[[#This Row],[city]],Table4[],4,0)</f>
        <v>52</v>
      </c>
      <c r="V31" s="7">
        <f>IF(ISBLANK(VLOOKUP(Top_30_Cities[[#This Row],[city]],Table4[],5,0)),0,VLOOKUP(Top_30_Cities[[#This Row],[city]],Table4[],5,0))</f>
        <v>12</v>
      </c>
      <c r="W31" s="7" t="str">
        <f>IF(Top_30_Cities[[#This Row],[Avg Price]]&gt;$E$34+50000,"This is on the high end of home prices in CT.",IF(Top_30_Cities[[#This Row],[Avg Price]]&gt;$E$34-50000,"This is around the average price for homes in CT.","This is on the low end of home prices in CT."))</f>
        <v>This is around the average price for homes in CT.</v>
      </c>
      <c r="X31" s="7" t="str">
        <f>IF(2.09&lt;=Top_30_Cities[[#This Row],[Avg Tax Rate]],"This is one of the higher property tax rates in CT. Plan for a slightly higher mortgage payment based on the higher property tax rate.",IF(1.87&lt;=Top_30_Cities[[#This Row],[Avg Tax Rate]],"This is around the average tax rate for CT. The included taxes should fall within the calculated mortgage payment.","This is one of the lower tax rates in the state of CT. You may be able to capitalize on this by increasing the home purchase cost while still staying within budget for your new home."))</f>
        <v>This is one of the higher property tax rates in CT. Plan for a slightly higher mortgage payment based on the higher property tax rate.</v>
      </c>
      <c r="Y31" s="7" t="str">
        <f>IF(Top_30_Cities[[#This Row],[Avg Tax Paid]]&gt;=$R$35+$R$38,"The taxes paid on properties in "&amp;Top_30_Cities[[#This Row],[city]]&amp;" are higher than the average. This could relate to the tax rate or having having higher home values on average.",IF(Top_30_Cities[[#This Row],[Avg Tax Paid]]&gt;=$R$35-$R$38,"The taxes paid on properties in "&amp;Top_30_Cities[[#This Row],[city]]&amp;" are around the average. This could relate to the property tax rate or the having more home sales data points around the average price.","The taxes paid on properties in "&amp;Top_30_Cities[[#This Row],[city]]&amp;" are below the average. This could relate to "&amp;Top_30_Cities[[#This Row],[city]]&amp;" having a lower tax rate or more affordable homes sales information within the data set."))</f>
        <v>The taxes paid on properties in Wethersfield are around the average. This could relate to the property tax rate or the having more home sales data points around the average price.</v>
      </c>
      <c r="Z31" s="8">
        <f>Top_30_Cities[[#This Row],[&lt;200k]]/Top_30_Cities[[#This Row],[Count of zpid]]</f>
        <v>3.8461538461538464E-2</v>
      </c>
      <c r="AA31" s="8">
        <f>Top_30_Cities[[#This Row],[200-400k]]/Top_30_Cities[[#This Row],[Count of zpid]]</f>
        <v>0.34615384615384615</v>
      </c>
      <c r="AB31" s="8">
        <f>Top_30_Cities[[#This Row],[400-600k]]/Top_30_Cities[[#This Row],[Count of zpid]]</f>
        <v>0.5</v>
      </c>
      <c r="AC31" s="8">
        <f>Top_30_Cities[[#This Row],[600k+]]/Top_30_Cities[[#This Row],[Count of zpid]]</f>
        <v>0.11538461538461539</v>
      </c>
      <c r="AD31" s="8" t="str">
        <f>IF(Top_30_Cities[[#This Row],[&lt;200k count %]]&gt;=0.25,"With "&amp;TEXT(Top_30_Cities[[#This Row],[&lt;200k count %]],"0.0%")&amp;" of homes sales being under $200k, you should be able to find a lower priced home fairly easily in "&amp;Top_30_Cities[[#This Row],[city]]&amp;". ",IF(Top_30_Cities[[#This Row],[&lt;200k count %]]&gt;=0.1,"Having "&amp;TEXT(Top_30_Cities[[#This Row],[&lt;200k count %]],"0.0%")&amp;" of home sales under $200k, it may be a little more difficult to secure a home but still relatively easy to find a home at this range in "&amp;Top_30_Cities[[#This Row],[city]]&amp;". ",IF(Top_30_Cities[[#This Row],[&lt;200k count %]]&gt;=0.05,"With only having "&amp;TEXT(Top_30_Cities[[#This Row],[&lt;200k count %]],"0.0.%")&amp;" home sales being under $200k, finding a home will be more difficult, but not impossible.You will want to stay vigilant on new homes that pop up in this range if you want to stay in "&amp;Top_30_Cities[[#This Row],[city]]&amp;".","It may be extremely difficult to get a home in "&amp;Top_30_Cities[[#This Row],[city]]&amp;" for under $200k, only "&amp;TEXT(Top_30_Cities[[#This Row],[&lt;200k count %]],"0.0.%")&amp;" sold for under $200k within the dataset.You may think of looking in other areas with more options or increasing the price range you are looking at if wanting to stay in "&amp;Top_30_Cities[[#This Row],[city]]&amp;".")))</f>
        <v>It may be extremely difficult to get a home in Wethersfield for under $200k, only 3.8.% sold for under $200k within the dataset.You may think of looking in other areas with more options or increasing the price range you are looking at if wanting to stay in Wethersfield.</v>
      </c>
      <c r="AE31" s="8" t="str">
        <f>IF(Top_30_Cities[[#This Row],[200-400k count %]]&gt;=0.25,"With "&amp;TEXT(Top_30_Cities[[#This Row],[200-400k count %]],"0.0%")&amp;" of homes sales being between $200-$400k, you should be able to find a fair priced home fairly easily in "&amp;Top_30_Cities[[#This Row],[city]]&amp;". ",IF(Top_30_Cities[[#This Row],[200-400k count %]]&gt;=0.1,"Having "&amp;TEXT(Top_30_Cities[[#This Row],[200-400k count %]],"0.0%")&amp;" of home sales between $200-$400k, it may be a little more difficult to secure a home but still relatively easy to find a home at this range in "&amp;Top_30_Cities[[#This Row],[city]]&amp;". ",IF(Top_30_Cities[[#This Row],[200-400k count %]]&gt;=0.05,"With only having "&amp;TEXT(Top_30_Cities[[#This Row],[200-400k count %]],"0.0.%")&amp;" home sales being between $200-$400k, finding a home will be more difficult, but not impossible.You will want to stay vigilant on new homes that pop up in this range if you want to stay in "&amp;Top_30_Cities[[#This Row],[city]]&amp;".","It may be extremely difficult to get a home in "&amp;Top_30_Cities[[#This Row],[city]]&amp;" between $200-$400k, only "&amp;TEXT(Top_30_Cities[[#This Row],[200-400k count %]],"0.0.%")&amp;" sold between $200-$400k within the dataset. You may think of looking in other areas with more options or adjusting the price range you are looking at if wanting to stay in "&amp;Top_30_Cities[[#This Row],[city]]&amp;".")))</f>
        <v xml:space="preserve">With 34.6% of homes sales being between $200-$400k, you should be able to find a fair priced home fairly easily in Wethersfield. </v>
      </c>
      <c r="AF31" s="8" t="str">
        <f>IF(Top_30_Cities[[#This Row],[200-400k count %]]&gt;=0.25,"With "&amp;TEXT(Top_30_Cities[[#This Row],[200-400k count %]],"0.0%")&amp;" of homes sales being between $400-$600k, you should be able to find a higher priced home fairly easily in "&amp;Top_30_Cities[[#This Row],[city]]&amp;". ",IF(Top_30_Cities[[#This Row],[200-400k count %]]&gt;=0.1,"Having "&amp;TEXT(Top_30_Cities[[#This Row],[200-400k count %]],"0.0%")&amp;" of home sales between $400-$600k, it may be a little more difficult to secure a home but still relatively easy to find a home at this range in "&amp;Top_30_Cities[[#This Row],[city]]&amp;". ",IF(Top_30_Cities[[#This Row],[200-400k count %]]&gt;=0.05,"With only having "&amp;TEXT(Top_30_Cities[[#This Row],[200-400k count %]],"0.0.%")&amp;" home sales being between $400-$600k, finding a home will be more difficult, but not impossible.You will want to stay vigilant on new homes that pop up in this range if you want to stay in "&amp;Top_30_Cities[[#This Row],[city]]&amp;".","It may be extremely difficult to get a home in "&amp;Top_30_Cities[[#This Row],[city]]&amp;" between $400-$600k, only "&amp;TEXT(Top_30_Cities[[#This Row],[200-400k count %]],"0.0.%")&amp;" sold between $400-$600k within the dataset. You may think of looking in other areas with more options or adjusting the price range you are looking at if wanting to stay in "&amp;Top_30_Cities[[#This Row],[city]]&amp;".")))</f>
        <v xml:space="preserve">With 34.6% of homes sales being between $400-$600k, you should be able to find a higher priced home fairly easily in Wethersfield. </v>
      </c>
      <c r="AG31" s="8" t="str">
        <f>IF(Top_30_Cities[[#This Row],[600k count %]]&gt;=0.25,"With "&amp;TEXT(Top_30_Cities[[#This Row],[600k count %]],"0.0%")&amp;" of homes sales being above $600k, you should be able to find your dream home for under $700k fairly easily in "&amp;Top_30_Cities[[#This Row],[city]]&amp;". ",IF(Top_30_Cities[[#This Row],[600k count %]]&gt;=0.1,"Having "&amp;TEXT(Top_30_Cities[[#This Row],[600k count %]],"0.0%")&amp;" of home sales above $600k, it may be a little more difficult to secure a home but still relatively easy to find a home in this range in "&amp;Top_30_Cities[[#This Row],[city]]&amp;". ",IF(Top_30_Cities[[#This Row],[600k count %]]&gt;=0.05,"With only having "&amp;TEXT(Top_30_Cities[[#This Row],[600k count %]],"0.0.%")&amp;" home sales being above $600k, finding a home will be more difficult, but not impossible.You will want to stay vigilant on new homes that pop up in this range if you want to stay in "&amp;Top_30_Cities[[#This Row],[city]]&amp;".","It might be extremely difficult to get a home in "&amp;Top_30_Cities[[#This Row],[city]]&amp;" for above $600k, only "&amp;TEXT(Top_30_Cities[[#This Row],[600k count %]],"0.0.%")&amp;" sold between $600k-$700k within the dataset. You may think of looking in other areas with more options or adjusting the price range you are looking at if wanting to stay in "&amp;Top_30_Cities[[#This Row],[city]]&amp;".")))</f>
        <v xml:space="preserve">Having 11.5% of home sales above $600k, it may be a little more difficult to secure a home but still relatively easy to find a home in this range in Wethersfield. </v>
      </c>
      <c r="AJ31" s="9" t="str">
        <f>Top_30_Cities[[#This Row],[400-600k commentary]]</f>
        <v xml:space="preserve">With 34.6% of homes sales being between $400-$600k, you should be able to find a higher priced home fairly easily in Wethersfield. </v>
      </c>
    </row>
    <row r="34" spans="5:18" x14ac:dyDescent="0.25">
      <c r="E34" s="4">
        <f>AVERAGE(Top_30_Cities[Avg Price])</f>
        <v>441648.67800000001</v>
      </c>
    </row>
    <row r="35" spans="5:18" x14ac:dyDescent="0.25">
      <c r="P35" t="s">
        <v>65</v>
      </c>
      <c r="Q35">
        <f>AVERAGE(Top_30_Cities[Avg Tax Rate])</f>
        <v>1.9815728966884014</v>
      </c>
      <c r="R35" s="4">
        <f>AVERAGE(Top_30_Cities[Avg Tax Paid])</f>
        <v>7628.3966666666674</v>
      </c>
    </row>
    <row r="36" spans="5:18" x14ac:dyDescent="0.25">
      <c r="P36" t="s">
        <v>66</v>
      </c>
      <c r="Q36">
        <f>MAX(Top_30_Cities[Avg Tax Rate])</f>
        <v>2.1600000000000077</v>
      </c>
      <c r="R36" s="4">
        <f>MAX(Top_30_Cities[Avg Tax Paid])</f>
        <v>10430.620000000001</v>
      </c>
    </row>
    <row r="37" spans="5:18" x14ac:dyDescent="0.25">
      <c r="P37" t="s">
        <v>67</v>
      </c>
      <c r="Q37">
        <f>MIN(Top_30_Cities[Avg Tax Rate])</f>
        <v>1.6899999999999979</v>
      </c>
      <c r="R37" s="4">
        <f>MIN(Top_30_Cities[Avg Tax Paid])</f>
        <v>4997.7299999999996</v>
      </c>
    </row>
    <row r="38" spans="5:18" x14ac:dyDescent="0.25">
      <c r="P38" t="s">
        <v>68</v>
      </c>
      <c r="Q38">
        <f>_xlfn.STDEV.P(Top_30_Cities[Avg Tax Rate])</f>
        <v>0.21652533180425251</v>
      </c>
      <c r="R38" s="4">
        <f>_xlfn.STDEV.P(Top_30_Cities[Avg Tax Paid])</f>
        <v>1623.6668432518911</v>
      </c>
    </row>
    <row r="41" spans="5:18" x14ac:dyDescent="0.25">
      <c r="Q41">
        <f>Q35+Q38</f>
        <v>2.198098228492654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D2DC-30B2-43F3-8380-AF8991715D3D}">
  <dimension ref="A1:J113"/>
  <sheetViews>
    <sheetView workbookViewId="0">
      <selection activeCell="O21" sqref="O21"/>
    </sheetView>
  </sheetViews>
  <sheetFormatPr defaultRowHeight="15" x14ac:dyDescent="0.25"/>
  <cols>
    <col min="1" max="1" width="14.140625" bestFit="1" customWidth="1"/>
    <col min="2" max="2" width="13.85546875" bestFit="1" customWidth="1"/>
    <col min="3" max="3" width="22.42578125" bestFit="1" customWidth="1"/>
    <col min="6" max="6" width="13.140625" bestFit="1" customWidth="1"/>
    <col min="7" max="7" width="11" bestFit="1" customWidth="1"/>
    <col min="8" max="9" width="12" bestFit="1" customWidth="1"/>
    <col min="10" max="10" width="9.7109375" bestFit="1" customWidth="1"/>
  </cols>
  <sheetData>
    <row r="1" spans="1:10" x14ac:dyDescent="0.25">
      <c r="A1" t="s">
        <v>10</v>
      </c>
      <c r="B1" t="s">
        <v>69</v>
      </c>
      <c r="C1" t="s">
        <v>70</v>
      </c>
      <c r="F1" s="5" t="s">
        <v>10</v>
      </c>
      <c r="G1" s="6" t="s">
        <v>71</v>
      </c>
      <c r="H1" s="6" t="s">
        <v>72</v>
      </c>
      <c r="I1" s="6" t="s">
        <v>73</v>
      </c>
      <c r="J1" s="6" t="s">
        <v>74</v>
      </c>
    </row>
    <row r="2" spans="1:10" x14ac:dyDescent="0.25">
      <c r="A2" t="s">
        <v>41</v>
      </c>
      <c r="B2" t="s">
        <v>71</v>
      </c>
      <c r="C2">
        <v>25</v>
      </c>
      <c r="F2" t="s">
        <v>41</v>
      </c>
      <c r="G2">
        <f>SUMIFS($C$2:$C$113,$B$2:$B$113,$G$1,$A$2:$A$113,F2)</f>
        <v>25</v>
      </c>
      <c r="H2">
        <f>SUMIFS($C$2:$C$113,$B$2:$B$113,$H$1,$A$2:$A$113,F2)</f>
        <v>92</v>
      </c>
      <c r="I2">
        <f>SUMIFS($C$2:$C$113,$B$2:$B$113,$I$1,$A$2:$A$113,F2)</f>
        <v>69</v>
      </c>
      <c r="J2">
        <f>SUMIFS($C$2:$C$113,$B$2:$B$113,$J$1,$A$2:$A$113,F2)</f>
        <v>8</v>
      </c>
    </row>
    <row r="3" spans="1:10" x14ac:dyDescent="0.25">
      <c r="A3" t="s">
        <v>41</v>
      </c>
      <c r="B3" t="s">
        <v>72</v>
      </c>
      <c r="C3">
        <v>92</v>
      </c>
      <c r="F3" t="s">
        <v>42</v>
      </c>
      <c r="G3">
        <f>SUMIFS($C$2:$C$113,$B$2:$B$113,$G$1,$A$2:$A$113,F3)</f>
        <v>28</v>
      </c>
      <c r="H3">
        <f>SUMIFS($C$2:$C$113,$B$2:$B$113,$H$1,$A$2:$A$113,F3)</f>
        <v>107</v>
      </c>
      <c r="I3">
        <f>SUMIFS($C$2:$C$113,$B$2:$B$113,$I$1,$A$2:$A$113,F3)</f>
        <v>45</v>
      </c>
      <c r="J3">
        <f>SUMIFS($C$2:$C$113,$B$2:$B$113,$J$1,$A$2:$A$113,F3)</f>
        <v>9</v>
      </c>
    </row>
    <row r="4" spans="1:10" x14ac:dyDescent="0.25">
      <c r="A4" t="s">
        <v>41</v>
      </c>
      <c r="B4" t="s">
        <v>73</v>
      </c>
      <c r="C4">
        <v>69</v>
      </c>
      <c r="F4" t="s">
        <v>75</v>
      </c>
      <c r="G4">
        <f>SUMIFS($C$2:$C$113,$B$2:$B$113,$G$1,$A$2:$A$113,F4)</f>
        <v>1</v>
      </c>
      <c r="H4">
        <f>SUMIFS($C$2:$C$113,$B$2:$B$113,$H$1,$A$2:$A$113,F4)</f>
        <v>5</v>
      </c>
      <c r="I4">
        <f>SUMIFS($C$2:$C$113,$B$2:$B$113,$I$1,$A$2:$A$113,F4)</f>
        <v>58</v>
      </c>
      <c r="J4">
        <f>SUMIFS($C$2:$C$113,$B$2:$B$113,$J$1,$A$2:$A$113,F4)</f>
        <v>42</v>
      </c>
    </row>
    <row r="5" spans="1:10" x14ac:dyDescent="0.25">
      <c r="A5" t="s">
        <v>41</v>
      </c>
      <c r="B5" t="s">
        <v>74</v>
      </c>
      <c r="C5">
        <v>8</v>
      </c>
      <c r="F5" t="s">
        <v>43</v>
      </c>
      <c r="G5">
        <f>SUMIFS($C$2:$C$113,$B$2:$B$113,$G$1,$A$2:$A$113,F5)</f>
        <v>1</v>
      </c>
      <c r="H5">
        <f>SUMIFS($C$2:$C$113,$B$2:$B$113,$H$1,$A$2:$A$113,F5)</f>
        <v>24</v>
      </c>
      <c r="I5">
        <f>SUMIFS($C$2:$C$113,$B$2:$B$113,$I$1,$A$2:$A$113,F5)</f>
        <v>52</v>
      </c>
      <c r="J5">
        <f>SUMIFS($C$2:$C$113,$B$2:$B$113,$J$1,$A$2:$A$113,F5)</f>
        <v>31</v>
      </c>
    </row>
    <row r="6" spans="1:10" x14ac:dyDescent="0.25">
      <c r="A6" t="s">
        <v>42</v>
      </c>
      <c r="B6" t="s">
        <v>71</v>
      </c>
      <c r="C6">
        <v>28</v>
      </c>
      <c r="F6" t="s">
        <v>44</v>
      </c>
      <c r="G6">
        <f>SUMIFS($C$2:$C$113,$B$2:$B$113,$G$1,$A$2:$A$113,F6)</f>
        <v>4</v>
      </c>
      <c r="H6">
        <f>SUMIFS($C$2:$C$113,$B$2:$B$113,$H$1,$A$2:$A$113,F6)</f>
        <v>34</v>
      </c>
      <c r="I6">
        <f>SUMIFS($C$2:$C$113,$B$2:$B$113,$I$1,$A$2:$A$113,F6)</f>
        <v>123</v>
      </c>
      <c r="J6">
        <f>SUMIFS($C$2:$C$113,$B$2:$B$113,$J$1,$A$2:$A$113,F6)</f>
        <v>32</v>
      </c>
    </row>
    <row r="7" spans="1:10" x14ac:dyDescent="0.25">
      <c r="A7" t="s">
        <v>42</v>
      </c>
      <c r="B7" t="s">
        <v>72</v>
      </c>
      <c r="C7">
        <v>107</v>
      </c>
      <c r="F7" t="s">
        <v>45</v>
      </c>
      <c r="G7">
        <f>SUMIFS($C$2:$C$113,$B$2:$B$113,$G$1,$A$2:$A$113,F7)</f>
        <v>17</v>
      </c>
      <c r="H7">
        <f>SUMIFS($C$2:$C$113,$B$2:$B$113,$H$1,$A$2:$A$113,F7)</f>
        <v>93</v>
      </c>
      <c r="I7">
        <f>SUMIFS($C$2:$C$113,$B$2:$B$113,$I$1,$A$2:$A$113,F7)</f>
        <v>7</v>
      </c>
      <c r="J7">
        <f>SUMIFS($C$2:$C$113,$B$2:$B$113,$J$1,$A$2:$A$113,F7)</f>
        <v>0</v>
      </c>
    </row>
    <row r="8" spans="1:10" x14ac:dyDescent="0.25">
      <c r="A8" t="s">
        <v>42</v>
      </c>
      <c r="B8" t="s">
        <v>73</v>
      </c>
      <c r="C8">
        <v>45</v>
      </c>
      <c r="F8" t="s">
        <v>46</v>
      </c>
      <c r="G8">
        <f>SUMIFS($C$2:$C$113,$B$2:$B$113,$G$1,$A$2:$A$113,F8)</f>
        <v>0</v>
      </c>
      <c r="H8">
        <f>SUMIFS($C$2:$C$113,$B$2:$B$113,$H$1,$A$2:$A$113,F8)</f>
        <v>7</v>
      </c>
      <c r="I8">
        <f>SUMIFS($C$2:$C$113,$B$2:$B$113,$I$1,$A$2:$A$113,F8)</f>
        <v>86</v>
      </c>
      <c r="J8">
        <f>SUMIFS($C$2:$C$113,$B$2:$B$113,$J$1,$A$2:$A$113,F8)</f>
        <v>99</v>
      </c>
    </row>
    <row r="9" spans="1:10" x14ac:dyDescent="0.25">
      <c r="A9" t="s">
        <v>42</v>
      </c>
      <c r="B9" t="s">
        <v>74</v>
      </c>
      <c r="C9">
        <v>9</v>
      </c>
      <c r="F9" t="s">
        <v>47</v>
      </c>
      <c r="G9">
        <f>SUMIFS($C$2:$C$113,$B$2:$B$113,$G$1,$A$2:$A$113,F9)</f>
        <v>0</v>
      </c>
      <c r="H9">
        <f>SUMIFS($C$2:$C$113,$B$2:$B$113,$H$1,$A$2:$A$113,F9)</f>
        <v>18</v>
      </c>
      <c r="I9">
        <f>SUMIFS($C$2:$C$113,$B$2:$B$113,$I$1,$A$2:$A$113,F9)</f>
        <v>98</v>
      </c>
      <c r="J9">
        <f>SUMIFS($C$2:$C$113,$B$2:$B$113,$J$1,$A$2:$A$113,F9)</f>
        <v>34</v>
      </c>
    </row>
    <row r="10" spans="1:10" x14ac:dyDescent="0.25">
      <c r="A10" t="s">
        <v>75</v>
      </c>
      <c r="B10" t="s">
        <v>71</v>
      </c>
      <c r="C10">
        <v>1</v>
      </c>
      <c r="F10" t="s">
        <v>76</v>
      </c>
      <c r="G10">
        <f>SUMIFS($C$2:$C$113,$B$2:$B$113,$G$1,$A$2:$A$113,F10)</f>
        <v>0</v>
      </c>
      <c r="H10">
        <f>SUMIFS($C$2:$C$113,$B$2:$B$113,$H$1,$A$2:$A$113,F10)</f>
        <v>17</v>
      </c>
      <c r="I10">
        <f>SUMIFS($C$2:$C$113,$B$2:$B$113,$I$1,$A$2:$A$113,F10)</f>
        <v>87</v>
      </c>
      <c r="J10">
        <f>SUMIFS($C$2:$C$113,$B$2:$B$113,$J$1,$A$2:$A$113,F10)</f>
        <v>55</v>
      </c>
    </row>
    <row r="11" spans="1:10" x14ac:dyDescent="0.25">
      <c r="A11" t="s">
        <v>75</v>
      </c>
      <c r="B11" t="s">
        <v>72</v>
      </c>
      <c r="C11">
        <v>5</v>
      </c>
      <c r="F11" t="s">
        <v>48</v>
      </c>
      <c r="G11" s="10">
        <f>SUMIFS($C$2:$C$113,$B$2:$B$113,$G$1,$A$2:$A$113,F11)</f>
        <v>21</v>
      </c>
      <c r="H11" s="10">
        <f>SUMIFS($C$2:$C$113,$B$2:$B$113,$H$1,$A$2:$A$113,F11)</f>
        <v>106</v>
      </c>
      <c r="I11" s="10">
        <f>SUMIFS($C$2:$C$113,$B$2:$B$113,$I$1,$A$2:$A$113,F11)</f>
        <v>65</v>
      </c>
      <c r="J11" s="10">
        <f>SUMIFS($C$2:$C$113,$B$2:$B$113,$J$1,$A$2:$A$113,F11)</f>
        <v>17</v>
      </c>
    </row>
    <row r="12" spans="1:10" x14ac:dyDescent="0.25">
      <c r="A12" t="s">
        <v>75</v>
      </c>
      <c r="B12" t="s">
        <v>73</v>
      </c>
      <c r="C12">
        <v>58</v>
      </c>
      <c r="F12" t="s">
        <v>49</v>
      </c>
      <c r="G12" s="10">
        <f>SUMIFS($C$2:$C$113,$B$2:$B$113,$G$1,$A$2:$A$113,F12)</f>
        <v>22</v>
      </c>
      <c r="H12" s="10">
        <f>SUMIFS($C$2:$C$113,$B$2:$B$113,$H$1,$A$2:$A$113,F12)</f>
        <v>94</v>
      </c>
      <c r="I12" s="10">
        <f>SUMIFS($C$2:$C$113,$B$2:$B$113,$I$1,$A$2:$A$113,F12)</f>
        <v>46</v>
      </c>
      <c r="J12" s="10">
        <f>SUMIFS($C$2:$C$113,$B$2:$B$113,$J$1,$A$2:$A$113,F12)</f>
        <v>4</v>
      </c>
    </row>
    <row r="13" spans="1:10" x14ac:dyDescent="0.25">
      <c r="A13" t="s">
        <v>75</v>
      </c>
      <c r="B13" t="s">
        <v>74</v>
      </c>
      <c r="C13">
        <v>42</v>
      </c>
      <c r="F13" t="s">
        <v>50</v>
      </c>
      <c r="G13" s="10">
        <f>SUMIFS($C$2:$C$113,$B$2:$B$113,$G$1,$A$2:$A$113,F13)</f>
        <v>40</v>
      </c>
      <c r="H13" s="10">
        <f>SUMIFS($C$2:$C$113,$B$2:$B$113,$H$1,$A$2:$A$113,F13)</f>
        <v>114</v>
      </c>
      <c r="I13" s="10">
        <f>SUMIFS($C$2:$C$113,$B$2:$B$113,$I$1,$A$2:$A$113,F13)</f>
        <v>20</v>
      </c>
      <c r="J13" s="10">
        <f>SUMIFS($C$2:$C$113,$B$2:$B$113,$J$1,$A$2:$A$113,F13)</f>
        <v>0</v>
      </c>
    </row>
    <row r="14" spans="1:10" x14ac:dyDescent="0.25">
      <c r="A14" t="s">
        <v>43</v>
      </c>
      <c r="B14" t="s">
        <v>71</v>
      </c>
      <c r="C14">
        <v>1</v>
      </c>
      <c r="F14" t="s">
        <v>51</v>
      </c>
      <c r="G14" s="10">
        <f>SUMIFS($C$2:$C$113,$B$2:$B$113,$G$1,$A$2:$A$113,F14)</f>
        <v>4</v>
      </c>
      <c r="H14" s="10">
        <f>SUMIFS($C$2:$C$113,$B$2:$B$113,$H$1,$A$2:$A$113,F14)</f>
        <v>32</v>
      </c>
      <c r="I14" s="10">
        <f>SUMIFS($C$2:$C$113,$B$2:$B$113,$I$1,$A$2:$A$113,F14)</f>
        <v>172</v>
      </c>
      <c r="J14" s="10">
        <f>SUMIFS($C$2:$C$113,$B$2:$B$113,$J$1,$A$2:$A$113,F14)</f>
        <v>59</v>
      </c>
    </row>
    <row r="15" spans="1:10" x14ac:dyDescent="0.25">
      <c r="A15" t="s">
        <v>43</v>
      </c>
      <c r="B15" t="s">
        <v>72</v>
      </c>
      <c r="C15">
        <v>24</v>
      </c>
      <c r="F15" t="s">
        <v>77</v>
      </c>
      <c r="G15" s="10">
        <f>SUMIFS($C$2:$C$113,$B$2:$B$113,$G$1,$A$2:$A$113,F15)</f>
        <v>0</v>
      </c>
      <c r="H15" s="10">
        <f>SUMIFS($C$2:$C$113,$B$2:$B$113,$H$1,$A$2:$A$113,F15)</f>
        <v>7</v>
      </c>
      <c r="I15" s="10">
        <f>SUMIFS($C$2:$C$113,$B$2:$B$113,$I$1,$A$2:$A$113,F15)</f>
        <v>77</v>
      </c>
      <c r="J15" s="10">
        <f>SUMIFS($C$2:$C$113,$B$2:$B$113,$J$1,$A$2:$A$113,F15)</f>
        <v>40</v>
      </c>
    </row>
    <row r="16" spans="1:10" x14ac:dyDescent="0.25">
      <c r="A16" t="s">
        <v>43</v>
      </c>
      <c r="B16" t="s">
        <v>73</v>
      </c>
      <c r="C16">
        <v>52</v>
      </c>
      <c r="F16" t="s">
        <v>52</v>
      </c>
      <c r="G16" s="10">
        <f>SUMIFS($C$2:$C$113,$B$2:$B$113,$G$1,$A$2:$A$113,F16)</f>
        <v>39</v>
      </c>
      <c r="H16" s="10">
        <f>SUMIFS($C$2:$C$113,$B$2:$B$113,$H$1,$A$2:$A$113,F16)</f>
        <v>82</v>
      </c>
      <c r="I16" s="10">
        <f>SUMIFS($C$2:$C$113,$B$2:$B$113,$I$1,$A$2:$A$113,F16)</f>
        <v>6</v>
      </c>
      <c r="J16" s="10">
        <f>SUMIFS($C$2:$C$113,$B$2:$B$113,$J$1,$A$2:$A$113,F16)</f>
        <v>0</v>
      </c>
    </row>
    <row r="17" spans="1:10" x14ac:dyDescent="0.25">
      <c r="A17" t="s">
        <v>43</v>
      </c>
      <c r="B17" t="s">
        <v>74</v>
      </c>
      <c r="C17">
        <v>31</v>
      </c>
      <c r="F17" t="s">
        <v>53</v>
      </c>
      <c r="G17" s="10">
        <f>SUMIFS($C$2:$C$113,$B$2:$B$113,$G$1,$A$2:$A$113,F17)</f>
        <v>39</v>
      </c>
      <c r="H17" s="10">
        <f>SUMIFS($C$2:$C$113,$B$2:$B$113,$H$1,$A$2:$A$113,F17)</f>
        <v>52</v>
      </c>
      <c r="I17" s="10">
        <f>SUMIFS($C$2:$C$113,$B$2:$B$113,$I$1,$A$2:$A$113,F17)</f>
        <v>33</v>
      </c>
      <c r="J17" s="10">
        <f>SUMIFS($C$2:$C$113,$B$2:$B$113,$J$1,$A$2:$A$113,F17)</f>
        <v>9</v>
      </c>
    </row>
    <row r="18" spans="1:10" x14ac:dyDescent="0.25">
      <c r="A18" t="s">
        <v>44</v>
      </c>
      <c r="B18" t="s">
        <v>71</v>
      </c>
      <c r="C18">
        <v>4</v>
      </c>
      <c r="F18" t="s">
        <v>54</v>
      </c>
      <c r="G18" s="10">
        <f>SUMIFS($C$2:$C$113,$B$2:$B$113,$G$1,$A$2:$A$113,F18)</f>
        <v>6</v>
      </c>
      <c r="H18" s="10">
        <f>SUMIFS($C$2:$C$113,$B$2:$B$113,$H$1,$A$2:$A$113,F18)</f>
        <v>61</v>
      </c>
      <c r="I18" s="10">
        <f>SUMIFS($C$2:$C$113,$B$2:$B$113,$I$1,$A$2:$A$113,F18)</f>
        <v>38</v>
      </c>
      <c r="J18" s="10">
        <f>SUMIFS($C$2:$C$113,$B$2:$B$113,$J$1,$A$2:$A$113,F18)</f>
        <v>3</v>
      </c>
    </row>
    <row r="19" spans="1:10" x14ac:dyDescent="0.25">
      <c r="A19" t="s">
        <v>44</v>
      </c>
      <c r="B19" t="s">
        <v>72</v>
      </c>
      <c r="C19">
        <v>34</v>
      </c>
      <c r="F19" t="s">
        <v>78</v>
      </c>
      <c r="G19" s="10">
        <f>SUMIFS($C$2:$C$113,$B$2:$B$113,$G$1,$A$2:$A$113,F19)</f>
        <v>6</v>
      </c>
      <c r="H19" s="10">
        <f>SUMIFS($C$2:$C$113,$B$2:$B$113,$H$1,$A$2:$A$113,F19)</f>
        <v>31</v>
      </c>
      <c r="I19" s="10">
        <f>SUMIFS($C$2:$C$113,$B$2:$B$113,$I$1,$A$2:$A$113,F19)</f>
        <v>60</v>
      </c>
      <c r="J19" s="10">
        <f>SUMIFS($C$2:$C$113,$B$2:$B$113,$J$1,$A$2:$A$113,F19)</f>
        <v>12</v>
      </c>
    </row>
    <row r="20" spans="1:10" x14ac:dyDescent="0.25">
      <c r="A20" t="s">
        <v>44</v>
      </c>
      <c r="B20" t="s">
        <v>73</v>
      </c>
      <c r="C20">
        <v>123</v>
      </c>
      <c r="F20" t="s">
        <v>55</v>
      </c>
      <c r="G20" s="10">
        <f>SUMIFS($C$2:$C$113,$B$2:$B$113,$G$1,$A$2:$A$113,F20)</f>
        <v>2</v>
      </c>
      <c r="H20" s="10">
        <f>SUMIFS($C$2:$C$113,$B$2:$B$113,$H$1,$A$2:$A$113,F20)</f>
        <v>11</v>
      </c>
      <c r="I20" s="10">
        <f>SUMIFS($C$2:$C$113,$B$2:$B$113,$I$1,$A$2:$A$113,F20)</f>
        <v>181</v>
      </c>
      <c r="J20" s="10">
        <f>SUMIFS($C$2:$C$113,$B$2:$B$113,$J$1,$A$2:$A$113,F20)</f>
        <v>176</v>
      </c>
    </row>
    <row r="21" spans="1:10" x14ac:dyDescent="0.25">
      <c r="A21" t="s">
        <v>44</v>
      </c>
      <c r="B21" t="s">
        <v>74</v>
      </c>
      <c r="C21">
        <v>32</v>
      </c>
      <c r="F21" t="s">
        <v>56</v>
      </c>
      <c r="G21" s="10">
        <f>SUMIFS($C$2:$C$113,$B$2:$B$113,$G$1,$A$2:$A$113,F21)</f>
        <v>1</v>
      </c>
      <c r="H21" s="10">
        <f>SUMIFS($C$2:$C$113,$B$2:$B$113,$H$1,$A$2:$A$113,F21)</f>
        <v>21</v>
      </c>
      <c r="I21" s="10">
        <f>SUMIFS($C$2:$C$113,$B$2:$B$113,$I$1,$A$2:$A$113,F21)</f>
        <v>96</v>
      </c>
      <c r="J21" s="10">
        <f>SUMIFS($C$2:$C$113,$B$2:$B$113,$J$1,$A$2:$A$113,F21)</f>
        <v>40</v>
      </c>
    </row>
    <row r="22" spans="1:10" x14ac:dyDescent="0.25">
      <c r="A22" t="s">
        <v>45</v>
      </c>
      <c r="B22" t="s">
        <v>71</v>
      </c>
      <c r="C22">
        <v>17</v>
      </c>
      <c r="F22" t="s">
        <v>79</v>
      </c>
      <c r="G22" s="10">
        <f>SUMIFS($C$2:$C$113,$B$2:$B$113,$G$1,$A$2:$A$113,F22)</f>
        <v>1</v>
      </c>
      <c r="H22" s="10">
        <f>SUMIFS($C$2:$C$113,$B$2:$B$113,$H$1,$A$2:$A$113,F22)</f>
        <v>23</v>
      </c>
      <c r="I22" s="10">
        <f>SUMIFS($C$2:$C$113,$B$2:$B$113,$I$1,$A$2:$A$113,F22)</f>
        <v>53</v>
      </c>
      <c r="J22" s="10">
        <f>SUMIFS($C$2:$C$113,$B$2:$B$113,$J$1,$A$2:$A$113,F22)</f>
        <v>28</v>
      </c>
    </row>
    <row r="23" spans="1:10" x14ac:dyDescent="0.25">
      <c r="A23" t="s">
        <v>45</v>
      </c>
      <c r="B23" t="s">
        <v>72</v>
      </c>
      <c r="C23">
        <v>93</v>
      </c>
      <c r="F23" t="s">
        <v>57</v>
      </c>
      <c r="G23" s="10">
        <f>SUMIFS($C$2:$C$113,$B$2:$B$113,$G$1,$A$2:$A$113,F23)</f>
        <v>4</v>
      </c>
      <c r="H23" s="10">
        <f>SUMIFS($C$2:$C$113,$B$2:$B$113,$H$1,$A$2:$A$113,F23)</f>
        <v>44</v>
      </c>
      <c r="I23" s="10">
        <f>SUMIFS($C$2:$C$113,$B$2:$B$113,$I$1,$A$2:$A$113,F23)</f>
        <v>61</v>
      </c>
      <c r="J23" s="10">
        <f>SUMIFS($C$2:$C$113,$B$2:$B$113,$J$1,$A$2:$A$113,F23)</f>
        <v>39</v>
      </c>
    </row>
    <row r="24" spans="1:10" x14ac:dyDescent="0.25">
      <c r="A24" t="s">
        <v>45</v>
      </c>
      <c r="B24" t="s">
        <v>73</v>
      </c>
      <c r="C24">
        <v>7</v>
      </c>
      <c r="F24" t="s">
        <v>58</v>
      </c>
      <c r="G24" s="10">
        <f>SUMIFS($C$2:$C$113,$B$2:$B$113,$G$1,$A$2:$A$113,F24)</f>
        <v>0</v>
      </c>
      <c r="H24" s="10">
        <f>SUMIFS($C$2:$C$113,$B$2:$B$113,$H$1,$A$2:$A$113,F24)</f>
        <v>6</v>
      </c>
      <c r="I24" s="10">
        <f>SUMIFS($C$2:$C$113,$B$2:$B$113,$I$1,$A$2:$A$113,F24)</f>
        <v>109</v>
      </c>
      <c r="J24" s="10">
        <f>SUMIFS($C$2:$C$113,$B$2:$B$113,$J$1,$A$2:$A$113,F24)</f>
        <v>187</v>
      </c>
    </row>
    <row r="25" spans="1:10" x14ac:dyDescent="0.25">
      <c r="A25" t="s">
        <v>46</v>
      </c>
      <c r="B25" t="s">
        <v>72</v>
      </c>
      <c r="C25">
        <v>7</v>
      </c>
      <c r="F25" t="s">
        <v>59</v>
      </c>
      <c r="G25" s="10">
        <f>SUMIFS($C$2:$C$113,$B$2:$B$113,$G$1,$A$2:$A$113,F25)</f>
        <v>2</v>
      </c>
      <c r="H25" s="10">
        <f>SUMIFS($C$2:$C$113,$B$2:$B$113,$H$1,$A$2:$A$113,F25)</f>
        <v>49</v>
      </c>
      <c r="I25" s="10">
        <f>SUMIFS($C$2:$C$113,$B$2:$B$113,$I$1,$A$2:$A$113,F25)</f>
        <v>133</v>
      </c>
      <c r="J25" s="10">
        <f>SUMIFS($C$2:$C$113,$B$2:$B$113,$J$1,$A$2:$A$113,F25)</f>
        <v>32</v>
      </c>
    </row>
    <row r="26" spans="1:10" x14ac:dyDescent="0.25">
      <c r="A26" t="s">
        <v>46</v>
      </c>
      <c r="B26" t="s">
        <v>73</v>
      </c>
      <c r="C26">
        <v>86</v>
      </c>
      <c r="F26" t="s">
        <v>60</v>
      </c>
      <c r="G26" s="10">
        <f>SUMIFS($C$2:$C$113,$B$2:$B$113,$G$1,$A$2:$A$113,F26)</f>
        <v>40</v>
      </c>
      <c r="H26" s="10">
        <f>SUMIFS($C$2:$C$113,$B$2:$B$113,$H$1,$A$2:$A$113,F26)</f>
        <v>79</v>
      </c>
      <c r="I26" s="10">
        <f>SUMIFS($C$2:$C$113,$B$2:$B$113,$I$1,$A$2:$A$113,F26)</f>
        <v>12</v>
      </c>
      <c r="J26" s="10">
        <f>SUMIFS($C$2:$C$113,$B$2:$B$113,$J$1,$A$2:$A$113,F26)</f>
        <v>4</v>
      </c>
    </row>
    <row r="27" spans="1:10" x14ac:dyDescent="0.25">
      <c r="A27" t="s">
        <v>46</v>
      </c>
      <c r="B27" t="s">
        <v>74</v>
      </c>
      <c r="C27">
        <v>99</v>
      </c>
      <c r="F27" t="s">
        <v>61</v>
      </c>
      <c r="G27" s="10">
        <f>SUMIFS($C$2:$C$113,$B$2:$B$113,$G$1,$A$2:$A$113,F27)</f>
        <v>4</v>
      </c>
      <c r="H27" s="10">
        <f>SUMIFS($C$2:$C$113,$B$2:$B$113,$H$1,$A$2:$A$113,F27)</f>
        <v>9</v>
      </c>
      <c r="I27" s="10">
        <f>SUMIFS($C$2:$C$113,$B$2:$B$113,$I$1,$A$2:$A$113,F27)</f>
        <v>132</v>
      </c>
      <c r="J27" s="10">
        <f>SUMIFS($C$2:$C$113,$B$2:$B$113,$J$1,$A$2:$A$113,F27)</f>
        <v>109</v>
      </c>
    </row>
    <row r="28" spans="1:10" x14ac:dyDescent="0.25">
      <c r="A28" t="s">
        <v>47</v>
      </c>
      <c r="B28" t="s">
        <v>72</v>
      </c>
      <c r="C28">
        <v>18</v>
      </c>
      <c r="F28" t="s">
        <v>62</v>
      </c>
      <c r="G28" s="10">
        <f>SUMIFS($C$2:$C$113,$B$2:$B$113,$G$1,$A$2:$A$113,F28)</f>
        <v>92</v>
      </c>
      <c r="H28" s="10">
        <f>SUMIFS($C$2:$C$113,$B$2:$B$113,$H$1,$A$2:$A$113,F28)</f>
        <v>164</v>
      </c>
      <c r="I28" s="10">
        <f>SUMIFS($C$2:$C$113,$B$2:$B$113,$I$1,$A$2:$A$113,F28)</f>
        <v>6</v>
      </c>
      <c r="J28" s="10">
        <f>SUMIFS($C$2:$C$113,$B$2:$B$113,$J$1,$A$2:$A$113,F28)</f>
        <v>2</v>
      </c>
    </row>
    <row r="29" spans="1:10" x14ac:dyDescent="0.25">
      <c r="A29" t="s">
        <v>47</v>
      </c>
      <c r="B29" t="s">
        <v>73</v>
      </c>
      <c r="C29">
        <v>98</v>
      </c>
      <c r="F29" t="s">
        <v>63</v>
      </c>
      <c r="G29" s="10">
        <f>SUMIFS($C$2:$C$113,$B$2:$B$113,$G$1,$A$2:$A$113,F29)</f>
        <v>1</v>
      </c>
      <c r="H29" s="10">
        <f>SUMIFS($C$2:$C$113,$B$2:$B$113,$H$1,$A$2:$A$113,F29)</f>
        <v>65</v>
      </c>
      <c r="I29" s="10">
        <f>SUMIFS($C$2:$C$113,$B$2:$B$113,$I$1,$A$2:$A$113,F29)</f>
        <v>170</v>
      </c>
      <c r="J29" s="10">
        <f>SUMIFS($C$2:$C$113,$B$2:$B$113,$J$1,$A$2:$A$113,F29)</f>
        <v>80</v>
      </c>
    </row>
    <row r="30" spans="1:10" x14ac:dyDescent="0.25">
      <c r="A30" t="s">
        <v>47</v>
      </c>
      <c r="B30" t="s">
        <v>74</v>
      </c>
      <c r="C30">
        <v>34</v>
      </c>
      <c r="F30" t="s">
        <v>64</v>
      </c>
      <c r="G30" s="10">
        <f>SUMIFS($C$2:$C$113,$B$2:$B$113,$G$1,$A$2:$A$113,F30)</f>
        <v>28</v>
      </c>
      <c r="H30" s="10">
        <f>SUMIFS($C$2:$C$113,$B$2:$B$113,$H$1,$A$2:$A$113,F30)</f>
        <v>76</v>
      </c>
      <c r="I30" s="10">
        <f>SUMIFS($C$2:$C$113,$B$2:$B$113,$I$1,$A$2:$A$113,F30)</f>
        <v>22</v>
      </c>
      <c r="J30" s="10">
        <f>SUMIFS($C$2:$C$113,$B$2:$B$113,$J$1,$A$2:$A$113,F30)</f>
        <v>3</v>
      </c>
    </row>
    <row r="31" spans="1:10" x14ac:dyDescent="0.25">
      <c r="A31" t="s">
        <v>76</v>
      </c>
      <c r="B31" t="s">
        <v>72</v>
      </c>
      <c r="C31">
        <v>17</v>
      </c>
      <c r="F31" t="s">
        <v>80</v>
      </c>
      <c r="G31" s="10">
        <f>SUMIFS($C$2:$C$113,$B$2:$B$113,$G$1,$A$2:$A$113,F31)</f>
        <v>4</v>
      </c>
      <c r="H31" s="10">
        <f>SUMIFS($C$2:$C$113,$B$2:$B$113,$H$1,$A$2:$A$113,F31)</f>
        <v>36</v>
      </c>
      <c r="I31" s="10">
        <f>SUMIFS($C$2:$C$113,$B$2:$B$113,$I$1,$A$2:$A$113,F31)</f>
        <v>52</v>
      </c>
      <c r="J31" s="10">
        <f>SUMIFS($C$2:$C$113,$B$2:$B$113,$J$1,$A$2:$A$113,F31)</f>
        <v>12</v>
      </c>
    </row>
    <row r="32" spans="1:10" x14ac:dyDescent="0.25">
      <c r="A32" t="s">
        <v>76</v>
      </c>
      <c r="B32" t="s">
        <v>73</v>
      </c>
      <c r="C32">
        <v>87</v>
      </c>
    </row>
    <row r="33" spans="1:3" x14ac:dyDescent="0.25">
      <c r="A33" t="s">
        <v>76</v>
      </c>
      <c r="B33" t="s">
        <v>74</v>
      </c>
      <c r="C33">
        <v>55</v>
      </c>
    </row>
    <row r="34" spans="1:3" x14ac:dyDescent="0.25">
      <c r="A34" t="s">
        <v>48</v>
      </c>
      <c r="B34" t="s">
        <v>71</v>
      </c>
      <c r="C34">
        <v>21</v>
      </c>
    </row>
    <row r="35" spans="1:3" x14ac:dyDescent="0.25">
      <c r="A35" t="s">
        <v>48</v>
      </c>
      <c r="B35" t="s">
        <v>72</v>
      </c>
      <c r="C35">
        <v>106</v>
      </c>
    </row>
    <row r="36" spans="1:3" x14ac:dyDescent="0.25">
      <c r="A36" t="s">
        <v>48</v>
      </c>
      <c r="B36" t="s">
        <v>73</v>
      </c>
      <c r="C36">
        <v>65</v>
      </c>
    </row>
    <row r="37" spans="1:3" x14ac:dyDescent="0.25">
      <c r="A37" t="s">
        <v>48</v>
      </c>
      <c r="B37" t="s">
        <v>74</v>
      </c>
      <c r="C37">
        <v>17</v>
      </c>
    </row>
    <row r="38" spans="1:3" x14ac:dyDescent="0.25">
      <c r="A38" t="s">
        <v>49</v>
      </c>
      <c r="B38" t="s">
        <v>71</v>
      </c>
      <c r="C38">
        <v>22</v>
      </c>
    </row>
    <row r="39" spans="1:3" x14ac:dyDescent="0.25">
      <c r="A39" t="s">
        <v>49</v>
      </c>
      <c r="B39" t="s">
        <v>72</v>
      </c>
      <c r="C39">
        <v>94</v>
      </c>
    </row>
    <row r="40" spans="1:3" x14ac:dyDescent="0.25">
      <c r="A40" t="s">
        <v>49</v>
      </c>
      <c r="B40" t="s">
        <v>73</v>
      </c>
      <c r="C40">
        <v>46</v>
      </c>
    </row>
    <row r="41" spans="1:3" x14ac:dyDescent="0.25">
      <c r="A41" t="s">
        <v>49</v>
      </c>
      <c r="B41" t="s">
        <v>74</v>
      </c>
      <c r="C41">
        <v>4</v>
      </c>
    </row>
    <row r="42" spans="1:3" x14ac:dyDescent="0.25">
      <c r="A42" t="s">
        <v>50</v>
      </c>
      <c r="B42" t="s">
        <v>71</v>
      </c>
      <c r="C42">
        <v>40</v>
      </c>
    </row>
    <row r="43" spans="1:3" x14ac:dyDescent="0.25">
      <c r="A43" t="s">
        <v>50</v>
      </c>
      <c r="B43" t="s">
        <v>72</v>
      </c>
      <c r="C43">
        <v>114</v>
      </c>
    </row>
    <row r="44" spans="1:3" x14ac:dyDescent="0.25">
      <c r="A44" t="s">
        <v>50</v>
      </c>
      <c r="B44" t="s">
        <v>73</v>
      </c>
      <c r="C44">
        <v>20</v>
      </c>
    </row>
    <row r="45" spans="1:3" x14ac:dyDescent="0.25">
      <c r="A45" t="s">
        <v>51</v>
      </c>
      <c r="B45" t="s">
        <v>71</v>
      </c>
      <c r="C45">
        <v>4</v>
      </c>
    </row>
    <row r="46" spans="1:3" x14ac:dyDescent="0.25">
      <c r="A46" t="s">
        <v>51</v>
      </c>
      <c r="B46" t="s">
        <v>72</v>
      </c>
      <c r="C46">
        <v>32</v>
      </c>
    </row>
    <row r="47" spans="1:3" x14ac:dyDescent="0.25">
      <c r="A47" t="s">
        <v>51</v>
      </c>
      <c r="B47" t="s">
        <v>73</v>
      </c>
      <c r="C47">
        <v>172</v>
      </c>
    </row>
    <row r="48" spans="1:3" x14ac:dyDescent="0.25">
      <c r="A48" t="s">
        <v>51</v>
      </c>
      <c r="B48" t="s">
        <v>74</v>
      </c>
      <c r="C48">
        <v>59</v>
      </c>
    </row>
    <row r="49" spans="1:3" x14ac:dyDescent="0.25">
      <c r="A49" t="s">
        <v>77</v>
      </c>
      <c r="B49" t="s">
        <v>72</v>
      </c>
      <c r="C49">
        <v>7</v>
      </c>
    </row>
    <row r="50" spans="1:3" x14ac:dyDescent="0.25">
      <c r="A50" t="s">
        <v>77</v>
      </c>
      <c r="B50" t="s">
        <v>73</v>
      </c>
      <c r="C50">
        <v>77</v>
      </c>
    </row>
    <row r="51" spans="1:3" x14ac:dyDescent="0.25">
      <c r="A51" t="s">
        <v>77</v>
      </c>
      <c r="B51" t="s">
        <v>74</v>
      </c>
      <c r="C51">
        <v>40</v>
      </c>
    </row>
    <row r="52" spans="1:3" x14ac:dyDescent="0.25">
      <c r="A52" t="s">
        <v>52</v>
      </c>
      <c r="B52" t="s">
        <v>71</v>
      </c>
      <c r="C52">
        <v>39</v>
      </c>
    </row>
    <row r="53" spans="1:3" x14ac:dyDescent="0.25">
      <c r="A53" t="s">
        <v>52</v>
      </c>
      <c r="B53" t="s">
        <v>72</v>
      </c>
      <c r="C53">
        <v>82</v>
      </c>
    </row>
    <row r="54" spans="1:3" x14ac:dyDescent="0.25">
      <c r="A54" t="s">
        <v>52</v>
      </c>
      <c r="B54" t="s">
        <v>73</v>
      </c>
      <c r="C54">
        <v>6</v>
      </c>
    </row>
    <row r="55" spans="1:3" x14ac:dyDescent="0.25">
      <c r="A55" t="s">
        <v>53</v>
      </c>
      <c r="B55" t="s">
        <v>71</v>
      </c>
      <c r="C55">
        <v>39</v>
      </c>
    </row>
    <row r="56" spans="1:3" x14ac:dyDescent="0.25">
      <c r="A56" t="s">
        <v>53</v>
      </c>
      <c r="B56" t="s">
        <v>72</v>
      </c>
      <c r="C56">
        <v>52</v>
      </c>
    </row>
    <row r="57" spans="1:3" x14ac:dyDescent="0.25">
      <c r="A57" t="s">
        <v>53</v>
      </c>
      <c r="B57" t="s">
        <v>73</v>
      </c>
      <c r="C57">
        <v>33</v>
      </c>
    </row>
    <row r="58" spans="1:3" x14ac:dyDescent="0.25">
      <c r="A58" t="s">
        <v>53</v>
      </c>
      <c r="B58" t="s">
        <v>74</v>
      </c>
      <c r="C58">
        <v>9</v>
      </c>
    </row>
    <row r="59" spans="1:3" x14ac:dyDescent="0.25">
      <c r="A59" t="s">
        <v>54</v>
      </c>
      <c r="B59" t="s">
        <v>71</v>
      </c>
      <c r="C59">
        <v>6</v>
      </c>
    </row>
    <row r="60" spans="1:3" x14ac:dyDescent="0.25">
      <c r="A60" t="s">
        <v>54</v>
      </c>
      <c r="B60" t="s">
        <v>72</v>
      </c>
      <c r="C60">
        <v>61</v>
      </c>
    </row>
    <row r="61" spans="1:3" x14ac:dyDescent="0.25">
      <c r="A61" t="s">
        <v>54</v>
      </c>
      <c r="B61" t="s">
        <v>73</v>
      </c>
      <c r="C61">
        <v>38</v>
      </c>
    </row>
    <row r="62" spans="1:3" x14ac:dyDescent="0.25">
      <c r="A62" t="s">
        <v>54</v>
      </c>
      <c r="B62" t="s">
        <v>74</v>
      </c>
      <c r="C62">
        <v>3</v>
      </c>
    </row>
    <row r="63" spans="1:3" x14ac:dyDescent="0.25">
      <c r="A63" t="s">
        <v>78</v>
      </c>
      <c r="B63" t="s">
        <v>71</v>
      </c>
      <c r="C63">
        <v>6</v>
      </c>
    </row>
    <row r="64" spans="1:3" x14ac:dyDescent="0.25">
      <c r="A64" t="s">
        <v>78</v>
      </c>
      <c r="B64" t="s">
        <v>72</v>
      </c>
      <c r="C64">
        <v>31</v>
      </c>
    </row>
    <row r="65" spans="1:3" x14ac:dyDescent="0.25">
      <c r="A65" t="s">
        <v>78</v>
      </c>
      <c r="B65" t="s">
        <v>73</v>
      </c>
      <c r="C65">
        <v>60</v>
      </c>
    </row>
    <row r="66" spans="1:3" x14ac:dyDescent="0.25">
      <c r="A66" t="s">
        <v>78</v>
      </c>
      <c r="B66" t="s">
        <v>74</v>
      </c>
      <c r="C66">
        <v>12</v>
      </c>
    </row>
    <row r="67" spans="1:3" x14ac:dyDescent="0.25">
      <c r="A67" t="s">
        <v>55</v>
      </c>
      <c r="B67" t="s">
        <v>71</v>
      </c>
      <c r="C67">
        <v>2</v>
      </c>
    </row>
    <row r="68" spans="1:3" x14ac:dyDescent="0.25">
      <c r="A68" t="s">
        <v>55</v>
      </c>
      <c r="B68" t="s">
        <v>72</v>
      </c>
      <c r="C68">
        <v>11</v>
      </c>
    </row>
    <row r="69" spans="1:3" x14ac:dyDescent="0.25">
      <c r="A69" t="s">
        <v>55</v>
      </c>
      <c r="B69" t="s">
        <v>73</v>
      </c>
      <c r="C69">
        <v>181</v>
      </c>
    </row>
    <row r="70" spans="1:3" x14ac:dyDescent="0.25">
      <c r="A70" t="s">
        <v>55</v>
      </c>
      <c r="B70" t="s">
        <v>74</v>
      </c>
      <c r="C70">
        <v>176</v>
      </c>
    </row>
    <row r="71" spans="1:3" x14ac:dyDescent="0.25">
      <c r="A71" t="s">
        <v>56</v>
      </c>
      <c r="B71" t="s">
        <v>71</v>
      </c>
      <c r="C71">
        <v>1</v>
      </c>
    </row>
    <row r="72" spans="1:3" x14ac:dyDescent="0.25">
      <c r="A72" t="s">
        <v>56</v>
      </c>
      <c r="B72" t="s">
        <v>72</v>
      </c>
      <c r="C72">
        <v>21</v>
      </c>
    </row>
    <row r="73" spans="1:3" x14ac:dyDescent="0.25">
      <c r="A73" t="s">
        <v>56</v>
      </c>
      <c r="B73" t="s">
        <v>73</v>
      </c>
      <c r="C73">
        <v>96</v>
      </c>
    </row>
    <row r="74" spans="1:3" x14ac:dyDescent="0.25">
      <c r="A74" t="s">
        <v>56</v>
      </c>
      <c r="B74" t="s">
        <v>74</v>
      </c>
      <c r="C74">
        <v>40</v>
      </c>
    </row>
    <row r="75" spans="1:3" x14ac:dyDescent="0.25">
      <c r="A75" t="s">
        <v>79</v>
      </c>
      <c r="B75" t="s">
        <v>71</v>
      </c>
      <c r="C75">
        <v>1</v>
      </c>
    </row>
    <row r="76" spans="1:3" x14ac:dyDescent="0.25">
      <c r="A76" t="s">
        <v>79</v>
      </c>
      <c r="B76" t="s">
        <v>72</v>
      </c>
      <c r="C76">
        <v>23</v>
      </c>
    </row>
    <row r="77" spans="1:3" x14ac:dyDescent="0.25">
      <c r="A77" t="s">
        <v>79</v>
      </c>
      <c r="B77" t="s">
        <v>73</v>
      </c>
      <c r="C77">
        <v>53</v>
      </c>
    </row>
    <row r="78" spans="1:3" x14ac:dyDescent="0.25">
      <c r="A78" t="s">
        <v>79</v>
      </c>
      <c r="B78" t="s">
        <v>74</v>
      </c>
      <c r="C78">
        <v>28</v>
      </c>
    </row>
    <row r="79" spans="1:3" x14ac:dyDescent="0.25">
      <c r="A79" t="s">
        <v>57</v>
      </c>
      <c r="B79" t="s">
        <v>71</v>
      </c>
      <c r="C79">
        <v>4</v>
      </c>
    </row>
    <row r="80" spans="1:3" x14ac:dyDescent="0.25">
      <c r="A80" t="s">
        <v>57</v>
      </c>
      <c r="B80" t="s">
        <v>72</v>
      </c>
      <c r="C80">
        <v>44</v>
      </c>
    </row>
    <row r="81" spans="1:3" x14ac:dyDescent="0.25">
      <c r="A81" t="s">
        <v>57</v>
      </c>
      <c r="B81" t="s">
        <v>73</v>
      </c>
      <c r="C81">
        <v>61</v>
      </c>
    </row>
    <row r="82" spans="1:3" x14ac:dyDescent="0.25">
      <c r="A82" t="s">
        <v>57</v>
      </c>
      <c r="B82" t="s">
        <v>74</v>
      </c>
      <c r="C82">
        <v>39</v>
      </c>
    </row>
    <row r="83" spans="1:3" x14ac:dyDescent="0.25">
      <c r="A83" t="s">
        <v>58</v>
      </c>
      <c r="B83" t="s">
        <v>72</v>
      </c>
      <c r="C83">
        <v>6</v>
      </c>
    </row>
    <row r="84" spans="1:3" x14ac:dyDescent="0.25">
      <c r="A84" t="s">
        <v>58</v>
      </c>
      <c r="B84" t="s">
        <v>73</v>
      </c>
      <c r="C84">
        <v>109</v>
      </c>
    </row>
    <row r="85" spans="1:3" x14ac:dyDescent="0.25">
      <c r="A85" t="s">
        <v>58</v>
      </c>
      <c r="B85" t="s">
        <v>74</v>
      </c>
      <c r="C85">
        <v>187</v>
      </c>
    </row>
    <row r="86" spans="1:3" x14ac:dyDescent="0.25">
      <c r="A86" t="s">
        <v>59</v>
      </c>
      <c r="B86" t="s">
        <v>71</v>
      </c>
      <c r="C86">
        <v>2</v>
      </c>
    </row>
    <row r="87" spans="1:3" x14ac:dyDescent="0.25">
      <c r="A87" t="s">
        <v>59</v>
      </c>
      <c r="B87" t="s">
        <v>72</v>
      </c>
      <c r="C87">
        <v>49</v>
      </c>
    </row>
    <row r="88" spans="1:3" x14ac:dyDescent="0.25">
      <c r="A88" t="s">
        <v>59</v>
      </c>
      <c r="B88" t="s">
        <v>73</v>
      </c>
      <c r="C88">
        <v>133</v>
      </c>
    </row>
    <row r="89" spans="1:3" x14ac:dyDescent="0.25">
      <c r="A89" t="s">
        <v>59</v>
      </c>
      <c r="B89" t="s">
        <v>74</v>
      </c>
      <c r="C89">
        <v>32</v>
      </c>
    </row>
    <row r="90" spans="1:3" x14ac:dyDescent="0.25">
      <c r="A90" t="s">
        <v>60</v>
      </c>
      <c r="B90" t="s">
        <v>71</v>
      </c>
      <c r="C90">
        <v>40</v>
      </c>
    </row>
    <row r="91" spans="1:3" x14ac:dyDescent="0.25">
      <c r="A91" t="s">
        <v>60</v>
      </c>
      <c r="B91" t="s">
        <v>72</v>
      </c>
      <c r="C91">
        <v>79</v>
      </c>
    </row>
    <row r="92" spans="1:3" x14ac:dyDescent="0.25">
      <c r="A92" t="s">
        <v>60</v>
      </c>
      <c r="B92" t="s">
        <v>73</v>
      </c>
      <c r="C92">
        <v>12</v>
      </c>
    </row>
    <row r="93" spans="1:3" x14ac:dyDescent="0.25">
      <c r="A93" t="s">
        <v>60</v>
      </c>
      <c r="B93" t="s">
        <v>74</v>
      </c>
      <c r="C93">
        <v>4</v>
      </c>
    </row>
    <row r="94" spans="1:3" x14ac:dyDescent="0.25">
      <c r="A94" t="s">
        <v>61</v>
      </c>
      <c r="B94" t="s">
        <v>71</v>
      </c>
      <c r="C94">
        <v>4</v>
      </c>
    </row>
    <row r="95" spans="1:3" x14ac:dyDescent="0.25">
      <c r="A95" t="s">
        <v>61</v>
      </c>
      <c r="B95" t="s">
        <v>72</v>
      </c>
      <c r="C95">
        <v>9</v>
      </c>
    </row>
    <row r="96" spans="1:3" x14ac:dyDescent="0.25">
      <c r="A96" t="s">
        <v>61</v>
      </c>
      <c r="B96" t="s">
        <v>73</v>
      </c>
      <c r="C96">
        <v>132</v>
      </c>
    </row>
    <row r="97" spans="1:3" x14ac:dyDescent="0.25">
      <c r="A97" t="s">
        <v>61</v>
      </c>
      <c r="B97" t="s">
        <v>74</v>
      </c>
      <c r="C97">
        <v>109</v>
      </c>
    </row>
    <row r="98" spans="1:3" x14ac:dyDescent="0.25">
      <c r="A98" t="s">
        <v>62</v>
      </c>
      <c r="B98" t="s">
        <v>71</v>
      </c>
      <c r="C98">
        <v>92</v>
      </c>
    </row>
    <row r="99" spans="1:3" x14ac:dyDescent="0.25">
      <c r="A99" t="s">
        <v>62</v>
      </c>
      <c r="B99" t="s">
        <v>72</v>
      </c>
      <c r="C99">
        <v>164</v>
      </c>
    </row>
    <row r="100" spans="1:3" x14ac:dyDescent="0.25">
      <c r="A100" t="s">
        <v>62</v>
      </c>
      <c r="B100" t="s">
        <v>73</v>
      </c>
      <c r="C100">
        <v>6</v>
      </c>
    </row>
    <row r="101" spans="1:3" x14ac:dyDescent="0.25">
      <c r="A101" t="s">
        <v>62</v>
      </c>
      <c r="B101" t="s">
        <v>74</v>
      </c>
      <c r="C101">
        <v>2</v>
      </c>
    </row>
    <row r="102" spans="1:3" x14ac:dyDescent="0.25">
      <c r="A102" t="s">
        <v>63</v>
      </c>
      <c r="B102" t="s">
        <v>71</v>
      </c>
      <c r="C102">
        <v>1</v>
      </c>
    </row>
    <row r="103" spans="1:3" x14ac:dyDescent="0.25">
      <c r="A103" t="s">
        <v>63</v>
      </c>
      <c r="B103" t="s">
        <v>72</v>
      </c>
      <c r="C103">
        <v>65</v>
      </c>
    </row>
    <row r="104" spans="1:3" x14ac:dyDescent="0.25">
      <c r="A104" t="s">
        <v>63</v>
      </c>
      <c r="B104" t="s">
        <v>73</v>
      </c>
      <c r="C104">
        <v>170</v>
      </c>
    </row>
    <row r="105" spans="1:3" x14ac:dyDescent="0.25">
      <c r="A105" t="s">
        <v>63</v>
      </c>
      <c r="B105" t="s">
        <v>74</v>
      </c>
      <c r="C105">
        <v>80</v>
      </c>
    </row>
    <row r="106" spans="1:3" x14ac:dyDescent="0.25">
      <c r="A106" t="s">
        <v>64</v>
      </c>
      <c r="B106" t="s">
        <v>71</v>
      </c>
      <c r="C106">
        <v>28</v>
      </c>
    </row>
    <row r="107" spans="1:3" x14ac:dyDescent="0.25">
      <c r="A107" t="s">
        <v>64</v>
      </c>
      <c r="B107" t="s">
        <v>72</v>
      </c>
      <c r="C107">
        <v>76</v>
      </c>
    </row>
    <row r="108" spans="1:3" x14ac:dyDescent="0.25">
      <c r="A108" t="s">
        <v>64</v>
      </c>
      <c r="B108" t="s">
        <v>73</v>
      </c>
      <c r="C108">
        <v>22</v>
      </c>
    </row>
    <row r="109" spans="1:3" x14ac:dyDescent="0.25">
      <c r="A109" t="s">
        <v>64</v>
      </c>
      <c r="B109" t="s">
        <v>74</v>
      </c>
      <c r="C109">
        <v>3</v>
      </c>
    </row>
    <row r="110" spans="1:3" x14ac:dyDescent="0.25">
      <c r="A110" t="s">
        <v>80</v>
      </c>
      <c r="B110" t="s">
        <v>71</v>
      </c>
      <c r="C110">
        <v>4</v>
      </c>
    </row>
    <row r="111" spans="1:3" x14ac:dyDescent="0.25">
      <c r="A111" t="s">
        <v>80</v>
      </c>
      <c r="B111" t="s">
        <v>72</v>
      </c>
      <c r="C111">
        <v>36</v>
      </c>
    </row>
    <row r="112" spans="1:3" x14ac:dyDescent="0.25">
      <c r="A112" t="s">
        <v>80</v>
      </c>
      <c r="B112" t="s">
        <v>73</v>
      </c>
      <c r="C112">
        <v>52</v>
      </c>
    </row>
    <row r="113" spans="1:3" x14ac:dyDescent="0.25">
      <c r="A113" t="s">
        <v>80</v>
      </c>
      <c r="B113" t="s">
        <v>74</v>
      </c>
      <c r="C113">
        <v>12</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4B1554-B584-444E-A3F2-A8D6F392B1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Commentary</vt:lpstr>
      <vt:lpstr>Top 30 Cities</vt:lpstr>
      <vt:lpstr>Price Range Counts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Mitchell, Erich A</dc:creator>
  <cp:keywords/>
  <dc:description/>
  <cp:lastModifiedBy>Mitchell, Erich A</cp:lastModifiedBy>
  <cp:revision/>
  <dcterms:created xsi:type="dcterms:W3CDTF">2024-07-16T19:06:26Z</dcterms:created>
  <dcterms:modified xsi:type="dcterms:W3CDTF">2024-07-18T16:30:15Z</dcterms:modified>
  <cp:category/>
  <cp:contentStatus/>
</cp:coreProperties>
</file>