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4"/>
  <workbookPr/>
  <mc:AlternateContent xmlns:mc="http://schemas.openxmlformats.org/markup-compatibility/2006">
    <mc:Choice Requires="x15">
      <x15ac:absPath xmlns:x15ac="http://schemas.microsoft.com/office/spreadsheetml/2010/11/ac" url="https://iowa-my.sharepoint.com/personal/jmdedas_uiowa_edu/Documents/Analytics Experience Group 2/Marketing/Sales Commentary/"/>
    </mc:Choice>
  </mc:AlternateContent>
  <xr:revisionPtr revIDLastSave="0" documentId="8_{4FAE989E-2044-493D-8B2E-606DC93E52B4}" xr6:coauthVersionLast="47" xr6:coauthVersionMax="47" xr10:uidLastSave="{00000000-0000-0000-0000-000000000000}"/>
  <bookViews>
    <workbookView xWindow="7995" yWindow="525" windowWidth="42060" windowHeight="20070" xr2:uid="{65FBBA4F-B975-4642-A237-342FB37B8B19}"/>
  </bookViews>
  <sheets>
    <sheet name="Commentary" sheetId="1" r:id="rId1"/>
    <sheet name="Top 30 Cities" sheetId="2" r:id="rId2"/>
    <sheet name="Price Range Counts" sheetId="3" r:id="rId3"/>
  </sheets>
  <definedNames>
    <definedName name="ExternalData_1" localSheetId="1" hidden="1">'Top 30 Cities'!$A$1:$R$31</definedName>
    <definedName name="ExternalData_2" localSheetId="2" hidden="1">'Price Range Counts'!$A$1:$C$118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F31" i="2"/>
  <c r="AF30" i="2"/>
  <c r="AF29" i="2"/>
  <c r="AF28" i="2"/>
  <c r="AF27" i="2"/>
  <c r="AF26" i="2"/>
  <c r="AF25" i="2"/>
  <c r="AF24" i="2"/>
  <c r="AF23" i="2"/>
  <c r="AF22" i="2"/>
  <c r="AF21" i="2"/>
  <c r="AF20" i="2"/>
  <c r="AF19" i="2"/>
  <c r="AF18" i="2"/>
  <c r="AF17" i="2"/>
  <c r="AF16" i="2"/>
  <c r="AF15" i="2"/>
  <c r="AF14" i="2"/>
  <c r="AF13" i="2"/>
  <c r="AF12" i="2"/>
  <c r="AF11" i="2"/>
  <c r="AF10" i="2"/>
  <c r="AF9" i="2"/>
  <c r="AF8" i="2"/>
  <c r="AF7" i="2"/>
  <c r="AF6" i="2"/>
  <c r="AF5" i="2"/>
  <c r="AF4" i="2"/>
  <c r="AF3" i="2"/>
  <c r="AF2" i="2"/>
  <c r="AE31" i="2"/>
  <c r="AE30" i="2"/>
  <c r="AE29" i="2"/>
  <c r="AE28" i="2"/>
  <c r="AE27" i="2"/>
  <c r="AE26" i="2"/>
  <c r="AE25" i="2"/>
  <c r="AE24" i="2"/>
  <c r="AE23" i="2"/>
  <c r="AE22" i="2"/>
  <c r="AE21" i="2"/>
  <c r="AE20" i="2"/>
  <c r="AE19" i="2"/>
  <c r="AE18" i="2"/>
  <c r="AE17" i="2"/>
  <c r="AE16" i="2"/>
  <c r="AE15" i="2"/>
  <c r="AE14" i="2"/>
  <c r="AE13" i="2"/>
  <c r="AE12" i="2"/>
  <c r="AE11" i="2"/>
  <c r="AE10" i="2"/>
  <c r="AE9" i="2"/>
  <c r="AE8" i="2"/>
  <c r="AE7" i="2"/>
  <c r="AE6" i="2"/>
  <c r="AE5" i="2"/>
  <c r="AE4" i="2"/>
  <c r="AE3" i="2"/>
  <c r="AE2" i="2"/>
  <c r="AG2" i="2"/>
  <c r="AG31" i="2"/>
  <c r="AG30" i="2"/>
  <c r="AG29" i="2"/>
  <c r="AG28" i="2"/>
  <c r="AG27" i="2"/>
  <c r="AG26" i="2"/>
  <c r="AG25" i="2"/>
  <c r="AG24" i="2"/>
  <c r="AG23" i="2"/>
  <c r="AG22" i="2"/>
  <c r="AG21" i="2"/>
  <c r="AG20" i="2"/>
  <c r="AG19" i="2"/>
  <c r="AG18" i="2"/>
  <c r="AG17" i="2"/>
  <c r="AG16" i="2"/>
  <c r="AG15" i="2"/>
  <c r="AG14" i="2"/>
  <c r="AG13" i="2"/>
  <c r="AG12" i="2"/>
  <c r="AG11" i="2"/>
  <c r="AG10" i="2"/>
  <c r="AG9" i="2"/>
  <c r="AG8" i="2"/>
  <c r="AG7" i="2"/>
  <c r="AG6" i="2"/>
  <c r="AG5" i="2"/>
  <c r="AG4" i="2"/>
  <c r="AG3" i="2"/>
  <c r="AD7" i="2"/>
  <c r="AD15" i="2"/>
  <c r="AD23" i="2"/>
  <c r="AD31" i="2"/>
  <c r="X2" i="2"/>
  <c r="D2" i="1" s="1"/>
  <c r="X3" i="2"/>
  <c r="D3" i="1" s="1"/>
  <c r="X4" i="2"/>
  <c r="D4" i="1" s="1"/>
  <c r="X5" i="2"/>
  <c r="D5" i="1" s="1"/>
  <c r="X6" i="2"/>
  <c r="D6" i="1" s="1"/>
  <c r="X7" i="2"/>
  <c r="D7" i="1" s="1"/>
  <c r="X8" i="2"/>
  <c r="D8" i="1" s="1"/>
  <c r="X9" i="2"/>
  <c r="D9" i="1" s="1"/>
  <c r="X10" i="2"/>
  <c r="D10" i="1" s="1"/>
  <c r="X11" i="2"/>
  <c r="D11" i="1" s="1"/>
  <c r="X12" i="2"/>
  <c r="D12" i="1" s="1"/>
  <c r="X13" i="2"/>
  <c r="D13" i="1" s="1"/>
  <c r="X14" i="2"/>
  <c r="D14" i="1" s="1"/>
  <c r="X15" i="2"/>
  <c r="D15" i="1" s="1"/>
  <c r="X16" i="2"/>
  <c r="D16" i="1" s="1"/>
  <c r="X17" i="2"/>
  <c r="D17" i="1" s="1"/>
  <c r="X18" i="2"/>
  <c r="D18" i="1" s="1"/>
  <c r="X19" i="2"/>
  <c r="D19" i="1" s="1"/>
  <c r="X20" i="2"/>
  <c r="D20" i="1" s="1"/>
  <c r="X21" i="2"/>
  <c r="D21" i="1" s="1"/>
  <c r="X22" i="2"/>
  <c r="D22" i="1" s="1"/>
  <c r="X23" i="2"/>
  <c r="D23" i="1" s="1"/>
  <c r="X24" i="2"/>
  <c r="D24" i="1" s="1"/>
  <c r="X25" i="2"/>
  <c r="D25" i="1" s="1"/>
  <c r="X26" i="2"/>
  <c r="D26" i="1" s="1"/>
  <c r="X27" i="2"/>
  <c r="D27" i="1" s="1"/>
  <c r="X28" i="2"/>
  <c r="D28" i="1" s="1"/>
  <c r="X29" i="2"/>
  <c r="D29" i="1" s="1"/>
  <c r="X30" i="2"/>
  <c r="D30" i="1" s="1"/>
  <c r="X31" i="2"/>
  <c r="D31" i="1" s="1"/>
  <c r="R38" i="2"/>
  <c r="Q38" i="2"/>
  <c r="R35" i="2"/>
  <c r="R36" i="2"/>
  <c r="R37" i="2"/>
  <c r="Q37" i="2"/>
  <c r="Q36" i="2"/>
  <c r="Q35" i="2"/>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E34" i="2"/>
  <c r="W2" i="2" s="1"/>
  <c r="B2" i="1" s="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V2" i="2"/>
  <c r="AC2" i="2" s="1"/>
  <c r="V3" i="2"/>
  <c r="AC3" i="2" s="1"/>
  <c r="V4" i="2"/>
  <c r="AC4" i="2" s="1"/>
  <c r="V5" i="2"/>
  <c r="AC5" i="2" s="1"/>
  <c r="V6" i="2"/>
  <c r="AC6" i="2" s="1"/>
  <c r="V7" i="2"/>
  <c r="AC7" i="2" s="1"/>
  <c r="V8" i="2"/>
  <c r="AC8" i="2" s="1"/>
  <c r="V9" i="2"/>
  <c r="AC9" i="2" s="1"/>
  <c r="V10" i="2"/>
  <c r="AC10" i="2" s="1"/>
  <c r="V11" i="2"/>
  <c r="AC11" i="2" s="1"/>
  <c r="V12" i="2"/>
  <c r="AC12" i="2" s="1"/>
  <c r="V13" i="2"/>
  <c r="AC13" i="2" s="1"/>
  <c r="V14" i="2"/>
  <c r="AC14" i="2" s="1"/>
  <c r="V15" i="2"/>
  <c r="AC15" i="2" s="1"/>
  <c r="V16" i="2"/>
  <c r="AC16" i="2" s="1"/>
  <c r="V17" i="2"/>
  <c r="AC17" i="2" s="1"/>
  <c r="V18" i="2"/>
  <c r="AC18" i="2" s="1"/>
  <c r="V19" i="2"/>
  <c r="AC19" i="2" s="1"/>
  <c r="V20" i="2"/>
  <c r="AC20" i="2" s="1"/>
  <c r="V21" i="2"/>
  <c r="AC21" i="2" s="1"/>
  <c r="V22" i="2"/>
  <c r="AC22" i="2" s="1"/>
  <c r="V23" i="2"/>
  <c r="AC23" i="2" s="1"/>
  <c r="V24" i="2"/>
  <c r="AC24" i="2" s="1"/>
  <c r="V25" i="2"/>
  <c r="AC25" i="2" s="1"/>
  <c r="V26" i="2"/>
  <c r="AC26" i="2" s="1"/>
  <c r="V27" i="2"/>
  <c r="AC27" i="2" s="1"/>
  <c r="V28" i="2"/>
  <c r="AC28" i="2" s="1"/>
  <c r="V29" i="2"/>
  <c r="AC29" i="2" s="1"/>
  <c r="V30" i="2"/>
  <c r="AC30" i="2" s="1"/>
  <c r="V31" i="2"/>
  <c r="AC31" i="2" s="1"/>
  <c r="U2" i="2"/>
  <c r="AB2" i="2" s="1"/>
  <c r="U3" i="2"/>
  <c r="AB3" i="2" s="1"/>
  <c r="U4" i="2"/>
  <c r="AB4" i="2" s="1"/>
  <c r="U5" i="2"/>
  <c r="AB5" i="2" s="1"/>
  <c r="U6" i="2"/>
  <c r="AB6" i="2" s="1"/>
  <c r="U7" i="2"/>
  <c r="AB7" i="2" s="1"/>
  <c r="U8" i="2"/>
  <c r="AB8" i="2" s="1"/>
  <c r="U9" i="2"/>
  <c r="AB9" i="2" s="1"/>
  <c r="U10" i="2"/>
  <c r="AB10" i="2" s="1"/>
  <c r="U11" i="2"/>
  <c r="AB11" i="2" s="1"/>
  <c r="U12" i="2"/>
  <c r="AB12" i="2" s="1"/>
  <c r="U13" i="2"/>
  <c r="AB13" i="2" s="1"/>
  <c r="U14" i="2"/>
  <c r="AB14" i="2" s="1"/>
  <c r="U15" i="2"/>
  <c r="AB15" i="2" s="1"/>
  <c r="U16" i="2"/>
  <c r="AB16" i="2" s="1"/>
  <c r="U17" i="2"/>
  <c r="AB17" i="2" s="1"/>
  <c r="U18" i="2"/>
  <c r="AB18" i="2" s="1"/>
  <c r="U19" i="2"/>
  <c r="AB19" i="2" s="1"/>
  <c r="U20" i="2"/>
  <c r="AB20" i="2" s="1"/>
  <c r="U21" i="2"/>
  <c r="AB21" i="2" s="1"/>
  <c r="U22" i="2"/>
  <c r="AB22" i="2" s="1"/>
  <c r="U23" i="2"/>
  <c r="AB23" i="2" s="1"/>
  <c r="U24" i="2"/>
  <c r="AB24" i="2" s="1"/>
  <c r="U25" i="2"/>
  <c r="AB25" i="2" s="1"/>
  <c r="U26" i="2"/>
  <c r="AB26" i="2" s="1"/>
  <c r="U27" i="2"/>
  <c r="AB27" i="2" s="1"/>
  <c r="U28" i="2"/>
  <c r="AB28" i="2" s="1"/>
  <c r="U29" i="2"/>
  <c r="AB29" i="2" s="1"/>
  <c r="U30" i="2"/>
  <c r="AB30" i="2" s="1"/>
  <c r="U31" i="2"/>
  <c r="AB31" i="2" s="1"/>
  <c r="T2" i="2"/>
  <c r="AA2" i="2" s="1"/>
  <c r="T3" i="2"/>
  <c r="AA3" i="2" s="1"/>
  <c r="T4" i="2"/>
  <c r="AA4" i="2" s="1"/>
  <c r="T5" i="2"/>
  <c r="AA5" i="2" s="1"/>
  <c r="H5" i="1" s="1"/>
  <c r="T6" i="2"/>
  <c r="AA6" i="2" s="1"/>
  <c r="T7" i="2"/>
  <c r="AA7" i="2" s="1"/>
  <c r="T8" i="2"/>
  <c r="AA8" i="2" s="1"/>
  <c r="T9" i="2"/>
  <c r="AA9" i="2" s="1"/>
  <c r="H9" i="1" s="1"/>
  <c r="T10" i="2"/>
  <c r="AA10" i="2" s="1"/>
  <c r="T11" i="2"/>
  <c r="AA11" i="2" s="1"/>
  <c r="T12" i="2"/>
  <c r="AA12" i="2" s="1"/>
  <c r="T13" i="2"/>
  <c r="AA13" i="2" s="1"/>
  <c r="H13" i="1" s="1"/>
  <c r="T14" i="2"/>
  <c r="AA14" i="2" s="1"/>
  <c r="T15" i="2"/>
  <c r="AA15" i="2" s="1"/>
  <c r="T16" i="2"/>
  <c r="AA16" i="2" s="1"/>
  <c r="T17" i="2"/>
  <c r="AA17" i="2" s="1"/>
  <c r="H17" i="1" s="1"/>
  <c r="T18" i="2"/>
  <c r="AA18" i="2" s="1"/>
  <c r="T19" i="2"/>
  <c r="AA19" i="2" s="1"/>
  <c r="T20" i="2"/>
  <c r="AA20" i="2" s="1"/>
  <c r="T21" i="2"/>
  <c r="AA21" i="2" s="1"/>
  <c r="H21" i="1" s="1"/>
  <c r="T22" i="2"/>
  <c r="AA22" i="2" s="1"/>
  <c r="T23" i="2"/>
  <c r="AA23" i="2" s="1"/>
  <c r="T24" i="2"/>
  <c r="AA24" i="2" s="1"/>
  <c r="T25" i="2"/>
  <c r="AA25" i="2" s="1"/>
  <c r="H25" i="1" s="1"/>
  <c r="T26" i="2"/>
  <c r="AA26" i="2" s="1"/>
  <c r="T27" i="2"/>
  <c r="AA27" i="2" s="1"/>
  <c r="T28" i="2"/>
  <c r="AA28" i="2" s="1"/>
  <c r="T29" i="2"/>
  <c r="AA29" i="2" s="1"/>
  <c r="H29" i="1" s="1"/>
  <c r="T30" i="2"/>
  <c r="AA30" i="2" s="1"/>
  <c r="T31" i="2"/>
  <c r="AA31" i="2" s="1"/>
  <c r="S2" i="2"/>
  <c r="Z2" i="2" s="1"/>
  <c r="AD2" i="2" s="1"/>
  <c r="S3" i="2"/>
  <c r="Z3" i="2" s="1"/>
  <c r="AD3" i="2" s="1"/>
  <c r="S4" i="2"/>
  <c r="Z4" i="2" s="1"/>
  <c r="AD4" i="2" s="1"/>
  <c r="S5" i="2"/>
  <c r="Z5" i="2" s="1"/>
  <c r="AD5" i="2" s="1"/>
  <c r="S6" i="2"/>
  <c r="Z6" i="2" s="1"/>
  <c r="AD6" i="2" s="1"/>
  <c r="S7" i="2"/>
  <c r="Z7" i="2" s="1"/>
  <c r="S8" i="2"/>
  <c r="Z8" i="2" s="1"/>
  <c r="AD8" i="2" s="1"/>
  <c r="S9" i="2"/>
  <c r="Z9" i="2" s="1"/>
  <c r="AD9" i="2" s="1"/>
  <c r="S10" i="2"/>
  <c r="Z10" i="2" s="1"/>
  <c r="AD10" i="2" s="1"/>
  <c r="S11" i="2"/>
  <c r="Z11" i="2" s="1"/>
  <c r="AD11" i="2" s="1"/>
  <c r="S12" i="2"/>
  <c r="Z12" i="2" s="1"/>
  <c r="AD12" i="2" s="1"/>
  <c r="S13" i="2"/>
  <c r="Z13" i="2" s="1"/>
  <c r="AD13" i="2" s="1"/>
  <c r="S14" i="2"/>
  <c r="Z14" i="2" s="1"/>
  <c r="AD14" i="2" s="1"/>
  <c r="S15" i="2"/>
  <c r="Z15" i="2" s="1"/>
  <c r="S16" i="2"/>
  <c r="Z16" i="2" s="1"/>
  <c r="AD16" i="2" s="1"/>
  <c r="S17" i="2"/>
  <c r="Z17" i="2" s="1"/>
  <c r="AD17" i="2" s="1"/>
  <c r="S18" i="2"/>
  <c r="Z18" i="2" s="1"/>
  <c r="AD18" i="2" s="1"/>
  <c r="S19" i="2"/>
  <c r="Z19" i="2" s="1"/>
  <c r="AD19" i="2" s="1"/>
  <c r="S20" i="2"/>
  <c r="Z20" i="2" s="1"/>
  <c r="AD20" i="2" s="1"/>
  <c r="S21" i="2"/>
  <c r="Z21" i="2" s="1"/>
  <c r="AD21" i="2" s="1"/>
  <c r="S22" i="2"/>
  <c r="Z22" i="2" s="1"/>
  <c r="AD22" i="2" s="1"/>
  <c r="S23" i="2"/>
  <c r="Z23" i="2" s="1"/>
  <c r="S24" i="2"/>
  <c r="Z24" i="2" s="1"/>
  <c r="AD24" i="2" s="1"/>
  <c r="S25" i="2"/>
  <c r="Z25" i="2" s="1"/>
  <c r="AD25" i="2" s="1"/>
  <c r="S26" i="2"/>
  <c r="Z26" i="2" s="1"/>
  <c r="AD26" i="2" s="1"/>
  <c r="S27" i="2"/>
  <c r="Z27" i="2" s="1"/>
  <c r="AD27" i="2" s="1"/>
  <c r="S28" i="2"/>
  <c r="Z28" i="2" s="1"/>
  <c r="AD28" i="2" s="1"/>
  <c r="S29" i="2"/>
  <c r="Z29" i="2" s="1"/>
  <c r="AD29" i="2" s="1"/>
  <c r="S30" i="2"/>
  <c r="Z30" i="2" s="1"/>
  <c r="AD30" i="2" s="1"/>
  <c r="S31" i="2"/>
  <c r="Z31" i="2" s="1"/>
  <c r="I3" i="3"/>
  <c r="J3" i="3"/>
  <c r="I4" i="3"/>
  <c r="J4" i="3"/>
  <c r="I5" i="3"/>
  <c r="J5" i="3"/>
  <c r="I6" i="3"/>
  <c r="J6" i="3"/>
  <c r="I7" i="3"/>
  <c r="J7" i="3"/>
  <c r="I8" i="3"/>
  <c r="J8" i="3"/>
  <c r="I9" i="3"/>
  <c r="J9" i="3"/>
  <c r="I10" i="3"/>
  <c r="J10" i="3"/>
  <c r="I11" i="3"/>
  <c r="J11" i="3"/>
  <c r="I12" i="3"/>
  <c r="J12" i="3"/>
  <c r="I13" i="3"/>
  <c r="J13" i="3"/>
  <c r="I14" i="3"/>
  <c r="J14" i="3"/>
  <c r="I15" i="3"/>
  <c r="J15" i="3"/>
  <c r="I16" i="3"/>
  <c r="J16" i="3"/>
  <c r="I17"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J2" i="3"/>
  <c r="I2"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H3" i="1" l="1"/>
  <c r="H20" i="1"/>
  <c r="H24" i="1"/>
  <c r="H16" i="1"/>
  <c r="H8" i="1"/>
  <c r="H12" i="1"/>
  <c r="H4" i="1"/>
  <c r="H28" i="1"/>
  <c r="H31" i="1"/>
  <c r="H27" i="1"/>
  <c r="H23" i="1"/>
  <c r="H19" i="1"/>
  <c r="H15" i="1"/>
  <c r="H11" i="1"/>
  <c r="H7" i="1"/>
  <c r="H30" i="1"/>
  <c r="H26" i="1"/>
  <c r="H22" i="1"/>
  <c r="H18" i="1"/>
  <c r="H14" i="1"/>
  <c r="H10" i="1"/>
  <c r="H6" i="1"/>
  <c r="H2" i="1"/>
  <c r="F31" i="1"/>
  <c r="F27" i="1"/>
  <c r="F23" i="1"/>
  <c r="F19" i="1"/>
  <c r="F15" i="1"/>
  <c r="F11" i="1"/>
  <c r="F7" i="1"/>
  <c r="F3" i="1"/>
  <c r="Y2" i="2"/>
  <c r="E2" i="1" s="1"/>
  <c r="G4" i="1"/>
  <c r="G28" i="1"/>
  <c r="G20" i="1"/>
  <c r="G8" i="1"/>
  <c r="G30" i="1"/>
  <c r="G26" i="1"/>
  <c r="G22" i="1"/>
  <c r="G18" i="1"/>
  <c r="G14" i="1"/>
  <c r="G10" i="1"/>
  <c r="G6" i="1"/>
  <c r="G2" i="1"/>
  <c r="G24" i="1"/>
  <c r="G16" i="1"/>
  <c r="G12" i="1"/>
  <c r="G29" i="1"/>
  <c r="G25" i="1"/>
  <c r="G21" i="1"/>
  <c r="G17" i="1"/>
  <c r="G13" i="1"/>
  <c r="G9" i="1"/>
  <c r="G5" i="1"/>
  <c r="F29" i="1"/>
  <c r="F25" i="1"/>
  <c r="F21" i="1"/>
  <c r="F17" i="1"/>
  <c r="Y4" i="2"/>
  <c r="E4" i="1" s="1"/>
  <c r="F13" i="1"/>
  <c r="F9" i="1"/>
  <c r="F5" i="1"/>
  <c r="F26" i="1"/>
  <c r="F14" i="1"/>
  <c r="F6" i="1"/>
  <c r="F28" i="1"/>
  <c r="F16" i="1"/>
  <c r="F8" i="1"/>
  <c r="Q41" i="2"/>
  <c r="F30" i="1"/>
  <c r="F22" i="1"/>
  <c r="F18" i="1"/>
  <c r="F10" i="1"/>
  <c r="F2" i="1"/>
  <c r="F24" i="1"/>
  <c r="F20" i="1"/>
  <c r="F12" i="1"/>
  <c r="F4" i="1"/>
  <c r="Y27" i="2"/>
  <c r="E27" i="1" s="1"/>
  <c r="Y19" i="2"/>
  <c r="E19" i="1" s="1"/>
  <c r="Y7" i="2"/>
  <c r="E7" i="1" s="1"/>
  <c r="Y30" i="2"/>
  <c r="E30" i="1" s="1"/>
  <c r="Y18" i="2"/>
  <c r="E18" i="1" s="1"/>
  <c r="Y6" i="2"/>
  <c r="E6" i="1" s="1"/>
  <c r="Y29" i="2"/>
  <c r="E29" i="1" s="1"/>
  <c r="Y25" i="2"/>
  <c r="E25" i="1" s="1"/>
  <c r="Y21" i="2"/>
  <c r="E21" i="1" s="1"/>
  <c r="Y17" i="2"/>
  <c r="E17" i="1" s="1"/>
  <c r="Y13" i="2"/>
  <c r="E13" i="1" s="1"/>
  <c r="Y9" i="2"/>
  <c r="E9" i="1" s="1"/>
  <c r="Y5" i="2"/>
  <c r="E5" i="1" s="1"/>
  <c r="Y31" i="2"/>
  <c r="E31" i="1" s="1"/>
  <c r="Y23" i="2"/>
  <c r="E23" i="1" s="1"/>
  <c r="Y15" i="2"/>
  <c r="E15" i="1" s="1"/>
  <c r="Y11" i="2"/>
  <c r="E11" i="1" s="1"/>
  <c r="Y3" i="2"/>
  <c r="E3" i="1" s="1"/>
  <c r="Y26" i="2"/>
  <c r="E26" i="1" s="1"/>
  <c r="Y22" i="2"/>
  <c r="E22" i="1" s="1"/>
  <c r="Y14" i="2"/>
  <c r="E14" i="1" s="1"/>
  <c r="Y10" i="2"/>
  <c r="E10" i="1" s="1"/>
  <c r="Y28" i="2"/>
  <c r="E28" i="1" s="1"/>
  <c r="Y24" i="2"/>
  <c r="E24" i="1" s="1"/>
  <c r="Y20" i="2"/>
  <c r="E20" i="1" s="1"/>
  <c r="Y16" i="2"/>
  <c r="E16" i="1" s="1"/>
  <c r="Y12" i="2"/>
  <c r="E12" i="1" s="1"/>
  <c r="Y8" i="2"/>
  <c r="E8" i="1" s="1"/>
  <c r="W13" i="2"/>
  <c r="B13" i="1" s="1"/>
  <c r="W5" i="2"/>
  <c r="B5" i="1" s="1"/>
  <c r="W29" i="2"/>
  <c r="B29" i="1" s="1"/>
  <c r="W21" i="2"/>
  <c r="B21" i="1" s="1"/>
  <c r="W27" i="2"/>
  <c r="B27" i="1" s="1"/>
  <c r="W19" i="2"/>
  <c r="B19" i="1" s="1"/>
  <c r="W11" i="2"/>
  <c r="B11" i="1" s="1"/>
  <c r="W3" i="2"/>
  <c r="B3" i="1" s="1"/>
  <c r="W25" i="2"/>
  <c r="B25" i="1" s="1"/>
  <c r="W17" i="2"/>
  <c r="B17" i="1" s="1"/>
  <c r="W9" i="2"/>
  <c r="B9" i="1" s="1"/>
  <c r="W31" i="2"/>
  <c r="B31" i="1" s="1"/>
  <c r="W23" i="2"/>
  <c r="B23" i="1" s="1"/>
  <c r="W15" i="2"/>
  <c r="B15" i="1" s="1"/>
  <c r="W7" i="2"/>
  <c r="B7" i="1" s="1"/>
  <c r="W28" i="2"/>
  <c r="B28" i="1" s="1"/>
  <c r="W24" i="2"/>
  <c r="B24" i="1" s="1"/>
  <c r="W20" i="2"/>
  <c r="B20" i="1" s="1"/>
  <c r="W16" i="2"/>
  <c r="B16" i="1" s="1"/>
  <c r="W12" i="2"/>
  <c r="B12" i="1" s="1"/>
  <c r="W8" i="2"/>
  <c r="B8" i="1" s="1"/>
  <c r="W4" i="2"/>
  <c r="B4" i="1" s="1"/>
  <c r="W30" i="2"/>
  <c r="B30" i="1" s="1"/>
  <c r="W26" i="2"/>
  <c r="B26" i="1" s="1"/>
  <c r="W22" i="2"/>
  <c r="B22" i="1" s="1"/>
  <c r="W18" i="2"/>
  <c r="B18" i="1" s="1"/>
  <c r="W14" i="2"/>
  <c r="B14" i="1" s="1"/>
  <c r="W10" i="2"/>
  <c r="B10" i="1" s="1"/>
  <c r="W6" i="2"/>
  <c r="B6" i="1" s="1"/>
  <c r="G11" i="1" l="1"/>
  <c r="G15" i="1"/>
  <c r="G31" i="1"/>
  <c r="G19" i="1"/>
  <c r="G3" i="1"/>
  <c r="G27" i="1"/>
  <c r="G23" i="1"/>
  <c r="G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5E9398-5BBE-42D1-A76F-CA45BB4E086F}" keepAlive="1" name="Query - Price Range Counts" description="Connection to the 'Price Range Counts' query in the workbook." type="5" refreshedVersion="8" background="1" saveData="1">
    <dbPr connection="Provider=Microsoft.Mashup.OleDb.1;Data Source=$Workbook$;Location=&quot;Price Range Counts&quot;;Extended Properties=&quot;&quot;" command="SELECT * FROM [Price Range Counts]"/>
  </connection>
  <connection id="2" xr16:uid="{FC0D3A7E-78F5-4ACB-9364-A85E6802AF1A}" keepAlive="1" name="Query - Top 30 Cities" description="Connection to the 'Top 30 Cities' query in the workbook." type="5" refreshedVersion="8" background="1" saveData="1">
    <dbPr connection="Provider=Microsoft.Mashup.OleDb.1;Data Source=$Workbook$;Location=&quot;Top 30 Cities&quot;;Extended Properties=&quot;&quot;" command="SELECT * FROM [Top 30 Cities]"/>
  </connection>
</connections>
</file>

<file path=xl/sharedStrings.xml><?xml version="1.0" encoding="utf-8"?>
<sst xmlns="http://schemas.openxmlformats.org/spreadsheetml/2006/main" count="350" uniqueCount="81">
  <si>
    <t>Intro</t>
  </si>
  <si>
    <t>Avg Home Price</t>
  </si>
  <si>
    <t>Avg Home Size</t>
  </si>
  <si>
    <t>Tax Rate</t>
  </si>
  <si>
    <t>Taxes Paid</t>
  </si>
  <si>
    <t>Home range breakdown</t>
  </si>
  <si>
    <t>&lt;200k commentary</t>
  </si>
  <si>
    <t>200-400k commentary</t>
  </si>
  <si>
    <t>400-600k commentary</t>
  </si>
  <si>
    <t>600k + commentary</t>
  </si>
  <si>
    <t>city</t>
  </si>
  <si>
    <t>Count of zpid</t>
  </si>
  <si>
    <t>Earliest dateSold</t>
  </si>
  <si>
    <t>Latest dateSold</t>
  </si>
  <si>
    <t>Avg Price</t>
  </si>
  <si>
    <t>Max Price</t>
  </si>
  <si>
    <t>Min Price</t>
  </si>
  <si>
    <t>Avg Beds</t>
  </si>
  <si>
    <t>Max Beds</t>
  </si>
  <si>
    <t>Min Beds</t>
  </si>
  <si>
    <t>Avg Baths</t>
  </si>
  <si>
    <t>Max Baths</t>
  </si>
  <si>
    <t>Min Baths</t>
  </si>
  <si>
    <t>Avg Living Area</t>
  </si>
  <si>
    <t>Max Living Area</t>
  </si>
  <si>
    <t>Min Living Area</t>
  </si>
  <si>
    <t>Avg Tax Rate</t>
  </si>
  <si>
    <t>Avg Tax Paid</t>
  </si>
  <si>
    <t>&lt;200k</t>
  </si>
  <si>
    <t>200-400k</t>
  </si>
  <si>
    <t>400-600k</t>
  </si>
  <si>
    <t>600k+</t>
  </si>
  <si>
    <t>High or Low Avg Price</t>
  </si>
  <si>
    <t>Taxes</t>
  </si>
  <si>
    <t>Tax Payment</t>
  </si>
  <si>
    <t>&lt;200k count %</t>
  </si>
  <si>
    <t>200-400k count %</t>
  </si>
  <si>
    <t>400-600k count %</t>
  </si>
  <si>
    <t>600k count %</t>
  </si>
  <si>
    <t>200k commentary</t>
  </si>
  <si>
    <t>600k+ commentary</t>
  </si>
  <si>
    <t>Bridgeport</t>
  </si>
  <si>
    <t>Bristol</t>
  </si>
  <si>
    <t>Cheshire</t>
  </si>
  <si>
    <t>Danbury</t>
  </si>
  <si>
    <t>East Hartford</t>
  </si>
  <si>
    <t>Enfield</t>
  </si>
  <si>
    <t>Fairfield</t>
  </si>
  <si>
    <t>Glastonbury</t>
  </si>
  <si>
    <t>Hamden</t>
  </si>
  <si>
    <t>Manchester</t>
  </si>
  <si>
    <t>Meriden</t>
  </si>
  <si>
    <t>Middletown</t>
  </si>
  <si>
    <t>Milford</t>
  </si>
  <si>
    <t>Naugatuck</t>
  </si>
  <si>
    <t>New Britain</t>
  </si>
  <si>
    <t>New Haven</t>
  </si>
  <si>
    <t>New Milford</t>
  </si>
  <si>
    <t>Newington</t>
  </si>
  <si>
    <t>Norwalk</t>
  </si>
  <si>
    <t>Norwich</t>
  </si>
  <si>
    <t>Shelton</t>
  </si>
  <si>
    <t>Southington</t>
  </si>
  <si>
    <t>Stamford</t>
  </si>
  <si>
    <t>Stratford</t>
  </si>
  <si>
    <t>Torrington</t>
  </si>
  <si>
    <t>Trumbull</t>
  </si>
  <si>
    <t>Wallingford</t>
  </si>
  <si>
    <t>Waterbury</t>
  </si>
  <si>
    <t>West Hartford</t>
  </si>
  <si>
    <t>West Haven</t>
  </si>
  <si>
    <t>Avg</t>
  </si>
  <si>
    <t>Max</t>
  </si>
  <si>
    <t>Min</t>
  </si>
  <si>
    <t>Std Dev</t>
  </si>
  <si>
    <t>Price Range</t>
  </si>
  <si>
    <t>Count of Price Range</t>
  </si>
  <si>
    <t>$0-$200k</t>
  </si>
  <si>
    <t>$200-400k</t>
  </si>
  <si>
    <t>$400-600k</t>
  </si>
  <si>
    <t>$600k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</si>
</sst>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3">
    <font>
      <sz val="11"/>
      <color theme="1"/>
      <name val="Aptos Narrow"/>
      <family val="2"/>
      <scheme val="minor"/>
    </font>
    <font>
      <sz val="11"/>
      <color theme="1"/>
      <name val="Aptos Narrow"/>
      <family val="2"/>
      <scheme val="minor"/>
    </font>
    <font>
      <b/>
      <sz val="11"/>
      <color theme="0"/>
      <name val="Aptos Narrow"/>
      <family val="2"/>
      <scheme val="minor"/>
    </font>
  </fonts>
  <fills count="2">
    <fill>
      <patternFill patternType="none"/>
    </fill>
    <fill>
      <patternFill patternType="gray125"/>
    </fill>
  </fills>
  <borders count="3">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0" fontId="0" fillId="0" borderId="0" xfId="0" applyAlignment="1">
      <alignment horizontal="left"/>
    </xf>
    <xf numFmtId="2" fontId="0" fillId="0" borderId="0" xfId="0" applyNumberFormat="1" applyAlignment="1">
      <alignment horizontal="right"/>
    </xf>
    <xf numFmtId="14" fontId="0" fillId="0" borderId="0" xfId="0" applyNumberFormat="1"/>
    <xf numFmtId="44" fontId="0" fillId="0" borderId="0" xfId="1" applyFont="1"/>
    <xf numFmtId="0" fontId="2" fillId="0" borderId="2" xfId="0" applyFont="1" applyBorder="1"/>
    <xf numFmtId="0" fontId="0" fillId="0" borderId="2" xfId="0" applyBorder="1"/>
    <xf numFmtId="0" fontId="0" fillId="0" borderId="1" xfId="0" applyBorder="1"/>
    <xf numFmtId="0" fontId="0" fillId="0" borderId="0" xfId="1" applyNumberFormat="1" applyFont="1"/>
    <xf numFmtId="164" fontId="0" fillId="0" borderId="0" xfId="2" applyNumberFormat="1" applyFont="1"/>
    <xf numFmtId="164" fontId="0" fillId="0" borderId="0" xfId="0" applyNumberFormat="1"/>
  </cellXfs>
  <cellStyles count="3">
    <cellStyle name="Currency" xfId="1" builtinId="4"/>
    <cellStyle name="Normal" xfId="0" builtinId="0"/>
    <cellStyle name="Percent" xfId="2" builtinId="5"/>
  </cellStyles>
  <dxfs count="42">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bottom style="thin">
          <color theme="9" tint="0.39997558519241921"/>
        </bottom>
      </border>
    </dxf>
    <dxf>
      <border outline="0">
        <left style="thin">
          <color theme="9" tint="0.39997558519241921"/>
        </left>
        <top style="thin">
          <color theme="9" tint="0.39997558519241921"/>
        </top>
      </border>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164" formatCode="0.0%"/>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9" formatCode="m/d/yyyy"/>
    </dxf>
    <dxf>
      <numFmt numFmtId="19" formatCode="m/d/yyyy"/>
    </dxf>
    <dxf>
      <numFmt numFmtId="0" formatCode="General"/>
    </dxf>
    <dxf>
      <numFmt numFmtId="164" formatCode="0.0%"/>
    </dxf>
    <dxf>
      <numFmt numFmtId="0" formatCode="General"/>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F389EA9-1DA7-45FC-BFB2-3C61CEAB7CA9}" autoFormatId="16" applyNumberFormats="0" applyBorderFormats="0" applyFontFormats="0" applyPatternFormats="0" applyAlignmentFormats="0" applyWidthHeightFormats="0">
  <queryTableRefresh nextId="34" unboundColumnsRight="15">
    <queryTableFields count="33">
      <queryTableField id="1" name="city" tableColumnId="1"/>
      <queryTableField id="2" name="Count of zpid" tableColumnId="2"/>
      <queryTableField id="3" name="Earliest dateSold" tableColumnId="3"/>
      <queryTableField id="4" name="Latest dateSold" tableColumnId="4"/>
      <queryTableField id="5" name="Avg Price" tableColumnId="5"/>
      <queryTableField id="6" name="Max Price" tableColumnId="6"/>
      <queryTableField id="7" name="Min Price" tableColumnId="7"/>
      <queryTableField id="8" name="Avg Beds" tableColumnId="8"/>
      <queryTableField id="9" name="Max Beds" tableColumnId="9"/>
      <queryTableField id="10" name="Min Beds" tableColumnId="10"/>
      <queryTableField id="11" name="Avg Baths" tableColumnId="11"/>
      <queryTableField id="12" name="Max Baths" tableColumnId="12"/>
      <queryTableField id="13" name="Min Baths" tableColumnId="13"/>
      <queryTableField id="14" name="Avg Living Area" tableColumnId="14"/>
      <queryTableField id="15" name="Max Living Area" tableColumnId="15"/>
      <queryTableField id="16" name="Min Living Area" tableColumnId="16"/>
      <queryTableField id="17" name="Avg Tax Rate" tableColumnId="17"/>
      <queryTableField id="18" name="Avg Tax Paid" tableColumnId="18"/>
      <queryTableField id="19" dataBound="0" tableColumnId="19"/>
      <queryTableField id="20" dataBound="0" tableColumnId="20"/>
      <queryTableField id="21" dataBound="0" tableColumnId="21"/>
      <queryTableField id="22" dataBound="0" tableColumnId="22"/>
      <queryTableField id="23" dataBound="0" tableColumnId="23"/>
      <queryTableField id="28" dataBound="0" tableColumnId="28"/>
      <queryTableField id="29" dataBound="0" tableColumnId="29"/>
      <queryTableField id="24" dataBound="0" tableColumnId="24"/>
      <queryTableField id="25" dataBound="0" tableColumnId="25"/>
      <queryTableField id="26" dataBound="0" tableColumnId="26"/>
      <queryTableField id="27" dataBound="0" tableColumnId="27"/>
      <queryTableField id="30" dataBound="0" tableColumnId="30"/>
      <queryTableField id="31" dataBound="0" tableColumnId="31"/>
      <queryTableField id="32" dataBound="0" tableColumnId="32"/>
      <queryTableField id="33" dataBound="0" tableColumnId="3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F9D5CEFD-7CF2-4BE5-94D1-F028142E98C3}" autoFormatId="16" applyNumberFormats="0" applyBorderFormats="0" applyFontFormats="0" applyPatternFormats="0" applyAlignmentFormats="0" applyWidthHeightFormats="0">
  <queryTableRefresh nextId="4">
    <queryTableFields count="3">
      <queryTableField id="1" name="city" tableColumnId="1"/>
      <queryTableField id="2" name="Price Range" tableColumnId="2"/>
      <queryTableField id="3" name="Count of Price Range" tableColumnId="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9FDC09-617E-48F4-BEF2-645FD0125597}" name="Table26" displayName="Table26" ref="A1:J31" totalsRowShown="0">
  <autoFilter ref="A1:J31" xr:uid="{219FDC09-617E-48F4-BEF2-645FD0125597}"/>
  <tableColumns count="10">
    <tableColumn id="1" xr3:uid="{56F29914-5CE6-4CBE-A588-427B4D2409D6}" name="Intro" dataDxfId="41">
      <calculatedColumnFormula>"Within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calculatedColumnFormula>
    </tableColumn>
    <tableColumn id="2" xr3:uid="{80859915-8E1C-49E8-9231-F2411953C04A}" name="Avg Home Price" dataDxfId="40">
      <calculatedColumnFormula>"The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calculatedColumnFormula>
    </tableColumn>
    <tableColumn id="3" xr3:uid="{CC49B9DD-9637-48F0-A8F7-E26E8375A217}" name="Avg Home Size" dataDxfId="39">
      <calculatedColumnFormula>"The typical home in "&amp;Top_30_Cities[[#This Row],[city]]&amp;" has "&amp;ROUND(Top_30_Cities[[#This Row],[Avg Beds]],2)&amp;" bedrooms and "&amp;ROUND(Top_30_Cities[[#This Row],[Avg Baths]],2)&amp;" bathrooms. The home will typically be have around "&amp;Top_30_Cities[[#This Row],[Avg Living Area]]&amp;" square feet of livable space."</calculatedColumnFormula>
    </tableColumn>
    <tableColumn id="4" xr3:uid="{0049487F-E3A1-4F1C-967B-3BCA19CCFE8D}" name="Tax Rate" dataDxfId="38">
      <calculatedColumnFormula>"The average tax rate in "&amp;Top_30_Cities[[#This Row],[city]]&amp;" is "&amp;Top_30_Cities[[#This Row],[Avg Tax Rate]]&amp;"%. "&amp;Top_30_Cities[[#This Row],[Taxes]]</calculatedColumnFormula>
    </tableColumn>
    <tableColumn id="5" xr3:uid="{EB7BD425-E558-4F44-953F-8F2B4EDEFB65}" name="Taxes Paid" dataDxfId="37">
      <calculatedColumnFormula>" You can expect to pay around "&amp;DOLLAR(Top_30_Cities[[#This Row],[Avg Tax Paid]],2)&amp;" per year in property taxes. "&amp;Top_30_Cities[[#This Row],[Tax Payment]]</calculatedColumnFormula>
    </tableColumn>
    <tableColumn id="6" xr3:uid="{442BF459-238C-444E-AE12-423F8CA570D3}" name="Home range breakdown" dataDxfId="36">
      <calculatedColumnFormula>"The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calculatedColumnFormula>
    </tableColumn>
    <tableColumn id="7" xr3:uid="{91E2E801-8022-4CBA-853F-A37311DE0438}" name="&lt;200k commentary" dataDxfId="35">
      <calculatedColumnFormula>Top_30_Cities[[#This Row],[200k commentary]]</calculatedColumnFormula>
    </tableColumn>
    <tableColumn id="8" xr3:uid="{2889634D-DE6E-4307-A1DB-B46734D2024F}" name="200-400k commentary" dataDxfId="34">
      <calculatedColumnFormula>Top_30_Cities[[#This Row],[200-400k commentary]]</calculatedColumnFormula>
    </tableColumn>
    <tableColumn id="9" xr3:uid="{FAD23B73-3376-4FD1-BEF6-FBBA9EA5A506}" name="400-600k commentary" dataDxfId="33">
      <calculatedColumnFormula>Top_30_Cities[[#This Row],[400-600k commentary]]</calculatedColumnFormula>
    </tableColumn>
    <tableColumn id="10" xr3:uid="{3AAC6DCE-078C-46EB-B9B8-9A036CE02331}" name="600k + commentary" dataDxfId="32">
      <calculatedColumnFormula>Top_30_Cities[[#This Row],[600k+ commentary]]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E81624-6F28-4764-B4F8-625D06A7A2B4}" name="Top_30_Cities" displayName="Top_30_Cities" ref="A1:AG31" tableType="queryTable" totalsRowShown="0">
  <autoFilter ref="A1:AG31" xr:uid="{A8E81624-6F28-4764-B4F8-625D06A7A2B4}"/>
  <tableColumns count="33">
    <tableColumn id="1" xr3:uid="{E6EE301E-7E77-4B7F-991A-7C2B92F4F0CC}" uniqueName="1" name="city" queryTableFieldId="1" dataDxfId="31"/>
    <tableColumn id="2" xr3:uid="{835AC7EA-0644-4B79-9E7A-889997886232}" uniqueName="2" name="Count of zpid" queryTableFieldId="2"/>
    <tableColumn id="3" xr3:uid="{F78AF173-69DE-47B0-B474-3AC0A3C4CE11}" uniqueName="3" name="Earliest dateSold" queryTableFieldId="3" dataDxfId="30"/>
    <tableColumn id="4" xr3:uid="{B970250B-D3E5-4381-86EC-5BC0051ABB82}" uniqueName="4" name="Latest dateSold" queryTableFieldId="4" dataDxfId="29"/>
    <tableColumn id="5" xr3:uid="{6194D1F4-F75C-44AD-8EE9-4CF6452C5CB1}" uniqueName="5" name="Avg Price" queryTableFieldId="5" dataCellStyle="Currency"/>
    <tableColumn id="6" xr3:uid="{58D6E952-ACC7-4CD4-BDD0-D3F7477AD896}" uniqueName="6" name="Max Price" queryTableFieldId="6" dataCellStyle="Currency"/>
    <tableColumn id="7" xr3:uid="{5D4F1B0C-17D6-4EC1-A900-9BEAD8ED71FE}" uniqueName="7" name="Min Price" queryTableFieldId="7" dataCellStyle="Currency"/>
    <tableColumn id="8" xr3:uid="{9DD417AD-A181-4C8C-8EB4-D90A9494EFEF}" uniqueName="8" name="Avg Beds" queryTableFieldId="8" dataDxfId="28"/>
    <tableColumn id="9" xr3:uid="{0FCCDC34-9489-4C4F-BE0D-ED4BD5200553}" uniqueName="9" name="Max Beds" queryTableFieldId="9"/>
    <tableColumn id="10" xr3:uid="{D9564EBD-BE1B-48D8-82C9-5BB24390689B}" uniqueName="10" name="Min Beds" queryTableFieldId="10"/>
    <tableColumn id="11" xr3:uid="{41D32C65-2102-4E4D-8656-F48B554C2294}" uniqueName="11" name="Avg Baths" queryTableFieldId="11" dataDxfId="27"/>
    <tableColumn id="12" xr3:uid="{14AD66C7-66B3-43FD-9BDE-6CDE257298EA}" uniqueName="12" name="Max Baths" queryTableFieldId="12"/>
    <tableColumn id="13" xr3:uid="{7DBB69FD-535B-4C6D-AA79-7900AC1D2A5C}" uniqueName="13" name="Min Baths" queryTableFieldId="13"/>
    <tableColumn id="14" xr3:uid="{BA22764F-05E1-40C8-870F-D6538541F04B}" uniqueName="14" name="Avg Living Area" queryTableFieldId="14"/>
    <tableColumn id="15" xr3:uid="{DFF68D89-8B89-4179-B5FB-5CB6452C925D}" uniqueName="15" name="Max Living Area" queryTableFieldId="15"/>
    <tableColumn id="16" xr3:uid="{0EB6C7E7-D1A1-4363-9211-8BA80FE43847}" uniqueName="16" name="Min Living Area" queryTableFieldId="16"/>
    <tableColumn id="17" xr3:uid="{E8C50736-E737-4820-9B45-EFDE0EB0AB98}" uniqueName="17" name="Avg Tax Rate" queryTableFieldId="17"/>
    <tableColumn id="18" xr3:uid="{56B15BA7-832D-40D6-AD1A-8DC2C0EA5035}" uniqueName="18" name="Avg Tax Paid" queryTableFieldId="18" dataCellStyle="Currency"/>
    <tableColumn id="19" xr3:uid="{E373810F-1B7E-40EF-97E7-BDBEC0C83714}" uniqueName="19" name="&lt;200k" queryTableFieldId="19" dataDxfId="26" dataCellStyle="Currency">
      <calculatedColumnFormula>VLOOKUP(Top_30_Cities[[#This Row],[city]],Table4[],2,0)</calculatedColumnFormula>
    </tableColumn>
    <tableColumn id="20" xr3:uid="{F1EAD1EC-7126-43CA-8891-48DCAC7C440E}" uniqueName="20" name="200-400k" queryTableFieldId="20" dataDxfId="25" dataCellStyle="Currency">
      <calculatedColumnFormula>VLOOKUP(Top_30_Cities[[#This Row],[city]],Table4[],3,0)</calculatedColumnFormula>
    </tableColumn>
    <tableColumn id="21" xr3:uid="{C6290AEA-08FA-49EA-BA19-4275A12F31FD}" uniqueName="21" name="400-600k" queryTableFieldId="21" dataDxfId="24" dataCellStyle="Currency">
      <calculatedColumnFormula>VLOOKUP(Top_30_Cities[[#This Row],[city]],Table4[],4,0)</calculatedColumnFormula>
    </tableColumn>
    <tableColumn id="22" xr3:uid="{EA9BA472-4E6F-47ED-A2C9-2B88EBE2973C}" uniqueName="22" name="600k+" queryTableFieldId="22" dataDxfId="23" dataCellStyle="Currency">
      <calculatedColumnFormula>IF(ISBLANK(VLOOKUP(Top_30_Cities[[#This Row],[city]],Table4[],5,0)),0,VLOOKUP(Top_30_Cities[[#This Row],[city]],Table4[],5,0))</calculatedColumnFormula>
    </tableColumn>
    <tableColumn id="23" xr3:uid="{BFE3B7EE-E2E5-4371-A7BF-1E951A4C567D}" uniqueName="23" name="High or Low Avg Price" queryTableFieldId="23" dataDxfId="22" dataCellStyle="Currency">
      <calculatedColumnFormula>IF(Top_30_Cities[[#This Row],[Avg Price]]&gt;$E$34+50000,"This is on the high end of home prices in CT.",IF(Top_30_Cities[[#This Row],[Avg Price]]&gt;$E$34-50000,"This is around the average price for homes in CT.","This is on the low end of home prices in CT."))</calculatedColumnFormula>
    </tableColumn>
    <tableColumn id="28" xr3:uid="{8A5DE181-D4E2-45E0-889D-20049940861C}" uniqueName="28" name="Taxes" queryTableFieldId="28" dataDxfId="21" dataCellStyle="Currency">
      <calculatedColumnFormula>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calculatedColumnFormula>
    </tableColumn>
    <tableColumn id="29" xr3:uid="{2C3C3EB0-7E59-4AB3-8F5E-72A1C33A60B8}" uniqueName="29" name="Tax Payment" queryTableFieldId="29" dataDxfId="20" dataCellStyle="Currency">
      <calculatedColumnFormula>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calculatedColumnFormula>
    </tableColumn>
    <tableColumn id="24" xr3:uid="{CD26603E-429A-4191-AEAC-AFB88B9ADD53}" uniqueName="24" name="&lt;200k count %" queryTableFieldId="24" dataDxfId="19" dataCellStyle="Percent">
      <calculatedColumnFormula>Top_30_Cities[[#This Row],[&lt;200k]]/Top_30_Cities[[#This Row],[Count of zpid]]</calculatedColumnFormula>
    </tableColumn>
    <tableColumn id="25" xr3:uid="{D0A858C4-71F7-43E5-A317-EA3F8AB29E54}" uniqueName="25" name="200-400k count %" queryTableFieldId="25" dataDxfId="18" dataCellStyle="Percent">
      <calculatedColumnFormula>Top_30_Cities[[#This Row],[200-400k]]/Top_30_Cities[[#This Row],[Count of zpid]]</calculatedColumnFormula>
    </tableColumn>
    <tableColumn id="26" xr3:uid="{C8CBD3AB-AC3D-47C7-9E50-509F9DC078CB}" uniqueName="26" name="400-600k count %" queryTableFieldId="26" dataDxfId="17" dataCellStyle="Percent">
      <calculatedColumnFormula>Top_30_Cities[[#This Row],[400-600k]]/Top_30_Cities[[#This Row],[Count of zpid]]</calculatedColumnFormula>
    </tableColumn>
    <tableColumn id="27" xr3:uid="{CBCD1BE4-C551-42F5-8CA6-0354BBC9FCD0}" uniqueName="27" name="600k count %" queryTableFieldId="27" dataDxfId="16" dataCellStyle="Percent">
      <calculatedColumnFormula>Top_30_Cities[[#This Row],[600k+]]/Top_30_Cities[[#This Row],[Count of zpid]]</calculatedColumnFormula>
    </tableColumn>
    <tableColumn id="30" xr3:uid="{7AEBBE48-2829-4E4B-9531-CA0B29FB0B97}" uniqueName="30" name="200k commentary" queryTableFieldId="30" dataDxfId="15" dataCellStyle="Percent">
      <calculatedColumnFormula>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calculatedColumnFormula>
    </tableColumn>
    <tableColumn id="31" xr3:uid="{1DEDC653-B999-4001-89F1-7DCF193DB7A7}" uniqueName="31" name="200-400k commentary" queryTableFieldId="31" dataDxfId="14" dataCellStyle="Percent">
      <calculatedColumnFormula>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calculatedColumnFormula>
    </tableColumn>
    <tableColumn id="32" xr3:uid="{E63D5E8C-EA88-4C47-8ED4-C30E740DADBD}" uniqueName="32" name="400-600k commentary" queryTableFieldId="32" dataDxfId="13" dataCellStyle="Percent">
      <calculatedColumnFormula>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calculatedColumnFormula>
    </tableColumn>
    <tableColumn id="33" xr3:uid="{0E82C90C-07A0-474B-805E-065B468FEF24}" uniqueName="33" name="600k+ commentary" queryTableFieldId="33" dataDxfId="12" dataCellStyle="Percent">
      <calculatedColumnFormula>IF(Top_30_Cities[[#This Row],[400-600k count %]]&gt;=0.25,"With "&amp;TEXT(Top_30_Cities[[#This Row],[400-600k count %]],"0.0%")&amp;" of homes sales being between $200-$400k, you should be able to find a fair priced home fairly easily in "&amp;Top_30_Cities[[#This Row],[city]]&amp;". ",IF(Top_30_Cities[[#This Row],[400-600k count %]]&gt;=0.1,"Having "&amp;TEXT(Top_30_Cities[[#This Row],[400-600k count %]],"0.0%")&amp;" of home sales between $200-$400k, it may be a little more difficult to secure a home but still relatively easy to find a home at this range in "&amp;Top_30_Cities[[#This Row],[city]]&amp;". ",IF(Top_30_Cities[[#This Row],[400-600k count %]]&gt;=0.05,"With only having "&amp;TEXT(Top_30_Cities[[#This Row],[400-600k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Row],[400-600k count %]],"0.0.%")&amp;" sold between $200-$400k within the dataset. You may think of looking in other areas with more options or adjusting the price range you are looking at if wanting to stay in "&amp;Top_30_Cities[[#This Row],[city]]&amp;".")))</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B6B0C9-19A0-4A09-9BE3-240DB0BDA306}" name="Table2" displayName="Table2" ref="AJ1:AJ31" totalsRowShown="0">
  <autoFilter ref="AJ1:AJ31" xr:uid="{FFB6B0C9-19A0-4A09-9BE3-240DB0BDA306}"/>
  <tableColumns count="1">
    <tableColumn id="1" xr3:uid="{D05A5B83-8526-452E-80BE-996240DCD49E}" name="Intro" dataDxfId="11">
      <calculatedColumnFormula>Top_30_Cities[[#This Row],[400-600k commentary]]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26FE75-5E68-4AB4-BBD7-C01EECAF2F82}" name="Price_Range_Counts" displayName="Price_Range_Counts" ref="A1:C118" tableType="queryTable" totalsRowShown="0">
  <autoFilter ref="A1:C118" xr:uid="{A926FE75-5E68-4AB4-BBD7-C01EECAF2F82}"/>
  <tableColumns count="3">
    <tableColumn id="1" xr3:uid="{5143161A-538E-49E7-A1F1-F2FC7B85E20D}" uniqueName="1" name="city" queryTableFieldId="1" dataDxfId="10"/>
    <tableColumn id="2" xr3:uid="{0563B21B-6870-45A8-8068-ABEE07622008}" uniqueName="2" name="Price Range" queryTableFieldId="2" dataDxfId="9"/>
    <tableColumn id="3" xr3:uid="{A413CE11-702C-474A-B34A-AF9CEF076649}" uniqueName="3" name="Count of Price Range"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A4161A-146F-420C-8BD6-174D7205CA7C}" name="Table4" displayName="Table4" ref="F1:J31" totalsRowShown="0" headerRowDxfId="8" dataDxfId="7" headerRowBorderDxfId="5" tableBorderDxfId="6">
  <autoFilter ref="F1:J31" xr:uid="{85A4161A-146F-420C-8BD6-174D7205CA7C}"/>
  <tableColumns count="5">
    <tableColumn id="1" xr3:uid="{F4157049-CFB2-49CD-A5D3-4BE3F43E53AB}" name="city" dataDxfId="4"/>
    <tableColumn id="2" xr3:uid="{4735C363-9F1F-4B22-89CB-AE8F2B1BD2ED}" name="$0-$200k" dataDxfId="3">
      <calculatedColumnFormula>SUMIFS($C$2:$C$118,$B$2:$B$118,$G$1,$A$2:$A$118,F2)</calculatedColumnFormula>
    </tableColumn>
    <tableColumn id="3" xr3:uid="{E2F9D701-837C-4FE8-886F-0C1D11422E09}" name="$200-400k" dataDxfId="2">
      <calculatedColumnFormula>SUMIFS($C$2:$C$118,$B$2:$B$118,$H$1,$A$2:$A$118,F2)</calculatedColumnFormula>
    </tableColumn>
    <tableColumn id="4" xr3:uid="{96E3D5DE-8423-4DA3-856F-8C99B12B207A}" name="$400-600k" dataDxfId="1">
      <calculatedColumnFormula>SUMIFS($C$2:$C$118,$B$2:$B$118,$I$1,$A$2:$A$118,F2)</calculatedColumnFormula>
    </tableColumn>
    <tableColumn id="5" xr3:uid="{1DA7EA53-99A2-4A9A-8279-46C3188C7A96}" name="$600k +" dataDxfId="0">
      <calculatedColumnFormula>SUMIFS($C$2:$C$118,$B$2:$B$118,$J$1,$A$2:$A$118,F2)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D920-139C-495B-93E2-0C3ABB6FA705}">
  <dimension ref="A1:J31"/>
  <sheetViews>
    <sheetView tabSelected="1" workbookViewId="0">
      <selection activeCell="K2" sqref="K2"/>
    </sheetView>
  </sheetViews>
  <sheetFormatPr defaultRowHeight="15"/>
  <cols>
    <col min="1" max="1" width="148.85546875" bestFit="1" customWidth="1"/>
    <col min="2" max="2" width="171" bestFit="1" customWidth="1"/>
    <col min="3" max="3" width="134" bestFit="1" customWidth="1"/>
    <col min="4" max="4" width="200.5703125" bestFit="1" customWidth="1"/>
    <col min="5" max="5" width="225.7109375" bestFit="1" customWidth="1"/>
    <col min="6" max="6" width="175.85546875" bestFit="1" customWidth="1"/>
    <col min="7" max="7" width="239.140625" bestFit="1" customWidth="1"/>
    <col min="8" max="8" width="230.85546875" bestFit="1" customWidth="1"/>
    <col min="9" max="9" width="245.7109375" bestFit="1" customWidth="1"/>
    <col min="10" max="10" width="238.85546875" bestFit="1" customWidth="1"/>
  </cols>
  <sheetData>
    <row r="1" spans="1:10">
      <c r="A1" t="s">
        <v>0</v>
      </c>
      <c r="B1" t="s">
        <v>1</v>
      </c>
      <c r="C1" t="s">
        <v>2</v>
      </c>
      <c r="D1" t="s">
        <v>3</v>
      </c>
      <c r="E1" t="s">
        <v>4</v>
      </c>
      <c r="F1" t="s">
        <v>5</v>
      </c>
      <c r="G1" t="s">
        <v>6</v>
      </c>
      <c r="H1" t="s">
        <v>7</v>
      </c>
      <c r="I1" t="s">
        <v>8</v>
      </c>
      <c r="J1" t="s">
        <v>9</v>
      </c>
    </row>
    <row r="2" spans="1:10">
      <c r="A2"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Bridgeport, we have 504 homes sales between 06/07/2024 and 07/08/2022, giving us a glimpse of homes sales values over a 700 day period. </v>
      </c>
      <c r="B2"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Bridgeport is $292,137. This is on the low end of home prices in CT. Bridgeport has a max price within the data set of $695,000 and a min price of $102,500. </v>
      </c>
      <c r="C2"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Bridgeport has 2.67 bedrooms and 1.74 bathrooms. The home will typically be have around 1423 square feet of livable space.</v>
      </c>
      <c r="D2" t="str">
        <f>"The average tax rate in "&amp;Top_30_Cities[[#This Row],[city]]&amp;" is "&amp;Top_30_Cities[[#This Row],[Avg Tax Rate]]&amp;"%. "&amp;Top_30_Cities[[#This Row],[Taxes]]</f>
        <v>The average tax rate in Bridgeport is 1.67%. This is one of the lower tax rates in the state of CT. You may be able to capitalize on this by increasing the home purchase cost while still staying within budget for your new home.</v>
      </c>
      <c r="E2" t="str">
        <f>" You can expect to pay around "&amp;DOLLAR(Top_30_Cities[[#This Row],[Avg Tax Paid]],2)&amp;" per year in property taxes. "&amp;Top_30_Cities[[#This Row],[Tax Payment]]</f>
        <v xml:space="preserve"> You can expect to pay around $5,259.70 per year in property taxes. The taxes paid on properties in Bridgeport are around the average. This could relate to the property tax rate or the having more home sales data points around the average price.</v>
      </c>
      <c r="F2"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504 homes sales in Bridgeport. This breaks down into 36.5% homes that were under $200k, 40.3% between $200-$400k, 20.8% between $400-$600k, and 2.4% above $600k.</v>
      </c>
      <c r="G2" t="str">
        <f>Top_30_Cities[[#This Row],[200k commentary]]</f>
        <v xml:space="preserve">With 36.5% of homes sales being under $200k, you should be able to find a lower priced home fairly easily in Bridgeport. </v>
      </c>
      <c r="H2" s="10" t="str">
        <f>Top_30_Cities[[#This Row],[200-400k commentary]]</f>
        <v xml:space="preserve">With 40.3% of homes sales being between $200-$400k, you should be able to find a fair priced home fairly easily in Bridgeport. </v>
      </c>
      <c r="I2" t="str">
        <f>Top_30_Cities[[#This Row],[400-600k commentary]]</f>
        <v xml:space="preserve">Having 20.8% of home sales between $400-$600k, it may be a little more difficult to secure a home but still relatively easy to find a home at this range in Bridgeport. </v>
      </c>
      <c r="J2" s="10" t="str">
        <f>Top_30_Cities[[#This Row],[600k+ commentary]]</f>
        <v>It will be extremely difficult to get a home in Bridgeport above $600k, only 2.4.% sold above $600k within the dataset. You may think of looking in other areas with more options or adjusting the price range, up or down, you are looking at if wanting to stay in Bridgeport.</v>
      </c>
    </row>
    <row r="3" spans="1:10">
      <c r="A3"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Bristol, we have 438 homes sales between 06/10/2024 and 11/07/2022, giving us a glimpse of homes sales values over a 581 day period. </v>
      </c>
      <c r="B3"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Bristol is $301,441. This is on the low end of home prices in CT. Bristol has a max price within the data set of $690,713 and a min price of $103,000. </v>
      </c>
      <c r="C3"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Bristol has 2.85 bedrooms and 2.03 bathrooms. The home will typically be have around 1612 square feet of livable space.</v>
      </c>
      <c r="D3" t="str">
        <f>"The average tax rate in "&amp;Top_30_Cities[[#This Row],[city]]&amp;" is "&amp;Top_30_Cities[[#This Row],[Avg Tax Rate]]&amp;"%. "&amp;Top_30_Cities[[#This Row],[Taxes]]</f>
        <v>The average tax rate in Bristol is 2.16%. This is one of the higher property tax rates in CT. Plan for a slightly higher mortgage payment based on the higher property tax rate.</v>
      </c>
      <c r="E3" t="str">
        <f>" You can expect to pay around "&amp;DOLLAR(Top_30_Cities[[#This Row],[Avg Tax Paid]],2)&amp;" per year in property taxes. "&amp;Top_30_Cities[[#This Row],[Tax Payment]]</f>
        <v xml:space="preserve"> You can expect to pay around $4,857.59 per year in property taxes. The taxes paid on properties in Bristol are around the average. This could relate to the property tax rate or the having more home sales data points around the average price.</v>
      </c>
      <c r="F3"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438 homes sales in Bristol. This breaks down into 27.9% homes that were under $200k, 50.0% between $200-$400k, 18.5% between $400-$600k, and 3.7% above $600k.</v>
      </c>
      <c r="G3" t="str">
        <f>Top_30_Cities[[#This Row],[200k commentary]]</f>
        <v xml:space="preserve">With 27.9% of homes sales being under $200k, you should be able to find a lower priced home fairly easily in Bristol. </v>
      </c>
      <c r="H3" s="10" t="str">
        <f>Top_30_Cities[[#This Row],[200-400k commentary]]</f>
        <v xml:space="preserve">With 50.0% of homes sales being between $200-$400k, you should be able to find a fair priced home fairly easily in Bristol. </v>
      </c>
      <c r="I3" t="str">
        <f>Top_30_Cities[[#This Row],[400-600k commentary]]</f>
        <v xml:space="preserve">Having 18.5% of home sales between $400-$600k, it may be a little more difficult to secure a home but still relatively easy to find a home at this range in Bristol. </v>
      </c>
      <c r="J3" s="10" t="str">
        <f>Top_30_Cities[[#This Row],[600k+ commentary]]</f>
        <v>It will be extremely difficult to get a home in Bristol above $600k, only 3.7.% sold above $600k within the dataset. You may think of looking in other areas with more options or adjusting the price range you are looking at if wanting to stay in Bristol.</v>
      </c>
    </row>
    <row r="4" spans="1:10">
      <c r="A4"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Cheshire, we have 258 homes sales between 06/07/2024 and 09/13/2021, giving us a glimpse of homes sales values over a 998 day period. </v>
      </c>
      <c r="B4"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Cheshire is $463,848. This is on the high end of home prices in CT. Cheshire has a max price within the data set of $699,987 and a min price of $108,606. </v>
      </c>
      <c r="C4"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Cheshire has 3.23 bedrooms and 2.48 bathrooms. The home will typically be have around 2177 square feet of livable space.</v>
      </c>
      <c r="D4" t="str">
        <f>"The average tax rate in "&amp;Top_30_Cities[[#This Row],[city]]&amp;" is "&amp;Top_30_Cities[[#This Row],[Avg Tax Rate]]&amp;"%. "&amp;Top_30_Cities[[#This Row],[Taxes]]</f>
        <v>The average tax rate in Cheshire is 2.13%. This is one of the higher property tax rates in CT. Plan for a slightly higher mortgage payment based on the higher property tax rate.</v>
      </c>
      <c r="E4" t="str">
        <f>" You can expect to pay around "&amp;DOLLAR(Top_30_Cities[[#This Row],[Avg Tax Paid]],2)&amp;" per year in property taxes. "&amp;Top_30_Cities[[#This Row],[Tax Payment]]</f>
        <v xml:space="preserve"> You can expect to pay around $7,144.56 per year in property taxes. The taxes paid on properties in Cheshire are around the average. This could relate to the property tax rate or the having more home sales data points around the average price.</v>
      </c>
      <c r="F4"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258 homes sales in Cheshire. This breaks down into 10.9% homes that were under $200k, 20.5% between $200-$400k, 43.0% between $400-$600k, and 25.6% above $600k.</v>
      </c>
      <c r="G4" t="str">
        <f>Top_30_Cities[[#This Row],[200k commentary]]</f>
        <v xml:space="preserve">Having 10.9% of home sales under $200k, it may be a little more difficult to secure a home but still relatively easy to find a home at this range in Cheshire. </v>
      </c>
      <c r="H4" s="10" t="str">
        <f>Top_30_Cities[[#This Row],[200-400k commentary]]</f>
        <v xml:space="preserve">Having 20.5% of home sales between $200-$400k, it may be a little more difficult to secure a home but still relatively easy to find a home at this range in Cheshire. </v>
      </c>
      <c r="I4" t="str">
        <f>Top_30_Cities[[#This Row],[400-600k commentary]]</f>
        <v xml:space="preserve">With 43.0% of homes sales being between $400-$600k, you should be able to find a fair priced home fairly easily in Cheshire. </v>
      </c>
      <c r="J4" s="10" t="str">
        <f>Top_30_Cities[[#This Row],[600k+ commentary]]</f>
        <v xml:space="preserve">With 25.6% of homes sales being above $600k, you should be able to find a fair priced home fairly easily in Cheshire. </v>
      </c>
    </row>
    <row r="5" spans="1:10">
      <c r="A5"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Danbury, we have 559 homes sales between 06/10/2024 and 09/24/2021, giving us a glimpse of homes sales values over a 990 day period. </v>
      </c>
      <c r="B5"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Danbury is $446,874. This is on the high end of home prices in CT. Danbury has a max price within the data set of $699,995 and a min price of $106,000. </v>
      </c>
      <c r="C5"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Danbury has 2.75 bedrooms and 2.33 bathrooms. The home will typically be have around 1806 square feet of livable space.</v>
      </c>
      <c r="D5" t="str">
        <f>"The average tax rate in "&amp;Top_30_Cities[[#This Row],[city]]&amp;" is "&amp;Top_30_Cities[[#This Row],[Avg Tax Rate]]&amp;"%. "&amp;Top_30_Cities[[#This Row],[Taxes]]</f>
        <v>The average tax rate in Danbury is 1.69%. This is one of the lower tax rates in the state of CT. You may be able to capitalize on this by increasing the home purchase cost while still staying within budget for your new home.</v>
      </c>
      <c r="E5" t="str">
        <f>" You can expect to pay around "&amp;DOLLAR(Top_30_Cities[[#This Row],[Avg Tax Paid]],2)&amp;" per year in property taxes. "&amp;Top_30_Cities[[#This Row],[Tax Payment]]</f>
        <v xml:space="preserve"> You can expect to pay around $5,748.68 per year in property taxes. The taxes paid on properties in Danbury are around the average. This could relate to the property tax rate or the having more home sales data points around the average price.</v>
      </c>
      <c r="F5"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559 homes sales in Danbury. This breaks down into 9.7% homes that were under $200k, 25.0% between $200-$400k, 45.8% between $400-$600k, and 19.5% above $600k.</v>
      </c>
      <c r="G5" t="str">
        <f>Top_30_Cities[[#This Row],[200k commentary]]</f>
        <v>With only having 9.7.% home sales being under $200k, finding a home will be more difficult, but not impossible.You will want to stay vigilant on new homes that pop up in this range if you want to stay in Danbury.</v>
      </c>
      <c r="H5" s="10" t="str">
        <f>Top_30_Cities[[#This Row],[200-400k commentary]]</f>
        <v xml:space="preserve">With 25.0% of homes sales being between $200-$400k, you should be able to find a fair priced home fairly easily in Danbury. </v>
      </c>
      <c r="I5" t="str">
        <f>Top_30_Cities[[#This Row],[400-600k commentary]]</f>
        <v xml:space="preserve">With 45.8% of homes sales being between $400-$600k, you should be able to find a fair priced home fairly easily in Danbury. </v>
      </c>
      <c r="J5" s="10" t="str">
        <f>Top_30_Cities[[#This Row],[600k+ commentary]]</f>
        <v xml:space="preserve">Having 19.5% of home sales above $600k, it may be a little more difficult to secure a home but still relatively easy to find a home at this range in Danbury. </v>
      </c>
    </row>
    <row r="6" spans="1:10">
      <c r="A6"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East Hartford, we have 259 homes sales between 06/10/2024 and 11/18/2022, giving us a glimpse of homes sales values over a 570 day period. </v>
      </c>
      <c r="B6"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East Hartford is $245,985. This is on the low end of home prices in CT. East Hartford has a max price within the data set of $540,500 and a min price of $101,700. </v>
      </c>
      <c r="C6"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East Hartford has 2.79 bedrooms and 1.74 bathrooms. The home will typically be have around 1363 square feet of livable space.</v>
      </c>
      <c r="D6" t="str">
        <f>"The average tax rate in "&amp;Top_30_Cities[[#This Row],[city]]&amp;" is "&amp;Top_30_Cities[[#This Row],[Avg Tax Rate]]&amp;"%. "&amp;Top_30_Cities[[#This Row],[Taxes]]</f>
        <v>The average tax rate in East Hartford is 2.16%. This is one of the higher property tax rates in CT. Plan for a slightly higher mortgage payment based on the higher property tax rate.</v>
      </c>
      <c r="E6" t="str">
        <f>" You can expect to pay around "&amp;DOLLAR(Top_30_Cities[[#This Row],[Avg Tax Paid]],2)&amp;" per year in property taxes. "&amp;Top_30_Cities[[#This Row],[Tax Payment]]</f>
        <v xml:space="preserve"> You can expect to pay around $5,633.36 per year in property taxes. The taxes paid on properties in East Hartford are around the average. This could relate to the property tax rate or the having more home sales data points around the average price.</v>
      </c>
      <c r="F6"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259 homes sales in East Hartford. This breaks down into 32.4% homes that were under $200k, 64.5% between $200-$400k, 3.1% between $400-$600k, and 0.0% above $600k.</v>
      </c>
      <c r="G6" t="str">
        <f>Top_30_Cities[[#This Row],[200k commentary]]</f>
        <v xml:space="preserve">With 32.4% of homes sales being under $200k, you should be able to find a lower priced home fairly easily in East Hartford. </v>
      </c>
      <c r="H6" s="10" t="str">
        <f>Top_30_Cities[[#This Row],[200-400k commentary]]</f>
        <v xml:space="preserve">With 64.5% of homes sales being between $200-$400k, you should be able to find a fair priced home fairly easily in East Hartford. </v>
      </c>
      <c r="I6" t="str">
        <f>Top_30_Cities[[#This Row],[400-600k commentary]]</f>
        <v>It will be extremely difficult to get a home in East Hartford between $400-$600k, only 3.1.% sold between $400-$600k within the dataset. You may think of looking in other areas with more options or adjusting the price range you are looking at if wanting to stay in East Hartford.</v>
      </c>
      <c r="J6" s="10" t="str">
        <f>Top_30_Cities[[#This Row],[600k+ commentary]]</f>
        <v>It will be extremely difficult to get a home in East Hartford above $600k, only 0.0.% sold above $600k within the dataset. You may think of looking in other areas with more options or adjusting the price range you are looking at if wanting to stay in East Hartford.</v>
      </c>
    </row>
    <row r="7" spans="1:10">
      <c r="A7"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Enfield, we have 338 homes sales between 06/07/2024 and 10/31/2022, giving us a glimpse of homes sales values over a 585 day period. </v>
      </c>
      <c r="B7"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Enfield is $286,652. This is on the low end of home prices in CT. Enfield has a max price within the data set of $605,000 and a min price of $105,000. </v>
      </c>
      <c r="C7"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Enfield has 2.93 bedrooms and 1.84 bathrooms. The home will typically be have around 1517 square feet of livable space.</v>
      </c>
      <c r="D7" t="str">
        <f>"The average tax rate in "&amp;Top_30_Cities[[#This Row],[city]]&amp;" is "&amp;Top_30_Cities[[#This Row],[Avg Tax Rate]]&amp;"%. "&amp;Top_30_Cities[[#This Row],[Taxes]]</f>
        <v>The average tax rate in Enfield is 2.16%. This is one of the higher property tax rates in CT. Plan for a slightly higher mortgage payment based on the higher property tax rate.</v>
      </c>
      <c r="E7" t="str">
        <f>" You can expect to pay around "&amp;DOLLAR(Top_30_Cities[[#This Row],[Avg Tax Paid]],2)&amp;" per year in property taxes. "&amp;Top_30_Cities[[#This Row],[Tax Payment]]</f>
        <v xml:space="preserve"> You can expect to pay around $5,133.12 per year in property taxes. The taxes paid on properties in Enfield are around the average. This could relate to the property tax rate or the having more home sales data points around the average price.</v>
      </c>
      <c r="F7"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338 homes sales in Enfield. This breaks down into 18.0% homes that were under $200k, 70.7% between $200-$400k, 10.9% between $400-$600k, and 0.3% above $600k.</v>
      </c>
      <c r="G7" t="str">
        <f>Top_30_Cities[[#This Row],[200k commentary]]</f>
        <v xml:space="preserve">Having 18.0% of home sales under $200k, it may be a little more difficult to secure a home but still relatively easy to find a home at this range in Enfield. </v>
      </c>
      <c r="H7" s="10" t="str">
        <f>Top_30_Cities[[#This Row],[200-400k commentary]]</f>
        <v xml:space="preserve">With 70.7% of homes sales being between $200-$400k, you should be able to find a fair priced home fairly easily in Enfield. </v>
      </c>
      <c r="I7" t="str">
        <f>Top_30_Cities[[#This Row],[400-600k commentary]]</f>
        <v xml:space="preserve">Having 10.9% of home sales between $400-$600k, it may be a little more difficult to secure a home but still relatively easy to find a home at this range in Enfield. </v>
      </c>
      <c r="J7" s="10" t="str">
        <f>Top_30_Cities[[#This Row],[600k+ commentary]]</f>
        <v>It will be extremely difficult to get a home in Enfield above $600k, only 0.3.% sold above $600k within the dataset. You may think of looking in other areas with more options or adjusting the price range you are looking at if wanting to stay in Enfield.</v>
      </c>
    </row>
    <row r="8" spans="1:10">
      <c r="A8"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Fairfield, we have 298 homes sales between 06/07/2024 and 08/30/2021, giving us a glimpse of homes sales values over a 1012 day period. </v>
      </c>
      <c r="B8"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Fairfield is $572,012. This is on the high end of home prices in CT. Fairfield has a max price within the data set of $699,000 and a min price of $170,000. </v>
      </c>
      <c r="C8"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Fairfield has 2.96 bedrooms and 2.13 bathrooms. The home will typically be have around 1677 square feet of livable space.</v>
      </c>
      <c r="D8" t="str">
        <f>"The average tax rate in "&amp;Top_30_Cities[[#This Row],[city]]&amp;" is "&amp;Top_30_Cities[[#This Row],[Avg Tax Rate]]&amp;"%. "&amp;Top_30_Cities[[#This Row],[Taxes]]</f>
        <v>The average tax rate in Fairfield is 1.69%. This is one of the lower tax rates in the state of CT. You may be able to capitalize on this by increasing the home purchase cost while still staying within budget for your new home.</v>
      </c>
      <c r="E8" t="str">
        <f>" You can expect to pay around "&amp;DOLLAR(Top_30_Cities[[#This Row],[Avg Tax Paid]],2)&amp;" per year in property taxes. "&amp;Top_30_Cities[[#This Row],[Tax Payment]]</f>
        <v xml:space="preserve"> You can expect to pay around $8,338.78 per year in property taxes. The taxes paid on properties in Fairfield are higher than the average. This could relate to the tax rate or having having higher home values on average.</v>
      </c>
      <c r="F8"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298 homes sales in Fairfield. This breaks down into 0.3% homes that were under $200k, 6.4% between $200-$400k, 48.0% between $400-$600k, and 45.3% above $600k.</v>
      </c>
      <c r="G8" t="str">
        <f>Top_30_Cities[[#This Row],[200k commentary]]</f>
        <v>It will be extremely difficult to get a home in Fairfield for under $200k, only 0.3.% sold for under $200k within the dataset.You may think of looking in other areas with more options or increasing the price range you are looking at if wanting to stay in Fairfield.</v>
      </c>
      <c r="H8" s="10" t="str">
        <f>Top_30_Cities[[#This Row],[200-400k commentary]]</f>
        <v>With only having 6.4.% home sales being between $200-$400k, finding a home will be more difficult, but not impossible.You will want to stay vigilant on new homes that pop up in this range if you want to stay in Fairfield.</v>
      </c>
      <c r="I8" t="str">
        <f>Top_30_Cities[[#This Row],[400-600k commentary]]</f>
        <v xml:space="preserve">With 48.0% of homes sales being between $400-$600k, you should be able to find a fair priced home fairly easily in Fairfield. </v>
      </c>
      <c r="J8" s="10" t="str">
        <f>Top_30_Cities[[#This Row],[600k+ commentary]]</f>
        <v xml:space="preserve">With 45.3% of homes sales being above $600k, you should be able to find a fair priced home fairly easily in Fairfield. </v>
      </c>
    </row>
    <row r="9" spans="1:10">
      <c r="A9"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Glastonbury, we have 274 homes sales between 06/07/2024 and 11/15/2021, giving us a glimpse of homes sales values over a 935 day period. </v>
      </c>
      <c r="B9"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Glastonbury is $447,401. This is on the high end of home prices in CT. Glastonbury has a max price within the data set of $699,900 and a min price of $105,000. </v>
      </c>
      <c r="C9"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Glastonbury has 3.08 bedrooms and 2.57 bathrooms. The home will typically be have around 2027 square feet of livable space.</v>
      </c>
      <c r="D9" t="str">
        <f>"The average tax rate in "&amp;Top_30_Cities[[#This Row],[city]]&amp;" is "&amp;Top_30_Cities[[#This Row],[Avg Tax Rate]]&amp;"%. "&amp;Top_30_Cities[[#This Row],[Taxes]]</f>
        <v>The average tax rate in Glastonbury is 2.16%. This is one of the higher property tax rates in CT. Plan for a slightly higher mortgage payment based on the higher property tax rate.</v>
      </c>
      <c r="E9" t="str">
        <f>" You can expect to pay around "&amp;DOLLAR(Top_30_Cities[[#This Row],[Avg Tax Paid]],2)&amp;" per year in property taxes. "&amp;Top_30_Cities[[#This Row],[Tax Payment]]</f>
        <v xml:space="preserve"> You can expect to pay around $8,213.68 per year in property taxes. The taxes paid on properties in Glastonbury are higher than the average. This could relate to the tax rate or having having higher home values on average.</v>
      </c>
      <c r="F9"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274 homes sales in Glastonbury. This breaks down into 7.3% homes that were under $200k, 31.8% between $200-$400k, 44.5% between $400-$600k, and 16.4% above $600k.</v>
      </c>
      <c r="G9" t="str">
        <f>Top_30_Cities[[#This Row],[200k commentary]]</f>
        <v>With only having 7.3.% home sales being under $200k, finding a home will be more difficult, but not impossible.You will want to stay vigilant on new homes that pop up in this range if you want to stay in Glastonbury.</v>
      </c>
      <c r="H9" s="10" t="str">
        <f>Top_30_Cities[[#This Row],[200-400k commentary]]</f>
        <v xml:space="preserve">With 31.8% of homes sales being between $200-$400k, you should be able to find a fair priced home fairly easily in Glastonbury. </v>
      </c>
      <c r="I9" t="str">
        <f>Top_30_Cities[[#This Row],[400-600k commentary]]</f>
        <v xml:space="preserve">With 44.5% of homes sales being between $400-$600k, you should be able to find a fair priced home fairly easily in Glastonbury. </v>
      </c>
      <c r="J9" s="10" t="str">
        <f>Top_30_Cities[[#This Row],[600k+ commentary]]</f>
        <v xml:space="preserve">Having 16.4% of home sales above $600k, it may be a little more difficult to secure a home but still relatively easy to find a home at this range in Glastonbury. </v>
      </c>
    </row>
    <row r="10" spans="1:10">
      <c r="A10"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Hamden, we have 469 homes sales between 06/07/2024 and 06/17/2022, giving us a glimpse of homes sales values over a 721 day period. </v>
      </c>
      <c r="B10"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Hamden is $318,096. This is around the average price for homes in CT. Hamden has a max price within the data set of $695,000 and a min price of $102,000. </v>
      </c>
      <c r="C10"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Hamden has 2.89 bedrooms and 2.15 bathrooms. The home will typically be have around 1717 square feet of livable space.</v>
      </c>
      <c r="D10" t="str">
        <f>"The average tax rate in "&amp;Top_30_Cities[[#This Row],[city]]&amp;" is "&amp;Top_30_Cities[[#This Row],[Avg Tax Rate]]&amp;"%. "&amp;Top_30_Cities[[#This Row],[Taxes]]</f>
        <v>The average tax rate in Hamden is 2.13%. This is one of the higher property tax rates in CT. Plan for a slightly higher mortgage payment based on the higher property tax rate.</v>
      </c>
      <c r="E10" t="str">
        <f>" You can expect to pay around "&amp;DOLLAR(Top_30_Cities[[#This Row],[Avg Tax Paid]],2)&amp;" per year in property taxes. "&amp;Top_30_Cities[[#This Row],[Tax Payment]]</f>
        <v xml:space="preserve"> You can expect to pay around $8,181.98 per year in property taxes. The taxes paid on properties in Hamden are higher than the average. This could relate to the tax rate or having having higher home values on average.</v>
      </c>
      <c r="F10"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469 homes sales in Hamden. This breaks down into 25.4% homes that were under $200k, 49.5% between $200-$400k, 20.9% between $400-$600k, and 4.3% above $600k.</v>
      </c>
      <c r="G10" t="str">
        <f>Top_30_Cities[[#This Row],[200k commentary]]</f>
        <v xml:space="preserve">With 25.4% of homes sales being under $200k, you should be able to find a lower priced home fairly easily in Hamden. </v>
      </c>
      <c r="H10" s="10" t="str">
        <f>Top_30_Cities[[#This Row],[200-400k commentary]]</f>
        <v xml:space="preserve">With 49.5% of homes sales being between $200-$400k, you should be able to find a fair priced home fairly easily in Hamden. </v>
      </c>
      <c r="I10" t="str">
        <f>Top_30_Cities[[#This Row],[400-600k commentary]]</f>
        <v xml:space="preserve">Having 20.9% of home sales between $400-$600k, it may be a little more difficult to secure a home but still relatively easy to find a home at this range in Hamden. </v>
      </c>
      <c r="J10" s="10" t="str">
        <f>Top_30_Cities[[#This Row],[600k+ commentary]]</f>
        <v>It will be extremely difficult to get a home in Hamden above $600k, only 4.3.% sold above $600k within the dataset. You may think of looking in other areas with more options or adjusting the price range you are looking at if wanting to stay in Hamden.</v>
      </c>
    </row>
    <row r="11" spans="1:10">
      <c r="A11"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Manchester, we have 341 homes sales between 06/10/2024 and 10/04/2022, giving us a glimpse of homes sales values over a 615 day period. </v>
      </c>
      <c r="B11"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Manchester is $294,427. This is on the low end of home prices in CT. Manchester has a max price within the data set of $650,000 and a min price of $100,700. </v>
      </c>
      <c r="C11"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Manchester has 2.91 bedrooms and 2.03 bathrooms. The home will typically be have around 1743 square feet of livable space.</v>
      </c>
      <c r="D11" t="str">
        <f>"The average tax rate in "&amp;Top_30_Cities[[#This Row],[city]]&amp;" is "&amp;Top_30_Cities[[#This Row],[Avg Tax Rate]]&amp;"%. "&amp;Top_30_Cities[[#This Row],[Taxes]]</f>
        <v>The average tax rate in Manchester is 2.16%. This is one of the higher property tax rates in CT. Plan for a slightly higher mortgage payment based on the higher property tax rate.</v>
      </c>
      <c r="E11" t="str">
        <f>" You can expect to pay around "&amp;DOLLAR(Top_30_Cities[[#This Row],[Avg Tax Paid]],2)&amp;" per year in property taxes. "&amp;Top_30_Cities[[#This Row],[Tax Payment]]</f>
        <v xml:space="preserve"> You can expect to pay around $5,675.65 per year in property taxes. The taxes paid on properties in Manchester are around the average. This could relate to the property tax rate or the having more home sales data points around the average price.</v>
      </c>
      <c r="F11"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341 homes sales in Manchester. This breaks down into 29.3% homes that were under $200k, 49.6% between $200-$400k, 19.9% between $400-$600k, and 1.2% above $600k.</v>
      </c>
      <c r="G11" t="str">
        <f>Top_30_Cities[[#This Row],[200k commentary]]</f>
        <v xml:space="preserve">With 29.3% of homes sales being under $200k, you should be able to find a lower priced home fairly easily in Manchester. </v>
      </c>
      <c r="H11" s="10" t="str">
        <f>Top_30_Cities[[#This Row],[200-400k commentary]]</f>
        <v xml:space="preserve">With 49.6% of homes sales being between $200-$400k, you should be able to find a fair priced home fairly easily in Manchester. </v>
      </c>
      <c r="I11" t="str">
        <f>Top_30_Cities[[#This Row],[400-600k commentary]]</f>
        <v xml:space="preserve">Having 19.9% of home sales between $400-$600k, it may be a little more difficult to secure a home but still relatively easy to find a home at this range in Manchester. </v>
      </c>
      <c r="J11" s="10" t="str">
        <f>Top_30_Cities[[#This Row],[600k+ commentary]]</f>
        <v>It will be extremely difficult to get a home in Manchester above $600k, only 1.2.% sold above $600k within the dataset. You may think of looking in other areas with more options or adjusting the price range you are looking at if wanting to stay in Manchester.</v>
      </c>
    </row>
    <row r="12" spans="1:10">
      <c r="A12"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Meriden, we have 356 homes sales between 06/07/2024 and 10/28/2022, giving us a glimpse of homes sales values over a 588 day period. </v>
      </c>
      <c r="B12"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Meriden is $258,914. This is on the low end of home prices in CT. Meriden has a max price within the data set of $580,000 and a min price of $102,500. </v>
      </c>
      <c r="C12"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Meriden has 2.78 bedrooms and 1.91 bathrooms. The home will typically be have around 1495 square feet of livable space.</v>
      </c>
      <c r="D12" t="str">
        <f>"The average tax rate in "&amp;Top_30_Cities[[#This Row],[city]]&amp;" is "&amp;Top_30_Cities[[#This Row],[Avg Tax Rate]]&amp;"%. "&amp;Top_30_Cities[[#This Row],[Taxes]]</f>
        <v>The average tax rate in Meriden is 2.13%. This is one of the higher property tax rates in CT. Plan for a slightly higher mortgage payment based on the higher property tax rate.</v>
      </c>
      <c r="E12" t="str">
        <f>" You can expect to pay around "&amp;DOLLAR(Top_30_Cities[[#This Row],[Avg Tax Paid]],2)&amp;" per year in property taxes. "&amp;Top_30_Cities[[#This Row],[Tax Payment]]</f>
        <v xml:space="preserve"> You can expect to pay around $4,683.95 per year in property taxes. The taxes paid on properties in Meriden are below the average. This could relate to Meriden having a lower tax rate or more affordable homes sales information within the data set.</v>
      </c>
      <c r="F12"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356 homes sales in Meriden. This breaks down into 33.4% homes that were under $200k, 58.4% between $200-$400k, 8.1% between $400-$600k, and 0.0% above $600k.</v>
      </c>
      <c r="G12" t="str">
        <f>Top_30_Cities[[#This Row],[200k commentary]]</f>
        <v xml:space="preserve">With 33.4% of homes sales being under $200k, you should be able to find a lower priced home fairly easily in Meriden. </v>
      </c>
      <c r="H12" s="10" t="str">
        <f>Top_30_Cities[[#This Row],[200-400k commentary]]</f>
        <v xml:space="preserve">With 58.4% of homes sales being between $200-$400k, you should be able to find a fair priced home fairly easily in Meriden. </v>
      </c>
      <c r="I12" t="str">
        <f>Top_30_Cities[[#This Row],[400-600k commentary]]</f>
        <v>With only having 8.1.% home sales being between $400-$600k, finding a home will be more difficult, but not impossible.You will want to stay vigilant on new homes that pop up in this range if you want to stay in Meriden.</v>
      </c>
      <c r="J12" s="10" t="str">
        <f>Top_30_Cities[[#This Row],[600k+ commentary]]</f>
        <v>It will be extremely difficult to get a home in Meriden above $600k, only 0.0.% sold above $600k within the dataset. You may think of looking in other areas with more options or adjusting the price range you are looking at if wanting to stay in Meriden.</v>
      </c>
    </row>
    <row r="13" spans="1:10">
      <c r="A13"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Middletown, we have 404 homes sales between 06/07/2024 and 02/24/2022, giving us a glimpse of homes sales values over a 834 day period. </v>
      </c>
      <c r="B13"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Middletown is $285,963. This is on the low end of home prices in CT. Middletown has a max price within the data set of $685,000 and a min price of $103,400. </v>
      </c>
      <c r="C13"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Middletown has 2.5 bedrooms and 1.94 bathrooms. The home will typically be have around 1460 square feet of livable space.</v>
      </c>
      <c r="D13" t="str">
        <f>"The average tax rate in "&amp;Top_30_Cities[[#This Row],[city]]&amp;" is "&amp;Top_30_Cities[[#This Row],[Avg Tax Rate]]&amp;"%. "&amp;Top_30_Cities[[#This Row],[Taxes]]</f>
        <v>The average tax rate in Middletown is 1.9%. This is around the average tax rate for CT. The included taxes should fall within the calculated mortgage payment.</v>
      </c>
      <c r="E13" t="str">
        <f>" You can expect to pay around "&amp;DOLLAR(Top_30_Cities[[#This Row],[Avg Tax Paid]],2)&amp;" per year in property taxes. "&amp;Top_30_Cities[[#This Row],[Tax Payment]]</f>
        <v xml:space="preserve"> You can expect to pay around $5,645.26 per year in property taxes. The taxes paid on properties in Middletown are around the average. This could relate to the property tax rate or the having more home sales data points around the average price.</v>
      </c>
      <c r="F13"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404 homes sales in Middletown. This breaks down into 39.9% homes that were under $200k, 37.4% between $200-$400k, 19.8% between $400-$600k, and 3.0% above $600k.</v>
      </c>
      <c r="G13" t="str">
        <f>Top_30_Cities[[#This Row],[200k commentary]]</f>
        <v xml:space="preserve">With 39.9% of homes sales being under $200k, you should be able to find a lower priced home fairly easily in Middletown. </v>
      </c>
      <c r="H13" s="10" t="str">
        <f>Top_30_Cities[[#This Row],[200-400k commentary]]</f>
        <v xml:space="preserve">With 37.4% of homes sales being between $200-$400k, you should be able to find a fair priced home fairly easily in Middletown. </v>
      </c>
      <c r="I13" t="str">
        <f>Top_30_Cities[[#This Row],[400-600k commentary]]</f>
        <v xml:space="preserve">Having 19.8% of home sales between $400-$600k, it may be a little more difficult to secure a home but still relatively easy to find a home at this range in Middletown. </v>
      </c>
      <c r="J13" s="10" t="str">
        <f>Top_30_Cities[[#This Row],[600k+ commentary]]</f>
        <v>It will be extremely difficult to get a home in Middletown above $600k, only 3.0.% sold above $600k within the dataset. You may think of looking in other areas with more options or adjusting the price range you are looking at if wanting to stay in Middletown.</v>
      </c>
    </row>
    <row r="14" spans="1:10">
      <c r="A14"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Milford, we have 459 homes sales between 06/10/2024 and 10/19/2021, giving us a glimpse of homes sales values over a 965 day period. </v>
      </c>
      <c r="B14"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Milford is $467,251. This is on the high end of home prices in CT. Milford has a max price within the data set of $699,900 and a min price of $102,000. </v>
      </c>
      <c r="C14"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Milford has 2.86 bedrooms and 2.11 bathrooms. The home will typically be have around 1654 square feet of livable space.</v>
      </c>
      <c r="D14" t="str">
        <f>"The average tax rate in "&amp;Top_30_Cities[[#This Row],[city]]&amp;" is "&amp;Top_30_Cities[[#This Row],[Avg Tax Rate]]&amp;"%. "&amp;Top_30_Cities[[#This Row],[Taxes]]</f>
        <v>The average tax rate in Milford is 2.13%. This is one of the higher property tax rates in CT. Plan for a slightly higher mortgage payment based on the higher property tax rate.</v>
      </c>
      <c r="E14" t="str">
        <f>" You can expect to pay around "&amp;DOLLAR(Top_30_Cities[[#This Row],[Avg Tax Paid]],2)&amp;" per year in property taxes. "&amp;Top_30_Cities[[#This Row],[Tax Payment]]</f>
        <v xml:space="preserve"> You can expect to pay around $6,605.39 per year in property taxes. The taxes paid on properties in Milford are around the average. This could relate to the property tax rate or the having more home sales data points around the average price.</v>
      </c>
      <c r="F14"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459 homes sales in Milford. This breaks down into 4.1% homes that were under $200k, 25.1% between $200-$400k, 53.2% between $400-$600k, and 17.6% above $600k.</v>
      </c>
      <c r="G14" t="str">
        <f>Top_30_Cities[[#This Row],[200k commentary]]</f>
        <v>It will be extremely difficult to get a home in Milford for under $200k, only 4.1.% sold for under $200k within the dataset.You may think of looking in other areas with more options or increasing the price range you are looking at if wanting to stay in Milford.</v>
      </c>
      <c r="H14" s="10" t="str">
        <f>Top_30_Cities[[#This Row],[200-400k commentary]]</f>
        <v xml:space="preserve">With 25.1% of homes sales being between $200-$400k, you should be able to find a fair priced home fairly easily in Milford. </v>
      </c>
      <c r="I14" t="str">
        <f>Top_30_Cities[[#This Row],[400-600k commentary]]</f>
        <v xml:space="preserve">With 53.2% of homes sales being between $400-$600k, you should be able to find a fair priced home fairly easily in Milford. </v>
      </c>
      <c r="J14" s="10" t="str">
        <f>Top_30_Cities[[#This Row],[600k+ commentary]]</f>
        <v xml:space="preserve">Having 17.6% of home sales above $600k, it may be a little more difficult to secure a home but still relatively easy to find a home at this range in Milford. </v>
      </c>
    </row>
    <row r="15" spans="1:10">
      <c r="A15"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Naugatuck, we have 301 homes sales between 06/07/2024 and 11/10/2022, giving us a glimpse of homes sales values over a 575 day period. </v>
      </c>
      <c r="B15"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Naugatuck is $288,341. This is on the low end of home prices in CT. Naugatuck has a max price within the data set of $605,000 and a min price of $106,000. </v>
      </c>
      <c r="C15"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Naugatuck has 2.87 bedrooms and 1.91 bathrooms. The home will typically be have around 1505 square feet of livable space.</v>
      </c>
      <c r="D15" t="str">
        <f>"The average tax rate in "&amp;Top_30_Cities[[#This Row],[city]]&amp;" is "&amp;Top_30_Cities[[#This Row],[Avg Tax Rate]]&amp;"%. "&amp;Top_30_Cities[[#This Row],[Taxes]]</f>
        <v>The average tax rate in Naugatuck is 2.13%. This is one of the higher property tax rates in CT. Plan for a slightly higher mortgage payment based on the higher property tax rate.</v>
      </c>
      <c r="E15" t="str">
        <f>" You can expect to pay around "&amp;DOLLAR(Top_30_Cities[[#This Row],[Avg Tax Paid]],2)&amp;" per year in property taxes. "&amp;Top_30_Cities[[#This Row],[Tax Payment]]</f>
        <v xml:space="preserve"> You can expect to pay around $6,052.14 per year in property taxes. The taxes paid on properties in Naugatuck are around the average. This could relate to the property tax rate or the having more home sales data points around the average price.</v>
      </c>
      <c r="F15"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301 homes sales in Naugatuck. This breaks down into 29.6% homes that were under $200k, 55.8% between $200-$400k, 14.0% between $400-$600k, and 0.7% above $600k.</v>
      </c>
      <c r="G15" t="str">
        <f>Top_30_Cities[[#This Row],[200k commentary]]</f>
        <v xml:space="preserve">With 29.6% of homes sales being under $200k, you should be able to find a lower priced home fairly easily in Naugatuck. </v>
      </c>
      <c r="H15" s="10" t="str">
        <f>Top_30_Cities[[#This Row],[200-400k commentary]]</f>
        <v xml:space="preserve">With 55.8% of homes sales being between $200-$400k, you should be able to find a fair priced home fairly easily in Naugatuck. </v>
      </c>
      <c r="I15" t="str">
        <f>Top_30_Cities[[#This Row],[400-600k commentary]]</f>
        <v xml:space="preserve">Having 14.0% of home sales between $400-$600k, it may be a little more difficult to secure a home but still relatively easy to find a home at this range in Naugatuck. </v>
      </c>
      <c r="J15" s="10" t="str">
        <f>Top_30_Cities[[#This Row],[600k+ commentary]]</f>
        <v>It will be extremely difficult to get a home in Naugatuck above $600k, only 0.7.% sold above $600k within the dataset. You may think of looking in other areas with more options or adjusting the price range you are looking at if wanting to stay in Naugatuck.</v>
      </c>
    </row>
    <row r="16" spans="1:10">
      <c r="A16"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New Britain, we have 248 homes sales between 06/10/2024 and 11/30/2022, giving us a glimpse of homes sales values over a 558 day period. </v>
      </c>
      <c r="B16"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New Britain is $228,072. This is on the low end of home prices in CT. New Britain has a max price within the data set of $524,900 and a min price of $101,600. </v>
      </c>
      <c r="C16"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New Britain has 2.91 bedrooms and 1.82 bathrooms. The home will typically be have around 1445 square feet of livable space.</v>
      </c>
      <c r="D16" t="str">
        <f>"The average tax rate in "&amp;Top_30_Cities[[#This Row],[city]]&amp;" is "&amp;Top_30_Cities[[#This Row],[Avg Tax Rate]]&amp;"%. "&amp;Top_30_Cities[[#This Row],[Taxes]]</f>
        <v>The average tax rate in New Britain is 2.16%. This is one of the higher property tax rates in CT. Plan for a slightly higher mortgage payment based on the higher property tax rate.</v>
      </c>
      <c r="E16" t="str">
        <f>" You can expect to pay around "&amp;DOLLAR(Top_30_Cities[[#This Row],[Avg Tax Paid]],2)&amp;" per year in property taxes. "&amp;Top_30_Cities[[#This Row],[Tax Payment]]</f>
        <v xml:space="preserve"> You can expect to pay around $5,034.70 per year in property taxes. The taxes paid on properties in New Britain are around the average. This could relate to the property tax rate or the having more home sales data points around the average price.</v>
      </c>
      <c r="F16"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248 homes sales in New Britain. This breaks down into 41.5% homes that were under $200k, 54.8% between $200-$400k, 3.6% between $400-$600k, and 0.0% above $600k.</v>
      </c>
      <c r="G16" t="str">
        <f>Top_30_Cities[[#This Row],[200k commentary]]</f>
        <v xml:space="preserve">With 41.5% of homes sales being under $200k, you should be able to find a lower priced home fairly easily in New Britain. </v>
      </c>
      <c r="H16" s="10" t="str">
        <f>Top_30_Cities[[#This Row],[200-400k commentary]]</f>
        <v xml:space="preserve">With 54.8% of homes sales being between $200-$400k, you should be able to find a fair priced home fairly easily in New Britain. </v>
      </c>
      <c r="I16" t="str">
        <f>Top_30_Cities[[#This Row],[400-600k commentary]]</f>
        <v>It will be extremely difficult to get a home in New Britain between $400-$600k, only 3.6.% sold between $400-$600k within the dataset. You may think of looking in other areas with more options or adjusting the price range you are looking at if wanting to stay in New Britain.</v>
      </c>
      <c r="J16" s="10" t="str">
        <f>Top_30_Cities[[#This Row],[600k+ commentary]]</f>
        <v>It will be extremely difficult to get a home in New Britain above $600k, only 0.0.% sold above $600k within the dataset. You may think of looking in other areas with more options or adjusting the price range you are looking at if wanting to stay in New Britain.</v>
      </c>
    </row>
    <row r="17" spans="1:10">
      <c r="A17"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New Haven, we have 357 homes sales between 06/10/2024 and 09/20/2022, giving us a glimpse of homes sales values over a 629 day period. </v>
      </c>
      <c r="B17"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New Haven is $288,996. This is on the low end of home prices in CT. New Haven has a max price within the data set of $698,000 and a min price of $100,750. </v>
      </c>
      <c r="C17"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New Haven has 2.75 bedrooms and 1.94 bathrooms. The home will typically be have around 1502 square feet of livable space.</v>
      </c>
      <c r="D17" t="str">
        <f>"The average tax rate in "&amp;Top_30_Cities[[#This Row],[city]]&amp;" is "&amp;Top_30_Cities[[#This Row],[Avg Tax Rate]]&amp;"%. "&amp;Top_30_Cities[[#This Row],[Taxes]]</f>
        <v>The average tax rate in New Haven is 2.1%. This is one of the higher property tax rates in CT. Plan for a slightly higher mortgage payment based on the higher property tax rate.</v>
      </c>
      <c r="E17" t="str">
        <f>" You can expect to pay around "&amp;DOLLAR(Top_30_Cities[[#This Row],[Avg Tax Paid]],2)&amp;" per year in property taxes. "&amp;Top_30_Cities[[#This Row],[Tax Payment]]</f>
        <v xml:space="preserve"> You can expect to pay around $6,036.89 per year in property taxes. The taxes paid on properties in New Haven are around the average. This could relate to the property tax rate or the having more home sales data points around the average price.</v>
      </c>
      <c r="F17"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357 homes sales in New Haven. This breaks down into 37.5% homes that were under $200k, 39.5% between $200-$400k, 18.8% between $400-$600k, and 4.2% above $600k.</v>
      </c>
      <c r="G17" t="str">
        <f>Top_30_Cities[[#This Row],[200k commentary]]</f>
        <v xml:space="preserve">With 37.5% of homes sales being under $200k, you should be able to find a lower priced home fairly easily in New Haven. </v>
      </c>
      <c r="H17" s="10" t="str">
        <f>Top_30_Cities[[#This Row],[200-400k commentary]]</f>
        <v xml:space="preserve">With 39.5% of homes sales being between $200-$400k, you should be able to find a fair priced home fairly easily in New Haven. </v>
      </c>
      <c r="I17" t="str">
        <f>Top_30_Cities[[#This Row],[400-600k commentary]]</f>
        <v xml:space="preserve">Having 18.8% of home sales between $400-$600k, it may be a little more difficult to secure a home but still relatively easy to find a home at this range in New Haven. </v>
      </c>
      <c r="J17" s="10" t="str">
        <f>Top_30_Cities[[#This Row],[600k+ commentary]]</f>
        <v>It will be extremely difficult to get a home in New Haven above $600k, only 4.2.% sold above $600k within the dataset. You may think of looking in other areas with more options or adjusting the price range you are looking at if wanting to stay in New Haven.</v>
      </c>
    </row>
    <row r="18" spans="1:10">
      <c r="A18"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New Milford, we have 300 homes sales between 06/06/2024 and 08/12/2022, giving us a glimpse of homes sales values over a 664 day period. </v>
      </c>
      <c r="B18"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New Milford is $383,756. This is around the average price for homes in CT. New Milford has a max price within the data set of $696,400 and a min price of $105,000. </v>
      </c>
      <c r="C18"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New Milford has 2.72 bedrooms and 2.14 bathrooms. The home will typically be have around 1825 square feet of livable space.</v>
      </c>
      <c r="D18" t="str">
        <f>"The average tax rate in "&amp;Top_30_Cities[[#This Row],[city]]&amp;" is "&amp;Top_30_Cities[[#This Row],[Avg Tax Rate]]&amp;"%. "&amp;Top_30_Cities[[#This Row],[Taxes]]</f>
        <v>The average tax rate in New Milford is 1.78%. This is one of the lower tax rates in the state of CT. You may be able to capitalize on this by increasing the home purchase cost while still staying within budget for your new home.</v>
      </c>
      <c r="E18" t="str">
        <f>" You can expect to pay around "&amp;DOLLAR(Top_30_Cities[[#This Row],[Avg Tax Paid]],2)&amp;" per year in property taxes. "&amp;Top_30_Cities[[#This Row],[Tax Payment]]</f>
        <v xml:space="preserve"> You can expect to pay around $5,391.43 per year in property taxes. The taxes paid on properties in New Milford are around the average. This could relate to the property tax rate or the having more home sales data points around the average price.</v>
      </c>
      <c r="F18"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300 homes sales in New Milford. This breaks down into 26.3% homes that were under $200k, 25.0% between $200-$400k, 34.7% between $400-$600k, and 14.0% above $600k.</v>
      </c>
      <c r="G18" t="str">
        <f>Top_30_Cities[[#This Row],[200k commentary]]</f>
        <v xml:space="preserve">With 26.3% of homes sales being under $200k, you should be able to find a lower priced home fairly easily in New Milford. </v>
      </c>
      <c r="H18" s="10" t="str">
        <f>Top_30_Cities[[#This Row],[200-400k commentary]]</f>
        <v xml:space="preserve">With 25.0% of homes sales being between $200-$400k, you should be able to find a fair priced home fairly easily in New Milford. </v>
      </c>
      <c r="I18" t="str">
        <f>Top_30_Cities[[#This Row],[400-600k commentary]]</f>
        <v xml:space="preserve">With 34.7% of homes sales being between $400-$600k, you should be able to find a fair priced home fairly easily in New Milford. </v>
      </c>
      <c r="J18" s="10" t="str">
        <f>Top_30_Cities[[#This Row],[600k+ commentary]]</f>
        <v xml:space="preserve">Having 14.0% of home sales above $600k, it may be a little more difficult to secure a home but still relatively easy to find a home at this range in New Milford. </v>
      </c>
    </row>
    <row r="19" spans="1:10">
      <c r="A19"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Newington, we have 296 homes sales between 06/07/2024 and 11/01/2022, giving us a glimpse of homes sales values over a 584 day period. </v>
      </c>
      <c r="B19"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Newington is $320,251. This is around the average price for homes in CT. Newington has a max price within the data set of $679,850 and a min price of $107,000. </v>
      </c>
      <c r="C19"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Newington has 2.64 bedrooms and 2.07 bathrooms. The home will typically be have around 1628 square feet of livable space.</v>
      </c>
      <c r="D19" t="str">
        <f>"The average tax rate in "&amp;Top_30_Cities[[#This Row],[city]]&amp;" is "&amp;Top_30_Cities[[#This Row],[Avg Tax Rate]]&amp;"%. "&amp;Top_30_Cities[[#This Row],[Taxes]]</f>
        <v>The average tax rate in Newington is 2.16%. This is one of the higher property tax rates in CT. Plan for a slightly higher mortgage payment based on the higher property tax rate.</v>
      </c>
      <c r="E19" t="str">
        <f>" You can expect to pay around "&amp;DOLLAR(Top_30_Cities[[#This Row],[Avg Tax Paid]],2)&amp;" per year in property taxes. "&amp;Top_30_Cities[[#This Row],[Tax Payment]]</f>
        <v xml:space="preserve"> You can expect to pay around $5,675.62 per year in property taxes. The taxes paid on properties in Newington are around the average. This could relate to the property tax rate or the having more home sales data points around the average price.</v>
      </c>
      <c r="F19"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296 homes sales in Newington. This breaks down into 22.0% homes that were under $200k, 52.4% between $200-$400k, 23.6% between $400-$600k, and 2.0% above $600k.</v>
      </c>
      <c r="G19" t="str">
        <f>Top_30_Cities[[#This Row],[200k commentary]]</f>
        <v xml:space="preserve">Having 22.0% of home sales under $200k, it may be a little more difficult to secure a home but still relatively easy to find a home at this range in Newington. </v>
      </c>
      <c r="H19" s="10" t="str">
        <f>Top_30_Cities[[#This Row],[200-400k commentary]]</f>
        <v xml:space="preserve">With 52.4% of homes sales being between $200-$400k, you should be able to find a fair priced home fairly easily in Newington. </v>
      </c>
      <c r="I19" t="str">
        <f>Top_30_Cities[[#This Row],[400-600k commentary]]</f>
        <v xml:space="preserve">Having 23.6% of home sales between $400-$600k, it may be a little more difficult to secure a home but still relatively easy to find a home at this range in Newington. </v>
      </c>
      <c r="J19" s="10" t="str">
        <f>Top_30_Cities[[#This Row],[600k+ commentary]]</f>
        <v>It will be extremely difficult to get a home in Newington above $600k, only 2.0.% sold above $600k within the dataset. You may think of looking in other areas with more options or adjusting the price range you are looking at if wanting to stay in Newington.</v>
      </c>
    </row>
    <row r="20" spans="1:10">
      <c r="A20"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Norwalk, we have 678 homes sales between 06/10/2024 and 09/15/2021, giving us a glimpse of homes sales values over a 999 day period. </v>
      </c>
      <c r="B20"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Norwalk is $541,359. This is on the high end of home prices in CT. Norwalk has a max price within the data set of $699,900 and a min price of $125,000. </v>
      </c>
      <c r="C20"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Norwalk has 2.85 bedrooms and 2.27 bathrooms. The home will typically be have around 1709 square feet of livable space.</v>
      </c>
      <c r="D20" t="str">
        <f>"The average tax rate in "&amp;Top_30_Cities[[#This Row],[city]]&amp;" is "&amp;Top_30_Cities[[#This Row],[Avg Tax Rate]]&amp;"%. "&amp;Top_30_Cities[[#This Row],[Taxes]]</f>
        <v>The average tax rate in Norwalk is 1.69%. This is one of the lower tax rates in the state of CT. You may be able to capitalize on this by increasing the home purchase cost while still staying within budget for your new home.</v>
      </c>
      <c r="E20" t="str">
        <f>" You can expect to pay around "&amp;DOLLAR(Top_30_Cities[[#This Row],[Avg Tax Paid]],2)&amp;" per year in property taxes. "&amp;Top_30_Cities[[#This Row],[Tax Payment]]</f>
        <v xml:space="preserve"> You can expect to pay around $6,916.60 per year in property taxes. The taxes paid on properties in Norwalk are around the average. This could relate to the property tax rate or the having more home sales data points around the average price.</v>
      </c>
      <c r="F20"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678 homes sales in Norwalk. This breaks down into 3.8% homes that were under $200k, 11.2% between $200-$400k, 46.9% between $400-$600k, and 38.1% above $600k.</v>
      </c>
      <c r="G20" t="str">
        <f>Top_30_Cities[[#This Row],[200k commentary]]</f>
        <v>It will be extremely difficult to get a home in Norwalk for under $200k, only 3.8.% sold for under $200k within the dataset.You may think of looking in other areas with more options or increasing the price range you are looking at if wanting to stay in Norwalk.</v>
      </c>
      <c r="H20" s="10" t="str">
        <f>Top_30_Cities[[#This Row],[200-400k commentary]]</f>
        <v xml:space="preserve">Having 11.2% of home sales between $200-$400k, it may be a little more difficult to secure a home but still relatively easy to find a home at this range in Norwalk. </v>
      </c>
      <c r="I20" t="str">
        <f>Top_30_Cities[[#This Row],[400-600k commentary]]</f>
        <v xml:space="preserve">With 46.9% of homes sales being between $400-$600k, you should be able to find a fair priced home fairly easily in Norwalk. </v>
      </c>
      <c r="J20" s="10" t="str">
        <f>Top_30_Cities[[#This Row],[600k+ commentary]]</f>
        <v xml:space="preserve">With 38.1% of homes sales being above $600k, you should be able to find a fair priced home fairly easily in Norwalk. </v>
      </c>
    </row>
    <row r="21" spans="1:10">
      <c r="A21"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Norwich, we have 304 homes sales between 06/07/2024 and 11/02/2022, giving us a glimpse of homes sales values over a 583 day period. </v>
      </c>
      <c r="B21"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Norwich is $244,386. This is on the low end of home prices in CT. Norwich has a max price within the data set of $690,000 and a min price of $101,000. </v>
      </c>
      <c r="C21"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Norwich has 2.58 bedrooms and 1.77 bathrooms. The home will typically be have around 1427 square feet of livable space.</v>
      </c>
      <c r="D21" t="str">
        <f>"The average tax rate in "&amp;Top_30_Cities[[#This Row],[city]]&amp;" is "&amp;Top_30_Cities[[#This Row],[Avg Tax Rate]]&amp;"%. "&amp;Top_30_Cities[[#This Row],[Taxes]]</f>
        <v>The average tax rate in Norwich is 1.66%. This is one of the lower tax rates in the state of CT. You may be able to capitalize on this by increasing the home purchase cost while still staying within budget for your new home.</v>
      </c>
      <c r="E21" t="str">
        <f>" You can expect to pay around "&amp;DOLLAR(Top_30_Cities[[#This Row],[Avg Tax Paid]],2)&amp;" per year in property taxes. "&amp;Top_30_Cities[[#This Row],[Tax Payment]]</f>
        <v xml:space="preserve"> You can expect to pay around $4,290.29 per year in property taxes. The taxes paid on properties in Norwich are below the average. This could relate to Norwich having a lower tax rate or more affordable homes sales information within the data set.</v>
      </c>
      <c r="F21"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304 homes sales in Norwich. This breaks down into 43.4% homes that were under $200k, 46.7% between $200-$400k, 9.2% between $400-$600k, and 0.7% above $600k.</v>
      </c>
      <c r="G21" t="str">
        <f>Top_30_Cities[[#This Row],[200k commentary]]</f>
        <v xml:space="preserve">With 43.4% of homes sales being under $200k, you should be able to find a lower priced home fairly easily in Norwich. </v>
      </c>
      <c r="H21" s="10" t="str">
        <f>Top_30_Cities[[#This Row],[200-400k commentary]]</f>
        <v xml:space="preserve">With 46.7% of homes sales being between $200-$400k, you should be able to find a fair priced home fairly easily in Norwich. </v>
      </c>
      <c r="I21" t="str">
        <f>Top_30_Cities[[#This Row],[400-600k commentary]]</f>
        <v>With only having 9.2.% home sales being between $400-$600k, finding a home will be more difficult, but not impossible.You will want to stay vigilant on new homes that pop up in this range if you want to stay in Norwich.</v>
      </c>
      <c r="J21" s="10" t="str">
        <f>Top_30_Cities[[#This Row],[600k+ commentary]]</f>
        <v>It will be extremely difficult to get a home in Norwich above $600k, only 0.7.% sold above $600k within the dataset. You may think of looking in other areas with more options or adjusting the price range you are looking at if wanting to stay in Norwich.</v>
      </c>
    </row>
    <row r="22" spans="1:10">
      <c r="A22"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Shelton, we have 407 homes sales between 06/07/2024 and 11/22/2021, giving us a glimpse of homes sales values over a 928 day period. </v>
      </c>
      <c r="B22"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Shelton is $488,933. This is on the high end of home prices in CT. Shelton has a max price within the data set of $696,732 and a min price of $106,000. </v>
      </c>
      <c r="C22"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Shelton has 2.88 bedrooms and 2.58 bathrooms. The home will typically be have around 2007 square feet of livable space.</v>
      </c>
      <c r="D22" t="str">
        <f>"The average tax rate in "&amp;Top_30_Cities[[#This Row],[city]]&amp;" is "&amp;Top_30_Cities[[#This Row],[Avg Tax Rate]]&amp;"%. "&amp;Top_30_Cities[[#This Row],[Taxes]]</f>
        <v>The average tax rate in Shelton is 1.69%. This is one of the lower tax rates in the state of CT. You may be able to capitalize on this by increasing the home purchase cost while still staying within budget for your new home.</v>
      </c>
      <c r="E22" t="str">
        <f>" You can expect to pay around "&amp;DOLLAR(Top_30_Cities[[#This Row],[Avg Tax Paid]],2)&amp;" per year in property taxes. "&amp;Top_30_Cities[[#This Row],[Tax Payment]]</f>
        <v xml:space="preserve"> You can expect to pay around $4,577.22 per year in property taxes. The taxes paid on properties in Shelton are below the average. This could relate to Shelton having a lower tax rate or more affordable homes sales information within the data set.</v>
      </c>
      <c r="F22"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407 homes sales in Shelton. This breaks down into 3.7% homes that were under $200k, 23.8% between $200-$400k, 51.1% between $400-$600k, and 21.4% above $600k.</v>
      </c>
      <c r="G22" t="str">
        <f>Top_30_Cities[[#This Row],[200k commentary]]</f>
        <v>It will be extremely difficult to get a home in Shelton for under $200k, only 3.7.% sold for under $200k within the dataset.You may think of looking in other areas with more options or increasing the price range you are looking at if wanting to stay in Shelton.</v>
      </c>
      <c r="H22" s="10" t="str">
        <f>Top_30_Cities[[#This Row],[200-400k commentary]]</f>
        <v xml:space="preserve">Having 23.8% of home sales between $200-$400k, it may be a little more difficult to secure a home but still relatively easy to find a home at this range in Shelton. </v>
      </c>
      <c r="I22" t="str">
        <f>Top_30_Cities[[#This Row],[400-600k commentary]]</f>
        <v xml:space="preserve">With 51.1% of homes sales being between $400-$600k, you should be able to find a fair priced home fairly easily in Shelton. </v>
      </c>
      <c r="J22" s="10" t="str">
        <f>Top_30_Cities[[#This Row],[600k+ commentary]]</f>
        <v xml:space="preserve">Having 21.4% of home sales above $600k, it may be a little more difficult to secure a home but still relatively easy to find a home at this range in Shelton. </v>
      </c>
    </row>
    <row r="23" spans="1:10">
      <c r="A23"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Southington, we have 262 homes sales between 06/03/2024 and 05/31/2022, giving us a glimpse of homes sales values over a 734 day period. </v>
      </c>
      <c r="B23"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Southington is $412,893. This is around the average price for homes in CT. Southington has a max price within the data set of $699,900 and a min price of $111,000. </v>
      </c>
      <c r="C23"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Southington has 3.05 bedrooms and 2.41 bathrooms. The home will typically be have around 1978 square feet of livable space.</v>
      </c>
      <c r="D23" t="str">
        <f>"The average tax rate in "&amp;Top_30_Cities[[#This Row],[city]]&amp;" is "&amp;Top_30_Cities[[#This Row],[Avg Tax Rate]]&amp;"%. "&amp;Top_30_Cities[[#This Row],[Taxes]]</f>
        <v>The average tax rate in Southington is 2.16%. This is one of the higher property tax rates in CT. Plan for a slightly higher mortgage payment based on the higher property tax rate.</v>
      </c>
      <c r="E23" t="str">
        <f>" You can expect to pay around "&amp;DOLLAR(Top_30_Cities[[#This Row],[Avg Tax Paid]],2)&amp;" per year in property taxes. "&amp;Top_30_Cities[[#This Row],[Tax Payment]]</f>
        <v xml:space="preserve"> You can expect to pay around $6,166.98 per year in property taxes. The taxes paid on properties in Southington are around the average. This could relate to the property tax rate or the having more home sales data points around the average price.</v>
      </c>
      <c r="F23"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262 homes sales in Southington. This breaks down into 13.0% homes that were under $200k, 36.6% between $200-$400k, 33.6% between $400-$600k, and 16.8% above $600k.</v>
      </c>
      <c r="G23" t="str">
        <f>Top_30_Cities[[#This Row],[200k commentary]]</f>
        <v xml:space="preserve">Having 13.0% of home sales under $200k, it may be a little more difficult to secure a home but still relatively easy to find a home at this range in Southington. </v>
      </c>
      <c r="H23" s="10" t="str">
        <f>Top_30_Cities[[#This Row],[200-400k commentary]]</f>
        <v xml:space="preserve">With 36.6% of homes sales being between $200-$400k, you should be able to find a fair priced home fairly easily in Southington. </v>
      </c>
      <c r="I23" t="str">
        <f>Top_30_Cities[[#This Row],[400-600k commentary]]</f>
        <v xml:space="preserve">With 33.6% of homes sales being between $400-$600k, you should be able to find a fair priced home fairly easily in Southington. </v>
      </c>
      <c r="J23" s="10" t="str">
        <f>Top_30_Cities[[#This Row],[600k+ commentary]]</f>
        <v xml:space="preserve">Having 16.8% of home sales above $600k, it may be a little more difficult to secure a home but still relatively easy to find a home at this range in Southington. </v>
      </c>
    </row>
    <row r="24" spans="1:10">
      <c r="A24"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Stamford, we have 790 homes sales between 06/08/2024 and 09/01/2021, giving us a glimpse of homes sales values over a 1011 day period. </v>
      </c>
      <c r="B24"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Stamford is $512,429. This is on the high end of home prices in CT. Stamford has a max price within the data set of $699,500 and a min price of $110,888. </v>
      </c>
      <c r="C24"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Stamford has 2.56 bedrooms and 2.18 bathrooms. The home will typically be have around 1661 square feet of livable space.</v>
      </c>
      <c r="D24" t="str">
        <f>"The average tax rate in "&amp;Top_30_Cities[[#This Row],[city]]&amp;" is "&amp;Top_30_Cities[[#This Row],[Avg Tax Rate]]&amp;"%. "&amp;Top_30_Cities[[#This Row],[Taxes]]</f>
        <v>The average tax rate in Stamford is 1.69%. This is one of the lower tax rates in the state of CT. You may be able to capitalize on this by increasing the home purchase cost while still staying within budget for your new home.</v>
      </c>
      <c r="E24" t="str">
        <f>" You can expect to pay around "&amp;DOLLAR(Top_30_Cities[[#This Row],[Avg Tax Paid]],2)&amp;" per year in property taxes. "&amp;Top_30_Cities[[#This Row],[Tax Payment]]</f>
        <v xml:space="preserve"> You can expect to pay around $8,261.57 per year in property taxes. The taxes paid on properties in Stamford are higher than the average. This could relate to the tax rate or having having higher home values on average.</v>
      </c>
      <c r="F24"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790 homes sales in Stamford. This breaks down into 6.2% homes that were under $200k, 16.1% between $200-$400k, 41.4% between $400-$600k, and 36.3% above $600k.</v>
      </c>
      <c r="G24" t="str">
        <f>Top_30_Cities[[#This Row],[200k commentary]]</f>
        <v>With only having 6.2.% home sales being under $200k, finding a home will be more difficult, but not impossible.You will want to stay vigilant on new homes that pop up in this range if you want to stay in Stamford.</v>
      </c>
      <c r="H24" s="10" t="str">
        <f>Top_30_Cities[[#This Row],[200-400k commentary]]</f>
        <v xml:space="preserve">Having 16.1% of home sales between $200-$400k, it may be a little more difficult to secure a home but still relatively easy to find a home at this range in Stamford. </v>
      </c>
      <c r="I24" t="str">
        <f>Top_30_Cities[[#This Row],[400-600k commentary]]</f>
        <v xml:space="preserve">With 41.4% of homes sales being between $400-$600k, you should be able to find a fair priced home fairly easily in Stamford. </v>
      </c>
      <c r="J24" s="10" t="str">
        <f>Top_30_Cities[[#This Row],[600k+ commentary]]</f>
        <v xml:space="preserve">With 36.3% of homes sales being above $600k, you should be able to find a fair priced home fairly easily in Stamford. </v>
      </c>
    </row>
    <row r="25" spans="1:10">
      <c r="A25"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Stratford, we have 465 homes sales between 06/10/2024 and 05/24/2022, giving us a glimpse of homes sales values over a 748 day period. </v>
      </c>
      <c r="B25"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Stratford is $413,869. This is around the average price for homes in CT. Stratford has a max price within the data set of $696,600 and a min price of $105,000. </v>
      </c>
      <c r="C25"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Stratford has 2.78 bedrooms and 2.01 bathrooms. The home will typically be have around 1691 square feet of livable space.</v>
      </c>
      <c r="D25" t="str">
        <f>"The average tax rate in "&amp;Top_30_Cities[[#This Row],[city]]&amp;" is "&amp;Top_30_Cities[[#This Row],[Avg Tax Rate]]&amp;"%. "&amp;Top_30_Cities[[#This Row],[Taxes]]</f>
        <v>The average tax rate in Stratford is 1.68%. This is one of the lower tax rates in the state of CT. You may be able to capitalize on this by increasing the home purchase cost while still staying within budget for your new home.</v>
      </c>
      <c r="E25" t="str">
        <f>" You can expect to pay around "&amp;DOLLAR(Top_30_Cities[[#This Row],[Avg Tax Paid]],2)&amp;" per year in property taxes. "&amp;Top_30_Cities[[#This Row],[Tax Payment]]</f>
        <v xml:space="preserve"> You can expect to pay around $6,822.04 per year in property taxes. The taxes paid on properties in Stratford are around the average. This could relate to the property tax rate or the having more home sales data points around the average price.</v>
      </c>
      <c r="F25"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465 homes sales in Stratford. This breaks down into 11.6% homes that were under $200k, 29.7% between $200-$400k, 50.1% between $400-$600k, and 8.6% above $600k.</v>
      </c>
      <c r="G25" t="str">
        <f>Top_30_Cities[[#This Row],[200k commentary]]</f>
        <v xml:space="preserve">Having 11.6% of home sales under $200k, it may be a little more difficult to secure a home but still relatively easy to find a home at this range in Stratford. </v>
      </c>
      <c r="H25" s="10" t="str">
        <f>Top_30_Cities[[#This Row],[200-400k commentary]]</f>
        <v xml:space="preserve">With 29.7% of homes sales being between $200-$400k, you should be able to find a fair priced home fairly easily in Stratford. </v>
      </c>
      <c r="I25" t="str">
        <f>Top_30_Cities[[#This Row],[400-600k commentary]]</f>
        <v xml:space="preserve">With 50.1% of homes sales being between $400-$600k, you should be able to find a fair priced home fairly easily in Stratford. </v>
      </c>
      <c r="J25" s="10" t="str">
        <f>Top_30_Cities[[#This Row],[600k+ commentary]]</f>
        <v>With only having 8.6.% home sales being above $600k, finding a home will be more difficult, but not impossible.You will want to stay vigilant on new homes that pop up in this range if you want to stay in Stratford.</v>
      </c>
    </row>
    <row r="26" spans="1:10">
      <c r="A26"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Torrington, we have 291 homes sales between 06/07/2024 and 10/14/2022, giving us a glimpse of homes sales values over a 602 day period. </v>
      </c>
      <c r="B26"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Torrington is $249,829. This is on the low end of home prices in CT. Torrington has a max price within the data set of $665,500 and a min price of $105,000. </v>
      </c>
      <c r="C26"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Torrington has 2.71 bedrooms and 1.91 bathrooms. The home will typically be have around 1542 square feet of livable space.</v>
      </c>
      <c r="D26" t="str">
        <f>"The average tax rate in "&amp;Top_30_Cities[[#This Row],[city]]&amp;" is "&amp;Top_30_Cities[[#This Row],[Avg Tax Rate]]&amp;"%. "&amp;Top_30_Cities[[#This Row],[Taxes]]</f>
        <v>The average tax rate in Torrington is 1.78%. This is one of the lower tax rates in the state of CT. You may be able to capitalize on this by increasing the home purchase cost while still staying within budget for your new home.</v>
      </c>
      <c r="E26" t="str">
        <f>" You can expect to pay around "&amp;DOLLAR(Top_30_Cities[[#This Row],[Avg Tax Paid]],2)&amp;" per year in property taxes. "&amp;Top_30_Cities[[#This Row],[Tax Payment]]</f>
        <v xml:space="preserve"> You can expect to pay around $4,477.65 per year in property taxes. The taxes paid on properties in Torrington are below the average. This could relate to Torrington having a lower tax rate or more affordable homes sales information within the data set.</v>
      </c>
      <c r="F26"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291 homes sales in Torrington. This breaks down into 38.8% homes that were under $200k, 53.3% between $200-$400k, 6.5% between $400-$600k, and 1.4% above $600k.</v>
      </c>
      <c r="G26" t="str">
        <f>Top_30_Cities[[#This Row],[200k commentary]]</f>
        <v xml:space="preserve">With 38.8% of homes sales being under $200k, you should be able to find a lower priced home fairly easily in Torrington. </v>
      </c>
      <c r="H26" s="10" t="str">
        <f>Top_30_Cities[[#This Row],[200-400k commentary]]</f>
        <v xml:space="preserve">With 53.3% of homes sales being between $200-$400k, you should be able to find a fair priced home fairly easily in Torrington. </v>
      </c>
      <c r="I26" t="str">
        <f>Top_30_Cities[[#This Row],[400-600k commentary]]</f>
        <v>With only having 6.5.% home sales being between $400-$600k, finding a home will be more difficult, but not impossible.You will want to stay vigilant on new homes that pop up in this range if you want to stay in Torrington.</v>
      </c>
      <c r="J26" s="10" t="str">
        <f>Top_30_Cities[[#This Row],[600k+ commentary]]</f>
        <v>It will be extremely difficult to get a home in Torrington above $600k, only 1.4.% sold above $600k within the dataset. You may think of looking in other areas with more options or adjusting the price range you are looking at if wanting to stay in Torrington.</v>
      </c>
    </row>
    <row r="27" spans="1:10">
      <c r="A27"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Trumbull, we have 368 homes sales between 06/10/2024 and 08/30/2021, giving us a glimpse of homes sales values over a 1015 day period. </v>
      </c>
      <c r="B27"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Trumbull is $560,000. This is on the high end of home prices in CT. Trumbull has a max price within the data set of $699,000 and a min price of $112,500. </v>
      </c>
      <c r="C27"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Trumbull has 3.33 bedrooms and 2.53 bathrooms. The home will typically be have around 2264 square feet of livable space.</v>
      </c>
      <c r="D27" t="str">
        <f>"The average tax rate in "&amp;Top_30_Cities[[#This Row],[city]]&amp;" is "&amp;Top_30_Cities[[#This Row],[Avg Tax Rate]]&amp;"%. "&amp;Top_30_Cities[[#This Row],[Taxes]]</f>
        <v>The average tax rate in Trumbull is 1.69%. This is one of the lower tax rates in the state of CT. You may be able to capitalize on this by increasing the home purchase cost while still staying within budget for your new home.</v>
      </c>
      <c r="E27" t="str">
        <f>" You can expect to pay around "&amp;DOLLAR(Top_30_Cities[[#This Row],[Avg Tax Paid]],2)&amp;" per year in property taxes. "&amp;Top_30_Cities[[#This Row],[Tax Payment]]</f>
        <v xml:space="preserve"> You can expect to pay around $10,072.35 per year in property taxes. The taxes paid on properties in Trumbull are higher than the average. This could relate to the tax rate or having having higher home values on average.</v>
      </c>
      <c r="F27"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368 homes sales in Trumbull. This breaks down into 1.1% homes that were under $200k, 4.1% between $200-$400k, 56.5% between $400-$600k, and 38.3% above $600k.</v>
      </c>
      <c r="G27" t="str">
        <f>Top_30_Cities[[#This Row],[200k commentary]]</f>
        <v>It will be extremely difficult to get a home in Trumbull for under $200k, only 1.1.% sold for under $200k within the dataset.You may think of looking in other areas with more options or increasing the price range you are looking at if wanting to stay in Trumbull.</v>
      </c>
      <c r="H27" s="10" t="str">
        <f>Top_30_Cities[[#This Row],[200-400k commentary]]</f>
        <v>It will be extremely difficult to get a home in Trumbull between $200-$400k, only 4.1.% sold between $200-$400k within the dataset. You may think of looking in other areas with more options or adjusting the price range you are looking at if wanting to stay in Trumbull.</v>
      </c>
      <c r="I27" t="str">
        <f>Top_30_Cities[[#This Row],[400-600k commentary]]</f>
        <v xml:space="preserve">With 56.5% of homes sales being between $400-$600k, you should be able to find a fair priced home fairly easily in Trumbull. </v>
      </c>
      <c r="J27" s="10" t="str">
        <f>Top_30_Cities[[#This Row],[600k+ commentary]]</f>
        <v xml:space="preserve">With 38.3% of homes sales being above $600k, you should be able to find a fair priced home fairly easily in Trumbull. </v>
      </c>
    </row>
    <row r="28" spans="1:10">
      <c r="A28"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Wallingford, we have 289 homes sales between 06/07/2024 and 09/02/2022, giving us a glimpse of homes sales values over a 644 day period. </v>
      </c>
      <c r="B28"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Wallingford is $366,482. This is around the average price for homes in CT. Wallingford has a max price within the data set of $694,500 and a min price of $105,000. </v>
      </c>
      <c r="C28"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Wallingford has 2.81 bedrooms and 2.14 bathrooms. The home will typically be have around 1727 square feet of livable space.</v>
      </c>
      <c r="D28" t="str">
        <f>"The average tax rate in "&amp;Top_30_Cities[[#This Row],[city]]&amp;" is "&amp;Top_30_Cities[[#This Row],[Avg Tax Rate]]&amp;"%. "&amp;Top_30_Cities[[#This Row],[Taxes]]</f>
        <v>The average tax rate in Wallingford is 2.13%. This is one of the higher property tax rates in CT. Plan for a slightly higher mortgage payment based on the higher property tax rate.</v>
      </c>
      <c r="E28" t="str">
        <f>" You can expect to pay around "&amp;DOLLAR(Top_30_Cities[[#This Row],[Avg Tax Paid]],2)&amp;" per year in property taxes. "&amp;Top_30_Cities[[#This Row],[Tax Payment]]</f>
        <v xml:space="preserve"> You can expect to pay around $5,524.34 per year in property taxes. The taxes paid on properties in Wallingford are around the average. This could relate to the property tax rate or the having more home sales data points around the average price.</v>
      </c>
      <c r="F28"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289 homes sales in Wallingford. This breaks down into 20.4% homes that were under $200k, 41.2% between $200-$400k, 29.1% between $400-$600k, and 9.3% above $600k.</v>
      </c>
      <c r="G28" t="str">
        <f>Top_30_Cities[[#This Row],[200k commentary]]</f>
        <v xml:space="preserve">Having 20.4% of home sales under $200k, it may be a little more difficult to secure a home but still relatively easy to find a home at this range in Wallingford. </v>
      </c>
      <c r="H28" s="10" t="str">
        <f>Top_30_Cities[[#This Row],[200-400k commentary]]</f>
        <v xml:space="preserve">With 41.2% of homes sales being between $200-$400k, you should be able to find a fair priced home fairly easily in Wallingford. </v>
      </c>
      <c r="I28" t="str">
        <f>Top_30_Cities[[#This Row],[400-600k commentary]]</f>
        <v xml:space="preserve">With 29.1% of homes sales being between $400-$600k, you should be able to find a fair priced home fairly easily in Wallingford. </v>
      </c>
      <c r="J28" s="10" t="str">
        <f>Top_30_Cities[[#This Row],[600k+ commentary]]</f>
        <v>With only having 9.3.% home sales being above $600k, finding a home will be more difficult, but not impossible.You will want to stay vigilant on new homes that pop up in this range if you want to stay in Wallingford.</v>
      </c>
    </row>
    <row r="29" spans="1:10">
      <c r="A29"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Waterbury, we have 587 homes sales between 06/10/2024 and 10/28/2022, giving us a glimpse of homes sales values over a 591 day period. </v>
      </c>
      <c r="B29"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Waterbury is $220,305. This is on the low end of home prices in CT. Waterbury has a max price within the data set of $650,000 and a min price of $102,000. </v>
      </c>
      <c r="C29"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Waterbury has 2.74 bedrooms and 1.81 bathrooms. The home will typically be have around 1384 square feet of livable space.</v>
      </c>
      <c r="D29" t="str">
        <f>"The average tax rate in "&amp;Top_30_Cities[[#This Row],[city]]&amp;" is "&amp;Top_30_Cities[[#This Row],[Avg Tax Rate]]&amp;"%. "&amp;Top_30_Cities[[#This Row],[Taxes]]</f>
        <v>The average tax rate in Waterbury is 2.13%. This is one of the higher property tax rates in CT. Plan for a slightly higher mortgage payment based on the higher property tax rate.</v>
      </c>
      <c r="E29" t="str">
        <f>" You can expect to pay around "&amp;DOLLAR(Top_30_Cities[[#This Row],[Avg Tax Paid]],2)&amp;" per year in property taxes. "&amp;Top_30_Cities[[#This Row],[Tax Payment]]</f>
        <v xml:space="preserve"> You can expect to pay around $6,138.31 per year in property taxes. The taxes paid on properties in Waterbury are around the average. This could relate to the property tax rate or the having more home sales data points around the average price.</v>
      </c>
      <c r="F29"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587 homes sales in Waterbury. This breaks down into 46.5% homes that were under $200k, 51.1% between $200-$400k, 1.9% between $400-$600k, and 0.5% above $600k.</v>
      </c>
      <c r="G29" t="str">
        <f>Top_30_Cities[[#This Row],[200k commentary]]</f>
        <v xml:space="preserve">With 46.5% of homes sales being under $200k, you should be able to find a lower priced home fairly easily in Waterbury. </v>
      </c>
      <c r="H29" s="10" t="str">
        <f>Top_30_Cities[[#This Row],[200-400k commentary]]</f>
        <v xml:space="preserve">With 51.1% of homes sales being between $200-$400k, you should be able to find a fair priced home fairly easily in Waterbury. </v>
      </c>
      <c r="I29" t="str">
        <f>Top_30_Cities[[#This Row],[400-600k commentary]]</f>
        <v>It will be extremely difficult to get a home in Waterbury between $400-$600k, only 1.9.% sold between $400-$600k within the dataset. You may think of looking in other areas with more options or adjusting the price range you are looking at if wanting to stay in Waterbury.</v>
      </c>
      <c r="J29" s="10" t="str">
        <f>Top_30_Cities[[#This Row],[600k+ commentary]]</f>
        <v>It will be extremely difficult to get a home in Waterbury above $600k, only 0.5.% sold above $600k within the dataset. You may think of looking in other areas with more options or adjusting the price range you are looking at if wanting to stay in Waterbury.</v>
      </c>
    </row>
    <row r="30" spans="1:10">
      <c r="A30"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West Hartford, we have 520 homes sales between 06/10/2024 and 12/23/2021, giving us a glimpse of homes sales values over a 900 day period. </v>
      </c>
      <c r="B30"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West Hartford is $469,248. This is on the high end of home prices in CT. West Hartford has a max price within the data set of $695,000 and a min price of $103,000. </v>
      </c>
      <c r="C30"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West Hartford has 3.23 bedrooms and 2.53 bathrooms. The home will typically be have around 2030 square feet of livable space.</v>
      </c>
      <c r="D30" t="str">
        <f>"The average tax rate in "&amp;Top_30_Cities[[#This Row],[city]]&amp;" is "&amp;Top_30_Cities[[#This Row],[Avg Tax Rate]]&amp;"%. "&amp;Top_30_Cities[[#This Row],[Taxes]]</f>
        <v>The average tax rate in West Hartford is 2.16%. This is one of the higher property tax rates in CT. Plan for a slightly higher mortgage payment based on the higher property tax rate.</v>
      </c>
      <c r="E30" t="str">
        <f>" You can expect to pay around "&amp;DOLLAR(Top_30_Cities[[#This Row],[Avg Tax Paid]],2)&amp;" per year in property taxes. "&amp;Top_30_Cities[[#This Row],[Tax Payment]]</f>
        <v xml:space="preserve"> You can expect to pay around $9,532.43 per year in property taxes. The taxes paid on properties in West Hartford are higher than the average. This could relate to the tax rate or having having higher home values on average.</v>
      </c>
      <c r="F30"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520 homes sales in West Hartford. This breaks down into 4.2% homes that were under $200k, 25.8% between $200-$400k, 50.0% between $400-$600k, and 20.0% above $600k.</v>
      </c>
      <c r="G30" t="str">
        <f>Top_30_Cities[[#This Row],[200k commentary]]</f>
        <v>It will be extremely difficult to get a home in West Hartford for under $200k, only 4.2.% sold for under $200k within the dataset.You may think of looking in other areas with more options or increasing the price range you are looking at if wanting to stay in West Hartford.</v>
      </c>
      <c r="H30" s="10" t="str">
        <f>Top_30_Cities[[#This Row],[200-400k commentary]]</f>
        <v xml:space="preserve">With 25.8% of homes sales being between $200-$400k, you should be able to find a fair priced home fairly easily in West Hartford. </v>
      </c>
      <c r="I30" t="str">
        <f>Top_30_Cities[[#This Row],[400-600k commentary]]</f>
        <v xml:space="preserve">With 50.0% of homes sales being between $400-$600k, you should be able to find a fair priced home fairly easily in West Hartford. </v>
      </c>
      <c r="J30" s="10" t="str">
        <f>Top_30_Cities[[#This Row],[600k+ commentary]]</f>
        <v xml:space="preserve">Having 20.0% of home sales above $600k, it may be a little more difficult to secure a home but still relatively easy to find a home at this range in West Hartford. </v>
      </c>
    </row>
    <row r="31" spans="1:10">
      <c r="A31" t="str">
        <f>"Within our dataset for "&amp;Top_30_Cities[[#This Row],[city]]&amp;", we have "&amp;Top_30_Cities[[#This Row],[Count of zpid]]&amp;" homes sales between "&amp;TEXT(Top_30_Cities[[#This Row],[Latest dateSold]],"mm/dd/yyyy")&amp;" and "&amp;TEXT(Top_30_Cities[[#This Row],[Earliest dateSold]],"mm/dd/yyyy")&amp;", giving us a glimpse of homes sales values over a "&amp;Top_30_Cities[[#This Row],[Latest dateSold]]-Top_30_Cities[[#This Row],[Earliest dateSold]]&amp;" day period. "</f>
        <v xml:space="preserve">Within our dataset for West Haven, we have 268 homes sales between 06/10/2024 and 11/09/2022, giving us a glimpse of homes sales values over a 579 day period. </v>
      </c>
      <c r="B31" t="str">
        <f>"The average home price in "&amp;Top_30_Cities[[#This Row],[city]]&amp;" is "&amp;DOLLAR(Top_30_Cities[[#This Row],[Avg Price]],0)&amp;". "&amp;Top_30_Cities[[#This Row],[High or Low Avg Price]]&amp;" "&amp;Top_30_Cities[[#This Row],[city]]&amp;" has a max price within the data set of "&amp;DOLLAR(Top_30_Cities[[#This Row],[Max Price]],0)&amp;" and a min price of "&amp;DOLLAR(Top_30_Cities[[#This Row],[Min Price]],0)&amp;". "</f>
        <v xml:space="preserve">The average home price in West Haven is $298,749. This is on the low end of home prices in CT. West Haven has a max price within the data set of $674,900 and a min price of $101,000. </v>
      </c>
      <c r="C31" t="str">
        <f>"The typical home in "&amp;Top_30_Cities[[#This Row],[city]]&amp;" has "&amp;ROUND(Top_30_Cities[[#This Row],[Avg Beds]],2)&amp;" bedrooms and "&amp;ROUND(Top_30_Cities[[#This Row],[Avg Baths]],2)&amp;" bathrooms. The home will typically be have around "&amp;Top_30_Cities[[#This Row],[Avg Living Area]]&amp;" square feet of livable space."</f>
        <v>The typical home in West Haven has 2.79 bedrooms and 1.81 bathrooms. The home will typically be have around 1447 square feet of livable space.</v>
      </c>
      <c r="D31" t="str">
        <f>"The average tax rate in "&amp;Top_30_Cities[[#This Row],[city]]&amp;" is "&amp;Top_30_Cities[[#This Row],[Avg Tax Rate]]&amp;"%. "&amp;Top_30_Cities[[#This Row],[Taxes]]</f>
        <v>The average tax rate in West Haven is 2.11%. This is one of the higher property tax rates in CT. Plan for a slightly higher mortgage payment based on the higher property tax rate.</v>
      </c>
      <c r="E31" t="str">
        <f>" You can expect to pay around "&amp;DOLLAR(Top_30_Cities[[#This Row],[Avg Tax Paid]],2)&amp;" per year in property taxes. "&amp;Top_30_Cities[[#This Row],[Tax Payment]]</f>
        <v xml:space="preserve"> You can expect to pay around $5,790.77 per year in property taxes. The taxes paid on properties in West Haven are around the average. This could relate to the property tax rate or the having more home sales data points around the average price.</v>
      </c>
      <c r="F31" t="str">
        <f>"The data set looked at "&amp;Top_30_Cities[[#This Row],[Count of zpid]]&amp;" homes sales in "&amp;Top_30_Cities[[#This Row],[city]]&amp;". This breaks down into "&amp;TEXT(Top_30_Cities[[#This Row],[&lt;200k count %]],"0.0%")&amp;" homes that were under $200k, "&amp;TEXT(Top_30_Cities[[#This Row],[200-400k count %]],"0.0%")&amp;" between $200-$400k, "&amp;TEXT(Top_30_Cities[[#This Row],[400-600k count %]],"0.0%")&amp;" between $400-$600k, and "&amp;TEXT(Top_30_Cities[[#This Row],[600k count %]],"0.0%")&amp;" above $600k."</f>
        <v>The data set looked at 268 homes sales in West Haven. This breaks down into 29.9% homes that were under $200k, 52.2% between $200-$400k, 14.6% between $400-$600k, and 3.4% above $600k.</v>
      </c>
      <c r="G31" t="str">
        <f>Top_30_Cities[[#This Row],[200k commentary]]</f>
        <v xml:space="preserve">With 29.9% of homes sales being under $200k, you should be able to find a lower priced home fairly easily in West Haven. </v>
      </c>
      <c r="H31" s="10" t="str">
        <f>Top_30_Cities[[#This Row],[200-400k commentary]]</f>
        <v xml:space="preserve">With 52.2% of homes sales being between $200-$400k, you should be able to find a fair priced home fairly easily in West Haven. </v>
      </c>
      <c r="I31" t="str">
        <f>Top_30_Cities[[#This Row],[400-600k commentary]]</f>
        <v xml:space="preserve">Having 14.6% of home sales between $400-$600k, it may be a little more difficult to secure a home but still relatively easy to find a home at this range in West Haven. </v>
      </c>
      <c r="J31" s="10" t="str">
        <f>Top_30_Cities[[#This Row],[600k+ commentary]]</f>
        <v>It will be extremely difficult to get a home in West Haven above $600k, only 3.4.% sold above $600k within the dataset. You may think of looking in other areas with more options or adjusting the price range you are looking at if wanting to stay in West Haven.</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3221D-ED45-45D2-842B-2710E092C7B3}">
  <dimension ref="A1:AJ41"/>
  <sheetViews>
    <sheetView topLeftCell="AF1" workbookViewId="0">
      <selection activeCell="AJ3" sqref="AJ3"/>
    </sheetView>
  </sheetViews>
  <sheetFormatPr defaultRowHeight="15" outlineLevelCol="1"/>
  <cols>
    <col min="1" max="1" width="13.140625" bestFit="1" customWidth="1"/>
    <col min="2" max="2" width="15.42578125" bestFit="1" customWidth="1"/>
    <col min="3" max="3" width="18.7109375" style="3" hidden="1" customWidth="1" outlineLevel="1"/>
    <col min="4" max="4" width="17.42578125" style="3" hidden="1" customWidth="1" outlineLevel="1"/>
    <col min="5" max="7" width="12.5703125" style="4" hidden="1" customWidth="1" outlineLevel="1"/>
    <col min="8" max="8" width="15.140625" style="1" hidden="1" customWidth="1" outlineLevel="1"/>
    <col min="9" max="9" width="11.7109375" hidden="1" customWidth="1" outlineLevel="1"/>
    <col min="10" max="10" width="11.42578125" hidden="1" customWidth="1" outlineLevel="1"/>
    <col min="11" max="11" width="16" style="1" hidden="1" customWidth="1" outlineLevel="1"/>
    <col min="12" max="12" width="12.28515625" hidden="1" customWidth="1" outlineLevel="1"/>
    <col min="13" max="13" width="12" hidden="1" customWidth="1" outlineLevel="1"/>
    <col min="14" max="14" width="16.7109375" hidden="1" customWidth="1" outlineLevel="1"/>
    <col min="15" max="15" width="17.140625" bestFit="1" customWidth="1" collapsed="1"/>
    <col min="16" max="16" width="16.85546875" bestFit="1" customWidth="1"/>
    <col min="17" max="17" width="14.42578125" bestFit="1" customWidth="1"/>
    <col min="18" max="18" width="14.140625" style="4" bestFit="1" customWidth="1"/>
    <col min="19" max="19" width="14.140625" style="4" customWidth="1"/>
    <col min="20" max="22" width="14.140625" style="8" customWidth="1"/>
    <col min="23" max="23" width="44.5703125" style="8" bestFit="1" customWidth="1"/>
    <col min="24" max="24" width="160.140625" style="8" bestFit="1" customWidth="1"/>
    <col min="25" max="25" width="44.5703125" style="8" customWidth="1"/>
    <col min="26" max="26" width="16" style="8" bestFit="1" customWidth="1"/>
    <col min="27" max="28" width="18.7109375" style="8" bestFit="1" customWidth="1"/>
    <col min="29" max="29" width="14.85546875" style="8" bestFit="1" customWidth="1"/>
    <col min="30" max="30" width="209.7109375" style="8" bestFit="1" customWidth="1"/>
    <col min="31" max="31" width="230.85546875" style="8" bestFit="1" customWidth="1"/>
    <col min="32" max="32" width="245.7109375" style="8" bestFit="1" customWidth="1"/>
    <col min="33" max="33" width="238.85546875" style="8" bestFit="1" customWidth="1"/>
    <col min="34" max="34" width="14.140625" style="4" customWidth="1"/>
    <col min="36" max="36" width="175.85546875" bestFit="1" customWidth="1"/>
  </cols>
  <sheetData>
    <row r="1" spans="1:36">
      <c r="A1" t="s">
        <v>10</v>
      </c>
      <c r="B1" t="s">
        <v>11</v>
      </c>
      <c r="C1" s="3" t="s">
        <v>12</v>
      </c>
      <c r="D1" s="3" t="s">
        <v>13</v>
      </c>
      <c r="E1" s="4" t="s">
        <v>14</v>
      </c>
      <c r="F1" s="4" t="s">
        <v>15</v>
      </c>
      <c r="G1" s="4" t="s">
        <v>16</v>
      </c>
      <c r="H1" s="1" t="s">
        <v>17</v>
      </c>
      <c r="I1" t="s">
        <v>18</v>
      </c>
      <c r="J1" t="s">
        <v>19</v>
      </c>
      <c r="K1" s="1" t="s">
        <v>20</v>
      </c>
      <c r="L1" t="s">
        <v>21</v>
      </c>
      <c r="M1" t="s">
        <v>22</v>
      </c>
      <c r="N1" t="s">
        <v>23</v>
      </c>
      <c r="O1" t="s">
        <v>24</v>
      </c>
      <c r="P1" t="s">
        <v>25</v>
      </c>
      <c r="Q1" t="s">
        <v>26</v>
      </c>
      <c r="R1" s="4" t="s">
        <v>27</v>
      </c>
      <c r="S1" s="4" t="s">
        <v>28</v>
      </c>
      <c r="T1" s="8" t="s">
        <v>29</v>
      </c>
      <c r="U1" s="8" t="s">
        <v>30</v>
      </c>
      <c r="V1" s="8" t="s">
        <v>31</v>
      </c>
      <c r="W1" s="8" t="s">
        <v>32</v>
      </c>
      <c r="X1" s="8" t="s">
        <v>33</v>
      </c>
      <c r="Y1" s="8" t="s">
        <v>34</v>
      </c>
      <c r="Z1" s="8" t="s">
        <v>35</v>
      </c>
      <c r="AA1" s="8" t="s">
        <v>36</v>
      </c>
      <c r="AB1" s="8" t="s">
        <v>37</v>
      </c>
      <c r="AC1" s="8" t="s">
        <v>38</v>
      </c>
      <c r="AD1" s="8" t="s">
        <v>39</v>
      </c>
      <c r="AE1" s="8" t="s">
        <v>7</v>
      </c>
      <c r="AF1" s="8" t="s">
        <v>8</v>
      </c>
      <c r="AG1" s="8" t="s">
        <v>40</v>
      </c>
      <c r="AJ1" t="s">
        <v>0</v>
      </c>
    </row>
    <row r="2" spans="1:36">
      <c r="A2" t="s">
        <v>41</v>
      </c>
      <c r="B2">
        <v>504</v>
      </c>
      <c r="C2" s="3">
        <v>44750</v>
      </c>
      <c r="D2" s="3">
        <v>45450</v>
      </c>
      <c r="E2" s="4">
        <v>292137.37</v>
      </c>
      <c r="F2" s="4">
        <v>695000</v>
      </c>
      <c r="G2" s="4">
        <v>102500</v>
      </c>
      <c r="H2" s="2">
        <v>2.6747474747474747</v>
      </c>
      <c r="I2">
        <v>14</v>
      </c>
      <c r="J2">
        <v>0</v>
      </c>
      <c r="K2" s="2">
        <v>1.7393939393939395</v>
      </c>
      <c r="L2">
        <v>7</v>
      </c>
      <c r="M2">
        <v>0</v>
      </c>
      <c r="N2">
        <v>1423</v>
      </c>
      <c r="O2">
        <v>8537</v>
      </c>
      <c r="P2">
        <v>384</v>
      </c>
      <c r="Q2">
        <v>1.67</v>
      </c>
      <c r="R2" s="4">
        <v>5259.7</v>
      </c>
      <c r="S2" s="8">
        <f>VLOOKUP(Top_30_Cities[[#This Row],[city]],Table4[],2,0)</f>
        <v>184</v>
      </c>
      <c r="T2" s="8">
        <f>VLOOKUP(Top_30_Cities[[#This Row],[city]],Table4[],3,0)</f>
        <v>203</v>
      </c>
      <c r="U2" s="8">
        <f>VLOOKUP(Top_30_Cities[[#This Row],[city]],Table4[],4,0)</f>
        <v>105</v>
      </c>
      <c r="V2" s="8">
        <f>IF(ISBLANK(VLOOKUP(Top_30_Cities[[#This Row],[city]],Table4[],5,0)),0,VLOOKUP(Top_30_Cities[[#This Row],[city]],Table4[],5,0))</f>
        <v>12</v>
      </c>
      <c r="W2"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2"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lower tax rates in the state of CT. You may be able to capitalize on this by increasing the home purchase cost while still staying within budget for your new home.</v>
      </c>
      <c r="Y2"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Bridgeport are around the average. This could relate to the property tax rate or the having more home sales data points around the average price.</v>
      </c>
      <c r="Z2" s="9">
        <f>Top_30_Cities[[#This Row],[&lt;200k]]/Top_30_Cities[[#This Row],[Count of zpid]]</f>
        <v>0.36507936507936506</v>
      </c>
      <c r="AA2" s="9">
        <f>Top_30_Cities[[#This Row],[200-400k]]/Top_30_Cities[[#This Row],[Count of zpid]]</f>
        <v>0.40277777777777779</v>
      </c>
      <c r="AB2" s="9">
        <f>Top_30_Cities[[#This Row],[400-600k]]/Top_30_Cities[[#This Row],[Count of zpid]]</f>
        <v>0.20833333333333334</v>
      </c>
      <c r="AC2" s="9">
        <f>Top_30_Cities[[#This Row],[600k+]]/Top_30_Cities[[#This Row],[Count of zpid]]</f>
        <v>2.3809523809523808E-2</v>
      </c>
      <c r="AD2"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36.5% of homes sales being under $200k, you should be able to find a lower priced home fairly easily in Bridgeport. </v>
      </c>
      <c r="AE2"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40.3% of homes sales being between $200-$400k, you should be able to find a fair priced home fairly easily in Bridgeport. </v>
      </c>
      <c r="AF2"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Having 20.8% of home sales between $400-$600k, it may be a little more difficult to secure a home but still relatively easy to find a home at this range in Bridgeport. </v>
      </c>
      <c r="AG2" s="9" t="str">
        <f>IF(Top_30_Cities[[#This Row],[600k count %]]&gt;=0.25,"With "&amp;TEXT(Top_30_Cities[[#This Row],[600k count %]],"0.0%")&amp;" of homes sales being above $600k, you should be able to find a higher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up or down, you are looking at if wanting to stay in "&amp;Top_30_Cities[[#This Row],[city]]&amp;".")))</f>
        <v>It will be extremely difficult to get a home in Bridgeport above $600k, only 2.4.% sold above $600k within the dataset. You may think of looking in other areas with more options or adjusting the price range, up or down, you are looking at if wanting to stay in Bridgeport.</v>
      </c>
      <c r="AJ2" s="10" t="str">
        <f>Top_30_Cities[[#This Row],[400-600k commentary]]</f>
        <v xml:space="preserve">Having 20.8% of home sales between $400-$600k, it may be a little more difficult to secure a home but still relatively easy to find a home at this range in Bridgeport. </v>
      </c>
    </row>
    <row r="3" spans="1:36">
      <c r="A3" t="s">
        <v>42</v>
      </c>
      <c r="B3">
        <v>438</v>
      </c>
      <c r="C3" s="3">
        <v>44872</v>
      </c>
      <c r="D3" s="3">
        <v>45453</v>
      </c>
      <c r="E3" s="4">
        <v>301441.21000000002</v>
      </c>
      <c r="F3" s="4">
        <v>690713</v>
      </c>
      <c r="G3" s="4">
        <v>103000</v>
      </c>
      <c r="H3" s="2">
        <v>2.8528735632183908</v>
      </c>
      <c r="I3">
        <v>5</v>
      </c>
      <c r="J3">
        <v>1</v>
      </c>
      <c r="K3" s="2">
        <v>2.0343249427917618</v>
      </c>
      <c r="L3">
        <v>5</v>
      </c>
      <c r="M3">
        <v>0</v>
      </c>
      <c r="N3">
        <v>1612</v>
      </c>
      <c r="O3">
        <v>5185</v>
      </c>
      <c r="P3">
        <v>420</v>
      </c>
      <c r="Q3">
        <v>2.16</v>
      </c>
      <c r="R3" s="4">
        <v>4857.59</v>
      </c>
      <c r="S3" s="8">
        <f>VLOOKUP(Top_30_Cities[[#This Row],[city]],Table4[],2,0)</f>
        <v>122</v>
      </c>
      <c r="T3" s="8">
        <f>VLOOKUP(Top_30_Cities[[#This Row],[city]],Table4[],3,0)</f>
        <v>219</v>
      </c>
      <c r="U3" s="8">
        <f>VLOOKUP(Top_30_Cities[[#This Row],[city]],Table4[],4,0)</f>
        <v>81</v>
      </c>
      <c r="V3" s="8">
        <f>IF(ISBLANK(VLOOKUP(Top_30_Cities[[#This Row],[city]],Table4[],5,0)),0,VLOOKUP(Top_30_Cities[[#This Row],[city]],Table4[],5,0))</f>
        <v>16</v>
      </c>
      <c r="W3"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3"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3"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Bristol are around the average. This could relate to the property tax rate or the having more home sales data points around the average price.</v>
      </c>
      <c r="Z3" s="9">
        <f>Top_30_Cities[[#This Row],[&lt;200k]]/Top_30_Cities[[#This Row],[Count of zpid]]</f>
        <v>0.27853881278538811</v>
      </c>
      <c r="AA3" s="9">
        <f>Top_30_Cities[[#This Row],[200-400k]]/Top_30_Cities[[#This Row],[Count of zpid]]</f>
        <v>0.5</v>
      </c>
      <c r="AB3" s="9">
        <f>Top_30_Cities[[#This Row],[400-600k]]/Top_30_Cities[[#This Row],[Count of zpid]]</f>
        <v>0.18493150684931506</v>
      </c>
      <c r="AC3" s="9">
        <f>Top_30_Cities[[#This Row],[600k+]]/Top_30_Cities[[#This Row],[Count of zpid]]</f>
        <v>3.6529680365296802E-2</v>
      </c>
      <c r="AD3"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27.9% of homes sales being under $200k, you should be able to find a lower priced home fairly easily in Bristol. </v>
      </c>
      <c r="AE3"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50.0% of homes sales being between $200-$400k, you should be able to find a fair priced home fairly easily in Bristol. </v>
      </c>
      <c r="AF3"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Having 18.5% of home sales between $400-$600k, it may be a little more difficult to secure a home but still relatively easy to find a home at this range in Bristol. </v>
      </c>
      <c r="AG3"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Bristol above $600k, only 3.7.% sold above $600k within the dataset. You may think of looking in other areas with more options or adjusting the price range you are looking at if wanting to stay in Bristol.</v>
      </c>
      <c r="AJ3" s="10" t="str">
        <f>Top_30_Cities[[#This Row],[400-600k commentary]]</f>
        <v xml:space="preserve">Having 18.5% of home sales between $400-$600k, it may be a little more difficult to secure a home but still relatively easy to find a home at this range in Bristol. </v>
      </c>
    </row>
    <row r="4" spans="1:36">
      <c r="A4" t="s">
        <v>43</v>
      </c>
      <c r="B4">
        <v>258</v>
      </c>
      <c r="C4" s="3">
        <v>44452</v>
      </c>
      <c r="D4" s="3">
        <v>45450</v>
      </c>
      <c r="E4" s="4">
        <v>463848.35</v>
      </c>
      <c r="F4" s="4">
        <v>699987</v>
      </c>
      <c r="G4" s="4">
        <v>108606</v>
      </c>
      <c r="H4" s="2">
        <v>3.2334630350194553</v>
      </c>
      <c r="I4">
        <v>7</v>
      </c>
      <c r="J4">
        <v>1</v>
      </c>
      <c r="K4" s="2">
        <v>2.4824902723735409</v>
      </c>
      <c r="L4">
        <v>5</v>
      </c>
      <c r="M4">
        <v>1</v>
      </c>
      <c r="N4">
        <v>2177</v>
      </c>
      <c r="O4">
        <v>5320</v>
      </c>
      <c r="P4">
        <v>590</v>
      </c>
      <c r="Q4">
        <v>2.13</v>
      </c>
      <c r="R4" s="4">
        <v>7144.56</v>
      </c>
      <c r="S4" s="8">
        <f>VLOOKUP(Top_30_Cities[[#This Row],[city]],Table4[],2,0)</f>
        <v>28</v>
      </c>
      <c r="T4" s="8">
        <f>VLOOKUP(Top_30_Cities[[#This Row],[city]],Table4[],3,0)</f>
        <v>53</v>
      </c>
      <c r="U4" s="8">
        <f>VLOOKUP(Top_30_Cities[[#This Row],[city]],Table4[],4,0)</f>
        <v>111</v>
      </c>
      <c r="V4" s="8">
        <f>IF(ISBLANK(VLOOKUP(Top_30_Cities[[#This Row],[city]],Table4[],5,0)),0,VLOOKUP(Top_30_Cities[[#This Row],[city]],Table4[],5,0))</f>
        <v>66</v>
      </c>
      <c r="W4" s="8" t="str">
        <f>IF(Top_30_Cities[[#This Row],[Avg Price]]&gt;$E$34+50000,"This is on the high end of home prices in CT.",IF(Top_30_Cities[[#This Row],[Avg Price]]&gt;$E$34-50000,"This is around the average price for homes in CT.","This is on the low end of home prices in CT."))</f>
        <v>This is on the high end of home prices in CT.</v>
      </c>
      <c r="X4"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4"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Cheshire are around the average. This could relate to the property tax rate or the having more home sales data points around the average price.</v>
      </c>
      <c r="Z4" s="9">
        <f>Top_30_Cities[[#This Row],[&lt;200k]]/Top_30_Cities[[#This Row],[Count of zpid]]</f>
        <v>0.10852713178294573</v>
      </c>
      <c r="AA4" s="9">
        <f>Top_30_Cities[[#This Row],[200-400k]]/Top_30_Cities[[#This Row],[Count of zpid]]</f>
        <v>0.20542635658914729</v>
      </c>
      <c r="AB4" s="9">
        <f>Top_30_Cities[[#This Row],[400-600k]]/Top_30_Cities[[#This Row],[Count of zpid]]</f>
        <v>0.43023255813953487</v>
      </c>
      <c r="AC4" s="9">
        <f>Top_30_Cities[[#This Row],[600k+]]/Top_30_Cities[[#This Row],[Count of zpid]]</f>
        <v>0.2558139534883721</v>
      </c>
      <c r="AD4"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Having 10.9% of home sales under $200k, it may be a little more difficult to secure a home but still relatively easy to find a home at this range in Cheshire. </v>
      </c>
      <c r="AE4"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Having 20.5% of home sales between $200-$400k, it may be a little more difficult to secure a home but still relatively easy to find a home at this range in Cheshire. </v>
      </c>
      <c r="AF4"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43.0% of homes sales being between $400-$600k, you should be able to find a fair priced home fairly easily in Cheshire. </v>
      </c>
      <c r="AG4"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With 25.6% of homes sales being above $600k, you should be able to find a fair priced home fairly easily in Cheshire. </v>
      </c>
      <c r="AJ4" s="10" t="str">
        <f>Top_30_Cities[[#This Row],[400-600k commentary]]</f>
        <v xml:space="preserve">With 43.0% of homes sales being between $400-$600k, you should be able to find a fair priced home fairly easily in Cheshire. </v>
      </c>
    </row>
    <row r="5" spans="1:36">
      <c r="A5" t="s">
        <v>44</v>
      </c>
      <c r="B5">
        <v>559</v>
      </c>
      <c r="C5" s="3">
        <v>44463</v>
      </c>
      <c r="D5" s="3">
        <v>45453</v>
      </c>
      <c r="E5" s="4">
        <v>446874.1</v>
      </c>
      <c r="F5" s="4">
        <v>699995</v>
      </c>
      <c r="G5" s="4">
        <v>106000</v>
      </c>
      <c r="H5" s="2">
        <v>2.7454545454545456</v>
      </c>
      <c r="I5">
        <v>6</v>
      </c>
      <c r="J5">
        <v>1</v>
      </c>
      <c r="K5" s="2">
        <v>2.3321234119782215</v>
      </c>
      <c r="L5">
        <v>5</v>
      </c>
      <c r="M5">
        <v>1</v>
      </c>
      <c r="N5">
        <v>1806</v>
      </c>
      <c r="O5">
        <v>5488</v>
      </c>
      <c r="P5">
        <v>433</v>
      </c>
      <c r="Q5">
        <v>1.69</v>
      </c>
      <c r="R5" s="4">
        <v>5748.68</v>
      </c>
      <c r="S5" s="8">
        <f>VLOOKUP(Top_30_Cities[[#This Row],[city]],Table4[],2,0)</f>
        <v>54</v>
      </c>
      <c r="T5" s="8">
        <f>VLOOKUP(Top_30_Cities[[#This Row],[city]],Table4[],3,0)</f>
        <v>140</v>
      </c>
      <c r="U5" s="8">
        <f>VLOOKUP(Top_30_Cities[[#This Row],[city]],Table4[],4,0)</f>
        <v>256</v>
      </c>
      <c r="V5" s="8">
        <f>IF(ISBLANK(VLOOKUP(Top_30_Cities[[#This Row],[city]],Table4[],5,0)),0,VLOOKUP(Top_30_Cities[[#This Row],[city]],Table4[],5,0))</f>
        <v>109</v>
      </c>
      <c r="W5" s="8" t="str">
        <f>IF(Top_30_Cities[[#This Row],[Avg Price]]&gt;$E$34+50000,"This is on the high end of home prices in CT.",IF(Top_30_Cities[[#This Row],[Avg Price]]&gt;$E$34-50000,"This is around the average price for homes in CT.","This is on the low end of home prices in CT."))</f>
        <v>This is on the high end of home prices in CT.</v>
      </c>
      <c r="X5"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lower tax rates in the state of CT. You may be able to capitalize on this by increasing the home purchase cost while still staying within budget for your new home.</v>
      </c>
      <c r="Y5"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Danbury are around the average. This could relate to the property tax rate or the having more home sales data points around the average price.</v>
      </c>
      <c r="Z5" s="9">
        <f>Top_30_Cities[[#This Row],[&lt;200k]]/Top_30_Cities[[#This Row],[Count of zpid]]</f>
        <v>9.6601073345259386E-2</v>
      </c>
      <c r="AA5" s="9">
        <f>Top_30_Cities[[#This Row],[200-400k]]/Top_30_Cities[[#This Row],[Count of zpid]]</f>
        <v>0.25044722719141321</v>
      </c>
      <c r="AB5" s="9">
        <f>Top_30_Cities[[#This Row],[400-600k]]/Top_30_Cities[[#This Row],[Count of zpid]]</f>
        <v>0.45796064400715564</v>
      </c>
      <c r="AC5" s="9">
        <f>Top_30_Cities[[#This Row],[600k+]]/Top_30_Cities[[#This Row],[Count of zpid]]</f>
        <v>0.19499105545617174</v>
      </c>
      <c r="AD5"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With only having 9.7.% home sales being under $200k, finding a home will be more difficult, but not impossible.You will want to stay vigilant on new homes that pop up in this range if you want to stay in Danbury.</v>
      </c>
      <c r="AE5"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25.0% of homes sales being between $200-$400k, you should be able to find a fair priced home fairly easily in Danbury. </v>
      </c>
      <c r="AF5"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45.8% of homes sales being between $400-$600k, you should be able to find a fair priced home fairly easily in Danbury. </v>
      </c>
      <c r="AG5"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Having 19.5% of home sales above $600k, it may be a little more difficult to secure a home but still relatively easy to find a home at this range in Danbury. </v>
      </c>
      <c r="AJ5" s="10" t="str">
        <f>Top_30_Cities[[#This Row],[400-600k commentary]]</f>
        <v xml:space="preserve">With 45.8% of homes sales being between $400-$600k, you should be able to find a fair priced home fairly easily in Danbury. </v>
      </c>
    </row>
    <row r="6" spans="1:36">
      <c r="A6" t="s">
        <v>45</v>
      </c>
      <c r="B6">
        <v>259</v>
      </c>
      <c r="C6" s="3">
        <v>44883</v>
      </c>
      <c r="D6" s="3">
        <v>45453</v>
      </c>
      <c r="E6" s="4">
        <v>245985.05</v>
      </c>
      <c r="F6" s="4">
        <v>540500</v>
      </c>
      <c r="G6" s="4">
        <v>101700</v>
      </c>
      <c r="H6" s="2">
        <v>2.7906976744186047</v>
      </c>
      <c r="I6">
        <v>6</v>
      </c>
      <c r="J6">
        <v>1</v>
      </c>
      <c r="K6" s="2">
        <v>1.7413127413127414</v>
      </c>
      <c r="L6">
        <v>5</v>
      </c>
      <c r="M6">
        <v>1</v>
      </c>
      <c r="N6">
        <v>1363</v>
      </c>
      <c r="O6">
        <v>3882</v>
      </c>
      <c r="P6">
        <v>588</v>
      </c>
      <c r="Q6">
        <v>2.16</v>
      </c>
      <c r="R6" s="4">
        <v>5633.36</v>
      </c>
      <c r="S6" s="8">
        <f>VLOOKUP(Top_30_Cities[[#This Row],[city]],Table4[],2,0)</f>
        <v>84</v>
      </c>
      <c r="T6" s="8">
        <f>VLOOKUP(Top_30_Cities[[#This Row],[city]],Table4[],3,0)</f>
        <v>167</v>
      </c>
      <c r="U6" s="8">
        <f>VLOOKUP(Top_30_Cities[[#This Row],[city]],Table4[],4,0)</f>
        <v>8</v>
      </c>
      <c r="V6" s="8">
        <f>IF(ISBLANK(VLOOKUP(Top_30_Cities[[#This Row],[city]],Table4[],5,0)),0,VLOOKUP(Top_30_Cities[[#This Row],[city]],Table4[],5,0))</f>
        <v>0</v>
      </c>
      <c r="W6"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6"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6"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East Hartford are around the average. This could relate to the property tax rate or the having more home sales data points around the average price.</v>
      </c>
      <c r="Z6" s="9">
        <f>Top_30_Cities[[#This Row],[&lt;200k]]/Top_30_Cities[[#This Row],[Count of zpid]]</f>
        <v>0.32432432432432434</v>
      </c>
      <c r="AA6" s="9">
        <f>Top_30_Cities[[#This Row],[200-400k]]/Top_30_Cities[[#This Row],[Count of zpid]]</f>
        <v>0.64478764478764483</v>
      </c>
      <c r="AB6" s="9">
        <f>Top_30_Cities[[#This Row],[400-600k]]/Top_30_Cities[[#This Row],[Count of zpid]]</f>
        <v>3.0888030888030889E-2</v>
      </c>
      <c r="AC6" s="9">
        <f>Top_30_Cities[[#This Row],[600k+]]/Top_30_Cities[[#This Row],[Count of zpid]]</f>
        <v>0</v>
      </c>
      <c r="AD6"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32.4% of homes sales being under $200k, you should be able to find a lower priced home fairly easily in East Hartford. </v>
      </c>
      <c r="AE6"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64.5% of homes sales being between $200-$400k, you should be able to find a fair priced home fairly easily in East Hartford. </v>
      </c>
      <c r="AF6"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It will be extremely difficult to get a home in East Hartford between $400-$600k, only 3.1.% sold between $400-$600k within the dataset. You may think of looking in other areas with more options or adjusting the price range you are looking at if wanting to stay in East Hartford.</v>
      </c>
      <c r="AG6"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East Hartford above $600k, only 0.0.% sold above $600k within the dataset. You may think of looking in other areas with more options or adjusting the price range you are looking at if wanting to stay in East Hartford.</v>
      </c>
      <c r="AJ6" s="10" t="str">
        <f>Top_30_Cities[[#This Row],[400-600k commentary]]</f>
        <v>It will be extremely difficult to get a home in East Hartford between $400-$600k, only 3.1.% sold between $400-$600k within the dataset. You may think of looking in other areas with more options or adjusting the price range you are looking at if wanting to stay in East Hartford.</v>
      </c>
    </row>
    <row r="7" spans="1:36">
      <c r="A7" t="s">
        <v>46</v>
      </c>
      <c r="B7">
        <v>338</v>
      </c>
      <c r="C7" s="3">
        <v>44865</v>
      </c>
      <c r="D7" s="3">
        <v>45450</v>
      </c>
      <c r="E7" s="4">
        <v>286652.05</v>
      </c>
      <c r="F7" s="4">
        <v>605000</v>
      </c>
      <c r="G7" s="4">
        <v>105000</v>
      </c>
      <c r="H7" s="2">
        <v>2.9345238095238093</v>
      </c>
      <c r="I7">
        <v>6</v>
      </c>
      <c r="J7">
        <v>0</v>
      </c>
      <c r="K7" s="2">
        <v>1.8392857142857142</v>
      </c>
      <c r="L7">
        <v>4</v>
      </c>
      <c r="M7">
        <v>0</v>
      </c>
      <c r="N7">
        <v>1517</v>
      </c>
      <c r="O7">
        <v>3840</v>
      </c>
      <c r="P7">
        <v>628</v>
      </c>
      <c r="Q7">
        <v>2.16</v>
      </c>
      <c r="R7" s="4">
        <v>5133.12</v>
      </c>
      <c r="S7" s="8">
        <f>VLOOKUP(Top_30_Cities[[#This Row],[city]],Table4[],2,0)</f>
        <v>61</v>
      </c>
      <c r="T7" s="8">
        <f>VLOOKUP(Top_30_Cities[[#This Row],[city]],Table4[],3,0)</f>
        <v>239</v>
      </c>
      <c r="U7" s="8">
        <f>VLOOKUP(Top_30_Cities[[#This Row],[city]],Table4[],4,0)</f>
        <v>37</v>
      </c>
      <c r="V7" s="8">
        <f>IF(ISBLANK(VLOOKUP(Top_30_Cities[[#This Row],[city]],Table4[],5,0)),0,VLOOKUP(Top_30_Cities[[#This Row],[city]],Table4[],5,0))</f>
        <v>1</v>
      </c>
      <c r="W7"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7"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7"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Enfield are around the average. This could relate to the property tax rate or the having more home sales data points around the average price.</v>
      </c>
      <c r="Z7" s="9">
        <f>Top_30_Cities[[#This Row],[&lt;200k]]/Top_30_Cities[[#This Row],[Count of zpid]]</f>
        <v>0.18047337278106509</v>
      </c>
      <c r="AA7" s="9">
        <f>Top_30_Cities[[#This Row],[200-400k]]/Top_30_Cities[[#This Row],[Count of zpid]]</f>
        <v>0.70710059171597628</v>
      </c>
      <c r="AB7" s="9">
        <f>Top_30_Cities[[#This Row],[400-600k]]/Top_30_Cities[[#This Row],[Count of zpid]]</f>
        <v>0.10946745562130178</v>
      </c>
      <c r="AC7" s="9">
        <f>Top_30_Cities[[#This Row],[600k+]]/Top_30_Cities[[#This Row],[Count of zpid]]</f>
        <v>2.9585798816568047E-3</v>
      </c>
      <c r="AD7"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Having 18.0% of home sales under $200k, it may be a little more difficult to secure a home but still relatively easy to find a home at this range in Enfield. </v>
      </c>
      <c r="AE7"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70.7% of homes sales being between $200-$400k, you should be able to find a fair priced home fairly easily in Enfield. </v>
      </c>
      <c r="AF7"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Having 10.9% of home sales between $400-$600k, it may be a little more difficult to secure a home but still relatively easy to find a home at this range in Enfield. </v>
      </c>
      <c r="AG7"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Enfield above $600k, only 0.3.% sold above $600k within the dataset. You may think of looking in other areas with more options or adjusting the price range you are looking at if wanting to stay in Enfield.</v>
      </c>
      <c r="AJ7" s="10" t="str">
        <f>Top_30_Cities[[#This Row],[400-600k commentary]]</f>
        <v xml:space="preserve">Having 10.9% of home sales between $400-$600k, it may be a little more difficult to secure a home but still relatively easy to find a home at this range in Enfield. </v>
      </c>
    </row>
    <row r="8" spans="1:36">
      <c r="A8" t="s">
        <v>47</v>
      </c>
      <c r="B8">
        <v>298</v>
      </c>
      <c r="C8" s="3">
        <v>44438</v>
      </c>
      <c r="D8" s="3">
        <v>45450</v>
      </c>
      <c r="E8" s="4">
        <v>572011.92000000004</v>
      </c>
      <c r="F8" s="4">
        <v>699000</v>
      </c>
      <c r="G8" s="4">
        <v>170000</v>
      </c>
      <c r="H8" s="2">
        <v>2.9562289562289563</v>
      </c>
      <c r="I8">
        <v>7</v>
      </c>
      <c r="J8">
        <v>1</v>
      </c>
      <c r="K8" s="2">
        <v>2.127946127946128</v>
      </c>
      <c r="L8">
        <v>5</v>
      </c>
      <c r="M8">
        <v>1</v>
      </c>
      <c r="N8">
        <v>1677</v>
      </c>
      <c r="O8">
        <v>4090</v>
      </c>
      <c r="P8">
        <v>608</v>
      </c>
      <c r="Q8">
        <v>1.69</v>
      </c>
      <c r="R8" s="4">
        <v>8338.7800000000007</v>
      </c>
      <c r="S8" s="8">
        <f>VLOOKUP(Top_30_Cities[[#This Row],[city]],Table4[],2,0)</f>
        <v>1</v>
      </c>
      <c r="T8" s="8">
        <f>VLOOKUP(Top_30_Cities[[#This Row],[city]],Table4[],3,0)</f>
        <v>19</v>
      </c>
      <c r="U8" s="8">
        <f>VLOOKUP(Top_30_Cities[[#This Row],[city]],Table4[],4,0)</f>
        <v>143</v>
      </c>
      <c r="V8" s="8">
        <f>IF(ISBLANK(VLOOKUP(Top_30_Cities[[#This Row],[city]],Table4[],5,0)),0,VLOOKUP(Top_30_Cities[[#This Row],[city]],Table4[],5,0))</f>
        <v>135</v>
      </c>
      <c r="W8" s="8" t="str">
        <f>IF(Top_30_Cities[[#This Row],[Avg Price]]&gt;$E$34+50000,"This is on the high end of home prices in CT.",IF(Top_30_Cities[[#This Row],[Avg Price]]&gt;$E$34-50000,"This is around the average price for homes in CT.","This is on the low end of home prices in CT."))</f>
        <v>This is on the high end of home prices in CT.</v>
      </c>
      <c r="X8"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lower tax rates in the state of CT. You may be able to capitalize on this by increasing the home purchase cost while still staying within budget for your new home.</v>
      </c>
      <c r="Y8"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Fairfield are higher than the average. This could relate to the tax rate or having having higher home values on average.</v>
      </c>
      <c r="Z8" s="9">
        <f>Top_30_Cities[[#This Row],[&lt;200k]]/Top_30_Cities[[#This Row],[Count of zpid]]</f>
        <v>3.3557046979865771E-3</v>
      </c>
      <c r="AA8" s="9">
        <f>Top_30_Cities[[#This Row],[200-400k]]/Top_30_Cities[[#This Row],[Count of zpid]]</f>
        <v>6.3758389261744972E-2</v>
      </c>
      <c r="AB8" s="9">
        <f>Top_30_Cities[[#This Row],[400-600k]]/Top_30_Cities[[#This Row],[Count of zpid]]</f>
        <v>0.47986577181208051</v>
      </c>
      <c r="AC8" s="9">
        <f>Top_30_Cities[[#This Row],[600k+]]/Top_30_Cities[[#This Row],[Count of zpid]]</f>
        <v>0.45302013422818793</v>
      </c>
      <c r="AD8"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It will be extremely difficult to get a home in Fairfield for under $200k, only 0.3.% sold for under $200k within the dataset.You may think of looking in other areas with more options or increasing the price range you are looking at if wanting to stay in Fairfield.</v>
      </c>
      <c r="AE8"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With only having 6.4.% home sales being between $200-$400k, finding a home will be more difficult, but not impossible.You will want to stay vigilant on new homes that pop up in this range if you want to stay in Fairfield.</v>
      </c>
      <c r="AF8"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48.0% of homes sales being between $400-$600k, you should be able to find a fair priced home fairly easily in Fairfield. </v>
      </c>
      <c r="AG8"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With 45.3% of homes sales being above $600k, you should be able to find a fair priced home fairly easily in Fairfield. </v>
      </c>
      <c r="AJ8" s="10" t="str">
        <f>Top_30_Cities[[#This Row],[400-600k commentary]]</f>
        <v xml:space="preserve">With 48.0% of homes sales being between $400-$600k, you should be able to find a fair priced home fairly easily in Fairfield. </v>
      </c>
    </row>
    <row r="9" spans="1:36">
      <c r="A9" t="s">
        <v>48</v>
      </c>
      <c r="B9">
        <v>274</v>
      </c>
      <c r="C9" s="3">
        <v>44515</v>
      </c>
      <c r="D9" s="3">
        <v>45450</v>
      </c>
      <c r="E9" s="4">
        <v>447400.57</v>
      </c>
      <c r="F9" s="4">
        <v>699900</v>
      </c>
      <c r="G9" s="4">
        <v>105000</v>
      </c>
      <c r="H9" s="2">
        <v>3.0769230769230771</v>
      </c>
      <c r="I9">
        <v>6</v>
      </c>
      <c r="J9">
        <v>1</v>
      </c>
      <c r="K9" s="2">
        <v>2.567765567765568</v>
      </c>
      <c r="L9">
        <v>5</v>
      </c>
      <c r="M9">
        <v>1</v>
      </c>
      <c r="N9">
        <v>2027</v>
      </c>
      <c r="O9">
        <v>4884</v>
      </c>
      <c r="P9">
        <v>448</v>
      </c>
      <c r="Q9">
        <v>2.16</v>
      </c>
      <c r="R9" s="4">
        <v>8213.68</v>
      </c>
      <c r="S9" s="8">
        <f>VLOOKUP(Top_30_Cities[[#This Row],[city]],Table4[],2,0)</f>
        <v>20</v>
      </c>
      <c r="T9" s="8">
        <f>VLOOKUP(Top_30_Cities[[#This Row],[city]],Table4[],3,0)</f>
        <v>87</v>
      </c>
      <c r="U9" s="8">
        <f>VLOOKUP(Top_30_Cities[[#This Row],[city]],Table4[],4,0)</f>
        <v>122</v>
      </c>
      <c r="V9" s="8">
        <f>IF(ISBLANK(VLOOKUP(Top_30_Cities[[#This Row],[city]],Table4[],5,0)),0,VLOOKUP(Top_30_Cities[[#This Row],[city]],Table4[],5,0))</f>
        <v>45</v>
      </c>
      <c r="W9" s="8" t="str">
        <f>IF(Top_30_Cities[[#This Row],[Avg Price]]&gt;$E$34+50000,"This is on the high end of home prices in CT.",IF(Top_30_Cities[[#This Row],[Avg Price]]&gt;$E$34-50000,"This is around the average price for homes in CT.","This is on the low end of home prices in CT."))</f>
        <v>This is on the high end of home prices in CT.</v>
      </c>
      <c r="X9"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9"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Glastonbury are higher than the average. This could relate to the tax rate or having having higher home values on average.</v>
      </c>
      <c r="Z9" s="9">
        <f>Top_30_Cities[[#This Row],[&lt;200k]]/Top_30_Cities[[#This Row],[Count of zpid]]</f>
        <v>7.2992700729927001E-2</v>
      </c>
      <c r="AA9" s="9">
        <f>Top_30_Cities[[#This Row],[200-400k]]/Top_30_Cities[[#This Row],[Count of zpid]]</f>
        <v>0.31751824817518248</v>
      </c>
      <c r="AB9" s="9">
        <f>Top_30_Cities[[#This Row],[400-600k]]/Top_30_Cities[[#This Row],[Count of zpid]]</f>
        <v>0.44525547445255476</v>
      </c>
      <c r="AC9" s="9">
        <f>Top_30_Cities[[#This Row],[600k+]]/Top_30_Cities[[#This Row],[Count of zpid]]</f>
        <v>0.16423357664233576</v>
      </c>
      <c r="AD9"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With only having 7.3.% home sales being under $200k, finding a home will be more difficult, but not impossible.You will want to stay vigilant on new homes that pop up in this range if you want to stay in Glastonbury.</v>
      </c>
      <c r="AE9"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31.8% of homes sales being between $200-$400k, you should be able to find a fair priced home fairly easily in Glastonbury. </v>
      </c>
      <c r="AF9"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44.5% of homes sales being between $400-$600k, you should be able to find a fair priced home fairly easily in Glastonbury. </v>
      </c>
      <c r="AG9"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Having 16.4% of home sales above $600k, it may be a little more difficult to secure a home but still relatively easy to find a home at this range in Glastonbury. </v>
      </c>
      <c r="AJ9" s="10" t="str">
        <f>Top_30_Cities[[#This Row],[400-600k commentary]]</f>
        <v xml:space="preserve">With 44.5% of homes sales being between $400-$600k, you should be able to find a fair priced home fairly easily in Glastonbury. </v>
      </c>
    </row>
    <row r="10" spans="1:36">
      <c r="A10" t="s">
        <v>49</v>
      </c>
      <c r="B10">
        <v>469</v>
      </c>
      <c r="C10" s="3">
        <v>44729</v>
      </c>
      <c r="D10" s="3">
        <v>45450</v>
      </c>
      <c r="E10" s="4">
        <v>318095.67</v>
      </c>
      <c r="F10" s="4">
        <v>695000</v>
      </c>
      <c r="G10" s="4">
        <v>102000</v>
      </c>
      <c r="H10" s="2">
        <v>2.8931623931623931</v>
      </c>
      <c r="I10">
        <v>7</v>
      </c>
      <c r="J10">
        <v>0</v>
      </c>
      <c r="K10" s="2">
        <v>2.1517094017094016</v>
      </c>
      <c r="L10">
        <v>7</v>
      </c>
      <c r="M10">
        <v>1</v>
      </c>
      <c r="N10">
        <v>1717</v>
      </c>
      <c r="O10">
        <v>6228</v>
      </c>
      <c r="P10">
        <v>435</v>
      </c>
      <c r="Q10">
        <v>2.13</v>
      </c>
      <c r="R10" s="4">
        <v>8181.98</v>
      </c>
      <c r="S10" s="8">
        <f>VLOOKUP(Top_30_Cities[[#This Row],[city]],Table4[],2,0)</f>
        <v>119</v>
      </c>
      <c r="T10" s="8">
        <f>VLOOKUP(Top_30_Cities[[#This Row],[city]],Table4[],3,0)</f>
        <v>232</v>
      </c>
      <c r="U10" s="8">
        <f>VLOOKUP(Top_30_Cities[[#This Row],[city]],Table4[],4,0)</f>
        <v>98</v>
      </c>
      <c r="V10" s="8">
        <f>IF(ISBLANK(VLOOKUP(Top_30_Cities[[#This Row],[city]],Table4[],5,0)),0,VLOOKUP(Top_30_Cities[[#This Row],[city]],Table4[],5,0))</f>
        <v>20</v>
      </c>
      <c r="W10" s="8" t="str">
        <f>IF(Top_30_Cities[[#This Row],[Avg Price]]&gt;$E$34+50000,"This is on the high end of home prices in CT.",IF(Top_30_Cities[[#This Row],[Avg Price]]&gt;$E$34-50000,"This is around the average price for homes in CT.","This is on the low end of home prices in CT."))</f>
        <v>This is around the average price for homes in CT.</v>
      </c>
      <c r="X10"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10"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Hamden are higher than the average. This could relate to the tax rate or having having higher home values on average.</v>
      </c>
      <c r="Z10" s="9">
        <f>Top_30_Cities[[#This Row],[&lt;200k]]/Top_30_Cities[[#This Row],[Count of zpid]]</f>
        <v>0.2537313432835821</v>
      </c>
      <c r="AA10" s="9">
        <f>Top_30_Cities[[#This Row],[200-400k]]/Top_30_Cities[[#This Row],[Count of zpid]]</f>
        <v>0.49466950959488271</v>
      </c>
      <c r="AB10" s="9">
        <f>Top_30_Cities[[#This Row],[400-600k]]/Top_30_Cities[[#This Row],[Count of zpid]]</f>
        <v>0.20895522388059701</v>
      </c>
      <c r="AC10" s="9">
        <f>Top_30_Cities[[#This Row],[600k+]]/Top_30_Cities[[#This Row],[Count of zpid]]</f>
        <v>4.2643923240938165E-2</v>
      </c>
      <c r="AD10"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25.4% of homes sales being under $200k, you should be able to find a lower priced home fairly easily in Hamden. </v>
      </c>
      <c r="AE10"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49.5% of homes sales being between $200-$400k, you should be able to find a fair priced home fairly easily in Hamden. </v>
      </c>
      <c r="AF10"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Having 20.9% of home sales between $400-$600k, it may be a little more difficult to secure a home but still relatively easy to find a home at this range in Hamden. </v>
      </c>
      <c r="AG10"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Hamden above $600k, only 4.3.% sold above $600k within the dataset. You may think of looking in other areas with more options or adjusting the price range you are looking at if wanting to stay in Hamden.</v>
      </c>
      <c r="AJ10" s="10" t="str">
        <f>Top_30_Cities[[#This Row],[400-600k commentary]]</f>
        <v xml:space="preserve">Having 20.9% of home sales between $400-$600k, it may be a little more difficult to secure a home but still relatively easy to find a home at this range in Hamden. </v>
      </c>
    </row>
    <row r="11" spans="1:36">
      <c r="A11" t="s">
        <v>50</v>
      </c>
      <c r="B11">
        <v>341</v>
      </c>
      <c r="C11" s="3">
        <v>44838</v>
      </c>
      <c r="D11" s="3">
        <v>45453</v>
      </c>
      <c r="E11" s="4">
        <v>294426.77</v>
      </c>
      <c r="F11" s="4">
        <v>650000</v>
      </c>
      <c r="G11" s="4">
        <v>100700</v>
      </c>
      <c r="H11" s="2">
        <v>2.9146341463414633</v>
      </c>
      <c r="I11">
        <v>6</v>
      </c>
      <c r="J11">
        <v>1</v>
      </c>
      <c r="K11" s="2">
        <v>2.0335365853658538</v>
      </c>
      <c r="L11">
        <v>6</v>
      </c>
      <c r="M11">
        <v>1</v>
      </c>
      <c r="N11">
        <v>1743</v>
      </c>
      <c r="O11">
        <v>33948</v>
      </c>
      <c r="P11">
        <v>630</v>
      </c>
      <c r="Q11">
        <v>2.16</v>
      </c>
      <c r="R11" s="4">
        <v>5675.65</v>
      </c>
      <c r="S11" s="8">
        <f>VLOOKUP(Top_30_Cities[[#This Row],[city]],Table4[],2,0)</f>
        <v>100</v>
      </c>
      <c r="T11" s="8">
        <f>VLOOKUP(Top_30_Cities[[#This Row],[city]],Table4[],3,0)</f>
        <v>169</v>
      </c>
      <c r="U11" s="8">
        <f>VLOOKUP(Top_30_Cities[[#This Row],[city]],Table4[],4,0)</f>
        <v>68</v>
      </c>
      <c r="V11" s="8">
        <f>IF(ISBLANK(VLOOKUP(Top_30_Cities[[#This Row],[city]],Table4[],5,0)),0,VLOOKUP(Top_30_Cities[[#This Row],[city]],Table4[],5,0))</f>
        <v>4</v>
      </c>
      <c r="W11"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11"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11"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Manchester are around the average. This could relate to the property tax rate or the having more home sales data points around the average price.</v>
      </c>
      <c r="Z11" s="9">
        <f>Top_30_Cities[[#This Row],[&lt;200k]]/Top_30_Cities[[#This Row],[Count of zpid]]</f>
        <v>0.2932551319648094</v>
      </c>
      <c r="AA11" s="9">
        <f>Top_30_Cities[[#This Row],[200-400k]]/Top_30_Cities[[#This Row],[Count of zpid]]</f>
        <v>0.49560117302052786</v>
      </c>
      <c r="AB11" s="9">
        <f>Top_30_Cities[[#This Row],[400-600k]]/Top_30_Cities[[#This Row],[Count of zpid]]</f>
        <v>0.19941348973607037</v>
      </c>
      <c r="AC11" s="9">
        <f>Top_30_Cities[[#This Row],[600k+]]/Top_30_Cities[[#This Row],[Count of zpid]]</f>
        <v>1.1730205278592375E-2</v>
      </c>
      <c r="AD11"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29.3% of homes sales being under $200k, you should be able to find a lower priced home fairly easily in Manchester. </v>
      </c>
      <c r="AE11"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49.6% of homes sales being between $200-$400k, you should be able to find a fair priced home fairly easily in Manchester. </v>
      </c>
      <c r="AF11"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Having 19.9% of home sales between $400-$600k, it may be a little more difficult to secure a home but still relatively easy to find a home at this range in Manchester. </v>
      </c>
      <c r="AG11"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Manchester above $600k, only 1.2.% sold above $600k within the dataset. You may think of looking in other areas with more options or adjusting the price range you are looking at if wanting to stay in Manchester.</v>
      </c>
      <c r="AJ11" s="10" t="str">
        <f>Top_30_Cities[[#This Row],[400-600k commentary]]</f>
        <v xml:space="preserve">Having 19.9% of home sales between $400-$600k, it may be a little more difficult to secure a home but still relatively easy to find a home at this range in Manchester. </v>
      </c>
    </row>
    <row r="12" spans="1:36">
      <c r="A12" t="s">
        <v>51</v>
      </c>
      <c r="B12">
        <v>356</v>
      </c>
      <c r="C12" s="3">
        <v>44862</v>
      </c>
      <c r="D12" s="3">
        <v>45450</v>
      </c>
      <c r="E12" s="4">
        <v>258914.41</v>
      </c>
      <c r="F12" s="4">
        <v>580000</v>
      </c>
      <c r="G12" s="4">
        <v>102500</v>
      </c>
      <c r="H12" s="2">
        <v>2.7802816901408449</v>
      </c>
      <c r="I12">
        <v>6</v>
      </c>
      <c r="J12">
        <v>1</v>
      </c>
      <c r="K12" s="2">
        <v>1.9126760563380281</v>
      </c>
      <c r="L12">
        <v>5</v>
      </c>
      <c r="M12">
        <v>1</v>
      </c>
      <c r="N12">
        <v>1495</v>
      </c>
      <c r="O12">
        <v>4087</v>
      </c>
      <c r="P12">
        <v>570</v>
      </c>
      <c r="Q12">
        <v>2.13</v>
      </c>
      <c r="R12" s="4">
        <v>4683.95</v>
      </c>
      <c r="S12" s="8">
        <f>VLOOKUP(Top_30_Cities[[#This Row],[city]],Table4[],2,0)</f>
        <v>119</v>
      </c>
      <c r="T12" s="8">
        <f>VLOOKUP(Top_30_Cities[[#This Row],[city]],Table4[],3,0)</f>
        <v>208</v>
      </c>
      <c r="U12" s="8">
        <f>VLOOKUP(Top_30_Cities[[#This Row],[city]],Table4[],4,0)</f>
        <v>29</v>
      </c>
      <c r="V12" s="8">
        <f>IF(ISBLANK(VLOOKUP(Top_30_Cities[[#This Row],[city]],Table4[],5,0)),0,VLOOKUP(Top_30_Cities[[#This Row],[city]],Table4[],5,0))</f>
        <v>0</v>
      </c>
      <c r="W12"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12"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12"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Meriden are below the average. This could relate to Meriden having a lower tax rate or more affordable homes sales information within the data set.</v>
      </c>
      <c r="Z12" s="9">
        <f>Top_30_Cities[[#This Row],[&lt;200k]]/Top_30_Cities[[#This Row],[Count of zpid]]</f>
        <v>0.3342696629213483</v>
      </c>
      <c r="AA12" s="9">
        <f>Top_30_Cities[[#This Row],[200-400k]]/Top_30_Cities[[#This Row],[Count of zpid]]</f>
        <v>0.5842696629213483</v>
      </c>
      <c r="AB12" s="9">
        <f>Top_30_Cities[[#This Row],[400-600k]]/Top_30_Cities[[#This Row],[Count of zpid]]</f>
        <v>8.1460674157303375E-2</v>
      </c>
      <c r="AC12" s="9">
        <f>Top_30_Cities[[#This Row],[600k+]]/Top_30_Cities[[#This Row],[Count of zpid]]</f>
        <v>0</v>
      </c>
      <c r="AD12"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33.4% of homes sales being under $200k, you should be able to find a lower priced home fairly easily in Meriden. </v>
      </c>
      <c r="AE12"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58.4% of homes sales being between $200-$400k, you should be able to find a fair priced home fairly easily in Meriden. </v>
      </c>
      <c r="AF12"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With only having 8.1.% home sales being between $400-$600k, finding a home will be more difficult, but not impossible.You will want to stay vigilant on new homes that pop up in this range if you want to stay in Meriden.</v>
      </c>
      <c r="AG12"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Meriden above $600k, only 0.0.% sold above $600k within the dataset. You may think of looking in other areas with more options or adjusting the price range you are looking at if wanting to stay in Meriden.</v>
      </c>
      <c r="AJ12" s="10" t="str">
        <f>Top_30_Cities[[#This Row],[400-600k commentary]]</f>
        <v>With only having 8.1.% home sales being between $400-$600k, finding a home will be more difficult, but not impossible.You will want to stay vigilant on new homes that pop up in this range if you want to stay in Meriden.</v>
      </c>
    </row>
    <row r="13" spans="1:36">
      <c r="A13" t="s">
        <v>52</v>
      </c>
      <c r="B13">
        <v>404</v>
      </c>
      <c r="C13" s="3">
        <v>44616</v>
      </c>
      <c r="D13" s="3">
        <v>45450</v>
      </c>
      <c r="E13" s="4">
        <v>285963.08</v>
      </c>
      <c r="F13" s="4">
        <v>685000</v>
      </c>
      <c r="G13" s="4">
        <v>103400</v>
      </c>
      <c r="H13" s="2">
        <v>2.4975000000000001</v>
      </c>
      <c r="I13">
        <v>9</v>
      </c>
      <c r="J13">
        <v>1</v>
      </c>
      <c r="K13" s="2">
        <v>1.9424999999999999</v>
      </c>
      <c r="L13">
        <v>5</v>
      </c>
      <c r="M13">
        <v>0</v>
      </c>
      <c r="N13">
        <v>1460</v>
      </c>
      <c r="O13">
        <v>4489</v>
      </c>
      <c r="P13">
        <v>555</v>
      </c>
      <c r="Q13">
        <v>1.9</v>
      </c>
      <c r="R13" s="4">
        <v>5645.26</v>
      </c>
      <c r="S13" s="8">
        <f>VLOOKUP(Top_30_Cities[[#This Row],[city]],Table4[],2,0)</f>
        <v>161</v>
      </c>
      <c r="T13" s="8">
        <f>VLOOKUP(Top_30_Cities[[#This Row],[city]],Table4[],3,0)</f>
        <v>151</v>
      </c>
      <c r="U13" s="8">
        <f>VLOOKUP(Top_30_Cities[[#This Row],[city]],Table4[],4,0)</f>
        <v>80</v>
      </c>
      <c r="V13" s="8">
        <f>IF(ISBLANK(VLOOKUP(Top_30_Cities[[#This Row],[city]],Table4[],5,0)),0,VLOOKUP(Top_30_Cities[[#This Row],[city]],Table4[],5,0))</f>
        <v>12</v>
      </c>
      <c r="W13"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13"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around the average tax rate for CT. The included taxes should fall within the calculated mortgage payment.</v>
      </c>
      <c r="Y13"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Middletown are around the average. This could relate to the property tax rate or the having more home sales data points around the average price.</v>
      </c>
      <c r="Z13" s="9">
        <f>Top_30_Cities[[#This Row],[&lt;200k]]/Top_30_Cities[[#This Row],[Count of zpid]]</f>
        <v>0.39851485148514854</v>
      </c>
      <c r="AA13" s="9">
        <f>Top_30_Cities[[#This Row],[200-400k]]/Top_30_Cities[[#This Row],[Count of zpid]]</f>
        <v>0.37376237623762376</v>
      </c>
      <c r="AB13" s="9">
        <f>Top_30_Cities[[#This Row],[400-600k]]/Top_30_Cities[[#This Row],[Count of zpid]]</f>
        <v>0.19801980198019803</v>
      </c>
      <c r="AC13" s="9">
        <f>Top_30_Cities[[#This Row],[600k+]]/Top_30_Cities[[#This Row],[Count of zpid]]</f>
        <v>2.9702970297029702E-2</v>
      </c>
      <c r="AD13"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39.9% of homes sales being under $200k, you should be able to find a lower priced home fairly easily in Middletown. </v>
      </c>
      <c r="AE13"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37.4% of homes sales being between $200-$400k, you should be able to find a fair priced home fairly easily in Middletown. </v>
      </c>
      <c r="AF13"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Having 19.8% of home sales between $400-$600k, it may be a little more difficult to secure a home but still relatively easy to find a home at this range in Middletown. </v>
      </c>
      <c r="AG13"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Middletown above $600k, only 3.0.% sold above $600k within the dataset. You may think of looking in other areas with more options or adjusting the price range you are looking at if wanting to stay in Middletown.</v>
      </c>
      <c r="AJ13" s="10" t="str">
        <f>Top_30_Cities[[#This Row],[400-600k commentary]]</f>
        <v xml:space="preserve">Having 19.8% of home sales between $400-$600k, it may be a little more difficult to secure a home but still relatively easy to find a home at this range in Middletown. </v>
      </c>
    </row>
    <row r="14" spans="1:36">
      <c r="A14" t="s">
        <v>53</v>
      </c>
      <c r="B14">
        <v>459</v>
      </c>
      <c r="C14" s="3">
        <v>44488</v>
      </c>
      <c r="D14" s="3">
        <v>45453</v>
      </c>
      <c r="E14" s="4">
        <v>467251.49</v>
      </c>
      <c r="F14" s="4">
        <v>699900</v>
      </c>
      <c r="G14" s="4">
        <v>102000</v>
      </c>
      <c r="H14" s="2">
        <v>2.8596491228070176</v>
      </c>
      <c r="I14">
        <v>6</v>
      </c>
      <c r="J14">
        <v>1</v>
      </c>
      <c r="K14" s="2">
        <v>2.1052631578947367</v>
      </c>
      <c r="L14">
        <v>7</v>
      </c>
      <c r="M14">
        <v>1</v>
      </c>
      <c r="N14">
        <v>1654</v>
      </c>
      <c r="O14">
        <v>4273</v>
      </c>
      <c r="P14">
        <v>521</v>
      </c>
      <c r="Q14">
        <v>2.13</v>
      </c>
      <c r="R14" s="4">
        <v>6605.39</v>
      </c>
      <c r="S14" s="8">
        <f>VLOOKUP(Top_30_Cities[[#This Row],[city]],Table4[],2,0)</f>
        <v>19</v>
      </c>
      <c r="T14" s="8">
        <f>VLOOKUP(Top_30_Cities[[#This Row],[city]],Table4[],3,0)</f>
        <v>115</v>
      </c>
      <c r="U14" s="8">
        <f>VLOOKUP(Top_30_Cities[[#This Row],[city]],Table4[],4,0)</f>
        <v>244</v>
      </c>
      <c r="V14" s="8">
        <f>IF(ISBLANK(VLOOKUP(Top_30_Cities[[#This Row],[city]],Table4[],5,0)),0,VLOOKUP(Top_30_Cities[[#This Row],[city]],Table4[],5,0))</f>
        <v>81</v>
      </c>
      <c r="W14" s="8" t="str">
        <f>IF(Top_30_Cities[[#This Row],[Avg Price]]&gt;$E$34+50000,"This is on the high end of home prices in CT.",IF(Top_30_Cities[[#This Row],[Avg Price]]&gt;$E$34-50000,"This is around the average price for homes in CT.","This is on the low end of home prices in CT."))</f>
        <v>This is on the high end of home prices in CT.</v>
      </c>
      <c r="X14"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14"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Milford are around the average. This could relate to the property tax rate or the having more home sales data points around the average price.</v>
      </c>
      <c r="Z14" s="9">
        <f>Top_30_Cities[[#This Row],[&lt;200k]]/Top_30_Cities[[#This Row],[Count of zpid]]</f>
        <v>4.1394335511982572E-2</v>
      </c>
      <c r="AA14" s="9">
        <f>Top_30_Cities[[#This Row],[200-400k]]/Top_30_Cities[[#This Row],[Count of zpid]]</f>
        <v>0.25054466230936817</v>
      </c>
      <c r="AB14" s="9">
        <f>Top_30_Cities[[#This Row],[400-600k]]/Top_30_Cities[[#This Row],[Count of zpid]]</f>
        <v>0.53159041394335516</v>
      </c>
      <c r="AC14" s="9">
        <f>Top_30_Cities[[#This Row],[600k+]]/Top_30_Cities[[#This Row],[Count of zpid]]</f>
        <v>0.17647058823529413</v>
      </c>
      <c r="AD14"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It will be extremely difficult to get a home in Milford for under $200k, only 4.1.% sold for under $200k within the dataset.You may think of looking in other areas with more options or increasing the price range you are looking at if wanting to stay in Milford.</v>
      </c>
      <c r="AE14"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25.1% of homes sales being between $200-$400k, you should be able to find a fair priced home fairly easily in Milford. </v>
      </c>
      <c r="AF14"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53.2% of homes sales being between $400-$600k, you should be able to find a fair priced home fairly easily in Milford. </v>
      </c>
      <c r="AG14"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Having 17.6% of home sales above $600k, it may be a little more difficult to secure a home but still relatively easy to find a home at this range in Milford. </v>
      </c>
      <c r="AJ14" s="10" t="str">
        <f>Top_30_Cities[[#This Row],[400-600k commentary]]</f>
        <v xml:space="preserve">With 53.2% of homes sales being between $400-$600k, you should be able to find a fair priced home fairly easily in Milford. </v>
      </c>
    </row>
    <row r="15" spans="1:36">
      <c r="A15" t="s">
        <v>54</v>
      </c>
      <c r="B15">
        <v>301</v>
      </c>
      <c r="C15" s="3">
        <v>44875</v>
      </c>
      <c r="D15" s="3">
        <v>45450</v>
      </c>
      <c r="E15" s="4">
        <v>288341.15000000002</v>
      </c>
      <c r="F15" s="4">
        <v>605000</v>
      </c>
      <c r="G15" s="4">
        <v>106000</v>
      </c>
      <c r="H15" s="2">
        <v>2.87</v>
      </c>
      <c r="I15">
        <v>6</v>
      </c>
      <c r="J15">
        <v>0</v>
      </c>
      <c r="K15" s="2">
        <v>1.9136212624584719</v>
      </c>
      <c r="L15">
        <v>5</v>
      </c>
      <c r="M15">
        <v>0</v>
      </c>
      <c r="N15">
        <v>1505</v>
      </c>
      <c r="O15">
        <v>4680</v>
      </c>
      <c r="P15">
        <v>477</v>
      </c>
      <c r="Q15">
        <v>2.13</v>
      </c>
      <c r="R15" s="4">
        <v>6052.14</v>
      </c>
      <c r="S15" s="8">
        <f>VLOOKUP(Top_30_Cities[[#This Row],[city]],Table4[],2,0)</f>
        <v>89</v>
      </c>
      <c r="T15" s="8">
        <f>VLOOKUP(Top_30_Cities[[#This Row],[city]],Table4[],3,0)</f>
        <v>168</v>
      </c>
      <c r="U15" s="8">
        <f>VLOOKUP(Top_30_Cities[[#This Row],[city]],Table4[],4,0)</f>
        <v>42</v>
      </c>
      <c r="V15" s="8">
        <f>IF(ISBLANK(VLOOKUP(Top_30_Cities[[#This Row],[city]],Table4[],5,0)),0,VLOOKUP(Top_30_Cities[[#This Row],[city]],Table4[],5,0))</f>
        <v>2</v>
      </c>
      <c r="W15"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15"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15"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Naugatuck are around the average. This could relate to the property tax rate or the having more home sales data points around the average price.</v>
      </c>
      <c r="Z15" s="9">
        <f>Top_30_Cities[[#This Row],[&lt;200k]]/Top_30_Cities[[#This Row],[Count of zpid]]</f>
        <v>0.29568106312292358</v>
      </c>
      <c r="AA15" s="9">
        <f>Top_30_Cities[[#This Row],[200-400k]]/Top_30_Cities[[#This Row],[Count of zpid]]</f>
        <v>0.55813953488372092</v>
      </c>
      <c r="AB15" s="9">
        <f>Top_30_Cities[[#This Row],[400-600k]]/Top_30_Cities[[#This Row],[Count of zpid]]</f>
        <v>0.13953488372093023</v>
      </c>
      <c r="AC15" s="9">
        <f>Top_30_Cities[[#This Row],[600k+]]/Top_30_Cities[[#This Row],[Count of zpid]]</f>
        <v>6.6445182724252493E-3</v>
      </c>
      <c r="AD15"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29.6% of homes sales being under $200k, you should be able to find a lower priced home fairly easily in Naugatuck. </v>
      </c>
      <c r="AE15"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55.8% of homes sales being between $200-$400k, you should be able to find a fair priced home fairly easily in Naugatuck. </v>
      </c>
      <c r="AF15"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Having 14.0% of home sales between $400-$600k, it may be a little more difficult to secure a home but still relatively easy to find a home at this range in Naugatuck. </v>
      </c>
      <c r="AG15"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Naugatuck above $600k, only 0.7.% sold above $600k within the dataset. You may think of looking in other areas with more options or adjusting the price range you are looking at if wanting to stay in Naugatuck.</v>
      </c>
      <c r="AJ15" s="10" t="str">
        <f>Top_30_Cities[[#This Row],[400-600k commentary]]</f>
        <v xml:space="preserve">Having 14.0% of home sales between $400-$600k, it may be a little more difficult to secure a home but still relatively easy to find a home at this range in Naugatuck. </v>
      </c>
    </row>
    <row r="16" spans="1:36">
      <c r="A16" t="s">
        <v>55</v>
      </c>
      <c r="B16">
        <v>248</v>
      </c>
      <c r="C16" s="3">
        <v>44895</v>
      </c>
      <c r="D16" s="3">
        <v>45453</v>
      </c>
      <c r="E16" s="4">
        <v>228072.45</v>
      </c>
      <c r="F16" s="4">
        <v>524900</v>
      </c>
      <c r="G16" s="4">
        <v>101600</v>
      </c>
      <c r="H16" s="2">
        <v>2.9139344262295084</v>
      </c>
      <c r="I16">
        <v>6</v>
      </c>
      <c r="J16">
        <v>1</v>
      </c>
      <c r="K16" s="2">
        <v>1.8155737704918034</v>
      </c>
      <c r="L16">
        <v>6</v>
      </c>
      <c r="M16">
        <v>1</v>
      </c>
      <c r="N16">
        <v>1445</v>
      </c>
      <c r="O16">
        <v>3994</v>
      </c>
      <c r="P16">
        <v>637</v>
      </c>
      <c r="Q16">
        <v>2.16</v>
      </c>
      <c r="R16" s="4">
        <v>5034.7</v>
      </c>
      <c r="S16" s="8">
        <f>VLOOKUP(Top_30_Cities[[#This Row],[city]],Table4[],2,0)</f>
        <v>103</v>
      </c>
      <c r="T16" s="8">
        <f>VLOOKUP(Top_30_Cities[[#This Row],[city]],Table4[],3,0)</f>
        <v>136</v>
      </c>
      <c r="U16" s="8">
        <f>VLOOKUP(Top_30_Cities[[#This Row],[city]],Table4[],4,0)</f>
        <v>9</v>
      </c>
      <c r="V16" s="8">
        <f>IF(ISBLANK(VLOOKUP(Top_30_Cities[[#This Row],[city]],Table4[],5,0)),0,VLOOKUP(Top_30_Cities[[#This Row],[city]],Table4[],5,0))</f>
        <v>0</v>
      </c>
      <c r="W16"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16"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16"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New Britain are around the average. This could relate to the property tax rate or the having more home sales data points around the average price.</v>
      </c>
      <c r="Z16" s="9">
        <f>Top_30_Cities[[#This Row],[&lt;200k]]/Top_30_Cities[[#This Row],[Count of zpid]]</f>
        <v>0.41532258064516131</v>
      </c>
      <c r="AA16" s="9">
        <f>Top_30_Cities[[#This Row],[200-400k]]/Top_30_Cities[[#This Row],[Count of zpid]]</f>
        <v>0.54838709677419351</v>
      </c>
      <c r="AB16" s="9">
        <f>Top_30_Cities[[#This Row],[400-600k]]/Top_30_Cities[[#This Row],[Count of zpid]]</f>
        <v>3.6290322580645164E-2</v>
      </c>
      <c r="AC16" s="9">
        <f>Top_30_Cities[[#This Row],[600k+]]/Top_30_Cities[[#This Row],[Count of zpid]]</f>
        <v>0</v>
      </c>
      <c r="AD16"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41.5% of homes sales being under $200k, you should be able to find a lower priced home fairly easily in New Britain. </v>
      </c>
      <c r="AE16"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54.8% of homes sales being between $200-$400k, you should be able to find a fair priced home fairly easily in New Britain. </v>
      </c>
      <c r="AF16"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It will be extremely difficult to get a home in New Britain between $400-$600k, only 3.6.% sold between $400-$600k within the dataset. You may think of looking in other areas with more options or adjusting the price range you are looking at if wanting to stay in New Britain.</v>
      </c>
      <c r="AG16"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New Britain above $600k, only 0.0.% sold above $600k within the dataset. You may think of looking in other areas with more options or adjusting the price range you are looking at if wanting to stay in New Britain.</v>
      </c>
      <c r="AJ16" s="10" t="str">
        <f>Top_30_Cities[[#This Row],[400-600k commentary]]</f>
        <v>It will be extremely difficult to get a home in New Britain between $400-$600k, only 3.6.% sold between $400-$600k within the dataset. You may think of looking in other areas with more options or adjusting the price range you are looking at if wanting to stay in New Britain.</v>
      </c>
    </row>
    <row r="17" spans="1:36">
      <c r="A17" t="s">
        <v>56</v>
      </c>
      <c r="B17">
        <v>357</v>
      </c>
      <c r="C17" s="3">
        <v>44824</v>
      </c>
      <c r="D17" s="3">
        <v>45453</v>
      </c>
      <c r="E17" s="4">
        <v>288995.93</v>
      </c>
      <c r="F17" s="4">
        <v>698000</v>
      </c>
      <c r="G17" s="4">
        <v>100750</v>
      </c>
      <c r="H17" s="2">
        <v>2.7464788732394365</v>
      </c>
      <c r="I17">
        <v>13</v>
      </c>
      <c r="J17">
        <v>0</v>
      </c>
      <c r="K17" s="2">
        <v>1.943661971830986</v>
      </c>
      <c r="L17">
        <v>5</v>
      </c>
      <c r="M17">
        <v>1</v>
      </c>
      <c r="N17">
        <v>1502</v>
      </c>
      <c r="O17">
        <v>4133</v>
      </c>
      <c r="P17">
        <v>392</v>
      </c>
      <c r="Q17">
        <v>2.1</v>
      </c>
      <c r="R17" s="4">
        <v>6036.89</v>
      </c>
      <c r="S17" s="8">
        <f>VLOOKUP(Top_30_Cities[[#This Row],[city]],Table4[],2,0)</f>
        <v>134</v>
      </c>
      <c r="T17" s="8">
        <f>VLOOKUP(Top_30_Cities[[#This Row],[city]],Table4[],3,0)</f>
        <v>141</v>
      </c>
      <c r="U17" s="8">
        <f>VLOOKUP(Top_30_Cities[[#This Row],[city]],Table4[],4,0)</f>
        <v>67</v>
      </c>
      <c r="V17" s="8">
        <f>IF(ISBLANK(VLOOKUP(Top_30_Cities[[#This Row],[city]],Table4[],5,0)),0,VLOOKUP(Top_30_Cities[[#This Row],[city]],Table4[],5,0))</f>
        <v>15</v>
      </c>
      <c r="W17"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17"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17"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New Haven are around the average. This could relate to the property tax rate or the having more home sales data points around the average price.</v>
      </c>
      <c r="Z17" s="9">
        <f>Top_30_Cities[[#This Row],[&lt;200k]]/Top_30_Cities[[#This Row],[Count of zpid]]</f>
        <v>0.37535014005602241</v>
      </c>
      <c r="AA17" s="9">
        <f>Top_30_Cities[[#This Row],[200-400k]]/Top_30_Cities[[#This Row],[Count of zpid]]</f>
        <v>0.3949579831932773</v>
      </c>
      <c r="AB17" s="9">
        <f>Top_30_Cities[[#This Row],[400-600k]]/Top_30_Cities[[#This Row],[Count of zpid]]</f>
        <v>0.1876750700280112</v>
      </c>
      <c r="AC17" s="9">
        <f>Top_30_Cities[[#This Row],[600k+]]/Top_30_Cities[[#This Row],[Count of zpid]]</f>
        <v>4.2016806722689079E-2</v>
      </c>
      <c r="AD17"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37.5% of homes sales being under $200k, you should be able to find a lower priced home fairly easily in New Haven. </v>
      </c>
      <c r="AE17"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39.5% of homes sales being between $200-$400k, you should be able to find a fair priced home fairly easily in New Haven. </v>
      </c>
      <c r="AF17"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Having 18.8% of home sales between $400-$600k, it may be a little more difficult to secure a home but still relatively easy to find a home at this range in New Haven. </v>
      </c>
      <c r="AG17"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New Haven above $600k, only 4.2.% sold above $600k within the dataset. You may think of looking in other areas with more options or adjusting the price range you are looking at if wanting to stay in New Haven.</v>
      </c>
      <c r="AJ17" s="10" t="str">
        <f>Top_30_Cities[[#This Row],[400-600k commentary]]</f>
        <v xml:space="preserve">Having 18.8% of home sales between $400-$600k, it may be a little more difficult to secure a home but still relatively easy to find a home at this range in New Haven. </v>
      </c>
    </row>
    <row r="18" spans="1:36">
      <c r="A18" t="s">
        <v>57</v>
      </c>
      <c r="B18">
        <v>300</v>
      </c>
      <c r="C18" s="3">
        <v>44785</v>
      </c>
      <c r="D18" s="3">
        <v>45449</v>
      </c>
      <c r="E18" s="4">
        <v>383756.34</v>
      </c>
      <c r="F18" s="4">
        <v>696400</v>
      </c>
      <c r="G18" s="4">
        <v>105000</v>
      </c>
      <c r="H18" s="2">
        <v>2.72</v>
      </c>
      <c r="I18">
        <v>6</v>
      </c>
      <c r="J18">
        <v>1</v>
      </c>
      <c r="K18" s="2">
        <v>2.1438127090301005</v>
      </c>
      <c r="L18">
        <v>4</v>
      </c>
      <c r="M18">
        <v>0</v>
      </c>
      <c r="N18">
        <v>1825</v>
      </c>
      <c r="O18">
        <v>4626</v>
      </c>
      <c r="P18">
        <v>384</v>
      </c>
      <c r="Q18">
        <v>1.78</v>
      </c>
      <c r="R18" s="4">
        <v>5391.43</v>
      </c>
      <c r="S18" s="8">
        <f>VLOOKUP(Top_30_Cities[[#This Row],[city]],Table4[],2,0)</f>
        <v>79</v>
      </c>
      <c r="T18" s="8">
        <f>VLOOKUP(Top_30_Cities[[#This Row],[city]],Table4[],3,0)</f>
        <v>75</v>
      </c>
      <c r="U18" s="8">
        <f>VLOOKUP(Top_30_Cities[[#This Row],[city]],Table4[],4,0)</f>
        <v>104</v>
      </c>
      <c r="V18" s="8">
        <f>IF(ISBLANK(VLOOKUP(Top_30_Cities[[#This Row],[city]],Table4[],5,0)),0,VLOOKUP(Top_30_Cities[[#This Row],[city]],Table4[],5,0))</f>
        <v>42</v>
      </c>
      <c r="W18" s="8" t="str">
        <f>IF(Top_30_Cities[[#This Row],[Avg Price]]&gt;$E$34+50000,"This is on the high end of home prices in CT.",IF(Top_30_Cities[[#This Row],[Avg Price]]&gt;$E$34-50000,"This is around the average price for homes in CT.","This is on the low end of home prices in CT."))</f>
        <v>This is around the average price for homes in CT.</v>
      </c>
      <c r="X18"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lower tax rates in the state of CT. You may be able to capitalize on this by increasing the home purchase cost while still staying within budget for your new home.</v>
      </c>
      <c r="Y18"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New Milford are around the average. This could relate to the property tax rate or the having more home sales data points around the average price.</v>
      </c>
      <c r="Z18" s="9">
        <f>Top_30_Cities[[#This Row],[&lt;200k]]/Top_30_Cities[[#This Row],[Count of zpid]]</f>
        <v>0.26333333333333331</v>
      </c>
      <c r="AA18" s="9">
        <f>Top_30_Cities[[#This Row],[200-400k]]/Top_30_Cities[[#This Row],[Count of zpid]]</f>
        <v>0.25</v>
      </c>
      <c r="AB18" s="9">
        <f>Top_30_Cities[[#This Row],[400-600k]]/Top_30_Cities[[#This Row],[Count of zpid]]</f>
        <v>0.34666666666666668</v>
      </c>
      <c r="AC18" s="9">
        <f>Top_30_Cities[[#This Row],[600k+]]/Top_30_Cities[[#This Row],[Count of zpid]]</f>
        <v>0.14000000000000001</v>
      </c>
      <c r="AD18"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26.3% of homes sales being under $200k, you should be able to find a lower priced home fairly easily in New Milford. </v>
      </c>
      <c r="AE18"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25.0% of homes sales being between $200-$400k, you should be able to find a fair priced home fairly easily in New Milford. </v>
      </c>
      <c r="AF18"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34.7% of homes sales being between $400-$600k, you should be able to find a fair priced home fairly easily in New Milford. </v>
      </c>
      <c r="AG18"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Having 14.0% of home sales above $600k, it may be a little more difficult to secure a home but still relatively easy to find a home at this range in New Milford. </v>
      </c>
      <c r="AJ18" s="10" t="str">
        <f>Top_30_Cities[[#This Row],[400-600k commentary]]</f>
        <v xml:space="preserve">With 34.7% of homes sales being between $400-$600k, you should be able to find a fair priced home fairly easily in New Milford. </v>
      </c>
    </row>
    <row r="19" spans="1:36">
      <c r="A19" t="s">
        <v>58</v>
      </c>
      <c r="B19">
        <v>296</v>
      </c>
      <c r="C19" s="3">
        <v>44866</v>
      </c>
      <c r="D19" s="3">
        <v>45450</v>
      </c>
      <c r="E19" s="4">
        <v>320250.98</v>
      </c>
      <c r="F19" s="4">
        <v>679850</v>
      </c>
      <c r="G19" s="4">
        <v>107000</v>
      </c>
      <c r="H19" s="2">
        <v>2.6385135135135136</v>
      </c>
      <c r="I19">
        <v>5</v>
      </c>
      <c r="J19">
        <v>1</v>
      </c>
      <c r="K19" s="2">
        <v>2.0709459459459461</v>
      </c>
      <c r="L19">
        <v>5</v>
      </c>
      <c r="M19">
        <v>1</v>
      </c>
      <c r="N19">
        <v>1628</v>
      </c>
      <c r="O19">
        <v>6043</v>
      </c>
      <c r="P19">
        <v>705</v>
      </c>
      <c r="Q19">
        <v>2.16</v>
      </c>
      <c r="R19" s="4">
        <v>5675.62</v>
      </c>
      <c r="S19" s="8">
        <f>VLOOKUP(Top_30_Cities[[#This Row],[city]],Table4[],2,0)</f>
        <v>65</v>
      </c>
      <c r="T19" s="8">
        <f>VLOOKUP(Top_30_Cities[[#This Row],[city]],Table4[],3,0)</f>
        <v>155</v>
      </c>
      <c r="U19" s="8">
        <f>VLOOKUP(Top_30_Cities[[#This Row],[city]],Table4[],4,0)</f>
        <v>70</v>
      </c>
      <c r="V19" s="8">
        <f>IF(ISBLANK(VLOOKUP(Top_30_Cities[[#This Row],[city]],Table4[],5,0)),0,VLOOKUP(Top_30_Cities[[#This Row],[city]],Table4[],5,0))</f>
        <v>6</v>
      </c>
      <c r="W19" s="8" t="str">
        <f>IF(Top_30_Cities[[#This Row],[Avg Price]]&gt;$E$34+50000,"This is on the high end of home prices in CT.",IF(Top_30_Cities[[#This Row],[Avg Price]]&gt;$E$34-50000,"This is around the average price for homes in CT.","This is on the low end of home prices in CT."))</f>
        <v>This is around the average price for homes in CT.</v>
      </c>
      <c r="X19"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19"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Newington are around the average. This could relate to the property tax rate or the having more home sales data points around the average price.</v>
      </c>
      <c r="Z19" s="9">
        <f>Top_30_Cities[[#This Row],[&lt;200k]]/Top_30_Cities[[#This Row],[Count of zpid]]</f>
        <v>0.2195945945945946</v>
      </c>
      <c r="AA19" s="9">
        <f>Top_30_Cities[[#This Row],[200-400k]]/Top_30_Cities[[#This Row],[Count of zpid]]</f>
        <v>0.52364864864864868</v>
      </c>
      <c r="AB19" s="9">
        <f>Top_30_Cities[[#This Row],[400-600k]]/Top_30_Cities[[#This Row],[Count of zpid]]</f>
        <v>0.23648648648648649</v>
      </c>
      <c r="AC19" s="9">
        <f>Top_30_Cities[[#This Row],[600k+]]/Top_30_Cities[[#This Row],[Count of zpid]]</f>
        <v>2.0270270270270271E-2</v>
      </c>
      <c r="AD19"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Having 22.0% of home sales under $200k, it may be a little more difficult to secure a home but still relatively easy to find a home at this range in Newington. </v>
      </c>
      <c r="AE19"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52.4% of homes sales being between $200-$400k, you should be able to find a fair priced home fairly easily in Newington. </v>
      </c>
      <c r="AF19"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Having 23.6% of home sales between $400-$600k, it may be a little more difficult to secure a home but still relatively easy to find a home at this range in Newington. </v>
      </c>
      <c r="AG19"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Newington above $600k, only 2.0.% sold above $600k within the dataset. You may think of looking in other areas with more options or adjusting the price range you are looking at if wanting to stay in Newington.</v>
      </c>
      <c r="AJ19" s="10" t="str">
        <f>Top_30_Cities[[#This Row],[400-600k commentary]]</f>
        <v xml:space="preserve">Having 23.6% of home sales between $400-$600k, it may be a little more difficult to secure a home but still relatively easy to find a home at this range in Newington. </v>
      </c>
    </row>
    <row r="20" spans="1:36">
      <c r="A20" t="s">
        <v>59</v>
      </c>
      <c r="B20">
        <v>678</v>
      </c>
      <c r="C20" s="3">
        <v>44454</v>
      </c>
      <c r="D20" s="3">
        <v>45453</v>
      </c>
      <c r="E20" s="4">
        <v>541359.26</v>
      </c>
      <c r="F20" s="4">
        <v>699900</v>
      </c>
      <c r="G20" s="4">
        <v>125000</v>
      </c>
      <c r="H20" s="2">
        <v>2.8456973293768546</v>
      </c>
      <c r="I20">
        <v>6</v>
      </c>
      <c r="J20">
        <v>0</v>
      </c>
      <c r="K20" s="2">
        <v>2.2721893491124261</v>
      </c>
      <c r="L20">
        <v>6</v>
      </c>
      <c r="M20">
        <v>1</v>
      </c>
      <c r="N20">
        <v>1709</v>
      </c>
      <c r="O20">
        <v>6361</v>
      </c>
      <c r="P20">
        <v>407</v>
      </c>
      <c r="Q20">
        <v>1.69</v>
      </c>
      <c r="R20" s="4">
        <v>6916.6</v>
      </c>
      <c r="S20" s="8">
        <f>VLOOKUP(Top_30_Cities[[#This Row],[city]],Table4[],2,0)</f>
        <v>26</v>
      </c>
      <c r="T20" s="8">
        <f>VLOOKUP(Top_30_Cities[[#This Row],[city]],Table4[],3,0)</f>
        <v>76</v>
      </c>
      <c r="U20" s="8">
        <f>VLOOKUP(Top_30_Cities[[#This Row],[city]],Table4[],4,0)</f>
        <v>318</v>
      </c>
      <c r="V20" s="8">
        <f>IF(ISBLANK(VLOOKUP(Top_30_Cities[[#This Row],[city]],Table4[],5,0)),0,VLOOKUP(Top_30_Cities[[#This Row],[city]],Table4[],5,0))</f>
        <v>258</v>
      </c>
      <c r="W20" s="8" t="str">
        <f>IF(Top_30_Cities[[#This Row],[Avg Price]]&gt;$E$34+50000,"This is on the high end of home prices in CT.",IF(Top_30_Cities[[#This Row],[Avg Price]]&gt;$E$34-50000,"This is around the average price for homes in CT.","This is on the low end of home prices in CT."))</f>
        <v>This is on the high end of home prices in CT.</v>
      </c>
      <c r="X20"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lower tax rates in the state of CT. You may be able to capitalize on this by increasing the home purchase cost while still staying within budget for your new home.</v>
      </c>
      <c r="Y20"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Norwalk are around the average. This could relate to the property tax rate or the having more home sales data points around the average price.</v>
      </c>
      <c r="Z20" s="9">
        <f>Top_30_Cities[[#This Row],[&lt;200k]]/Top_30_Cities[[#This Row],[Count of zpid]]</f>
        <v>3.8348082595870206E-2</v>
      </c>
      <c r="AA20" s="9">
        <f>Top_30_Cities[[#This Row],[200-400k]]/Top_30_Cities[[#This Row],[Count of zpid]]</f>
        <v>0.11209439528023599</v>
      </c>
      <c r="AB20" s="9">
        <f>Top_30_Cities[[#This Row],[400-600k]]/Top_30_Cities[[#This Row],[Count of zpid]]</f>
        <v>0.46902654867256638</v>
      </c>
      <c r="AC20" s="9">
        <f>Top_30_Cities[[#This Row],[600k+]]/Top_30_Cities[[#This Row],[Count of zpid]]</f>
        <v>0.38053097345132741</v>
      </c>
      <c r="AD20"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It will be extremely difficult to get a home in Norwalk for under $200k, only 3.8.% sold for under $200k within the dataset.You may think of looking in other areas with more options or increasing the price range you are looking at if wanting to stay in Norwalk.</v>
      </c>
      <c r="AE20"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Having 11.2% of home sales between $200-$400k, it may be a little more difficult to secure a home but still relatively easy to find a home at this range in Norwalk. </v>
      </c>
      <c r="AF20"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46.9% of homes sales being between $400-$600k, you should be able to find a fair priced home fairly easily in Norwalk. </v>
      </c>
      <c r="AG20"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With 38.1% of homes sales being above $600k, you should be able to find a fair priced home fairly easily in Norwalk. </v>
      </c>
      <c r="AJ20" s="10" t="str">
        <f>Top_30_Cities[[#This Row],[400-600k commentary]]</f>
        <v xml:space="preserve">With 46.9% of homes sales being between $400-$600k, you should be able to find a fair priced home fairly easily in Norwalk. </v>
      </c>
    </row>
    <row r="21" spans="1:36">
      <c r="A21" t="s">
        <v>60</v>
      </c>
      <c r="B21">
        <v>304</v>
      </c>
      <c r="C21" s="3">
        <v>44867</v>
      </c>
      <c r="D21" s="3">
        <v>45450</v>
      </c>
      <c r="E21" s="4">
        <v>244385.55</v>
      </c>
      <c r="F21" s="4">
        <v>690000</v>
      </c>
      <c r="G21" s="4">
        <v>101000</v>
      </c>
      <c r="H21" s="2">
        <v>2.5822368421052633</v>
      </c>
      <c r="I21">
        <v>6</v>
      </c>
      <c r="J21">
        <v>0</v>
      </c>
      <c r="K21" s="2">
        <v>1.7664473684210527</v>
      </c>
      <c r="L21">
        <v>6</v>
      </c>
      <c r="M21">
        <v>1</v>
      </c>
      <c r="N21">
        <v>1427</v>
      </c>
      <c r="O21">
        <v>6200</v>
      </c>
      <c r="P21">
        <v>561</v>
      </c>
      <c r="Q21">
        <v>1.66</v>
      </c>
      <c r="R21" s="4">
        <v>4290.29</v>
      </c>
      <c r="S21" s="8">
        <f>VLOOKUP(Top_30_Cities[[#This Row],[city]],Table4[],2,0)</f>
        <v>132</v>
      </c>
      <c r="T21" s="8">
        <f>VLOOKUP(Top_30_Cities[[#This Row],[city]],Table4[],3,0)</f>
        <v>142</v>
      </c>
      <c r="U21" s="8">
        <f>VLOOKUP(Top_30_Cities[[#This Row],[city]],Table4[],4,0)</f>
        <v>28</v>
      </c>
      <c r="V21" s="8">
        <f>IF(ISBLANK(VLOOKUP(Top_30_Cities[[#This Row],[city]],Table4[],5,0)),0,VLOOKUP(Top_30_Cities[[#This Row],[city]],Table4[],5,0))</f>
        <v>2</v>
      </c>
      <c r="W21"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21"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lower tax rates in the state of CT. You may be able to capitalize on this by increasing the home purchase cost while still staying within budget for your new home.</v>
      </c>
      <c r="Y21"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Norwich are below the average. This could relate to Norwich having a lower tax rate or more affordable homes sales information within the data set.</v>
      </c>
      <c r="Z21" s="9">
        <f>Top_30_Cities[[#This Row],[&lt;200k]]/Top_30_Cities[[#This Row],[Count of zpid]]</f>
        <v>0.43421052631578949</v>
      </c>
      <c r="AA21" s="9">
        <f>Top_30_Cities[[#This Row],[200-400k]]/Top_30_Cities[[#This Row],[Count of zpid]]</f>
        <v>0.46710526315789475</v>
      </c>
      <c r="AB21" s="9">
        <f>Top_30_Cities[[#This Row],[400-600k]]/Top_30_Cities[[#This Row],[Count of zpid]]</f>
        <v>9.2105263157894732E-2</v>
      </c>
      <c r="AC21" s="9">
        <f>Top_30_Cities[[#This Row],[600k+]]/Top_30_Cities[[#This Row],[Count of zpid]]</f>
        <v>6.5789473684210523E-3</v>
      </c>
      <c r="AD21"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43.4% of homes sales being under $200k, you should be able to find a lower priced home fairly easily in Norwich. </v>
      </c>
      <c r="AE21"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46.7% of homes sales being between $200-$400k, you should be able to find a fair priced home fairly easily in Norwich. </v>
      </c>
      <c r="AF21"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With only having 9.2.% home sales being between $400-$600k, finding a home will be more difficult, but not impossible.You will want to stay vigilant on new homes that pop up in this range if you want to stay in Norwich.</v>
      </c>
      <c r="AG21"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Norwich above $600k, only 0.7.% sold above $600k within the dataset. You may think of looking in other areas with more options or adjusting the price range you are looking at if wanting to stay in Norwich.</v>
      </c>
      <c r="AJ21" s="10" t="str">
        <f>Top_30_Cities[[#This Row],[400-600k commentary]]</f>
        <v>With only having 9.2.% home sales being between $400-$600k, finding a home will be more difficult, but not impossible.You will want to stay vigilant on new homes that pop up in this range if you want to stay in Norwich.</v>
      </c>
    </row>
    <row r="22" spans="1:36">
      <c r="A22" t="s">
        <v>61</v>
      </c>
      <c r="B22">
        <v>407</v>
      </c>
      <c r="C22" s="3">
        <v>44522</v>
      </c>
      <c r="D22" s="3">
        <v>45450</v>
      </c>
      <c r="E22" s="4">
        <v>488932.53</v>
      </c>
      <c r="F22" s="4">
        <v>696732</v>
      </c>
      <c r="G22" s="4">
        <v>106000</v>
      </c>
      <c r="H22" s="2">
        <v>2.875</v>
      </c>
      <c r="I22">
        <v>5</v>
      </c>
      <c r="J22">
        <v>1</v>
      </c>
      <c r="K22" s="2">
        <v>2.5775000000000001</v>
      </c>
      <c r="L22">
        <v>5</v>
      </c>
      <c r="M22">
        <v>1</v>
      </c>
      <c r="N22">
        <v>2007</v>
      </c>
      <c r="O22">
        <v>4626</v>
      </c>
      <c r="P22">
        <v>691</v>
      </c>
      <c r="Q22">
        <v>1.69</v>
      </c>
      <c r="R22" s="4">
        <v>4577.22</v>
      </c>
      <c r="S22" s="8">
        <f>VLOOKUP(Top_30_Cities[[#This Row],[city]],Table4[],2,0)</f>
        <v>15</v>
      </c>
      <c r="T22" s="8">
        <f>VLOOKUP(Top_30_Cities[[#This Row],[city]],Table4[],3,0)</f>
        <v>97</v>
      </c>
      <c r="U22" s="8">
        <f>VLOOKUP(Top_30_Cities[[#This Row],[city]],Table4[],4,0)</f>
        <v>208</v>
      </c>
      <c r="V22" s="8">
        <f>IF(ISBLANK(VLOOKUP(Top_30_Cities[[#This Row],[city]],Table4[],5,0)),0,VLOOKUP(Top_30_Cities[[#This Row],[city]],Table4[],5,0))</f>
        <v>87</v>
      </c>
      <c r="W22" s="8" t="str">
        <f>IF(Top_30_Cities[[#This Row],[Avg Price]]&gt;$E$34+50000,"This is on the high end of home prices in CT.",IF(Top_30_Cities[[#This Row],[Avg Price]]&gt;$E$34-50000,"This is around the average price for homes in CT.","This is on the low end of home prices in CT."))</f>
        <v>This is on the high end of home prices in CT.</v>
      </c>
      <c r="X22"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lower tax rates in the state of CT. You may be able to capitalize on this by increasing the home purchase cost while still staying within budget for your new home.</v>
      </c>
      <c r="Y22"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Shelton are below the average. This could relate to Shelton having a lower tax rate or more affordable homes sales information within the data set.</v>
      </c>
      <c r="Z22" s="9">
        <f>Top_30_Cities[[#This Row],[&lt;200k]]/Top_30_Cities[[#This Row],[Count of zpid]]</f>
        <v>3.6855036855036855E-2</v>
      </c>
      <c r="AA22" s="9">
        <f>Top_30_Cities[[#This Row],[200-400k]]/Top_30_Cities[[#This Row],[Count of zpid]]</f>
        <v>0.23832923832923833</v>
      </c>
      <c r="AB22" s="9">
        <f>Top_30_Cities[[#This Row],[400-600k]]/Top_30_Cities[[#This Row],[Count of zpid]]</f>
        <v>0.51105651105651106</v>
      </c>
      <c r="AC22" s="9">
        <f>Top_30_Cities[[#This Row],[600k+]]/Top_30_Cities[[#This Row],[Count of zpid]]</f>
        <v>0.21375921375921375</v>
      </c>
      <c r="AD22"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It will be extremely difficult to get a home in Shelton for under $200k, only 3.7.% sold for under $200k within the dataset.You may think of looking in other areas with more options or increasing the price range you are looking at if wanting to stay in Shelton.</v>
      </c>
      <c r="AE22"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Having 23.8% of home sales between $200-$400k, it may be a little more difficult to secure a home but still relatively easy to find a home at this range in Shelton. </v>
      </c>
      <c r="AF22"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51.1% of homes sales being between $400-$600k, you should be able to find a fair priced home fairly easily in Shelton. </v>
      </c>
      <c r="AG22"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Having 21.4% of home sales above $600k, it may be a little more difficult to secure a home but still relatively easy to find a home at this range in Shelton. </v>
      </c>
      <c r="AJ22" s="10" t="str">
        <f>Top_30_Cities[[#This Row],[400-600k commentary]]</f>
        <v xml:space="preserve">With 51.1% of homes sales being between $400-$600k, you should be able to find a fair priced home fairly easily in Shelton. </v>
      </c>
    </row>
    <row r="23" spans="1:36">
      <c r="A23" t="s">
        <v>62</v>
      </c>
      <c r="B23">
        <v>262</v>
      </c>
      <c r="C23" s="3">
        <v>44712</v>
      </c>
      <c r="D23" s="3">
        <v>45446</v>
      </c>
      <c r="E23" s="4">
        <v>412893.05</v>
      </c>
      <c r="F23" s="4">
        <v>699900</v>
      </c>
      <c r="G23" s="4">
        <v>111000</v>
      </c>
      <c r="H23" s="2">
        <v>3.0509803921568626</v>
      </c>
      <c r="I23">
        <v>5</v>
      </c>
      <c r="J23">
        <v>0</v>
      </c>
      <c r="K23" s="2">
        <v>2.4078431372549018</v>
      </c>
      <c r="L23">
        <v>5</v>
      </c>
      <c r="M23">
        <v>1</v>
      </c>
      <c r="N23">
        <v>1978</v>
      </c>
      <c r="O23">
        <v>4185</v>
      </c>
      <c r="P23">
        <v>672</v>
      </c>
      <c r="Q23">
        <v>2.16</v>
      </c>
      <c r="R23" s="4">
        <v>6166.98</v>
      </c>
      <c r="S23" s="8">
        <f>VLOOKUP(Top_30_Cities[[#This Row],[city]],Table4[],2,0)</f>
        <v>34</v>
      </c>
      <c r="T23" s="8">
        <f>VLOOKUP(Top_30_Cities[[#This Row],[city]],Table4[],3,0)</f>
        <v>96</v>
      </c>
      <c r="U23" s="8">
        <f>VLOOKUP(Top_30_Cities[[#This Row],[city]],Table4[],4,0)</f>
        <v>88</v>
      </c>
      <c r="V23" s="8">
        <f>IF(ISBLANK(VLOOKUP(Top_30_Cities[[#This Row],[city]],Table4[],5,0)),0,VLOOKUP(Top_30_Cities[[#This Row],[city]],Table4[],5,0))</f>
        <v>44</v>
      </c>
      <c r="W23" s="8" t="str">
        <f>IF(Top_30_Cities[[#This Row],[Avg Price]]&gt;$E$34+50000,"This is on the high end of home prices in CT.",IF(Top_30_Cities[[#This Row],[Avg Price]]&gt;$E$34-50000,"This is around the average price for homes in CT.","This is on the low end of home prices in CT."))</f>
        <v>This is around the average price for homes in CT.</v>
      </c>
      <c r="X23"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23"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Southington are around the average. This could relate to the property tax rate or the having more home sales data points around the average price.</v>
      </c>
      <c r="Z23" s="9">
        <f>Top_30_Cities[[#This Row],[&lt;200k]]/Top_30_Cities[[#This Row],[Count of zpid]]</f>
        <v>0.12977099236641221</v>
      </c>
      <c r="AA23" s="9">
        <f>Top_30_Cities[[#This Row],[200-400k]]/Top_30_Cities[[#This Row],[Count of zpid]]</f>
        <v>0.36641221374045801</v>
      </c>
      <c r="AB23" s="9">
        <f>Top_30_Cities[[#This Row],[400-600k]]/Top_30_Cities[[#This Row],[Count of zpid]]</f>
        <v>0.33587786259541985</v>
      </c>
      <c r="AC23" s="9">
        <f>Top_30_Cities[[#This Row],[600k+]]/Top_30_Cities[[#This Row],[Count of zpid]]</f>
        <v>0.16793893129770993</v>
      </c>
      <c r="AD23"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Having 13.0% of home sales under $200k, it may be a little more difficult to secure a home but still relatively easy to find a home at this range in Southington. </v>
      </c>
      <c r="AE23"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36.6% of homes sales being between $200-$400k, you should be able to find a fair priced home fairly easily in Southington. </v>
      </c>
      <c r="AF23"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33.6% of homes sales being between $400-$600k, you should be able to find a fair priced home fairly easily in Southington. </v>
      </c>
      <c r="AG23"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Having 16.8% of home sales above $600k, it may be a little more difficult to secure a home but still relatively easy to find a home at this range in Southington. </v>
      </c>
      <c r="AJ23" s="10" t="str">
        <f>Top_30_Cities[[#This Row],[400-600k commentary]]</f>
        <v xml:space="preserve">With 33.6% of homes sales being between $400-$600k, you should be able to find a fair priced home fairly easily in Southington. </v>
      </c>
    </row>
    <row r="24" spans="1:36">
      <c r="A24" t="s">
        <v>63</v>
      </c>
      <c r="B24">
        <v>790</v>
      </c>
      <c r="C24" s="3">
        <v>44440</v>
      </c>
      <c r="D24" s="3">
        <v>45451</v>
      </c>
      <c r="E24" s="4">
        <v>512428.66</v>
      </c>
      <c r="F24" s="4">
        <v>699500</v>
      </c>
      <c r="G24" s="4">
        <v>110888</v>
      </c>
      <c r="H24" s="2">
        <v>2.5558375634517767</v>
      </c>
      <c r="I24">
        <v>9</v>
      </c>
      <c r="J24">
        <v>0</v>
      </c>
      <c r="K24" s="2">
        <v>2.1776649746192893</v>
      </c>
      <c r="L24">
        <v>8</v>
      </c>
      <c r="M24">
        <v>1</v>
      </c>
      <c r="N24">
        <v>1661</v>
      </c>
      <c r="O24">
        <v>8140</v>
      </c>
      <c r="P24">
        <v>325</v>
      </c>
      <c r="Q24">
        <v>1.69</v>
      </c>
      <c r="R24" s="4">
        <v>8261.57</v>
      </c>
      <c r="S24" s="8">
        <f>VLOOKUP(Top_30_Cities[[#This Row],[city]],Table4[],2,0)</f>
        <v>49</v>
      </c>
      <c r="T24" s="8">
        <f>VLOOKUP(Top_30_Cities[[#This Row],[city]],Table4[],3,0)</f>
        <v>127</v>
      </c>
      <c r="U24" s="8">
        <f>VLOOKUP(Top_30_Cities[[#This Row],[city]],Table4[],4,0)</f>
        <v>327</v>
      </c>
      <c r="V24" s="8">
        <f>IF(ISBLANK(VLOOKUP(Top_30_Cities[[#This Row],[city]],Table4[],5,0)),0,VLOOKUP(Top_30_Cities[[#This Row],[city]],Table4[],5,0))</f>
        <v>287</v>
      </c>
      <c r="W24" s="8" t="str">
        <f>IF(Top_30_Cities[[#This Row],[Avg Price]]&gt;$E$34+50000,"This is on the high end of home prices in CT.",IF(Top_30_Cities[[#This Row],[Avg Price]]&gt;$E$34-50000,"This is around the average price for homes in CT.","This is on the low end of home prices in CT."))</f>
        <v>This is on the high end of home prices in CT.</v>
      </c>
      <c r="X24"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lower tax rates in the state of CT. You may be able to capitalize on this by increasing the home purchase cost while still staying within budget for your new home.</v>
      </c>
      <c r="Y24"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Stamford are higher than the average. This could relate to the tax rate or having having higher home values on average.</v>
      </c>
      <c r="Z24" s="9">
        <f>Top_30_Cities[[#This Row],[&lt;200k]]/Top_30_Cities[[#This Row],[Count of zpid]]</f>
        <v>6.20253164556962E-2</v>
      </c>
      <c r="AA24" s="9">
        <f>Top_30_Cities[[#This Row],[200-400k]]/Top_30_Cities[[#This Row],[Count of zpid]]</f>
        <v>0.16075949367088607</v>
      </c>
      <c r="AB24" s="9">
        <f>Top_30_Cities[[#This Row],[400-600k]]/Top_30_Cities[[#This Row],[Count of zpid]]</f>
        <v>0.41392405063291138</v>
      </c>
      <c r="AC24" s="9">
        <f>Top_30_Cities[[#This Row],[600k+]]/Top_30_Cities[[#This Row],[Count of zpid]]</f>
        <v>0.36329113924050632</v>
      </c>
      <c r="AD24"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With only having 6.2.% home sales being under $200k, finding a home will be more difficult, but not impossible.You will want to stay vigilant on new homes that pop up in this range if you want to stay in Stamford.</v>
      </c>
      <c r="AE24"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Having 16.1% of home sales between $200-$400k, it may be a little more difficult to secure a home but still relatively easy to find a home at this range in Stamford. </v>
      </c>
      <c r="AF24"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41.4% of homes sales being between $400-$600k, you should be able to find a fair priced home fairly easily in Stamford. </v>
      </c>
      <c r="AG24"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With 36.3% of homes sales being above $600k, you should be able to find a fair priced home fairly easily in Stamford. </v>
      </c>
      <c r="AJ24" s="10" t="str">
        <f>Top_30_Cities[[#This Row],[400-600k commentary]]</f>
        <v xml:space="preserve">With 41.4% of homes sales being between $400-$600k, you should be able to find a fair priced home fairly easily in Stamford. </v>
      </c>
    </row>
    <row r="25" spans="1:36">
      <c r="A25" t="s">
        <v>64</v>
      </c>
      <c r="B25">
        <v>465</v>
      </c>
      <c r="C25" s="3">
        <v>44705</v>
      </c>
      <c r="D25" s="3">
        <v>45453</v>
      </c>
      <c r="E25" s="4">
        <v>413868.82</v>
      </c>
      <c r="F25" s="4">
        <v>696600</v>
      </c>
      <c r="G25" s="4">
        <v>105000</v>
      </c>
      <c r="H25" s="2">
        <v>2.7796976241900646</v>
      </c>
      <c r="I25">
        <v>7</v>
      </c>
      <c r="J25">
        <v>0</v>
      </c>
      <c r="K25" s="2">
        <v>2.0129589632829372</v>
      </c>
      <c r="L25">
        <v>6</v>
      </c>
      <c r="M25">
        <v>1</v>
      </c>
      <c r="N25">
        <v>1691</v>
      </c>
      <c r="O25">
        <v>4338</v>
      </c>
      <c r="P25">
        <v>425</v>
      </c>
      <c r="Q25">
        <v>1.68</v>
      </c>
      <c r="R25" s="4">
        <v>6822.04</v>
      </c>
      <c r="S25" s="8">
        <f>VLOOKUP(Top_30_Cities[[#This Row],[city]],Table4[],2,0)</f>
        <v>54</v>
      </c>
      <c r="T25" s="8">
        <f>VLOOKUP(Top_30_Cities[[#This Row],[city]],Table4[],3,0)</f>
        <v>138</v>
      </c>
      <c r="U25" s="8">
        <f>VLOOKUP(Top_30_Cities[[#This Row],[city]],Table4[],4,0)</f>
        <v>233</v>
      </c>
      <c r="V25" s="8">
        <f>IF(ISBLANK(VLOOKUP(Top_30_Cities[[#This Row],[city]],Table4[],5,0)),0,VLOOKUP(Top_30_Cities[[#This Row],[city]],Table4[],5,0))</f>
        <v>40</v>
      </c>
      <c r="W25" s="8" t="str">
        <f>IF(Top_30_Cities[[#This Row],[Avg Price]]&gt;$E$34+50000,"This is on the high end of home prices in CT.",IF(Top_30_Cities[[#This Row],[Avg Price]]&gt;$E$34-50000,"This is around the average price for homes in CT.","This is on the low end of home prices in CT."))</f>
        <v>This is around the average price for homes in CT.</v>
      </c>
      <c r="X25"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lower tax rates in the state of CT. You may be able to capitalize on this by increasing the home purchase cost while still staying within budget for your new home.</v>
      </c>
      <c r="Y25"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Stratford are around the average. This could relate to the property tax rate or the having more home sales data points around the average price.</v>
      </c>
      <c r="Z25" s="9">
        <f>Top_30_Cities[[#This Row],[&lt;200k]]/Top_30_Cities[[#This Row],[Count of zpid]]</f>
        <v>0.11612903225806452</v>
      </c>
      <c r="AA25" s="9">
        <f>Top_30_Cities[[#This Row],[200-400k]]/Top_30_Cities[[#This Row],[Count of zpid]]</f>
        <v>0.29677419354838708</v>
      </c>
      <c r="AB25" s="9">
        <f>Top_30_Cities[[#This Row],[400-600k]]/Top_30_Cities[[#This Row],[Count of zpid]]</f>
        <v>0.50107526881720432</v>
      </c>
      <c r="AC25" s="9">
        <f>Top_30_Cities[[#This Row],[600k+]]/Top_30_Cities[[#This Row],[Count of zpid]]</f>
        <v>8.6021505376344093E-2</v>
      </c>
      <c r="AD25"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Having 11.6% of home sales under $200k, it may be a little more difficult to secure a home but still relatively easy to find a home at this range in Stratford. </v>
      </c>
      <c r="AE25"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29.7% of homes sales being between $200-$400k, you should be able to find a fair priced home fairly easily in Stratford. </v>
      </c>
      <c r="AF25"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50.1% of homes sales being between $400-$600k, you should be able to find a fair priced home fairly easily in Stratford. </v>
      </c>
      <c r="AG25"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With only having 8.6.% home sales being above $600k, finding a home will be more difficult, but not impossible.You will want to stay vigilant on new homes that pop up in this range if you want to stay in Stratford.</v>
      </c>
      <c r="AJ25" s="10" t="str">
        <f>Top_30_Cities[[#This Row],[400-600k commentary]]</f>
        <v xml:space="preserve">With 50.1% of homes sales being between $400-$600k, you should be able to find a fair priced home fairly easily in Stratford. </v>
      </c>
    </row>
    <row r="26" spans="1:36">
      <c r="A26" t="s">
        <v>65</v>
      </c>
      <c r="B26">
        <v>291</v>
      </c>
      <c r="C26" s="3">
        <v>44848</v>
      </c>
      <c r="D26" s="3">
        <v>45450</v>
      </c>
      <c r="E26" s="4">
        <v>249829.16</v>
      </c>
      <c r="F26" s="4">
        <v>665500</v>
      </c>
      <c r="G26" s="4">
        <v>105000</v>
      </c>
      <c r="H26" s="2">
        <v>2.7128027681660898</v>
      </c>
      <c r="I26">
        <v>5</v>
      </c>
      <c r="J26">
        <v>0</v>
      </c>
      <c r="K26" s="2">
        <v>1.9065743944636677</v>
      </c>
      <c r="L26">
        <v>5</v>
      </c>
      <c r="M26">
        <v>0</v>
      </c>
      <c r="N26">
        <v>1542</v>
      </c>
      <c r="O26">
        <v>4597</v>
      </c>
      <c r="P26">
        <v>532</v>
      </c>
      <c r="Q26">
        <v>1.78</v>
      </c>
      <c r="R26" s="4">
        <v>4477.6499999999996</v>
      </c>
      <c r="S26" s="8">
        <f>VLOOKUP(Top_30_Cities[[#This Row],[city]],Table4[],2,0)</f>
        <v>113</v>
      </c>
      <c r="T26" s="8">
        <f>VLOOKUP(Top_30_Cities[[#This Row],[city]],Table4[],3,0)</f>
        <v>155</v>
      </c>
      <c r="U26" s="8">
        <f>VLOOKUP(Top_30_Cities[[#This Row],[city]],Table4[],4,0)</f>
        <v>19</v>
      </c>
      <c r="V26" s="8">
        <f>IF(ISBLANK(VLOOKUP(Top_30_Cities[[#This Row],[city]],Table4[],5,0)),0,VLOOKUP(Top_30_Cities[[#This Row],[city]],Table4[],5,0))</f>
        <v>4</v>
      </c>
      <c r="W26"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26"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lower tax rates in the state of CT. You may be able to capitalize on this by increasing the home purchase cost while still staying within budget for your new home.</v>
      </c>
      <c r="Y26"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Torrington are below the average. This could relate to Torrington having a lower tax rate or more affordable homes sales information within the data set.</v>
      </c>
      <c r="Z26" s="9">
        <f>Top_30_Cities[[#This Row],[&lt;200k]]/Top_30_Cities[[#This Row],[Count of zpid]]</f>
        <v>0.38831615120274915</v>
      </c>
      <c r="AA26" s="9">
        <f>Top_30_Cities[[#This Row],[200-400k]]/Top_30_Cities[[#This Row],[Count of zpid]]</f>
        <v>0.53264604810996563</v>
      </c>
      <c r="AB26" s="9">
        <f>Top_30_Cities[[#This Row],[400-600k]]/Top_30_Cities[[#This Row],[Count of zpid]]</f>
        <v>6.5292096219931275E-2</v>
      </c>
      <c r="AC26" s="9">
        <f>Top_30_Cities[[#This Row],[600k+]]/Top_30_Cities[[#This Row],[Count of zpid]]</f>
        <v>1.3745704467353952E-2</v>
      </c>
      <c r="AD26"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38.8% of homes sales being under $200k, you should be able to find a lower priced home fairly easily in Torrington. </v>
      </c>
      <c r="AE26"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53.3% of homes sales being between $200-$400k, you should be able to find a fair priced home fairly easily in Torrington. </v>
      </c>
      <c r="AF26"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With only having 6.5.% home sales being between $400-$600k, finding a home will be more difficult, but not impossible.You will want to stay vigilant on new homes that pop up in this range if you want to stay in Torrington.</v>
      </c>
      <c r="AG26"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Torrington above $600k, only 1.4.% sold above $600k within the dataset. You may think of looking in other areas with more options or adjusting the price range you are looking at if wanting to stay in Torrington.</v>
      </c>
      <c r="AJ26" s="10" t="str">
        <f>Top_30_Cities[[#This Row],[400-600k commentary]]</f>
        <v>With only having 6.5.% home sales being between $400-$600k, finding a home will be more difficult, but not impossible.You will want to stay vigilant on new homes that pop up in this range if you want to stay in Torrington.</v>
      </c>
    </row>
    <row r="27" spans="1:36">
      <c r="A27" t="s">
        <v>66</v>
      </c>
      <c r="B27">
        <v>368</v>
      </c>
      <c r="C27" s="3">
        <v>44438</v>
      </c>
      <c r="D27" s="3">
        <v>45453</v>
      </c>
      <c r="E27" s="4">
        <v>560000.15</v>
      </c>
      <c r="F27" s="4">
        <v>699000</v>
      </c>
      <c r="G27" s="4">
        <v>112500</v>
      </c>
      <c r="H27" s="2">
        <v>3.3260869565217392</v>
      </c>
      <c r="I27">
        <v>6</v>
      </c>
      <c r="J27">
        <v>0</v>
      </c>
      <c r="K27" s="2">
        <v>2.5326086956521738</v>
      </c>
      <c r="L27">
        <v>4</v>
      </c>
      <c r="M27">
        <v>1</v>
      </c>
      <c r="N27">
        <v>2264</v>
      </c>
      <c r="O27">
        <v>5298</v>
      </c>
      <c r="P27">
        <v>432</v>
      </c>
      <c r="Q27">
        <v>1.69</v>
      </c>
      <c r="R27" s="4">
        <v>10072.35</v>
      </c>
      <c r="S27" s="8">
        <f>VLOOKUP(Top_30_Cities[[#This Row],[city]],Table4[],2,0)</f>
        <v>4</v>
      </c>
      <c r="T27" s="8">
        <f>VLOOKUP(Top_30_Cities[[#This Row],[city]],Table4[],3,0)</f>
        <v>15</v>
      </c>
      <c r="U27" s="8">
        <f>VLOOKUP(Top_30_Cities[[#This Row],[city]],Table4[],4,0)</f>
        <v>208</v>
      </c>
      <c r="V27" s="8">
        <f>IF(ISBLANK(VLOOKUP(Top_30_Cities[[#This Row],[city]],Table4[],5,0)),0,VLOOKUP(Top_30_Cities[[#This Row],[city]],Table4[],5,0))</f>
        <v>141</v>
      </c>
      <c r="W27" s="8" t="str">
        <f>IF(Top_30_Cities[[#This Row],[Avg Price]]&gt;$E$34+50000,"This is on the high end of home prices in CT.",IF(Top_30_Cities[[#This Row],[Avg Price]]&gt;$E$34-50000,"This is around the average price for homes in CT.","This is on the low end of home prices in CT."))</f>
        <v>This is on the high end of home prices in CT.</v>
      </c>
      <c r="X27"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lower tax rates in the state of CT. You may be able to capitalize on this by increasing the home purchase cost while still staying within budget for your new home.</v>
      </c>
      <c r="Y27"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Trumbull are higher than the average. This could relate to the tax rate or having having higher home values on average.</v>
      </c>
      <c r="Z27" s="9">
        <f>Top_30_Cities[[#This Row],[&lt;200k]]/Top_30_Cities[[#This Row],[Count of zpid]]</f>
        <v>1.0869565217391304E-2</v>
      </c>
      <c r="AA27" s="9">
        <f>Top_30_Cities[[#This Row],[200-400k]]/Top_30_Cities[[#This Row],[Count of zpid]]</f>
        <v>4.0760869565217392E-2</v>
      </c>
      <c r="AB27" s="9">
        <f>Top_30_Cities[[#This Row],[400-600k]]/Top_30_Cities[[#This Row],[Count of zpid]]</f>
        <v>0.56521739130434778</v>
      </c>
      <c r="AC27" s="9">
        <f>Top_30_Cities[[#This Row],[600k+]]/Top_30_Cities[[#This Row],[Count of zpid]]</f>
        <v>0.38315217391304346</v>
      </c>
      <c r="AD27"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It will be extremely difficult to get a home in Trumbull for under $200k, only 1.1.% sold for under $200k within the dataset.You may think of looking in other areas with more options or increasing the price range you are looking at if wanting to stay in Trumbull.</v>
      </c>
      <c r="AE27"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It will be extremely difficult to get a home in Trumbull between $200-$400k, only 4.1.% sold between $200-$400k within the dataset. You may think of looking in other areas with more options or adjusting the price range you are looking at if wanting to stay in Trumbull.</v>
      </c>
      <c r="AF27"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56.5% of homes sales being between $400-$600k, you should be able to find a fair priced home fairly easily in Trumbull. </v>
      </c>
      <c r="AG27"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With 38.3% of homes sales being above $600k, you should be able to find a fair priced home fairly easily in Trumbull. </v>
      </c>
      <c r="AJ27" s="10" t="str">
        <f>Top_30_Cities[[#This Row],[400-600k commentary]]</f>
        <v xml:space="preserve">With 56.5% of homes sales being between $400-$600k, you should be able to find a fair priced home fairly easily in Trumbull. </v>
      </c>
    </row>
    <row r="28" spans="1:36">
      <c r="A28" t="s">
        <v>67</v>
      </c>
      <c r="B28">
        <v>289</v>
      </c>
      <c r="C28" s="3">
        <v>44806</v>
      </c>
      <c r="D28" s="3">
        <v>45450</v>
      </c>
      <c r="E28" s="4">
        <v>366481.76</v>
      </c>
      <c r="F28" s="4">
        <v>694500</v>
      </c>
      <c r="G28" s="4">
        <v>105000</v>
      </c>
      <c r="H28" s="2">
        <v>2.8055555555555554</v>
      </c>
      <c r="I28">
        <v>6</v>
      </c>
      <c r="J28">
        <v>1</v>
      </c>
      <c r="K28" s="2">
        <v>2.1388888888888888</v>
      </c>
      <c r="L28">
        <v>5</v>
      </c>
      <c r="M28">
        <v>1</v>
      </c>
      <c r="N28">
        <v>1727</v>
      </c>
      <c r="O28">
        <v>4547</v>
      </c>
      <c r="P28">
        <v>520</v>
      </c>
      <c r="Q28">
        <v>2.13</v>
      </c>
      <c r="R28" s="4">
        <v>5524.34</v>
      </c>
      <c r="S28" s="8">
        <f>VLOOKUP(Top_30_Cities[[#This Row],[city]],Table4[],2,0)</f>
        <v>59</v>
      </c>
      <c r="T28" s="8">
        <f>VLOOKUP(Top_30_Cities[[#This Row],[city]],Table4[],3,0)</f>
        <v>119</v>
      </c>
      <c r="U28" s="8">
        <f>VLOOKUP(Top_30_Cities[[#This Row],[city]],Table4[],4,0)</f>
        <v>84</v>
      </c>
      <c r="V28" s="8">
        <f>IF(ISBLANK(VLOOKUP(Top_30_Cities[[#This Row],[city]],Table4[],5,0)),0,VLOOKUP(Top_30_Cities[[#This Row],[city]],Table4[],5,0))</f>
        <v>27</v>
      </c>
      <c r="W28" s="8" t="str">
        <f>IF(Top_30_Cities[[#This Row],[Avg Price]]&gt;$E$34+50000,"This is on the high end of home prices in CT.",IF(Top_30_Cities[[#This Row],[Avg Price]]&gt;$E$34-50000,"This is around the average price for homes in CT.","This is on the low end of home prices in CT."))</f>
        <v>This is around the average price for homes in CT.</v>
      </c>
      <c r="X28"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28"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Wallingford are around the average. This could relate to the property tax rate or the having more home sales data points around the average price.</v>
      </c>
      <c r="Z28" s="9">
        <f>Top_30_Cities[[#This Row],[&lt;200k]]/Top_30_Cities[[#This Row],[Count of zpid]]</f>
        <v>0.20415224913494809</v>
      </c>
      <c r="AA28" s="9">
        <f>Top_30_Cities[[#This Row],[200-400k]]/Top_30_Cities[[#This Row],[Count of zpid]]</f>
        <v>0.41176470588235292</v>
      </c>
      <c r="AB28" s="9">
        <f>Top_30_Cities[[#This Row],[400-600k]]/Top_30_Cities[[#This Row],[Count of zpid]]</f>
        <v>0.29065743944636679</v>
      </c>
      <c r="AC28" s="9">
        <f>Top_30_Cities[[#This Row],[600k+]]/Top_30_Cities[[#This Row],[Count of zpid]]</f>
        <v>9.3425605536332182E-2</v>
      </c>
      <c r="AD28"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Having 20.4% of home sales under $200k, it may be a little more difficult to secure a home but still relatively easy to find a home at this range in Wallingford. </v>
      </c>
      <c r="AE28"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41.2% of homes sales being between $200-$400k, you should be able to find a fair priced home fairly easily in Wallingford. </v>
      </c>
      <c r="AF28"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29.1% of homes sales being between $400-$600k, you should be able to find a fair priced home fairly easily in Wallingford. </v>
      </c>
      <c r="AG28"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With only having 9.3.% home sales being above $600k, finding a home will be more difficult, but not impossible.You will want to stay vigilant on new homes that pop up in this range if you want to stay in Wallingford.</v>
      </c>
      <c r="AJ28" s="10" t="str">
        <f>Top_30_Cities[[#This Row],[400-600k commentary]]</f>
        <v xml:space="preserve">With 29.1% of homes sales being between $400-$600k, you should be able to find a fair priced home fairly easily in Wallingford. </v>
      </c>
    </row>
    <row r="29" spans="1:36">
      <c r="A29" t="s">
        <v>68</v>
      </c>
      <c r="B29">
        <v>587</v>
      </c>
      <c r="C29" s="3">
        <v>44862</v>
      </c>
      <c r="D29" s="3">
        <v>45453</v>
      </c>
      <c r="E29" s="4">
        <v>220305.01</v>
      </c>
      <c r="F29" s="4">
        <v>650000</v>
      </c>
      <c r="G29" s="4">
        <v>102000</v>
      </c>
      <c r="H29" s="2">
        <v>2.7371134020618557</v>
      </c>
      <c r="I29">
        <v>10</v>
      </c>
      <c r="J29">
        <v>1</v>
      </c>
      <c r="K29" s="2">
        <v>1.8092783505154639</v>
      </c>
      <c r="L29">
        <v>5</v>
      </c>
      <c r="M29">
        <v>1</v>
      </c>
      <c r="N29">
        <v>1384</v>
      </c>
      <c r="O29">
        <v>10008</v>
      </c>
      <c r="P29">
        <v>611</v>
      </c>
      <c r="Q29">
        <v>2.13</v>
      </c>
      <c r="R29" s="4">
        <v>6138.31</v>
      </c>
      <c r="S29" s="8">
        <f>VLOOKUP(Top_30_Cities[[#This Row],[city]],Table4[],2,0)</f>
        <v>273</v>
      </c>
      <c r="T29" s="8">
        <f>VLOOKUP(Top_30_Cities[[#This Row],[city]],Table4[],3,0)</f>
        <v>300</v>
      </c>
      <c r="U29" s="8">
        <f>VLOOKUP(Top_30_Cities[[#This Row],[city]],Table4[],4,0)</f>
        <v>11</v>
      </c>
      <c r="V29" s="8">
        <f>IF(ISBLANK(VLOOKUP(Top_30_Cities[[#This Row],[city]],Table4[],5,0)),0,VLOOKUP(Top_30_Cities[[#This Row],[city]],Table4[],5,0))</f>
        <v>3</v>
      </c>
      <c r="W29"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29"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29"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Waterbury are around the average. This could relate to the property tax rate or the having more home sales data points around the average price.</v>
      </c>
      <c r="Z29" s="9">
        <f>Top_30_Cities[[#This Row],[&lt;200k]]/Top_30_Cities[[#This Row],[Count of zpid]]</f>
        <v>0.46507666098807493</v>
      </c>
      <c r="AA29" s="9">
        <f>Top_30_Cities[[#This Row],[200-400k]]/Top_30_Cities[[#This Row],[Count of zpid]]</f>
        <v>0.51107325383304936</v>
      </c>
      <c r="AB29" s="9">
        <f>Top_30_Cities[[#This Row],[400-600k]]/Top_30_Cities[[#This Row],[Count of zpid]]</f>
        <v>1.8739352640545145E-2</v>
      </c>
      <c r="AC29" s="9">
        <f>Top_30_Cities[[#This Row],[600k+]]/Top_30_Cities[[#This Row],[Count of zpid]]</f>
        <v>5.1107325383304937E-3</v>
      </c>
      <c r="AD29"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46.5% of homes sales being under $200k, you should be able to find a lower priced home fairly easily in Waterbury. </v>
      </c>
      <c r="AE29"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51.1% of homes sales being between $200-$400k, you should be able to find a fair priced home fairly easily in Waterbury. </v>
      </c>
      <c r="AF29"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It will be extremely difficult to get a home in Waterbury between $400-$600k, only 1.9.% sold between $400-$600k within the dataset. You may think of looking in other areas with more options or adjusting the price range you are looking at if wanting to stay in Waterbury.</v>
      </c>
      <c r="AG29"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Waterbury above $600k, only 0.5.% sold above $600k within the dataset. You may think of looking in other areas with more options or adjusting the price range you are looking at if wanting to stay in Waterbury.</v>
      </c>
      <c r="AJ29" s="10" t="str">
        <f>Top_30_Cities[[#This Row],[400-600k commentary]]</f>
        <v>It will be extremely difficult to get a home in Waterbury between $400-$600k, only 1.9.% sold between $400-$600k within the dataset. You may think of looking in other areas with more options or adjusting the price range you are looking at if wanting to stay in Waterbury.</v>
      </c>
    </row>
    <row r="30" spans="1:36">
      <c r="A30" t="s">
        <v>69</v>
      </c>
      <c r="B30">
        <v>520</v>
      </c>
      <c r="C30" s="3">
        <v>44553</v>
      </c>
      <c r="D30" s="3">
        <v>45453</v>
      </c>
      <c r="E30" s="4">
        <v>469248.48</v>
      </c>
      <c r="F30" s="4">
        <v>695000</v>
      </c>
      <c r="G30" s="4">
        <v>103000</v>
      </c>
      <c r="H30" s="2">
        <v>3.2326923076923078</v>
      </c>
      <c r="I30">
        <v>7</v>
      </c>
      <c r="J30">
        <v>0</v>
      </c>
      <c r="K30" s="2">
        <v>2.5288461538461537</v>
      </c>
      <c r="L30">
        <v>5</v>
      </c>
      <c r="M30">
        <v>1</v>
      </c>
      <c r="N30">
        <v>2030</v>
      </c>
      <c r="O30">
        <v>4756</v>
      </c>
      <c r="P30">
        <v>506</v>
      </c>
      <c r="Q30">
        <v>2.16</v>
      </c>
      <c r="R30" s="4">
        <v>9532.43</v>
      </c>
      <c r="S30" s="8">
        <f>VLOOKUP(Top_30_Cities[[#This Row],[city]],Table4[],2,0)</f>
        <v>22</v>
      </c>
      <c r="T30" s="8">
        <f>VLOOKUP(Top_30_Cities[[#This Row],[city]],Table4[],3,0)</f>
        <v>134</v>
      </c>
      <c r="U30" s="8">
        <f>VLOOKUP(Top_30_Cities[[#This Row],[city]],Table4[],4,0)</f>
        <v>260</v>
      </c>
      <c r="V30" s="8">
        <f>IF(ISBLANK(VLOOKUP(Top_30_Cities[[#This Row],[city]],Table4[],5,0)),0,VLOOKUP(Top_30_Cities[[#This Row],[city]],Table4[],5,0))</f>
        <v>104</v>
      </c>
      <c r="W30" s="8" t="str">
        <f>IF(Top_30_Cities[[#This Row],[Avg Price]]&gt;$E$34+50000,"This is on the high end of home prices in CT.",IF(Top_30_Cities[[#This Row],[Avg Price]]&gt;$E$34-50000,"This is around the average price for homes in CT.","This is on the low end of home prices in CT."))</f>
        <v>This is on the high end of home prices in CT.</v>
      </c>
      <c r="X30"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30"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West Hartford are higher than the average. This could relate to the tax rate or having having higher home values on average.</v>
      </c>
      <c r="Z30" s="9">
        <f>Top_30_Cities[[#This Row],[&lt;200k]]/Top_30_Cities[[#This Row],[Count of zpid]]</f>
        <v>4.230769230769231E-2</v>
      </c>
      <c r="AA30" s="9">
        <f>Top_30_Cities[[#This Row],[200-400k]]/Top_30_Cities[[#This Row],[Count of zpid]]</f>
        <v>0.25769230769230766</v>
      </c>
      <c r="AB30" s="9">
        <f>Top_30_Cities[[#This Row],[400-600k]]/Top_30_Cities[[#This Row],[Count of zpid]]</f>
        <v>0.5</v>
      </c>
      <c r="AC30" s="9">
        <f>Top_30_Cities[[#This Row],[600k+]]/Top_30_Cities[[#This Row],[Count of zpid]]</f>
        <v>0.2</v>
      </c>
      <c r="AD30"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It will be extremely difficult to get a home in West Hartford for under $200k, only 4.2.% sold for under $200k within the dataset.You may think of looking in other areas with more options or increasing the price range you are looking at if wanting to stay in West Hartford.</v>
      </c>
      <c r="AE30"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25.8% of homes sales being between $200-$400k, you should be able to find a fair priced home fairly easily in West Hartford. </v>
      </c>
      <c r="AF30"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With 50.0% of homes sales being between $400-$600k, you should be able to find a fair priced home fairly easily in West Hartford. </v>
      </c>
      <c r="AG30"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 xml:space="preserve">Having 20.0% of home sales above $600k, it may be a little more difficult to secure a home but still relatively easy to find a home at this range in West Hartford. </v>
      </c>
      <c r="AJ30" s="10" t="str">
        <f>Top_30_Cities[[#This Row],[400-600k commentary]]</f>
        <v xml:space="preserve">With 50.0% of homes sales being between $400-$600k, you should be able to find a fair priced home fairly easily in West Hartford. </v>
      </c>
    </row>
    <row r="31" spans="1:36">
      <c r="A31" t="s">
        <v>70</v>
      </c>
      <c r="B31">
        <v>268</v>
      </c>
      <c r="C31" s="3">
        <v>44874</v>
      </c>
      <c r="D31" s="3">
        <v>45453</v>
      </c>
      <c r="E31" s="4">
        <v>298749.28000000003</v>
      </c>
      <c r="F31" s="4">
        <v>674900</v>
      </c>
      <c r="G31" s="4">
        <v>101000</v>
      </c>
      <c r="H31" s="2">
        <v>2.7932330827067671</v>
      </c>
      <c r="I31">
        <v>7</v>
      </c>
      <c r="J31">
        <v>1</v>
      </c>
      <c r="K31" s="2">
        <v>1.8082706766917294</v>
      </c>
      <c r="L31">
        <v>4</v>
      </c>
      <c r="M31">
        <v>1</v>
      </c>
      <c r="N31">
        <v>1447</v>
      </c>
      <c r="O31">
        <v>3934</v>
      </c>
      <c r="P31">
        <v>612</v>
      </c>
      <c r="Q31">
        <v>2.11</v>
      </c>
      <c r="R31" s="4">
        <v>5790.77</v>
      </c>
      <c r="S31" s="8">
        <f>VLOOKUP(Top_30_Cities[[#This Row],[city]],Table4[],2,0)</f>
        <v>80</v>
      </c>
      <c r="T31" s="8">
        <f>VLOOKUP(Top_30_Cities[[#This Row],[city]],Table4[],3,0)</f>
        <v>140</v>
      </c>
      <c r="U31" s="8">
        <f>VLOOKUP(Top_30_Cities[[#This Row],[city]],Table4[],4,0)</f>
        <v>39</v>
      </c>
      <c r="V31" s="8">
        <f>IF(ISBLANK(VLOOKUP(Top_30_Cities[[#This Row],[city]],Table4[],5,0)),0,VLOOKUP(Top_30_Cities[[#This Row],[city]],Table4[],5,0))</f>
        <v>9</v>
      </c>
      <c r="W31" s="8" t="str">
        <f>IF(Top_30_Cities[[#This Row],[Avg Price]]&gt;$E$34+50000,"This is on the high end of home prices in CT.",IF(Top_30_Cities[[#This Row],[Avg Price]]&gt;$E$34-50000,"This is around the average price for homes in CT.","This is on the low end of home prices in CT."))</f>
        <v>This is on the low end of home prices in CT.</v>
      </c>
      <c r="X31" s="8" t="str">
        <f>IF(2.09&lt;=Top_30_Cities[[#This Row],[Avg Tax Rate]],"This is one of the higher property tax rates in CT. Plan for a slightly higher mortgage payment based on the higher property tax rate.",IF(1.87&lt;=Top_30_Cities[[#This Row],[Avg Tax Rate]],"This is around the average tax rate for CT. The included taxes should fall within the calculated mortgage payment.","This is one of the lower tax rates in the state of CT. You may be able to capitalize on this by increasing the home purchase cost while still staying within budget for your new home."))</f>
        <v>This is one of the higher property tax rates in CT. Plan for a slightly higher mortgage payment based on the higher property tax rate.</v>
      </c>
      <c r="Y31" s="8" t="str">
        <f>IF(Top_30_Cities[[#This Row],[Avg Tax Paid]]&gt;=$R$35+$R$38,"The taxes paid on properties in "&amp;Top_30_Cities[[#This Row],[city]]&amp;" are higher than the average. This could relate to the tax rate or having having higher home values on average.",IF(Top_30_Cities[[#This Row],[Avg Tax Paid]]&gt;=$R$35-$R$38,"The taxes paid on properties in "&amp;Top_30_Cities[[#This Row],[city]]&amp;" are around the average. This could relate to the property tax rate or the having more home sales data points around the average price.","The taxes paid on properties in "&amp;Top_30_Cities[[#This Row],[city]]&amp;" are below the average. This could relate to "&amp;Top_30_Cities[[#This Row],[city]]&amp;" having a lower tax rate or more affordable homes sales information within the data set."))</f>
        <v>The taxes paid on properties in West Haven are around the average. This could relate to the property tax rate or the having more home sales data points around the average price.</v>
      </c>
      <c r="Z31" s="9">
        <f>Top_30_Cities[[#This Row],[&lt;200k]]/Top_30_Cities[[#This Row],[Count of zpid]]</f>
        <v>0.29850746268656714</v>
      </c>
      <c r="AA31" s="9">
        <f>Top_30_Cities[[#This Row],[200-400k]]/Top_30_Cities[[#This Row],[Count of zpid]]</f>
        <v>0.52238805970149249</v>
      </c>
      <c r="AB31" s="9">
        <f>Top_30_Cities[[#This Row],[400-600k]]/Top_30_Cities[[#This Row],[Count of zpid]]</f>
        <v>0.1455223880597015</v>
      </c>
      <c r="AC31" s="9">
        <f>Top_30_Cities[[#This Row],[600k+]]/Top_30_Cities[[#This Row],[Count of zpid]]</f>
        <v>3.3582089552238806E-2</v>
      </c>
      <c r="AD31" s="9" t="str">
        <f>IF(Top_30_Cities[[#This Row],[&lt;200k count %]]&gt;=0.25,"With "&amp;TEXT(Top_30_Cities[[#This Row],[&lt;200k count %]],"0.0%")&amp;" of homes sales being under $200k, you should be able to find a lower priced home fairly easily in "&amp;Top_30_Cities[[#This Row],[city]]&amp;". ",IF(Top_30_Cities[[#This Row],[&lt;200k count %]]&gt;=0.1,"Having "&amp;TEXT(Top_30_Cities[[#This Row],[&lt;200k count %]],"0.0%")&amp;" of home sales under $200k, it may be a little more difficult to secure a home but still relatively easy to find a home at this range in "&amp;Top_30_Cities[[#This Row],[city]]&amp;". ",IF(Top_30_Cities[[#This Row],[&lt;200k count %]]&gt;=0.05,"With only having "&amp;TEXT(Top_30_Cities[[#This Row],[&lt;200k count %]],"0.0.%")&amp;" home sales being under $200k, finding a home will be more difficult, but not impossible.You will want to stay vigilant on new homes that pop up in this range if you want to stay in "&amp;Top_30_Cities[[#This Row],[city]]&amp;".","It will be extremely difficult to get a home in "&amp;Top_30_Cities[[#This Row],[city]]&amp;" for under $200k, only "&amp;TEXT(Top_30_Cities[[#This Row],[&lt;200k count %]],"0.0.%")&amp;" sold for under $200k within the dataset.You may think of looking in other areas with more options or increasing the price range you are looking at if wanting to stay in "&amp;Top_30_Cities[[#This Row],[city]]&amp;".")))</f>
        <v xml:space="preserve">With 29.9% of homes sales being under $200k, you should be able to find a lower priced home fairly easily in West Haven. </v>
      </c>
      <c r="AE31" s="9" t="str">
        <f>IF(Top_30_Cities[[#This Row],[200-400k count %]]&gt;=0.25,"With "&amp;TEXT(Top_30_Cities[[#This Row],[200-400k count %]],"0.0%")&amp;" of homes sales being between $200-$400k, you should be able to find a fair priced home fairly easily in "&amp;Top_30_Cities[[#This Row],[city]]&amp;". ",IF(Top_30_Cities[[#This Row],[200-400k count %]]&gt;=0.1,"Having "&amp;TEXT(Top_30_Cities[[#This Row],[200-400k count %]],"0.0%")&amp;" of home sales between $200-$400k, it may be a little more difficult to secure a home but still relatively easy to find a home at this range in "&amp;Top_30_Cities[[#This Row],[city]]&amp;". ",IF(Top_30_Cities[[#This Row],[200-400k count %]]&gt;=0.05,"With only having "&amp;TEXT(Top_30_Cities[[#This Row],[200-400k count %]],"0.0.%")&amp;" home sales being between $200-$400k, finding a home will be more difficult, but not impossible.You will want to stay vigilant on new homes that pop up in this range if you want to stay in "&amp;Top_30_Cities[[#This Row],[city]]&amp;".","It will be extremely difficult to get a home in "&amp;Top_30_Cities[[#This Row],[city]]&amp;" between $200-$400k, only "&amp;TEXT(Top_30_Cities[[#This Row],[200-400k count %]],"0.0.%")&amp;" sold between $200-$400k within the dataset. You may think of looking in other areas with more options or adjusting the price range you are looking at if wanting to stay in "&amp;Top_30_Cities[[#This Row],[city]]&amp;".")))</f>
        <v xml:space="preserve">With 52.2% of homes sales being between $200-$400k, you should be able to find a fair priced home fairly easily in West Haven. </v>
      </c>
      <c r="AF31" s="9" t="str">
        <f>IF(Top_30_Cities[[#This Row],[400-600k count %]]&gt;=0.25,"With "&amp;TEXT(Top_30_Cities[[#This Row],[400-600k count %]],"0.0%")&amp;" of homes sales being between $400-$600k, you should be able to find a fair priced home fairly easily in "&amp;Top_30_Cities[[#This Row],[city]]&amp;". ",IF(Top_30_Cities[[#This Row],[400-600k count %]]&gt;=0.1,"Having "&amp;TEXT(Top_30_Cities[[#This Row],[400-600k count %]],"0.0%")&amp;" of home sales between $400-$600k, it may be a little more difficult to secure a home but still relatively easy to find a home at this range in "&amp;Top_30_Cities[[#This Row],[city]]&amp;". ",IF(Top_30_Cities[[#This Row],[400-600k count %]]&gt;=0.05,"With only having "&amp;TEXT(Top_30_Cities[[#This Row],[400-600k count %]],"0.0.%")&amp;" home sales being between $400-$600k, finding a home will be more difficult, but not impossible.You will want to stay vigilant on new homes that pop up in this range if you want to stay in "&amp;Top_30_Cities[[#This Row],[city]]&amp;".","It will be extremely difficult to get a home in "&amp;Top_30_Cities[[#This Row],[city]]&amp;" between $400-$600k, only "&amp;TEXT(Top_30_Cities[[#This Row],[400-600k count %]],"0.0.%")&amp;" sold between $400-$600k within the dataset. You may think of looking in other areas with more options or adjusting the price range you are looking at if wanting to stay in "&amp;Top_30_Cities[[#This Row],[city]]&amp;".")))</f>
        <v xml:space="preserve">Having 14.6% of home sales between $400-$600k, it may be a little more difficult to secure a home but still relatively easy to find a home at this range in West Haven. </v>
      </c>
      <c r="AG31" s="9" t="str">
        <f>IF(Top_30_Cities[[#This Row],[600k count %]]&gt;=0.25,"With "&amp;TEXT(Top_30_Cities[[#This Row],[600k count %]],"0.0%")&amp;" of homes sales being above $600k, you should be able to find a fair priced home fairly easily in "&amp;Top_30_Cities[[#This Row],[city]]&amp;". ",IF(Top_30_Cities[[#This Row],[600k count %]]&gt;=0.1,"Having "&amp;TEXT(Top_30_Cities[[#This Row],[600k count %]],"0.0%")&amp;" of home sales above $600k, it may be a little more difficult to secure a home but still relatively easy to find a home at this range in "&amp;Top_30_Cities[[#This Row],[city]]&amp;". ",IF(Top_30_Cities[[#This Row],[600k count %]]&gt;=0.05,"With only having "&amp;TEXT(Top_30_Cities[[#This Row],[600k count %]],"0.0.%")&amp;" home sales being above $600k, finding a home will be more difficult, but not impossible.You will want to stay vigilant on new homes that pop up in this range if you want to stay in "&amp;Top_30_Cities[[#This Row],[city]]&amp;".","It will be extremely difficult to get a home in "&amp;Top_30_Cities[[#This Row],[city]]&amp;" above $600k, only "&amp;TEXT(Top_30_Cities[[#This Row],[600k count %]],"0.0.%")&amp;" sold above $600k within the dataset. You may think of looking in other areas with more options or adjusting the price range you are looking at if wanting to stay in "&amp;Top_30_Cities[[#This Row],[city]]&amp;".")))</f>
        <v>It will be extremely difficult to get a home in West Haven above $600k, only 3.4.% sold above $600k within the dataset. You may think of looking in other areas with more options or adjusting the price range you are looking at if wanting to stay in West Haven.</v>
      </c>
      <c r="AJ31" s="10" t="str">
        <f>Top_30_Cities[[#This Row],[400-600k commentary]]</f>
        <v xml:space="preserve">Having 14.6% of home sales between $400-$600k, it may be a little more difficult to secure a home but still relatively easy to find a home at this range in West Haven. </v>
      </c>
    </row>
    <row r="34" spans="5:18">
      <c r="E34" s="4">
        <f>AVERAGE(Top_30_Cities[Avg Price])</f>
        <v>365630.01999999996</v>
      </c>
    </row>
    <row r="35" spans="5:18">
      <c r="P35" t="s">
        <v>71</v>
      </c>
      <c r="Q35">
        <f>AVERAGE(Top_30_Cities[Avg Tax Rate])</f>
        <v>1.9723333333333328</v>
      </c>
      <c r="R35" s="4">
        <f>AVERAGE(Top_30_Cities[Avg Tax Paid])</f>
        <v>6262.7676666666657</v>
      </c>
    </row>
    <row r="36" spans="5:18">
      <c r="P36" t="s">
        <v>72</v>
      </c>
      <c r="Q36">
        <f>MAX(Top_30_Cities[Avg Tax Rate])</f>
        <v>2.16</v>
      </c>
      <c r="R36" s="4">
        <f>MAX(Top_30_Cities[Avg Tax Paid])</f>
        <v>10072.35</v>
      </c>
    </row>
    <row r="37" spans="5:18">
      <c r="P37" t="s">
        <v>73</v>
      </c>
      <c r="Q37">
        <f>MIN(Top_30_Cities[Avg Tax Rate])</f>
        <v>1.66</v>
      </c>
      <c r="R37" s="4">
        <f>MIN(Top_30_Cities[Avg Tax Paid])</f>
        <v>4290.29</v>
      </c>
    </row>
    <row r="38" spans="5:18">
      <c r="P38" t="s">
        <v>74</v>
      </c>
      <c r="Q38">
        <f>_xlfn.STDEV.P(Top_30_Cities[Avg Tax Rate])</f>
        <v>0.21277035090027022</v>
      </c>
      <c r="R38" s="4">
        <f>_xlfn.STDEV.P(Top_30_Cities[Avg Tax Paid])</f>
        <v>1462.7351819968098</v>
      </c>
    </row>
    <row r="41" spans="5:18">
      <c r="Q41">
        <f>Q35+Q38</f>
        <v>2.1851036842336029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8D2DC-30B2-43F3-8380-AF8991715D3D}">
  <dimension ref="A1:J118"/>
  <sheetViews>
    <sheetView workbookViewId="0">
      <selection activeCell="M13" sqref="M13"/>
    </sheetView>
  </sheetViews>
  <sheetFormatPr defaultRowHeight="15"/>
  <cols>
    <col min="1" max="1" width="13.140625" bestFit="1" customWidth="1"/>
    <col min="2" max="2" width="13.85546875" bestFit="1" customWidth="1"/>
    <col min="3" max="3" width="22.42578125" bestFit="1" customWidth="1"/>
    <col min="6" max="6" width="13.140625" bestFit="1" customWidth="1"/>
    <col min="7" max="7" width="11" bestFit="1" customWidth="1"/>
    <col min="8" max="9" width="12" bestFit="1" customWidth="1"/>
    <col min="10" max="10" width="9.7109375" bestFit="1" customWidth="1"/>
  </cols>
  <sheetData>
    <row r="1" spans="1:10">
      <c r="A1" t="s">
        <v>10</v>
      </c>
      <c r="B1" t="s">
        <v>75</v>
      </c>
      <c r="C1" t="s">
        <v>76</v>
      </c>
      <c r="F1" s="5" t="s">
        <v>10</v>
      </c>
      <c r="G1" s="6" t="s">
        <v>77</v>
      </c>
      <c r="H1" s="6" t="s">
        <v>78</v>
      </c>
      <c r="I1" s="6" t="s">
        <v>79</v>
      </c>
      <c r="J1" s="6" t="s">
        <v>80</v>
      </c>
    </row>
    <row r="2" spans="1:10">
      <c r="A2" t="s">
        <v>41</v>
      </c>
      <c r="B2" t="s">
        <v>77</v>
      </c>
      <c r="C2">
        <v>184</v>
      </c>
      <c r="F2" s="7" t="s">
        <v>41</v>
      </c>
      <c r="G2">
        <f>SUMIFS($C$2:$C$118,$B$2:$B$118,$G$1,$A$2:$A$118,F2)</f>
        <v>184</v>
      </c>
      <c r="H2">
        <f>SUMIFS($C$2:$C$118,$B$2:$B$118,$H$1,$A$2:$A$118,F2)</f>
        <v>203</v>
      </c>
      <c r="I2">
        <f>SUMIFS($C$2:$C$118,$B$2:$B$118,$I$1,$A$2:$A$118,F2)</f>
        <v>105</v>
      </c>
      <c r="J2">
        <f>SUMIFS($C$2:$C$118,$B$2:$B$118,$J$1,$A$2:$A$118,F2)</f>
        <v>12</v>
      </c>
    </row>
    <row r="3" spans="1:10">
      <c r="A3" t="s">
        <v>41</v>
      </c>
      <c r="B3" t="s">
        <v>78</v>
      </c>
      <c r="C3">
        <v>203</v>
      </c>
      <c r="F3" s="7" t="s">
        <v>42</v>
      </c>
      <c r="G3">
        <f t="shared" ref="G3:G31" si="0">SUMIFS($C$2:$C$118,$B$2:$B$118,$G$1,$A$2:$A$118,F3)</f>
        <v>122</v>
      </c>
      <c r="H3">
        <f t="shared" ref="H3:H31" si="1">SUMIFS($C$2:$C$118,$B$2:$B$118,$H$1,$A$2:$A$118,F3)</f>
        <v>219</v>
      </c>
      <c r="I3">
        <f t="shared" ref="I3:I31" si="2">SUMIFS($C$2:$C$118,$B$2:$B$118,$I$1,$A$2:$A$118,F3)</f>
        <v>81</v>
      </c>
      <c r="J3">
        <f t="shared" ref="J3:J31" si="3">SUMIFS($C$2:$C$118,$B$2:$B$118,$J$1,$A$2:$A$118,F3)</f>
        <v>16</v>
      </c>
    </row>
    <row r="4" spans="1:10">
      <c r="A4" t="s">
        <v>41</v>
      </c>
      <c r="B4" t="s">
        <v>79</v>
      </c>
      <c r="C4">
        <v>105</v>
      </c>
      <c r="F4" s="7" t="s">
        <v>43</v>
      </c>
      <c r="G4">
        <f t="shared" si="0"/>
        <v>28</v>
      </c>
      <c r="H4">
        <f t="shared" si="1"/>
        <v>53</v>
      </c>
      <c r="I4">
        <f t="shared" si="2"/>
        <v>111</v>
      </c>
      <c r="J4">
        <f t="shared" si="3"/>
        <v>66</v>
      </c>
    </row>
    <row r="5" spans="1:10">
      <c r="A5" t="s">
        <v>41</v>
      </c>
      <c r="B5" t="s">
        <v>80</v>
      </c>
      <c r="C5">
        <v>12</v>
      </c>
      <c r="F5" s="7" t="s">
        <v>44</v>
      </c>
      <c r="G5">
        <f t="shared" si="0"/>
        <v>54</v>
      </c>
      <c r="H5">
        <f t="shared" si="1"/>
        <v>140</v>
      </c>
      <c r="I5">
        <f t="shared" si="2"/>
        <v>256</v>
      </c>
      <c r="J5">
        <f t="shared" si="3"/>
        <v>109</v>
      </c>
    </row>
    <row r="6" spans="1:10">
      <c r="A6" t="s">
        <v>42</v>
      </c>
      <c r="B6" t="s">
        <v>77</v>
      </c>
      <c r="C6">
        <v>122</v>
      </c>
      <c r="F6" s="7" t="s">
        <v>45</v>
      </c>
      <c r="G6">
        <f t="shared" si="0"/>
        <v>84</v>
      </c>
      <c r="H6">
        <f t="shared" si="1"/>
        <v>167</v>
      </c>
      <c r="I6">
        <f t="shared" si="2"/>
        <v>8</v>
      </c>
      <c r="J6">
        <f t="shared" si="3"/>
        <v>0</v>
      </c>
    </row>
    <row r="7" spans="1:10">
      <c r="A7" t="s">
        <v>42</v>
      </c>
      <c r="B7" t="s">
        <v>78</v>
      </c>
      <c r="C7">
        <v>219</v>
      </c>
      <c r="F7" s="7" t="s">
        <v>46</v>
      </c>
      <c r="G7">
        <f t="shared" si="0"/>
        <v>61</v>
      </c>
      <c r="H7">
        <f t="shared" si="1"/>
        <v>239</v>
      </c>
      <c r="I7">
        <f t="shared" si="2"/>
        <v>37</v>
      </c>
      <c r="J7">
        <f t="shared" si="3"/>
        <v>1</v>
      </c>
    </row>
    <row r="8" spans="1:10">
      <c r="A8" t="s">
        <v>42</v>
      </c>
      <c r="B8" t="s">
        <v>79</v>
      </c>
      <c r="C8">
        <v>81</v>
      </c>
      <c r="F8" s="7" t="s">
        <v>47</v>
      </c>
      <c r="G8">
        <f t="shared" si="0"/>
        <v>1</v>
      </c>
      <c r="H8">
        <f t="shared" si="1"/>
        <v>19</v>
      </c>
      <c r="I8">
        <f t="shared" si="2"/>
        <v>143</v>
      </c>
      <c r="J8">
        <f t="shared" si="3"/>
        <v>135</v>
      </c>
    </row>
    <row r="9" spans="1:10">
      <c r="A9" t="s">
        <v>42</v>
      </c>
      <c r="B9" t="s">
        <v>80</v>
      </c>
      <c r="C9">
        <v>16</v>
      </c>
      <c r="F9" s="7" t="s">
        <v>48</v>
      </c>
      <c r="G9">
        <f t="shared" si="0"/>
        <v>20</v>
      </c>
      <c r="H9">
        <f t="shared" si="1"/>
        <v>87</v>
      </c>
      <c r="I9">
        <f t="shared" si="2"/>
        <v>122</v>
      </c>
      <c r="J9">
        <f t="shared" si="3"/>
        <v>45</v>
      </c>
    </row>
    <row r="10" spans="1:10">
      <c r="A10" t="s">
        <v>43</v>
      </c>
      <c r="B10" t="s">
        <v>77</v>
      </c>
      <c r="C10">
        <v>28</v>
      </c>
      <c r="F10" s="7" t="s">
        <v>49</v>
      </c>
      <c r="G10">
        <f t="shared" si="0"/>
        <v>119</v>
      </c>
      <c r="H10">
        <f t="shared" si="1"/>
        <v>232</v>
      </c>
      <c r="I10">
        <f t="shared" si="2"/>
        <v>98</v>
      </c>
      <c r="J10">
        <f t="shared" si="3"/>
        <v>20</v>
      </c>
    </row>
    <row r="11" spans="1:10">
      <c r="A11" t="s">
        <v>43</v>
      </c>
      <c r="B11" t="s">
        <v>78</v>
      </c>
      <c r="C11">
        <v>53</v>
      </c>
      <c r="F11" s="7" t="s">
        <v>50</v>
      </c>
      <c r="G11">
        <f t="shared" si="0"/>
        <v>100</v>
      </c>
      <c r="H11">
        <f t="shared" si="1"/>
        <v>169</v>
      </c>
      <c r="I11">
        <f t="shared" si="2"/>
        <v>68</v>
      </c>
      <c r="J11">
        <f t="shared" si="3"/>
        <v>4</v>
      </c>
    </row>
    <row r="12" spans="1:10">
      <c r="A12" t="s">
        <v>43</v>
      </c>
      <c r="B12" t="s">
        <v>79</v>
      </c>
      <c r="C12">
        <v>111</v>
      </c>
      <c r="F12" s="7" t="s">
        <v>51</v>
      </c>
      <c r="G12">
        <f t="shared" si="0"/>
        <v>119</v>
      </c>
      <c r="H12">
        <f t="shared" si="1"/>
        <v>208</v>
      </c>
      <c r="I12">
        <f t="shared" si="2"/>
        <v>29</v>
      </c>
      <c r="J12">
        <f t="shared" si="3"/>
        <v>0</v>
      </c>
    </row>
    <row r="13" spans="1:10">
      <c r="A13" t="s">
        <v>43</v>
      </c>
      <c r="B13" t="s">
        <v>80</v>
      </c>
      <c r="C13">
        <v>66</v>
      </c>
      <c r="F13" s="7" t="s">
        <v>52</v>
      </c>
      <c r="G13">
        <f t="shared" si="0"/>
        <v>161</v>
      </c>
      <c r="H13">
        <f t="shared" si="1"/>
        <v>151</v>
      </c>
      <c r="I13">
        <f t="shared" si="2"/>
        <v>80</v>
      </c>
      <c r="J13">
        <f t="shared" si="3"/>
        <v>12</v>
      </c>
    </row>
    <row r="14" spans="1:10">
      <c r="A14" t="s">
        <v>44</v>
      </c>
      <c r="B14" t="s">
        <v>77</v>
      </c>
      <c r="C14">
        <v>54</v>
      </c>
      <c r="F14" s="7" t="s">
        <v>53</v>
      </c>
      <c r="G14">
        <f t="shared" si="0"/>
        <v>19</v>
      </c>
      <c r="H14">
        <f t="shared" si="1"/>
        <v>115</v>
      </c>
      <c r="I14">
        <f t="shared" si="2"/>
        <v>244</v>
      </c>
      <c r="J14">
        <f t="shared" si="3"/>
        <v>81</v>
      </c>
    </row>
    <row r="15" spans="1:10">
      <c r="A15" t="s">
        <v>44</v>
      </c>
      <c r="B15" t="s">
        <v>78</v>
      </c>
      <c r="C15">
        <v>140</v>
      </c>
      <c r="F15" s="7" t="s">
        <v>54</v>
      </c>
      <c r="G15">
        <f t="shared" si="0"/>
        <v>89</v>
      </c>
      <c r="H15">
        <f t="shared" si="1"/>
        <v>168</v>
      </c>
      <c r="I15">
        <f t="shared" si="2"/>
        <v>42</v>
      </c>
      <c r="J15">
        <f t="shared" si="3"/>
        <v>2</v>
      </c>
    </row>
    <row r="16" spans="1:10">
      <c r="A16" t="s">
        <v>44</v>
      </c>
      <c r="B16" t="s">
        <v>79</v>
      </c>
      <c r="C16">
        <v>256</v>
      </c>
      <c r="F16" s="7" t="s">
        <v>55</v>
      </c>
      <c r="G16">
        <f t="shared" si="0"/>
        <v>103</v>
      </c>
      <c r="H16">
        <f t="shared" si="1"/>
        <v>136</v>
      </c>
      <c r="I16">
        <f t="shared" si="2"/>
        <v>9</v>
      </c>
      <c r="J16">
        <f t="shared" si="3"/>
        <v>0</v>
      </c>
    </row>
    <row r="17" spans="1:10">
      <c r="A17" t="s">
        <v>44</v>
      </c>
      <c r="B17" t="s">
        <v>80</v>
      </c>
      <c r="C17">
        <v>109</v>
      </c>
      <c r="F17" s="7" t="s">
        <v>56</v>
      </c>
      <c r="G17">
        <f t="shared" si="0"/>
        <v>134</v>
      </c>
      <c r="H17">
        <f t="shared" si="1"/>
        <v>141</v>
      </c>
      <c r="I17">
        <f t="shared" si="2"/>
        <v>67</v>
      </c>
      <c r="J17">
        <f t="shared" si="3"/>
        <v>15</v>
      </c>
    </row>
    <row r="18" spans="1:10">
      <c r="A18" t="s">
        <v>45</v>
      </c>
      <c r="B18" t="s">
        <v>77</v>
      </c>
      <c r="C18">
        <v>84</v>
      </c>
      <c r="F18" s="7" t="s">
        <v>57</v>
      </c>
      <c r="G18">
        <f t="shared" si="0"/>
        <v>79</v>
      </c>
      <c r="H18">
        <f t="shared" si="1"/>
        <v>75</v>
      </c>
      <c r="I18">
        <f t="shared" si="2"/>
        <v>104</v>
      </c>
      <c r="J18">
        <f t="shared" si="3"/>
        <v>42</v>
      </c>
    </row>
    <row r="19" spans="1:10">
      <c r="A19" t="s">
        <v>45</v>
      </c>
      <c r="B19" t="s">
        <v>78</v>
      </c>
      <c r="C19">
        <v>167</v>
      </c>
      <c r="F19" s="7" t="s">
        <v>58</v>
      </c>
      <c r="G19">
        <f t="shared" si="0"/>
        <v>65</v>
      </c>
      <c r="H19">
        <f t="shared" si="1"/>
        <v>155</v>
      </c>
      <c r="I19">
        <f t="shared" si="2"/>
        <v>70</v>
      </c>
      <c r="J19">
        <f t="shared" si="3"/>
        <v>6</v>
      </c>
    </row>
    <row r="20" spans="1:10">
      <c r="A20" t="s">
        <v>45</v>
      </c>
      <c r="B20" t="s">
        <v>79</v>
      </c>
      <c r="C20">
        <v>8</v>
      </c>
      <c r="F20" s="7" t="s">
        <v>59</v>
      </c>
      <c r="G20">
        <f t="shared" si="0"/>
        <v>26</v>
      </c>
      <c r="H20">
        <f t="shared" si="1"/>
        <v>76</v>
      </c>
      <c r="I20">
        <f t="shared" si="2"/>
        <v>318</v>
      </c>
      <c r="J20">
        <f t="shared" si="3"/>
        <v>258</v>
      </c>
    </row>
    <row r="21" spans="1:10">
      <c r="A21" t="s">
        <v>46</v>
      </c>
      <c r="B21" t="s">
        <v>77</v>
      </c>
      <c r="C21">
        <v>61</v>
      </c>
      <c r="F21" s="7" t="s">
        <v>60</v>
      </c>
      <c r="G21">
        <f t="shared" si="0"/>
        <v>132</v>
      </c>
      <c r="H21">
        <f t="shared" si="1"/>
        <v>142</v>
      </c>
      <c r="I21">
        <f t="shared" si="2"/>
        <v>28</v>
      </c>
      <c r="J21">
        <f t="shared" si="3"/>
        <v>2</v>
      </c>
    </row>
    <row r="22" spans="1:10">
      <c r="A22" t="s">
        <v>46</v>
      </c>
      <c r="B22" t="s">
        <v>78</v>
      </c>
      <c r="C22">
        <v>239</v>
      </c>
      <c r="F22" s="7" t="s">
        <v>61</v>
      </c>
      <c r="G22">
        <f t="shared" si="0"/>
        <v>15</v>
      </c>
      <c r="H22">
        <f t="shared" si="1"/>
        <v>97</v>
      </c>
      <c r="I22">
        <f t="shared" si="2"/>
        <v>208</v>
      </c>
      <c r="J22">
        <f t="shared" si="3"/>
        <v>87</v>
      </c>
    </row>
    <row r="23" spans="1:10">
      <c r="A23" t="s">
        <v>46</v>
      </c>
      <c r="B23" t="s">
        <v>79</v>
      </c>
      <c r="C23">
        <v>37</v>
      </c>
      <c r="F23" s="7" t="s">
        <v>62</v>
      </c>
      <c r="G23">
        <f t="shared" si="0"/>
        <v>34</v>
      </c>
      <c r="H23">
        <f t="shared" si="1"/>
        <v>96</v>
      </c>
      <c r="I23">
        <f t="shared" si="2"/>
        <v>88</v>
      </c>
      <c r="J23">
        <f t="shared" si="3"/>
        <v>44</v>
      </c>
    </row>
    <row r="24" spans="1:10">
      <c r="A24" t="s">
        <v>46</v>
      </c>
      <c r="B24" t="s">
        <v>80</v>
      </c>
      <c r="C24">
        <v>1</v>
      </c>
      <c r="F24" s="7" t="s">
        <v>63</v>
      </c>
      <c r="G24">
        <f t="shared" si="0"/>
        <v>49</v>
      </c>
      <c r="H24">
        <f t="shared" si="1"/>
        <v>127</v>
      </c>
      <c r="I24">
        <f t="shared" si="2"/>
        <v>327</v>
      </c>
      <c r="J24">
        <f t="shared" si="3"/>
        <v>287</v>
      </c>
    </row>
    <row r="25" spans="1:10">
      <c r="A25" t="s">
        <v>47</v>
      </c>
      <c r="B25" t="s">
        <v>77</v>
      </c>
      <c r="C25">
        <v>1</v>
      </c>
      <c r="F25" s="7" t="s">
        <v>64</v>
      </c>
      <c r="G25">
        <f t="shared" si="0"/>
        <v>54</v>
      </c>
      <c r="H25">
        <f t="shared" si="1"/>
        <v>138</v>
      </c>
      <c r="I25">
        <f t="shared" si="2"/>
        <v>233</v>
      </c>
      <c r="J25">
        <f t="shared" si="3"/>
        <v>40</v>
      </c>
    </row>
    <row r="26" spans="1:10">
      <c r="A26" t="s">
        <v>47</v>
      </c>
      <c r="B26" t="s">
        <v>78</v>
      </c>
      <c r="C26">
        <v>19</v>
      </c>
      <c r="F26" s="7" t="s">
        <v>65</v>
      </c>
      <c r="G26">
        <f t="shared" si="0"/>
        <v>113</v>
      </c>
      <c r="H26">
        <f t="shared" si="1"/>
        <v>155</v>
      </c>
      <c r="I26">
        <f t="shared" si="2"/>
        <v>19</v>
      </c>
      <c r="J26">
        <f t="shared" si="3"/>
        <v>4</v>
      </c>
    </row>
    <row r="27" spans="1:10">
      <c r="A27" t="s">
        <v>47</v>
      </c>
      <c r="B27" t="s">
        <v>79</v>
      </c>
      <c r="C27">
        <v>143</v>
      </c>
      <c r="F27" s="7" t="s">
        <v>66</v>
      </c>
      <c r="G27">
        <f t="shared" si="0"/>
        <v>4</v>
      </c>
      <c r="H27">
        <f t="shared" si="1"/>
        <v>15</v>
      </c>
      <c r="I27">
        <f t="shared" si="2"/>
        <v>208</v>
      </c>
      <c r="J27">
        <f t="shared" si="3"/>
        <v>141</v>
      </c>
    </row>
    <row r="28" spans="1:10">
      <c r="A28" t="s">
        <v>47</v>
      </c>
      <c r="B28" t="s">
        <v>80</v>
      </c>
      <c r="C28">
        <v>135</v>
      </c>
      <c r="F28" s="7" t="s">
        <v>67</v>
      </c>
      <c r="G28">
        <f t="shared" si="0"/>
        <v>59</v>
      </c>
      <c r="H28">
        <f t="shared" si="1"/>
        <v>119</v>
      </c>
      <c r="I28">
        <f t="shared" si="2"/>
        <v>84</v>
      </c>
      <c r="J28">
        <f t="shared" si="3"/>
        <v>27</v>
      </c>
    </row>
    <row r="29" spans="1:10">
      <c r="A29" t="s">
        <v>48</v>
      </c>
      <c r="B29" t="s">
        <v>77</v>
      </c>
      <c r="C29">
        <v>20</v>
      </c>
      <c r="F29" s="7" t="s">
        <v>68</v>
      </c>
      <c r="G29">
        <f t="shared" si="0"/>
        <v>273</v>
      </c>
      <c r="H29">
        <f t="shared" si="1"/>
        <v>300</v>
      </c>
      <c r="I29">
        <f t="shared" si="2"/>
        <v>11</v>
      </c>
      <c r="J29">
        <f t="shared" si="3"/>
        <v>3</v>
      </c>
    </row>
    <row r="30" spans="1:10">
      <c r="A30" t="s">
        <v>48</v>
      </c>
      <c r="B30" t="s">
        <v>78</v>
      </c>
      <c r="C30">
        <v>87</v>
      </c>
      <c r="F30" s="7" t="s">
        <v>69</v>
      </c>
      <c r="G30">
        <f t="shared" si="0"/>
        <v>22</v>
      </c>
      <c r="H30">
        <f t="shared" si="1"/>
        <v>134</v>
      </c>
      <c r="I30">
        <f t="shared" si="2"/>
        <v>260</v>
      </c>
      <c r="J30">
        <f t="shared" si="3"/>
        <v>104</v>
      </c>
    </row>
    <row r="31" spans="1:10">
      <c r="A31" t="s">
        <v>48</v>
      </c>
      <c r="B31" t="s">
        <v>79</v>
      </c>
      <c r="C31">
        <v>122</v>
      </c>
      <c r="F31" s="7" t="s">
        <v>70</v>
      </c>
      <c r="G31">
        <f t="shared" si="0"/>
        <v>80</v>
      </c>
      <c r="H31">
        <f t="shared" si="1"/>
        <v>140</v>
      </c>
      <c r="I31">
        <f t="shared" si="2"/>
        <v>39</v>
      </c>
      <c r="J31">
        <f t="shared" si="3"/>
        <v>9</v>
      </c>
    </row>
    <row r="32" spans="1:10">
      <c r="A32" t="s">
        <v>48</v>
      </c>
      <c r="B32" t="s">
        <v>80</v>
      </c>
      <c r="C32">
        <v>45</v>
      </c>
    </row>
    <row r="33" spans="1:3">
      <c r="A33" t="s">
        <v>49</v>
      </c>
      <c r="B33" t="s">
        <v>77</v>
      </c>
      <c r="C33">
        <v>119</v>
      </c>
    </row>
    <row r="34" spans="1:3">
      <c r="A34" t="s">
        <v>49</v>
      </c>
      <c r="B34" t="s">
        <v>78</v>
      </c>
      <c r="C34">
        <v>232</v>
      </c>
    </row>
    <row r="35" spans="1:3">
      <c r="A35" t="s">
        <v>49</v>
      </c>
      <c r="B35" t="s">
        <v>79</v>
      </c>
      <c r="C35">
        <v>98</v>
      </c>
    </row>
    <row r="36" spans="1:3">
      <c r="A36" t="s">
        <v>49</v>
      </c>
      <c r="B36" t="s">
        <v>80</v>
      </c>
      <c r="C36">
        <v>20</v>
      </c>
    </row>
    <row r="37" spans="1:3">
      <c r="A37" t="s">
        <v>50</v>
      </c>
      <c r="B37" t="s">
        <v>77</v>
      </c>
      <c r="C37">
        <v>100</v>
      </c>
    </row>
    <row r="38" spans="1:3">
      <c r="A38" t="s">
        <v>50</v>
      </c>
      <c r="B38" t="s">
        <v>78</v>
      </c>
      <c r="C38">
        <v>169</v>
      </c>
    </row>
    <row r="39" spans="1:3">
      <c r="A39" t="s">
        <v>50</v>
      </c>
      <c r="B39" t="s">
        <v>79</v>
      </c>
      <c r="C39">
        <v>68</v>
      </c>
    </row>
    <row r="40" spans="1:3">
      <c r="A40" t="s">
        <v>50</v>
      </c>
      <c r="B40" t="s">
        <v>80</v>
      </c>
      <c r="C40">
        <v>4</v>
      </c>
    </row>
    <row r="41" spans="1:3">
      <c r="A41" t="s">
        <v>51</v>
      </c>
      <c r="B41" t="s">
        <v>77</v>
      </c>
      <c r="C41">
        <v>119</v>
      </c>
    </row>
    <row r="42" spans="1:3">
      <c r="A42" t="s">
        <v>51</v>
      </c>
      <c r="B42" t="s">
        <v>78</v>
      </c>
      <c r="C42">
        <v>208</v>
      </c>
    </row>
    <row r="43" spans="1:3">
      <c r="A43" t="s">
        <v>51</v>
      </c>
      <c r="B43" t="s">
        <v>79</v>
      </c>
      <c r="C43">
        <v>29</v>
      </c>
    </row>
    <row r="44" spans="1:3">
      <c r="A44" t="s">
        <v>52</v>
      </c>
      <c r="B44" t="s">
        <v>77</v>
      </c>
      <c r="C44">
        <v>161</v>
      </c>
    </row>
    <row r="45" spans="1:3">
      <c r="A45" t="s">
        <v>52</v>
      </c>
      <c r="B45" t="s">
        <v>78</v>
      </c>
      <c r="C45">
        <v>151</v>
      </c>
    </row>
    <row r="46" spans="1:3">
      <c r="A46" t="s">
        <v>52</v>
      </c>
      <c r="B46" t="s">
        <v>79</v>
      </c>
      <c r="C46">
        <v>80</v>
      </c>
    </row>
    <row r="47" spans="1:3">
      <c r="A47" t="s">
        <v>52</v>
      </c>
      <c r="B47" t="s">
        <v>80</v>
      </c>
      <c r="C47">
        <v>12</v>
      </c>
    </row>
    <row r="48" spans="1:3">
      <c r="A48" t="s">
        <v>53</v>
      </c>
      <c r="B48" t="s">
        <v>77</v>
      </c>
      <c r="C48">
        <v>19</v>
      </c>
    </row>
    <row r="49" spans="1:3">
      <c r="A49" t="s">
        <v>53</v>
      </c>
      <c r="B49" t="s">
        <v>78</v>
      </c>
      <c r="C49">
        <v>115</v>
      </c>
    </row>
    <row r="50" spans="1:3">
      <c r="A50" t="s">
        <v>53</v>
      </c>
      <c r="B50" t="s">
        <v>79</v>
      </c>
      <c r="C50">
        <v>244</v>
      </c>
    </row>
    <row r="51" spans="1:3">
      <c r="A51" t="s">
        <v>53</v>
      </c>
      <c r="B51" t="s">
        <v>80</v>
      </c>
      <c r="C51">
        <v>81</v>
      </c>
    </row>
    <row r="52" spans="1:3">
      <c r="A52" t="s">
        <v>54</v>
      </c>
      <c r="B52" t="s">
        <v>77</v>
      </c>
      <c r="C52">
        <v>89</v>
      </c>
    </row>
    <row r="53" spans="1:3">
      <c r="A53" t="s">
        <v>54</v>
      </c>
      <c r="B53" t="s">
        <v>78</v>
      </c>
      <c r="C53">
        <v>168</v>
      </c>
    </row>
    <row r="54" spans="1:3">
      <c r="A54" t="s">
        <v>54</v>
      </c>
      <c r="B54" t="s">
        <v>79</v>
      </c>
      <c r="C54">
        <v>42</v>
      </c>
    </row>
    <row r="55" spans="1:3">
      <c r="A55" t="s">
        <v>54</v>
      </c>
      <c r="B55" t="s">
        <v>80</v>
      </c>
      <c r="C55">
        <v>2</v>
      </c>
    </row>
    <row r="56" spans="1:3">
      <c r="A56" t="s">
        <v>55</v>
      </c>
      <c r="B56" t="s">
        <v>77</v>
      </c>
      <c r="C56">
        <v>103</v>
      </c>
    </row>
    <row r="57" spans="1:3">
      <c r="A57" t="s">
        <v>55</v>
      </c>
      <c r="B57" t="s">
        <v>78</v>
      </c>
      <c r="C57">
        <v>136</v>
      </c>
    </row>
    <row r="58" spans="1:3">
      <c r="A58" t="s">
        <v>55</v>
      </c>
      <c r="B58" t="s">
        <v>79</v>
      </c>
      <c r="C58">
        <v>9</v>
      </c>
    </row>
    <row r="59" spans="1:3">
      <c r="A59" t="s">
        <v>56</v>
      </c>
      <c r="B59" t="s">
        <v>77</v>
      </c>
      <c r="C59">
        <v>134</v>
      </c>
    </row>
    <row r="60" spans="1:3">
      <c r="A60" t="s">
        <v>56</v>
      </c>
      <c r="B60" t="s">
        <v>78</v>
      </c>
      <c r="C60">
        <v>141</v>
      </c>
    </row>
    <row r="61" spans="1:3">
      <c r="A61" t="s">
        <v>56</v>
      </c>
      <c r="B61" t="s">
        <v>79</v>
      </c>
      <c r="C61">
        <v>67</v>
      </c>
    </row>
    <row r="62" spans="1:3">
      <c r="A62" t="s">
        <v>56</v>
      </c>
      <c r="B62" t="s">
        <v>80</v>
      </c>
      <c r="C62">
        <v>15</v>
      </c>
    </row>
    <row r="63" spans="1:3">
      <c r="A63" t="s">
        <v>57</v>
      </c>
      <c r="B63" t="s">
        <v>77</v>
      </c>
      <c r="C63">
        <v>79</v>
      </c>
    </row>
    <row r="64" spans="1:3">
      <c r="A64" t="s">
        <v>57</v>
      </c>
      <c r="B64" t="s">
        <v>78</v>
      </c>
      <c r="C64">
        <v>75</v>
      </c>
    </row>
    <row r="65" spans="1:3">
      <c r="A65" t="s">
        <v>57</v>
      </c>
      <c r="B65" t="s">
        <v>79</v>
      </c>
      <c r="C65">
        <v>104</v>
      </c>
    </row>
    <row r="66" spans="1:3">
      <c r="A66" t="s">
        <v>57</v>
      </c>
      <c r="B66" t="s">
        <v>80</v>
      </c>
      <c r="C66">
        <v>42</v>
      </c>
    </row>
    <row r="67" spans="1:3">
      <c r="A67" t="s">
        <v>58</v>
      </c>
      <c r="B67" t="s">
        <v>77</v>
      </c>
      <c r="C67">
        <v>65</v>
      </c>
    </row>
    <row r="68" spans="1:3">
      <c r="A68" t="s">
        <v>58</v>
      </c>
      <c r="B68" t="s">
        <v>78</v>
      </c>
      <c r="C68">
        <v>155</v>
      </c>
    </row>
    <row r="69" spans="1:3">
      <c r="A69" t="s">
        <v>58</v>
      </c>
      <c r="B69" t="s">
        <v>79</v>
      </c>
      <c r="C69">
        <v>70</v>
      </c>
    </row>
    <row r="70" spans="1:3">
      <c r="A70" t="s">
        <v>58</v>
      </c>
      <c r="B70" t="s">
        <v>80</v>
      </c>
      <c r="C70">
        <v>6</v>
      </c>
    </row>
    <row r="71" spans="1:3">
      <c r="A71" t="s">
        <v>59</v>
      </c>
      <c r="B71" t="s">
        <v>77</v>
      </c>
      <c r="C71">
        <v>26</v>
      </c>
    </row>
    <row r="72" spans="1:3">
      <c r="A72" t="s">
        <v>59</v>
      </c>
      <c r="B72" t="s">
        <v>78</v>
      </c>
      <c r="C72">
        <v>76</v>
      </c>
    </row>
    <row r="73" spans="1:3">
      <c r="A73" t="s">
        <v>59</v>
      </c>
      <c r="B73" t="s">
        <v>79</v>
      </c>
      <c r="C73">
        <v>318</v>
      </c>
    </row>
    <row r="74" spans="1:3">
      <c r="A74" t="s">
        <v>59</v>
      </c>
      <c r="B74" t="s">
        <v>80</v>
      </c>
      <c r="C74">
        <v>258</v>
      </c>
    </row>
    <row r="75" spans="1:3">
      <c r="A75" t="s">
        <v>60</v>
      </c>
      <c r="B75" t="s">
        <v>77</v>
      </c>
      <c r="C75">
        <v>132</v>
      </c>
    </row>
    <row r="76" spans="1:3">
      <c r="A76" t="s">
        <v>60</v>
      </c>
      <c r="B76" t="s">
        <v>78</v>
      </c>
      <c r="C76">
        <v>142</v>
      </c>
    </row>
    <row r="77" spans="1:3">
      <c r="A77" t="s">
        <v>60</v>
      </c>
      <c r="B77" t="s">
        <v>79</v>
      </c>
      <c r="C77">
        <v>28</v>
      </c>
    </row>
    <row r="78" spans="1:3">
      <c r="A78" t="s">
        <v>60</v>
      </c>
      <c r="B78" t="s">
        <v>80</v>
      </c>
      <c r="C78">
        <v>2</v>
      </c>
    </row>
    <row r="79" spans="1:3">
      <c r="A79" t="s">
        <v>61</v>
      </c>
      <c r="B79" t="s">
        <v>77</v>
      </c>
      <c r="C79">
        <v>15</v>
      </c>
    </row>
    <row r="80" spans="1:3">
      <c r="A80" t="s">
        <v>61</v>
      </c>
      <c r="B80" t="s">
        <v>78</v>
      </c>
      <c r="C80">
        <v>97</v>
      </c>
    </row>
    <row r="81" spans="1:3">
      <c r="A81" t="s">
        <v>61</v>
      </c>
      <c r="B81" t="s">
        <v>79</v>
      </c>
      <c r="C81">
        <v>208</v>
      </c>
    </row>
    <row r="82" spans="1:3">
      <c r="A82" t="s">
        <v>61</v>
      </c>
      <c r="B82" t="s">
        <v>80</v>
      </c>
      <c r="C82">
        <v>87</v>
      </c>
    </row>
    <row r="83" spans="1:3">
      <c r="A83" t="s">
        <v>62</v>
      </c>
      <c r="B83" t="s">
        <v>77</v>
      </c>
      <c r="C83">
        <v>34</v>
      </c>
    </row>
    <row r="84" spans="1:3">
      <c r="A84" t="s">
        <v>62</v>
      </c>
      <c r="B84" t="s">
        <v>78</v>
      </c>
      <c r="C84">
        <v>96</v>
      </c>
    </row>
    <row r="85" spans="1:3">
      <c r="A85" t="s">
        <v>62</v>
      </c>
      <c r="B85" t="s">
        <v>79</v>
      </c>
      <c r="C85">
        <v>88</v>
      </c>
    </row>
    <row r="86" spans="1:3">
      <c r="A86" t="s">
        <v>62</v>
      </c>
      <c r="B86" t="s">
        <v>80</v>
      </c>
      <c r="C86">
        <v>44</v>
      </c>
    </row>
    <row r="87" spans="1:3">
      <c r="A87" t="s">
        <v>63</v>
      </c>
      <c r="B87" t="s">
        <v>77</v>
      </c>
      <c r="C87">
        <v>49</v>
      </c>
    </row>
    <row r="88" spans="1:3">
      <c r="A88" t="s">
        <v>63</v>
      </c>
      <c r="B88" t="s">
        <v>78</v>
      </c>
      <c r="C88">
        <v>127</v>
      </c>
    </row>
    <row r="89" spans="1:3">
      <c r="A89" t="s">
        <v>63</v>
      </c>
      <c r="B89" t="s">
        <v>79</v>
      </c>
      <c r="C89">
        <v>327</v>
      </c>
    </row>
    <row r="90" spans="1:3">
      <c r="A90" t="s">
        <v>63</v>
      </c>
      <c r="B90" t="s">
        <v>80</v>
      </c>
      <c r="C90">
        <v>287</v>
      </c>
    </row>
    <row r="91" spans="1:3">
      <c r="A91" t="s">
        <v>64</v>
      </c>
      <c r="B91" t="s">
        <v>77</v>
      </c>
      <c r="C91">
        <v>54</v>
      </c>
    </row>
    <row r="92" spans="1:3">
      <c r="A92" t="s">
        <v>64</v>
      </c>
      <c r="B92" t="s">
        <v>78</v>
      </c>
      <c r="C92">
        <v>138</v>
      </c>
    </row>
    <row r="93" spans="1:3">
      <c r="A93" t="s">
        <v>64</v>
      </c>
      <c r="B93" t="s">
        <v>79</v>
      </c>
      <c r="C93">
        <v>233</v>
      </c>
    </row>
    <row r="94" spans="1:3">
      <c r="A94" t="s">
        <v>64</v>
      </c>
      <c r="B94" t="s">
        <v>80</v>
      </c>
      <c r="C94">
        <v>40</v>
      </c>
    </row>
    <row r="95" spans="1:3">
      <c r="A95" t="s">
        <v>65</v>
      </c>
      <c r="B95" t="s">
        <v>77</v>
      </c>
      <c r="C95">
        <v>113</v>
      </c>
    </row>
    <row r="96" spans="1:3">
      <c r="A96" t="s">
        <v>65</v>
      </c>
      <c r="B96" t="s">
        <v>78</v>
      </c>
      <c r="C96">
        <v>155</v>
      </c>
    </row>
    <row r="97" spans="1:3">
      <c r="A97" t="s">
        <v>65</v>
      </c>
      <c r="B97" t="s">
        <v>79</v>
      </c>
      <c r="C97">
        <v>19</v>
      </c>
    </row>
    <row r="98" spans="1:3">
      <c r="A98" t="s">
        <v>65</v>
      </c>
      <c r="B98" t="s">
        <v>80</v>
      </c>
      <c r="C98">
        <v>4</v>
      </c>
    </row>
    <row r="99" spans="1:3">
      <c r="A99" t="s">
        <v>66</v>
      </c>
      <c r="B99" t="s">
        <v>77</v>
      </c>
      <c r="C99">
        <v>4</v>
      </c>
    </row>
    <row r="100" spans="1:3">
      <c r="A100" t="s">
        <v>66</v>
      </c>
      <c r="B100" t="s">
        <v>78</v>
      </c>
      <c r="C100">
        <v>15</v>
      </c>
    </row>
    <row r="101" spans="1:3">
      <c r="A101" t="s">
        <v>66</v>
      </c>
      <c r="B101" t="s">
        <v>79</v>
      </c>
      <c r="C101">
        <v>208</v>
      </c>
    </row>
    <row r="102" spans="1:3">
      <c r="A102" t="s">
        <v>66</v>
      </c>
      <c r="B102" t="s">
        <v>80</v>
      </c>
      <c r="C102">
        <v>141</v>
      </c>
    </row>
    <row r="103" spans="1:3">
      <c r="A103" t="s">
        <v>67</v>
      </c>
      <c r="B103" t="s">
        <v>77</v>
      </c>
      <c r="C103">
        <v>59</v>
      </c>
    </row>
    <row r="104" spans="1:3">
      <c r="A104" t="s">
        <v>67</v>
      </c>
      <c r="B104" t="s">
        <v>78</v>
      </c>
      <c r="C104">
        <v>119</v>
      </c>
    </row>
    <row r="105" spans="1:3">
      <c r="A105" t="s">
        <v>67</v>
      </c>
      <c r="B105" t="s">
        <v>79</v>
      </c>
      <c r="C105">
        <v>84</v>
      </c>
    </row>
    <row r="106" spans="1:3">
      <c r="A106" t="s">
        <v>67</v>
      </c>
      <c r="B106" t="s">
        <v>80</v>
      </c>
      <c r="C106">
        <v>27</v>
      </c>
    </row>
    <row r="107" spans="1:3">
      <c r="A107" t="s">
        <v>68</v>
      </c>
      <c r="B107" t="s">
        <v>77</v>
      </c>
      <c r="C107">
        <v>273</v>
      </c>
    </row>
    <row r="108" spans="1:3">
      <c r="A108" t="s">
        <v>68</v>
      </c>
      <c r="B108" t="s">
        <v>78</v>
      </c>
      <c r="C108">
        <v>300</v>
      </c>
    </row>
    <row r="109" spans="1:3">
      <c r="A109" t="s">
        <v>68</v>
      </c>
      <c r="B109" t="s">
        <v>79</v>
      </c>
      <c r="C109">
        <v>11</v>
      </c>
    </row>
    <row r="110" spans="1:3">
      <c r="A110" t="s">
        <v>68</v>
      </c>
      <c r="B110" t="s">
        <v>80</v>
      </c>
      <c r="C110">
        <v>3</v>
      </c>
    </row>
    <row r="111" spans="1:3">
      <c r="A111" t="s">
        <v>69</v>
      </c>
      <c r="B111" t="s">
        <v>77</v>
      </c>
      <c r="C111">
        <v>22</v>
      </c>
    </row>
    <row r="112" spans="1:3">
      <c r="A112" t="s">
        <v>69</v>
      </c>
      <c r="B112" t="s">
        <v>78</v>
      </c>
      <c r="C112">
        <v>134</v>
      </c>
    </row>
    <row r="113" spans="1:3">
      <c r="A113" t="s">
        <v>69</v>
      </c>
      <c r="B113" t="s">
        <v>79</v>
      </c>
      <c r="C113">
        <v>260</v>
      </c>
    </row>
    <row r="114" spans="1:3">
      <c r="A114" t="s">
        <v>69</v>
      </c>
      <c r="B114" t="s">
        <v>80</v>
      </c>
      <c r="C114">
        <v>104</v>
      </c>
    </row>
    <row r="115" spans="1:3">
      <c r="A115" t="s">
        <v>70</v>
      </c>
      <c r="B115" t="s">
        <v>77</v>
      </c>
      <c r="C115">
        <v>80</v>
      </c>
    </row>
    <row r="116" spans="1:3">
      <c r="A116" t="s">
        <v>70</v>
      </c>
      <c r="B116" t="s">
        <v>78</v>
      </c>
      <c r="C116">
        <v>140</v>
      </c>
    </row>
    <row r="117" spans="1:3">
      <c r="A117" t="s">
        <v>70</v>
      </c>
      <c r="B117" t="s">
        <v>79</v>
      </c>
      <c r="C117">
        <v>39</v>
      </c>
    </row>
    <row r="118" spans="1:3">
      <c r="A118" t="s">
        <v>70</v>
      </c>
      <c r="B118" t="s">
        <v>80</v>
      </c>
      <c r="C118">
        <v>9</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Q F A A B Q S w M E F A A C A A g A F m v w W B 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B Z r 8 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a / B Y S G T J r / 0 B A A A r B g A A E w A c A E Z v c m 1 1 b G F z L 1 N l Y 3 R p b 2 4 x L m 0 g o h g A K K A U A A A A A A A A A A A A A A A A A A A A A A A A A A A A 3 V R N b 9 p A E L 0 j 8 R 9 G z g U k F 0 H T R l U r H 6 i h b a p Q k e C c 4 h 4 m 9 g R W X e + i 3 T X B R f n v n e W j Q O u Q c + s L 3 n m P N z N v Z 2 w p c 0 I r m G x + e x + a j W b D z t B Q D m d B o u d w 3 o V Y O E E 2 g A g k u W Y D + J n o 0 m T E k d g u O g O d l Q U p 1 / o k J H V i r R w f b C u I 3 6 e 3 l o x N R 8 J l M x h h p S i 9 V W L B M e E q 0 A 9 w q R 8 x H V C O N o S v a L m S E b y C v k J Z O Z F Z G C 7 n Z A Q p z v X Z 6 H I O r 9 M R m h / k h J q m E 5 R k I d a F T 4 6 m S o / q 7 W R 2 E b T D u w F J U Q h H J g r C I G S 6 L A t l o 9 6 7 E I Y q 0 z k r R R d v u 9 1 e C N e l d j R x l a R o / 9 r 5 p h V 9 b 4 e b x s + C s d E F Y z l 8 I c y 5 E + 9 L g v d M 3 C L b e G v j U Q h 3 2 3 h f y k m G E o 2 N n C k P J e M Z q i k r J t W c 9 n K J Q W U f t C k 2 J X v Q t m r y h 6 t V k L G f 3 J x j D j h a u q c Q V k G s S + W 8 y z / n I m f 0 U r m L N x 2 v s 4 a H a C T 7 5 C B H b l X L f C f g z 0 4 U G 9 Y V H 1 7 i 9 B d T G B u R k f e 3 N I b v q 9 r n G e H y F C r U C d Q r f 6 T c 7 t K q s r g n 8 1 t 2 C / 3 R m J e s R 9 Z y 6 G b P 6 m 2 x O s F 6 y C t e i Q U P E f Q N Y c 1 / W f Y 0 g c V P E n y K h F V u 2 P K a u n f w G N e X f O z h U 7 v Z E K p 2 z o 5 X f X 0 F n I J x W M / N v 7 D v f x f 9 w t K f / / c 7 f 2 D J 8 9 + D Y 9 L B u J 0 a l 1 9 Q S w E C L Q A U A A I A C A A W a / B Y F p Y Z s 6 U A A A D 2 A A A A E g A A A A A A A A A A A A A A A A A A A A A A Q 2 9 u Z m l n L 1 B h Y 2 t h Z 2 U u e G 1 s U E s B A i 0 A F A A C A A g A F m v w W A / K 6 a u k A A A A 6 Q A A A B M A A A A A A A A A A A A A A A A A 8 Q A A A F t D b 2 5 0 Z W 5 0 X 1 R 5 c G V z X S 5 4 b W x Q S w E C L Q A U A A I A C A A W a / B Y S G T J r / 0 B A A A r B g A A E w A A A A A A A A A A A A A A A A D i A Q A A R m 9 y b X V s Y X M v U 2 V j d G l v b j E u b V B L B Q Y A A A A A A w A D A M I A A A A s 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u H Q A A A A A A A A w d 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9 w J T I w M z A l M j B D a X R 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N D Q w M W M y Z S 0 5 M D l k L T Q 3 Z D I t Y j l j M S 0 1 N m N h O D V m O T d k M z 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v c F 8 z M F 9 D a X R p Z X M 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Q t M D c t M T Z U M T k 6 M D k 6 M D I u M j Y 1 N T Q 5 O F o i I C 8 + P E V u d H J 5 I F R 5 c G U 9 I k Z p b G x D b 2 x 1 b W 5 U e X B l c y I g V m F s d W U 9 I n N C Z 0 1 I Q n h F U k V R V U R B d 1 V E Q X d N R E F 3 V V I i I C 8 + P E V u d H J 5 I F R 5 c G U 9 I k Z p b G x D b 2 x 1 b W 5 O Y W 1 l c y I g V m F s d W U 9 I n N b J n F 1 b 3 Q 7 Y 2 l 0 e S Z x d W 9 0 O y w m c X V v d D t D b 3 V u d C B v Z i B 6 c G l k J n F 1 b 3 Q 7 L C Z x d W 9 0 O 0 V h c m x p Z X N 0 I G R h d G V T b 2 x k J n F 1 b 3 Q 7 L C Z x d W 9 0 O 0 x h d G V z d C B k Y X R l U 2 9 s Z C Z x d W 9 0 O y w m c X V v d D t B d m c g U H J p Y 2 U m c X V v d D s s J n F 1 b 3 Q 7 T W F 4 I F B y a W N l J n F 1 b 3 Q 7 L C Z x d W 9 0 O 0 1 p b i B Q c m l j Z S Z x d W 9 0 O y w m c X V v d D t B d m c g Q m V k c y Z x d W 9 0 O y w m c X V v d D t N Y X g g Q m V k c y Z x d W 9 0 O y w m c X V v d D t N a W 4 g Q m V k c y Z x d W 9 0 O y w m c X V v d D t B d m c g Q m F 0 a H M m c X V v d D s s J n F 1 b 3 Q 7 T W F 4 I E J h d G h z J n F 1 b 3 Q 7 L C Z x d W 9 0 O 0 1 p b i B C Y X R o c y Z x d W 9 0 O y w m c X V v d D t B d m c g T G l 2 a W 5 n I E F y Z W E m c X V v d D s s J n F 1 b 3 Q 7 T W F 4 I E x p d m l u Z y B B c m V h J n F 1 b 3 Q 7 L C Z x d W 9 0 O 0 1 p b i B M a X Z p b m c g Q X J l Y S Z x d W 9 0 O y w m c X V v d D t B d m c g V G F 4 I F J h d G U m c X V v d D s s J n F 1 b 3 Q 7 Q X Z n I F R h e C B Q Y W l k 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R v c C A z M C B D a X R p Z X M v Q X V 0 b 1 J l b W 9 2 Z W R D b 2 x 1 b W 5 z M S 5 7 Y 2 l 0 e S w w f S Z x d W 9 0 O y w m c X V v d D t T Z W N 0 a W 9 u M S 9 U b 3 A g M z A g Q 2 l 0 a W V z L 0 F 1 d G 9 S Z W 1 v d m V k Q 2 9 s d W 1 u c z E u e 0 N v d W 5 0 I G 9 m I H p w a W Q s M X 0 m c X V v d D s s J n F 1 b 3 Q 7 U 2 V j d G l v b j E v V G 9 w I D M w I E N p d G l l c y 9 B d X R v U m V t b 3 Z l Z E N v b H V t b n M x L n t F Y X J s a W V z d C B k Y X R l U 2 9 s Z C w y f S Z x d W 9 0 O y w m c X V v d D t T Z W N 0 a W 9 u M S 9 U b 3 A g M z A g Q 2 l 0 a W V z L 0 F 1 d G 9 S Z W 1 v d m V k Q 2 9 s d W 1 u c z E u e 0 x h d G V z d C B k Y X R l U 2 9 s Z C w z f S Z x d W 9 0 O y w m c X V v d D t T Z W N 0 a W 9 u M S 9 U b 3 A g M z A g Q 2 l 0 a W V z L 0 F 1 d G 9 S Z W 1 v d m V k Q 2 9 s d W 1 u c z E u e 0 F 2 Z y B Q c m l j Z S w 0 f S Z x d W 9 0 O y w m c X V v d D t T Z W N 0 a W 9 u M S 9 U b 3 A g M z A g Q 2 l 0 a W V z L 0 F 1 d G 9 S Z W 1 v d m V k Q 2 9 s d W 1 u c z E u e 0 1 h e C B Q c m l j Z S w 1 f S Z x d W 9 0 O y w m c X V v d D t T Z W N 0 a W 9 u M S 9 U b 3 A g M z A g Q 2 l 0 a W V z L 0 F 1 d G 9 S Z W 1 v d m V k Q 2 9 s d W 1 u c z E u e 0 1 p b i B Q c m l j Z S w 2 f S Z x d W 9 0 O y w m c X V v d D t T Z W N 0 a W 9 u M S 9 U b 3 A g M z A g Q 2 l 0 a W V z L 0 F 1 d G 9 S Z W 1 v d m V k Q 2 9 s d W 1 u c z E u e 0 F 2 Z y B C Z W R z L D d 9 J n F 1 b 3 Q 7 L C Z x d W 9 0 O 1 N l Y 3 R p b 2 4 x L 1 R v c C A z M C B D a X R p Z X M v Q X V 0 b 1 J l b W 9 2 Z W R D b 2 x 1 b W 5 z M S 5 7 T W F 4 I E J l Z H M s O H 0 m c X V v d D s s J n F 1 b 3 Q 7 U 2 V j d G l v b j E v V G 9 w I D M w I E N p d G l l c y 9 B d X R v U m V t b 3 Z l Z E N v b H V t b n M x L n t N a W 4 g Q m V k c y w 5 f S Z x d W 9 0 O y w m c X V v d D t T Z W N 0 a W 9 u M S 9 U b 3 A g M z A g Q 2 l 0 a W V z L 0 F 1 d G 9 S Z W 1 v d m V k Q 2 9 s d W 1 u c z E u e 0 F 2 Z y B C Y X R o c y w x M H 0 m c X V v d D s s J n F 1 b 3 Q 7 U 2 V j d G l v b j E v V G 9 w I D M w I E N p d G l l c y 9 B d X R v U m V t b 3 Z l Z E N v b H V t b n M x L n t N Y X g g Q m F 0 a H M s M T F 9 J n F 1 b 3 Q 7 L C Z x d W 9 0 O 1 N l Y 3 R p b 2 4 x L 1 R v c C A z M C B D a X R p Z X M v Q X V 0 b 1 J l b W 9 2 Z W R D b 2 x 1 b W 5 z M S 5 7 T W l u I E J h d G h z L D E y f S Z x d W 9 0 O y w m c X V v d D t T Z W N 0 a W 9 u M S 9 U b 3 A g M z A g Q 2 l 0 a W V z L 0 F 1 d G 9 S Z W 1 v d m V k Q 2 9 s d W 1 u c z E u e 0 F 2 Z y B M a X Z p b m c g Q X J l Y S w x M 3 0 m c X V v d D s s J n F 1 b 3 Q 7 U 2 V j d G l v b j E v V G 9 w I D M w I E N p d G l l c y 9 B d X R v U m V t b 3 Z l Z E N v b H V t b n M x L n t N Y X g g T G l 2 a W 5 n I E F y Z W E s M T R 9 J n F 1 b 3 Q 7 L C Z x d W 9 0 O 1 N l Y 3 R p b 2 4 x L 1 R v c C A z M C B D a X R p Z X M v Q X V 0 b 1 J l b W 9 2 Z W R D b 2 x 1 b W 5 z M S 5 7 T W l u I E x p d m l u Z y B B c m V h L D E 1 f S Z x d W 9 0 O y w m c X V v d D t T Z W N 0 a W 9 u M S 9 U b 3 A g M z A g Q 2 l 0 a W V z L 0 F 1 d G 9 S Z W 1 v d m V k Q 2 9 s d W 1 u c z E u e 0 F 2 Z y B U Y X g g U m F 0 Z S w x N n 0 m c X V v d D s s J n F 1 b 3 Q 7 U 2 V j d G l v b j E v V G 9 w I D M w I E N p d G l l c y 9 B d X R v U m V t b 3 Z l Z E N v b H V t b n M x L n t B d m c g V G F 4 I F B h a W Q s M T d 9 J n F 1 b 3 Q 7 X S w m c X V v d D t D b 2 x 1 b W 5 D b 3 V u d C Z x d W 9 0 O z o x O C w m c X V v d D t L Z X l D b 2 x 1 b W 5 O Y W 1 l c y Z x d W 9 0 O z p b X S w m c X V v d D t D b 2 x 1 b W 5 J Z G V u d G l 0 a W V z J n F 1 b 3 Q 7 O l s m c X V v d D t T Z W N 0 a W 9 u M S 9 U b 3 A g M z A g Q 2 l 0 a W V z L 0 F 1 d G 9 S Z W 1 v d m V k Q 2 9 s d W 1 u c z E u e 2 N p d H k s M H 0 m c X V v d D s s J n F 1 b 3 Q 7 U 2 V j d G l v b j E v V G 9 w I D M w I E N p d G l l c y 9 B d X R v U m V t b 3 Z l Z E N v b H V t b n M x L n t D b 3 V u d C B v Z i B 6 c G l k L D F 9 J n F 1 b 3 Q 7 L C Z x d W 9 0 O 1 N l Y 3 R p b 2 4 x L 1 R v c C A z M C B D a X R p Z X M v Q X V 0 b 1 J l b W 9 2 Z W R D b 2 x 1 b W 5 z M S 5 7 R W F y b G l l c 3 Q g Z G F 0 Z V N v b G Q s M n 0 m c X V v d D s s J n F 1 b 3 Q 7 U 2 V j d G l v b j E v V G 9 w I D M w I E N p d G l l c y 9 B d X R v U m V t b 3 Z l Z E N v b H V t b n M x L n t M Y X R l c 3 Q g Z G F 0 Z V N v b G Q s M 3 0 m c X V v d D s s J n F 1 b 3 Q 7 U 2 V j d G l v b j E v V G 9 w I D M w I E N p d G l l c y 9 B d X R v U m V t b 3 Z l Z E N v b H V t b n M x L n t B d m c g U H J p Y 2 U s N H 0 m c X V v d D s s J n F 1 b 3 Q 7 U 2 V j d G l v b j E v V G 9 w I D M w I E N p d G l l c y 9 B d X R v U m V t b 3 Z l Z E N v b H V t b n M x L n t N Y X g g U H J p Y 2 U s N X 0 m c X V v d D s s J n F 1 b 3 Q 7 U 2 V j d G l v b j E v V G 9 w I D M w I E N p d G l l c y 9 B d X R v U m V t b 3 Z l Z E N v b H V t b n M x L n t N a W 4 g U H J p Y 2 U s N n 0 m c X V v d D s s J n F 1 b 3 Q 7 U 2 V j d G l v b j E v V G 9 w I D M w I E N p d G l l c y 9 B d X R v U m V t b 3 Z l Z E N v b H V t b n M x L n t B d m c g Q m V k c y w 3 f S Z x d W 9 0 O y w m c X V v d D t T Z W N 0 a W 9 u M S 9 U b 3 A g M z A g Q 2 l 0 a W V z L 0 F 1 d G 9 S Z W 1 v d m V k Q 2 9 s d W 1 u c z E u e 0 1 h e C B C Z W R z L D h 9 J n F 1 b 3 Q 7 L C Z x d W 9 0 O 1 N l Y 3 R p b 2 4 x L 1 R v c C A z M C B D a X R p Z X M v Q X V 0 b 1 J l b W 9 2 Z W R D b 2 x 1 b W 5 z M S 5 7 T W l u I E J l Z H M s O X 0 m c X V v d D s s J n F 1 b 3 Q 7 U 2 V j d G l v b j E v V G 9 w I D M w I E N p d G l l c y 9 B d X R v U m V t b 3 Z l Z E N v b H V t b n M x L n t B d m c g Q m F 0 a H M s M T B 9 J n F 1 b 3 Q 7 L C Z x d W 9 0 O 1 N l Y 3 R p b 2 4 x L 1 R v c C A z M C B D a X R p Z X M v Q X V 0 b 1 J l b W 9 2 Z W R D b 2 x 1 b W 5 z M S 5 7 T W F 4 I E J h d G h z L D E x f S Z x d W 9 0 O y w m c X V v d D t T Z W N 0 a W 9 u M S 9 U b 3 A g M z A g Q 2 l 0 a W V z L 0 F 1 d G 9 S Z W 1 v d m V k Q 2 9 s d W 1 u c z E u e 0 1 p b i B C Y X R o c y w x M n 0 m c X V v d D s s J n F 1 b 3 Q 7 U 2 V j d G l v b j E v V G 9 w I D M w I E N p d G l l c y 9 B d X R v U m V t b 3 Z l Z E N v b H V t b n M x L n t B d m c g T G l 2 a W 5 n I E F y Z W E s M T N 9 J n F 1 b 3 Q 7 L C Z x d W 9 0 O 1 N l Y 3 R p b 2 4 x L 1 R v c C A z M C B D a X R p Z X M v Q X V 0 b 1 J l b W 9 2 Z W R D b 2 x 1 b W 5 z M S 5 7 T W F 4 I E x p d m l u Z y B B c m V h L D E 0 f S Z x d W 9 0 O y w m c X V v d D t T Z W N 0 a W 9 u M S 9 U b 3 A g M z A g Q 2 l 0 a W V z L 0 F 1 d G 9 S Z W 1 v d m V k Q 2 9 s d W 1 u c z E u e 0 1 p b i B M a X Z p b m c g Q X J l Y S w x N X 0 m c X V v d D s s J n F 1 b 3 Q 7 U 2 V j d G l v b j E v V G 9 w I D M w I E N p d G l l c y 9 B d X R v U m V t b 3 Z l Z E N v b H V t b n M x L n t B d m c g V G F 4 I F J h d G U s M T Z 9 J n F 1 b 3 Q 7 L C Z x d W 9 0 O 1 N l Y 3 R p b 2 4 x L 1 R v c C A z M C B D a X R p Z X M v Q X V 0 b 1 J l b W 9 2 Z W R D b 2 x 1 b W 5 z M S 5 7 Q X Z n I F R h e C B Q Y W l k L D E 3 f S Z x d W 9 0 O 1 0 s J n F 1 b 3 Q 7 U m V s Y X R p b 2 5 z a G l w S W 5 m b y Z x d W 9 0 O z p b X X 0 i I C 8 + P C 9 T d G F i b G V F b n R y a W V z P j w v S X R l b T 4 8 S X R l b T 4 8 S X R l b U x v Y 2 F 0 a W 9 u P j x J d G V t V H l w Z T 5 G b 3 J t d W x h P C 9 J d G V t V H l w Z T 4 8 S X R l b V B h d G g + U 2 V j d G l v b j E v V G 9 w J T I w M z A l M j B D a X R p Z X M v U 2 9 1 c m N l P C 9 J d G V t U G F 0 a D 4 8 L 0 l 0 Z W 1 M b 2 N h d G l v b j 4 8 U 3 R h Y m x l R W 5 0 c m l l c y A v P j w v S X R l b T 4 8 S X R l b T 4 8 S X R l b U x v Y 2 F 0 a W 9 u P j x J d G V t V H l w Z T 5 G b 3 J t d W x h P C 9 J d G V t V H l w Z T 4 8 S X R l b V B h d G g + U 2 V j d G l v b j E v V G 9 w J T I w M z A l M j B D a X R p Z X M v U H J v b W 9 0 Z W Q l M j B I Z W F k Z X J z P C 9 J d G V t U G F 0 a D 4 8 L 0 l 0 Z W 1 M b 2 N h d G l v b j 4 8 U 3 R h Y m x l R W 5 0 c m l l c y A v P j w v S X R l b T 4 8 S X R l b T 4 8 S X R l b U x v Y 2 F 0 a W 9 u P j x J d G V t V H l w Z T 5 G b 3 J t d W x h P C 9 J d G V t V H l w Z T 4 8 S X R l b V B h d G g + U 2 V j d G l v b j E v V G 9 w J T I w M z A l M j B D a X R p Z X M v Q 2 h h b m d l Z C U y M F R 5 c G U 8 L 0 l 0 Z W 1 Q Y X R o P j w v S X R l b U x v Y 2 F 0 a W 9 u P j x T d G F i b G V F b n R y a W V z I C 8 + P C 9 J d G V t P j x J d G V t P j x J d G V t T G 9 j Y X R p b 2 4 + P E l 0 Z W 1 U e X B l P k Z v c m 1 1 b G E 8 L 0 l 0 Z W 1 U e X B l P j x J d G V t U G F 0 a D 5 T Z W N 0 a W 9 u M S 9 Q c m l j Z S U y M F J h b m d l J T I w Q 2 9 1 b n 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M 4 M m Q 4 N j I t M G M 3 M C 0 0 Z m J i L W F h M T E t Z W Q 1 Z G V i M T J k M T F j I i A v P j x F b n R y e S B U e X B l P S J C d W Z m Z X J O Z X h 0 U m V m c m V z a C I g V m F s d W U 9 I m w x I i A v P j x F b n R y e S B U e X B l P S J S Z X N 1 b H R U e X B l I i B W Y W x 1 Z T 0 i c 1 R h Y m x l I i A v P j x F b n R y e S B U e X B l P S J O Y W 1 l V X B k Y X R l Z E F m d G V y R m l s b C I g V m F s d W U 9 I m w w I i A v P j x F b n R y e S B U e X B l P S J G a W x s V G F y Z 2 V 0 I i B W Y W x 1 Z T 0 i c 1 B y a W N l X 1 J h b m d l X 0 N v d W 5 0 c y I g L z 4 8 R W 5 0 c n k g V H l w Z T 0 i R m l s b G V k Q 2 9 t c G x l d G V S Z X N 1 b H R U b 1 d v c m t z a G V l d C I g V m F s d W U 9 I m w x I i A v P j x F b n R y e S B U e X B l P S J B Z G R l Z F R v R G F 0 Y U 1 v Z G V s I i B W Y W x 1 Z T 0 i b D A i I C 8 + P E V u d H J 5 I F R 5 c G U 9 I k Z p b G x D b 3 V u d C I g V m F s d W U 9 I m w x M T c i I C 8 + P E V u d H J 5 I F R 5 c G U 9 I k Z p b G x F c n J v c k N v Z G U i I F Z h b H V l P S J z V W 5 r b m 9 3 b i I g L z 4 8 R W 5 0 c n k g V H l w Z T 0 i R m l s b E V y c m 9 y Q 2 9 1 b n Q i I F Z h b H V l P S J s M C I g L z 4 8 R W 5 0 c n k g V H l w Z T 0 i R m l s b E x h c 3 R V c G R h d G V k I i B W Y W x 1 Z T 0 i Z D I w M j Q t M D c t M T Z U M T k 6 M j Q 6 N D Q u O D Y w N T I w N F o i I C 8 + P E V u d H J 5 I F R 5 c G U 9 I k Z p b G x D b 2 x 1 b W 5 U e X B l c y I g V m F s d W U 9 I n N C Z 1 l E I i A v P j x F b n R y e S B U e X B l P S J G a W x s Q 2 9 s d W 1 u T m F t Z X M i I F Z h b H V l P S J z W y Z x d W 9 0 O 2 N p d H k m c X V v d D s s J n F 1 b 3 Q 7 U H J p Y 2 U g U m F u Z 2 U m c X V v d D s s J n F 1 b 3 Q 7 Q 2 9 1 b n Q g b 2 Y g U H J p Y 2 U g U m F u Z 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c m l j Z S B S Y W 5 n Z S B D b 3 V u d H M v Q X V 0 b 1 J l b W 9 2 Z W R D b 2 x 1 b W 5 z M S 5 7 Y 2 l 0 e S w w f S Z x d W 9 0 O y w m c X V v d D t T Z W N 0 a W 9 u M S 9 Q c m l j Z S B S Y W 5 n Z S B D b 3 V u d H M v Q X V 0 b 1 J l b W 9 2 Z W R D b 2 x 1 b W 5 z M S 5 7 U H J p Y 2 U g U m F u Z 2 U s M X 0 m c X V v d D s s J n F 1 b 3 Q 7 U 2 V j d G l v b j E v U H J p Y 2 U g U m F u Z 2 U g Q 2 9 1 b n R z L 0 F 1 d G 9 S Z W 1 v d m V k Q 2 9 s d W 1 u c z E u e 0 N v d W 5 0 I G 9 m I F B y a W N l I F J h b m d l L D J 9 J n F 1 b 3 Q 7 X S w m c X V v d D t D b 2 x 1 b W 5 D b 3 V u d C Z x d W 9 0 O z o z L C Z x d W 9 0 O 0 t l e U N v b H V t b k 5 h b W V z J n F 1 b 3 Q 7 O l t d L C Z x d W 9 0 O 0 N v b H V t b k l k Z W 5 0 a X R p Z X M m c X V v d D s 6 W y Z x d W 9 0 O 1 N l Y 3 R p b 2 4 x L 1 B y a W N l I F J h b m d l I E N v d W 5 0 c y 9 B d X R v U m V t b 3 Z l Z E N v b H V t b n M x L n t j a X R 5 L D B 9 J n F 1 b 3 Q 7 L C Z x d W 9 0 O 1 N l Y 3 R p b 2 4 x L 1 B y a W N l I F J h b m d l I E N v d W 5 0 c y 9 B d X R v U m V t b 3 Z l Z E N v b H V t b n M x L n t Q c m l j Z S B S Y W 5 n Z S w x f S Z x d W 9 0 O y w m c X V v d D t T Z W N 0 a W 9 u M S 9 Q c m l j Z S B S Y W 5 n Z S B D b 3 V u d H M v Q X V 0 b 1 J l b W 9 2 Z W R D b 2 x 1 b W 5 z M S 5 7 Q 2 9 1 b n Q g b 2 Y g U H J p Y 2 U g U m F u Z 2 U s M n 0 m c X V v d D t d L C Z x d W 9 0 O 1 J l b G F 0 a W 9 u c 2 h p c E l u Z m 8 m c X V v d D s 6 W 1 1 9 I i A v P j w v U 3 R h Y m x l R W 5 0 c m l l c z 4 8 L 0 l 0 Z W 0 + P E l 0 Z W 0 + P E l 0 Z W 1 M b 2 N h d G l v b j 4 8 S X R l b V R 5 c G U + R m 9 y b X V s Y T w v S X R l b V R 5 c G U + P E l 0 Z W 1 Q Y X R o P l N l Y 3 R p b 2 4 x L 1 B y a W N l J T I w U m F u Z 2 U l M j B D b 3 V u d H M v U 2 9 1 c m N l P C 9 J d G V t U G F 0 a D 4 8 L 0 l 0 Z W 1 M b 2 N h d G l v b j 4 8 U 3 R h Y m x l R W 5 0 c m l l c y A v P j w v S X R l b T 4 8 S X R l b T 4 8 S X R l b U x v Y 2 F 0 a W 9 u P j x J d G V t V H l w Z T 5 G b 3 J t d W x h P C 9 J d G V t V H l w Z T 4 8 S X R l b V B h d G g + U 2 V j d G l v b j E v U H J p Y 2 U l M j B S Y W 5 n Z S U y M E N v d W 5 0 c y 9 Q c m 9 t b 3 R l Z C U y M E h l Y W R l c n M 8 L 0 l 0 Z W 1 Q Y X R o P j w v S X R l b U x v Y 2 F 0 a W 9 u P j x T d G F i b G V F b n R y a W V z I C 8 + P C 9 J d G V t P j x J d G V t P j x J d G V t T G 9 j Y X R p b 2 4 + P E l 0 Z W 1 U e X B l P k Z v c m 1 1 b G E 8 L 0 l 0 Z W 1 U e X B l P j x J d G V t U G F 0 a D 5 T Z W N 0 a W 9 u M S 9 Q c m l j Z S U y M F J h b m d l J T I w Q 2 9 1 b n R z L 0 N o Y W 5 n Z W Q l M j B U e X B l P C 9 J d G V t U G F 0 a D 4 8 L 0 l 0 Z W 1 M b 2 N h d G l v b j 4 8 U 3 R h Y m x l R W 5 0 c m l l c y A v P j w v S X R l b T 4 8 L 0 l 0 Z W 1 z P j w v T G 9 j Y W x Q Y W N r Y W d l T W V 0 Y W R h d G F G a W x l P h Y A A A B Q S w U G A A A A A A A A A A A A A A A A A A A A A A A A J g E A A A E A A A D Q j J 3 f A R X R E Y x 6 A M B P w p f r A Q A A A K Y P 0 s S W / B J O v c R k x O 6 9 T S Y A A A A A A g A A A A A A E G Y A A A A B A A A g A A A A 3 H u Q Q j l V J 3 g 1 j T f k D T 5 r X q X B h q Z q e d M x A m d O A 5 N M 1 2 Q A A A A A D o A A A A A C A A A g A A A A J Q n g h C V p Z 7 Z 5 C i p 1 X P P B a / / 1 9 X s W N v 9 U F v 5 O m T Z a n u 5 Q A A A A R s r 0 Y J 2 + f C Z l B K a / b R o s X A M m n G I v A t o G 9 M 7 i t s H 6 f g p x q d Y o 8 U e Y z T Y S l W G S F y s K 9 H l S N 8 4 u R i B u t O W q c r C f w Z N 8 1 W 1 U j w R 8 X 3 K Y x y 1 u T M Z A A A A A Q O e 8 d A 7 Q q X Y b u L D x w y 9 M M o Z t 1 h H N H S d N 0 m 7 2 o M h N S + + M e V 2 L p L S S Y a R x x L N 0 Y X p g H A F E I b Z w p b T 4 u F m 3 D 2 m F V Q = = < / D a t a M a s h u p > 
</file>

<file path=customXml/itemProps1.xml><?xml version="1.0" encoding="utf-8"?>
<ds:datastoreItem xmlns:ds="http://schemas.openxmlformats.org/officeDocument/2006/customXml" ds:itemID="{4B4B1554-B584-444E-A3F2-A8D6F392B1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Mitchell, Erich A</dc:creator>
  <cp:keywords/>
  <dc:description/>
  <cp:lastModifiedBy/>
  <cp:revision/>
  <dcterms:created xsi:type="dcterms:W3CDTF">2024-07-16T19:06:26Z</dcterms:created>
  <dcterms:modified xsi:type="dcterms:W3CDTF">2024-07-17T22:38:47Z</dcterms:modified>
  <cp:category/>
  <cp:contentStatus/>
</cp:coreProperties>
</file>