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var2" sheetId="2" r:id="rId1"/>
  </sheets>
  <calcPr calcId="152511"/>
</workbook>
</file>

<file path=xl/calcChain.xml><?xml version="1.0" encoding="utf-8"?>
<calcChain xmlns="http://schemas.openxmlformats.org/spreadsheetml/2006/main">
  <c r="F13" i="2" l="1"/>
  <c r="F11" i="2"/>
  <c r="A7" i="2" l="1"/>
  <c r="H11" i="2"/>
  <c r="H10" i="2"/>
  <c r="K5" i="2"/>
  <c r="J5" i="2"/>
  <c r="J3" i="2"/>
  <c r="K3" i="2" s="1"/>
  <c r="J4" i="2"/>
  <c r="J6" i="2"/>
  <c r="K6" i="2" s="1"/>
  <c r="J7" i="2"/>
  <c r="K7" i="2" s="1"/>
  <c r="J8" i="2"/>
  <c r="K8" i="2" s="1"/>
  <c r="J9" i="2"/>
  <c r="J2" i="2"/>
  <c r="K2" i="2" s="1"/>
  <c r="K4" i="2"/>
  <c r="K9" i="2"/>
  <c r="C2" i="2"/>
  <c r="A3" i="2" s="1"/>
  <c r="I3" i="2"/>
  <c r="I6" i="2"/>
  <c r="I5" i="2"/>
  <c r="L5" i="2" s="1"/>
  <c r="I2" i="2"/>
  <c r="I4" i="2"/>
  <c r="L4" i="2" s="1"/>
  <c r="I9" i="2" l="1"/>
  <c r="L9" i="2" s="1"/>
  <c r="I8" i="2"/>
  <c r="L8" i="2" s="1"/>
  <c r="I7" i="2"/>
  <c r="L7" i="2" s="1"/>
  <c r="L6" i="2"/>
  <c r="L3" i="2"/>
  <c r="L2" i="2"/>
  <c r="C3" i="2" l="1"/>
  <c r="A4" i="2" l="1"/>
  <c r="C4" i="2" s="1"/>
  <c r="A5" i="2" l="1"/>
  <c r="C5" i="2" s="1"/>
  <c r="A6" i="2" s="1"/>
  <c r="C6" i="2" s="1"/>
  <c r="C7" i="2" s="1"/>
  <c r="A8" i="2" s="1"/>
  <c r="C8" i="2" s="1"/>
  <c r="A9" i="2" s="1"/>
  <c r="C9" i="2" s="1"/>
</calcChain>
</file>

<file path=xl/sharedStrings.xml><?xml version="1.0" encoding="utf-8"?>
<sst xmlns="http://schemas.openxmlformats.org/spreadsheetml/2006/main" count="35" uniqueCount="25">
  <si>
    <t xml:space="preserve">From </t>
  </si>
  <si>
    <t>To</t>
  </si>
  <si>
    <t>Udine</t>
  </si>
  <si>
    <t>Distance (km)</t>
  </si>
  <si>
    <t xml:space="preserve">Arrive At </t>
  </si>
  <si>
    <t>Vienna</t>
  </si>
  <si>
    <t>Budapest</t>
  </si>
  <si>
    <t>Time (min)</t>
  </si>
  <si>
    <t>Cluj-Napoca</t>
  </si>
  <si>
    <t>Chisinau</t>
  </si>
  <si>
    <t>Sibiu</t>
  </si>
  <si>
    <t>Belgrade</t>
  </si>
  <si>
    <t>Stay For (hours)</t>
  </si>
  <si>
    <t>km/h</t>
  </si>
  <si>
    <t>Time (h)</t>
  </si>
  <si>
    <t>-</t>
  </si>
  <si>
    <t>Graz</t>
  </si>
  <si>
    <t>Rounded (h) + 1hRest/4h Drive</t>
  </si>
  <si>
    <t>Stay At</t>
  </si>
  <si>
    <t>euro diesel</t>
  </si>
  <si>
    <t>flight cost 2 people</t>
  </si>
  <si>
    <t>Part</t>
  </si>
  <si>
    <t>hotel</t>
  </si>
  <si>
    <t>estimated price</t>
  </si>
  <si>
    <t>HOTELS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</si>
</sst>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\/yyyy\ hh:mm"/>
    <numFmt numFmtId="165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" fontId="0" fillId="0" borderId="1" xfId="0" applyNumberFormat="1" applyBorder="1"/>
    <xf numFmtId="164" fontId="0" fillId="0" borderId="3" xfId="0" applyNumberFormat="1" applyBorder="1" applyAlignment="1">
      <alignment horizontal="left"/>
    </xf>
    <xf numFmtId="0" fontId="0" fillId="0" borderId="3" xfId="0" applyBorder="1"/>
    <xf numFmtId="1" fontId="0" fillId="0" borderId="3" xfId="0" applyNumberFormat="1" applyBorder="1"/>
    <xf numFmtId="16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0" fillId="0" borderId="3" xfId="0" applyNumberFormat="1" applyBorder="1"/>
    <xf numFmtId="1" fontId="0" fillId="0" borderId="3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64" fontId="0" fillId="2" borderId="3" xfId="0" applyNumberFormat="1" applyFill="1" applyBorder="1" applyAlignment="1">
      <alignment horizontal="left"/>
    </xf>
    <xf numFmtId="0" fontId="1" fillId="0" borderId="0" xfId="1"/>
    <xf numFmtId="0" fontId="1" fillId="0" borderId="0" xfId="1" applyAlignment="1">
      <alignment horizontal="center" wrapText="1"/>
    </xf>
    <xf numFmtId="0" fontId="0" fillId="2" borderId="0" xfId="0" applyFill="1" applyBorder="1"/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3" xfId="0" applyNumberFormat="1" applyFill="1" applyBorder="1"/>
    <xf numFmtId="1" fontId="0" fillId="3" borderId="3" xfId="0" applyNumberFormat="1" applyFill="1" applyBorder="1" applyAlignment="1">
      <alignment horizontal="center"/>
    </xf>
    <xf numFmtId="1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C12" sqref="C12"/>
    </sheetView>
  </sheetViews>
  <sheetFormatPr defaultRowHeight="15" x14ac:dyDescent="0.25"/>
  <cols>
    <col min="1" max="1" width="17.28515625" style="1" customWidth="1"/>
    <col min="2" max="2" width="13" customWidth="1"/>
    <col min="3" max="3" width="17.7109375" style="1" customWidth="1"/>
    <col min="4" max="4" width="11.7109375" bestFit="1" customWidth="1"/>
    <col min="5" max="6" width="11.7109375" customWidth="1"/>
    <col min="7" max="7" width="8.42578125" customWidth="1"/>
    <col min="8" max="8" width="8.7109375" customWidth="1"/>
    <col min="9" max="9" width="7.7109375" customWidth="1"/>
    <col min="10" max="10" width="5.140625" customWidth="1"/>
    <col min="11" max="11" width="11.7109375" customWidth="1"/>
    <col min="12" max="12" width="5.7109375" bestFit="1" customWidth="1"/>
  </cols>
  <sheetData>
    <row r="1" spans="1:14" s="2" customFormat="1" ht="60.75" thickBot="1" x14ac:dyDescent="0.3">
      <c r="A1" s="9" t="s">
        <v>21</v>
      </c>
      <c r="B1" s="10" t="s">
        <v>0</v>
      </c>
      <c r="C1" s="9" t="s">
        <v>4</v>
      </c>
      <c r="D1" s="10" t="s">
        <v>1</v>
      </c>
      <c r="E1" s="10" t="s">
        <v>18</v>
      </c>
      <c r="F1" s="10" t="s">
        <v>23</v>
      </c>
      <c r="G1" s="13" t="s">
        <v>12</v>
      </c>
      <c r="H1" s="13" t="s">
        <v>3</v>
      </c>
      <c r="I1" s="13" t="s">
        <v>7</v>
      </c>
      <c r="J1" s="10" t="s">
        <v>14</v>
      </c>
      <c r="K1" s="10" t="s">
        <v>17</v>
      </c>
      <c r="L1" s="10" t="s">
        <v>13</v>
      </c>
      <c r="N1" s="18"/>
    </row>
    <row r="2" spans="1:14" x14ac:dyDescent="0.25">
      <c r="A2" s="16">
        <v>43710.208333333336</v>
      </c>
      <c r="B2" s="7" t="s">
        <v>2</v>
      </c>
      <c r="C2" s="6">
        <f>A2+(ROUNDUP(J2,0)/24)</f>
        <v>43710.375</v>
      </c>
      <c r="D2" s="7" t="s">
        <v>16</v>
      </c>
      <c r="E2" s="7"/>
      <c r="F2" s="7"/>
      <c r="G2" s="14">
        <v>10</v>
      </c>
      <c r="H2" s="14">
        <v>295</v>
      </c>
      <c r="I2" s="14">
        <f>3*60+9</f>
        <v>189</v>
      </c>
      <c r="J2" s="11">
        <f>(I2/60)+(1/3)</f>
        <v>3.4833333333333334</v>
      </c>
      <c r="K2" s="12">
        <f>IF(ROUNDUP(J2,0) &gt; 4, ROUNDUP(J2,0) + 1, ROUNDUP(J2,0))</f>
        <v>4</v>
      </c>
      <c r="L2" s="8">
        <f>H2/J2</f>
        <v>84.68899521531101</v>
      </c>
    </row>
    <row r="3" spans="1:14" x14ac:dyDescent="0.25">
      <c r="A3" s="3">
        <f>C2+(ROUND(G2,0)/24)</f>
        <v>43710.791666666664</v>
      </c>
      <c r="B3" s="4" t="s">
        <v>16</v>
      </c>
      <c r="C3" s="3">
        <f>A3+(ROUNDUP(J3,0)/24)</f>
        <v>43710.916666666664</v>
      </c>
      <c r="D3" s="4" t="s">
        <v>5</v>
      </c>
      <c r="E3" s="4" t="s">
        <v>22</v>
      </c>
      <c r="F3" s="4">
        <v>175</v>
      </c>
      <c r="G3" s="15">
        <v>45</v>
      </c>
      <c r="H3" s="15">
        <v>201</v>
      </c>
      <c r="I3" s="15">
        <f>2*60 +19</f>
        <v>139</v>
      </c>
      <c r="J3" s="11">
        <f t="shared" ref="J3:J9" si="0">(I3/60)+(1/3)</f>
        <v>2.6500000000000004</v>
      </c>
      <c r="K3" s="12">
        <f t="shared" ref="K3:K9" si="1">IF(ROUNDUP(J3,0) &gt; 4, ROUNDUP(J3,0) + 1, ROUNDUP(J3,0))</f>
        <v>3</v>
      </c>
      <c r="L3" s="5">
        <f t="shared" ref="L3" si="2">H3/J3</f>
        <v>75.849056603773576</v>
      </c>
    </row>
    <row r="4" spans="1:14" x14ac:dyDescent="0.25">
      <c r="A4" s="3">
        <f>C3+(ROUND(G3,0)/24)</f>
        <v>43712.791666666664</v>
      </c>
      <c r="B4" s="4" t="s">
        <v>5</v>
      </c>
      <c r="C4" s="3">
        <f t="shared" ref="C4" si="3">A4+(ROUNDUP(J4,0)/24)</f>
        <v>43712.916666666664</v>
      </c>
      <c r="D4" s="4" t="s">
        <v>6</v>
      </c>
      <c r="E4" s="4" t="s">
        <v>22</v>
      </c>
      <c r="F4" s="4">
        <v>75</v>
      </c>
      <c r="G4" s="15">
        <v>21</v>
      </c>
      <c r="H4" s="15">
        <v>240</v>
      </c>
      <c r="I4" s="15">
        <f>2*60 +40</f>
        <v>160</v>
      </c>
      <c r="J4" s="11">
        <f t="shared" si="0"/>
        <v>3</v>
      </c>
      <c r="K4" s="12">
        <f t="shared" si="1"/>
        <v>3</v>
      </c>
      <c r="L4" s="5">
        <f t="shared" ref="L4" si="4">H4/J4</f>
        <v>80</v>
      </c>
    </row>
    <row r="5" spans="1:14" x14ac:dyDescent="0.25">
      <c r="A5" s="3">
        <f>C4+(ROUND(G4,0)/24)</f>
        <v>43713.791666666664</v>
      </c>
      <c r="B5" s="4" t="s">
        <v>6</v>
      </c>
      <c r="C5" s="3">
        <f t="shared" ref="C5" si="5">A5+(ROUNDUP(J5,0)/24)</f>
        <v>43714.083333333328</v>
      </c>
      <c r="D5" s="4" t="s">
        <v>8</v>
      </c>
      <c r="E5" s="4" t="s">
        <v>22</v>
      </c>
      <c r="F5" s="4">
        <v>60</v>
      </c>
      <c r="G5" s="15">
        <v>31</v>
      </c>
      <c r="H5" s="15">
        <v>460</v>
      </c>
      <c r="I5" s="15">
        <f>5*60 +45</f>
        <v>345</v>
      </c>
      <c r="J5" s="11">
        <f>(I5/60)+(1/3)</f>
        <v>6.083333333333333</v>
      </c>
      <c r="K5" s="12">
        <f>ROUNDUP(J5,0)</f>
        <v>7</v>
      </c>
      <c r="L5" s="5">
        <f t="shared" ref="L5" si="6">H5/J5</f>
        <v>75.61643835616438</v>
      </c>
    </row>
    <row r="6" spans="1:14" x14ac:dyDescent="0.25">
      <c r="A6" s="3">
        <f>C5+(ROUND(G5,0)/24)</f>
        <v>43715.374999999993</v>
      </c>
      <c r="B6" s="4" t="s">
        <v>8</v>
      </c>
      <c r="C6" s="3">
        <f>A6+(ROUNDUP(J6,0)/24)</f>
        <v>43715.749999999993</v>
      </c>
      <c r="D6" s="4" t="s">
        <v>9</v>
      </c>
      <c r="E6" s="4"/>
      <c r="F6" s="4"/>
      <c r="G6" s="15">
        <v>137</v>
      </c>
      <c r="H6" s="15">
        <v>533</v>
      </c>
      <c r="I6" s="15">
        <f>8*60+35</f>
        <v>515</v>
      </c>
      <c r="J6" s="11">
        <f t="shared" si="0"/>
        <v>8.9166666666666679</v>
      </c>
      <c r="K6" s="12">
        <f t="shared" si="1"/>
        <v>10</v>
      </c>
      <c r="L6" s="5">
        <f t="shared" ref="L6:L8" si="7">H6/J6</f>
        <v>59.775700934579433</v>
      </c>
    </row>
    <row r="7" spans="1:14" x14ac:dyDescent="0.25">
      <c r="A7" s="20">
        <f>C6+(ROUND(G6,0)/24)</f>
        <v>43721.458333333328</v>
      </c>
      <c r="B7" s="21" t="s">
        <v>9</v>
      </c>
      <c r="C7" s="20">
        <f>A7+(ROUNDUP(J7,0)/24)</f>
        <v>43721.833333333328</v>
      </c>
      <c r="D7" s="21" t="s">
        <v>10</v>
      </c>
      <c r="E7" s="21"/>
      <c r="F7" s="21">
        <v>75</v>
      </c>
      <c r="G7" s="15">
        <v>16</v>
      </c>
      <c r="H7" s="15">
        <v>559</v>
      </c>
      <c r="I7" s="15">
        <f>8*60+36</f>
        <v>516</v>
      </c>
      <c r="J7" s="22">
        <f t="shared" si="0"/>
        <v>8.9333333333333336</v>
      </c>
      <c r="K7" s="23">
        <f t="shared" si="1"/>
        <v>10</v>
      </c>
      <c r="L7" s="24">
        <f t="shared" si="7"/>
        <v>62.57462686567164</v>
      </c>
    </row>
    <row r="8" spans="1:14" x14ac:dyDescent="0.25">
      <c r="A8" s="20">
        <f t="shared" ref="A8:A9" si="8">C7+(ROUND(G7,0)/24)</f>
        <v>43722.499999999993</v>
      </c>
      <c r="B8" s="21" t="s">
        <v>10</v>
      </c>
      <c r="C8" s="20">
        <f>A8+(ROUNDUP(J8,0)/24)</f>
        <v>43722.791666666657</v>
      </c>
      <c r="D8" s="21" t="s">
        <v>11</v>
      </c>
      <c r="E8" s="21"/>
      <c r="F8" s="21">
        <v>75</v>
      </c>
      <c r="G8" s="15">
        <v>12</v>
      </c>
      <c r="H8" s="15">
        <v>419</v>
      </c>
      <c r="I8" s="15">
        <f>5*60+43</f>
        <v>343</v>
      </c>
      <c r="J8" s="22">
        <f t="shared" si="0"/>
        <v>6.05</v>
      </c>
      <c r="K8" s="23">
        <f t="shared" si="1"/>
        <v>8</v>
      </c>
      <c r="L8" s="24">
        <f t="shared" si="7"/>
        <v>69.256198347107443</v>
      </c>
    </row>
    <row r="9" spans="1:14" x14ac:dyDescent="0.25">
      <c r="A9" s="20">
        <f t="shared" si="8"/>
        <v>43723.291666666657</v>
      </c>
      <c r="B9" s="21" t="s">
        <v>11</v>
      </c>
      <c r="C9" s="20">
        <f>A9+(ROUNDUP(J9,0)/24)</f>
        <v>43723.624999999993</v>
      </c>
      <c r="D9" s="21" t="s">
        <v>2</v>
      </c>
      <c r="E9" s="21"/>
      <c r="F9" s="21"/>
      <c r="G9" s="15" t="s">
        <v>15</v>
      </c>
      <c r="H9" s="15">
        <v>685</v>
      </c>
      <c r="I9" s="15">
        <f>6*60+41</f>
        <v>401</v>
      </c>
      <c r="J9" s="22">
        <f t="shared" si="0"/>
        <v>7.0166666666666666</v>
      </c>
      <c r="K9" s="23">
        <f t="shared" si="1"/>
        <v>9</v>
      </c>
      <c r="L9" s="24">
        <f t="shared" ref="L9" si="9">H9/J9</f>
        <v>97.62470308788599</v>
      </c>
    </row>
    <row r="10" spans="1:14" x14ac:dyDescent="0.25">
      <c r="H10">
        <f>SUM(H2:H9)</f>
        <v>3392</v>
      </c>
    </row>
    <row r="11" spans="1:14" x14ac:dyDescent="0.25">
      <c r="E11" t="s">
        <v>24</v>
      </c>
      <c r="F11">
        <f>SUM(F2:F9)</f>
        <v>460</v>
      </c>
      <c r="H11">
        <f>(H10/100)*9*1.4</f>
        <v>427.392</v>
      </c>
      <c r="I11" t="s">
        <v>19</v>
      </c>
    </row>
    <row r="12" spans="1:14" x14ac:dyDescent="0.25">
      <c r="H12" s="19">
        <v>636</v>
      </c>
      <c r="I12" t="s">
        <v>20</v>
      </c>
    </row>
    <row r="13" spans="1:14" x14ac:dyDescent="0.25">
      <c r="F13">
        <f>14*30</f>
        <v>420</v>
      </c>
    </row>
    <row r="15" spans="1:14" x14ac:dyDescent="0.25">
      <c r="D15" s="17"/>
      <c r="E15" s="17"/>
      <c r="F15" s="17"/>
    </row>
  </sheetData>
  <pageMargins left="0.7" right="0.7" top="0.75" bottom="0.75" header="0.3" footer="0.3"/>
  <pageSetup paperSize="9" orientation="portrait" r:id="rId1"/>
  <ignoredErrors>
    <ignoredError sqref="K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2019-08-21T15:26:18Z</dcterms:modified>
</cp:coreProperties>
</file>