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Excel project\"/>
    </mc:Choice>
  </mc:AlternateContent>
  <xr:revisionPtr revIDLastSave="0" documentId="8_{77D76402-AE40-4B22-B340-FE78ADB66A1A}" xr6:coauthVersionLast="47" xr6:coauthVersionMax="47" xr10:uidLastSave="{00000000-0000-0000-0000-000000000000}"/>
  <bookViews>
    <workbookView xWindow="-120" yWindow="-120" windowWidth="20730" windowHeight="11160" firstSheet="8" activeTab="11" xr2:uid="{26D4546B-D2A1-4444-8EAF-A6228F96F0C1}"/>
  </bookViews>
  <sheets>
    <sheet name="raw data" sheetId="1" r:id="rId1"/>
    <sheet name="data" sheetId="2" r:id="rId2"/>
    <sheet name="Quick Statistics" sheetId="3" r:id="rId3"/>
    <sheet name="EDA with conditional formatting" sheetId="4" r:id="rId4"/>
    <sheet name="Sales by country" sheetId="5" r:id="rId5"/>
    <sheet name="Sales using pivot table" sheetId="6" r:id="rId6"/>
    <sheet name="Top 5 product dollar per unit" sheetId="7" r:id="rId7"/>
    <sheet name="Anomaly Detection" sheetId="8" r:id="rId8"/>
    <sheet name="Best in category" sheetId="10" r:id="rId9"/>
    <sheet name="Profit Anlysis " sheetId="9" r:id="rId10"/>
    <sheet name="Dynamic Sales Report" sheetId="11" r:id="rId11"/>
    <sheet name="Which product to Discontinue" sheetId="12" r:id="rId12"/>
  </sheets>
  <definedNames>
    <definedName name="_xlnm._FilterDatabase" localSheetId="0" hidden="1">'raw data'!$C$11:$G$11</definedName>
    <definedName name="_xlchart.v1.0" hidden="1">'Anomaly Detection'!$D$2:$D$301</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37" r:id="rId13"/>
    <pivotCache cacheId="108" r:id="rId14"/>
    <pivotCache cacheId="109" r:id="rId15"/>
    <pivotCache cacheId="162" r:id="rId16"/>
  </pivotCaches>
  <extLst>
    <ext xmlns:x14="http://schemas.microsoft.com/office/spreadsheetml/2009/9/main" uri="{876F7934-8845-4945-9796-88D515C7AA90}">
      <x14:pivotCaches>
        <pivotCache cacheId="75" r:id="rId17"/>
        <pivotCache cacheId="117" r:id="rId18"/>
      </x14:pivotCaches>
    </ex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3" i="11" l="1"/>
  <c r="C13" i="11"/>
  <c r="D11" i="11"/>
  <c r="C11" i="11"/>
  <c r="F8" i="11" a="1"/>
  <c r="D10" i="11"/>
  <c r="C10" i="11"/>
  <c r="D7" i="11"/>
  <c r="O3" i="11" a="1"/>
  <c r="O3" i="11" s="1"/>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N5" i="5" a="1"/>
  <c r="Q10" i="5" s="1"/>
  <c r="B5" i="5" a="1"/>
  <c r="B5" i="5" s="1"/>
  <c r="C5" i="5" s="1"/>
  <c r="D14" i="3"/>
  <c r="D11" i="3"/>
  <c r="C11" i="3"/>
  <c r="D10" i="3"/>
  <c r="C10" i="3"/>
  <c r="D7" i="3"/>
  <c r="C7" i="3"/>
  <c r="D6" i="3"/>
  <c r="C6" i="3"/>
  <c r="D5" i="3"/>
  <c r="C5" i="3"/>
  <c r="D4" i="3"/>
  <c r="C4" i="3"/>
  <c r="D12" i="11" l="1"/>
  <c r="F8" i="11"/>
  <c r="H9" i="11"/>
  <c r="H13" i="11"/>
  <c r="H17" i="11"/>
  <c r="G9" i="11"/>
  <c r="I9" i="11" s="1"/>
  <c r="G13" i="11"/>
  <c r="I13" i="11" s="1"/>
  <c r="H10" i="11"/>
  <c r="H14" i="11"/>
  <c r="G10" i="11"/>
  <c r="I10" i="11" s="1"/>
  <c r="G14" i="11"/>
  <c r="I14" i="11" s="1"/>
  <c r="H11" i="11"/>
  <c r="H15" i="11"/>
  <c r="G11" i="11"/>
  <c r="I11" i="11" s="1"/>
  <c r="G15" i="11"/>
  <c r="I15" i="11" s="1"/>
  <c r="H12" i="11"/>
  <c r="H16" i="11"/>
  <c r="G17" i="11"/>
  <c r="I17" i="11" s="1"/>
  <c r="G12" i="11"/>
  <c r="I12" i="11" s="1"/>
  <c r="G16" i="11"/>
  <c r="I16" i="11" s="1"/>
  <c r="C12" i="11"/>
  <c r="C8" i="3"/>
  <c r="D8" i="3"/>
  <c r="D8" i="5"/>
  <c r="D5" i="5"/>
  <c r="D10" i="5"/>
  <c r="D6" i="5"/>
  <c r="D7" i="5"/>
  <c r="D9" i="5"/>
  <c r="O6" i="5"/>
  <c r="P6" i="5" s="1"/>
  <c r="O8" i="5"/>
  <c r="P8" i="5" s="1"/>
  <c r="O10" i="5"/>
  <c r="P10" i="5" s="1"/>
  <c r="O7" i="5"/>
  <c r="P7" i="5" s="1"/>
  <c r="O9" i="5"/>
  <c r="P9" i="5" s="1"/>
  <c r="Q7" i="5"/>
  <c r="Q9" i="5"/>
  <c r="N5" i="5"/>
  <c r="Q6" i="5"/>
  <c r="Q8" i="5"/>
  <c r="C10" i="5"/>
  <c r="C6" i="5"/>
  <c r="C9" i="5"/>
  <c r="C8" i="5"/>
  <c r="C7" i="5"/>
  <c r="H8" i="11" l="1"/>
  <c r="G8" i="11"/>
  <c r="I8" i="11" s="1"/>
  <c r="Q5" i="5"/>
  <c r="O5" i="5"/>
  <c r="P5"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Bittu Dubey</author>
  </authors>
  <commentList>
    <comment ref="H2" authorId="0" shapeId="0" xr:uid="{7027B5F5-8EE4-4CF7-90BD-E1BDBF1DAF2F}">
      <text>
        <r>
          <rPr>
            <sz val="9"/>
            <color indexed="81"/>
            <rFont val="Tahoma"/>
            <family val="2"/>
          </rPr>
          <t>Ctrl + Shift + L to show/hide filter option</t>
        </r>
      </text>
    </comment>
    <comment ref="H4" authorId="0" shapeId="0" xr:uid="{40DFE9AF-2A32-409C-9AD1-AD0DD2FBEEA6}">
      <text>
        <r>
          <rPr>
            <b/>
            <sz val="9"/>
            <color indexed="81"/>
            <rFont val="Tahoma"/>
            <family val="2"/>
          </rPr>
          <t>Cost/unit using XLOOKUP:</t>
        </r>
        <r>
          <rPr>
            <sz val="9"/>
            <color indexed="81"/>
            <rFont val="Tahoma"/>
            <family val="2"/>
          </rPr>
          <t xml:space="preserve">
=XLOOKUP([@Product],products[Product],products[Cost per unit])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Bittu Dubey</author>
  </authors>
  <commentList>
    <comment ref="B9" authorId="0" shapeId="0" xr:uid="{23D67B95-A0D1-4B84-86B2-CC570AD2178F}">
      <text>
        <r>
          <rPr>
            <sz val="9"/>
            <color indexed="81"/>
            <rFont val="Tahoma"/>
            <family val="2"/>
          </rPr>
          <t>Quartiles refer to 1/4th or 3/4th points in our data when it is arranged in short order</t>
        </r>
      </text>
    </comment>
    <comment ref="E11" authorId="0" shapeId="0" xr:uid="{78513003-6F7A-415C-8863-2FC62F12C818}">
      <text>
        <r>
          <rPr>
            <sz val="9"/>
            <color indexed="81"/>
            <rFont val="Tahoma"/>
            <family val="2"/>
          </rPr>
          <t xml:space="preserve">Ctrl + D -copy down above value
</t>
        </r>
      </text>
    </comment>
    <comment ref="F14" authorId="0" shapeId="0" xr:uid="{337019AA-EF66-408D-9791-9B33863F0AE8}">
      <text>
        <r>
          <rPr>
            <sz val="9"/>
            <color indexed="81"/>
            <rFont val="Tahoma"/>
            <family val="2"/>
          </rPr>
          <t xml:space="preserve">We can find distinct values using UNIQUE function &amp;  count no of disctict values using COUNTA function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Bittu Dubey</author>
  </authors>
  <commentList>
    <comment ref="G3" authorId="0" shapeId="0" xr:uid="{00A8ECAD-55C2-4DD2-AB29-6F9D7FCDB1E0}">
      <text>
        <r>
          <rPr>
            <sz val="9"/>
            <color indexed="81"/>
            <rFont val="Tahoma"/>
            <family val="2"/>
          </rPr>
          <t>We can use UNIQUE function or we can copy paste geographu data &amp; remove duplicates Data-&gt; remove duplicates</t>
        </r>
      </text>
    </comment>
    <comment ref="G4" authorId="0" shapeId="0" xr:uid="{B9007575-111B-4BCF-B53E-B5964011691C}">
      <text>
        <r>
          <rPr>
            <sz val="9"/>
            <color indexed="81"/>
            <rFont val="Tahoma"/>
            <family val="2"/>
          </rPr>
          <t>Currency formatting- Ctrl + Shift 4
or goto Home-&gt; currency</t>
        </r>
      </text>
    </comment>
    <comment ref="G5" authorId="0" shapeId="0" xr:uid="{4A3A8BDF-EC1E-4188-8200-3F098EBFE9C3}">
      <text>
        <r>
          <rPr>
            <b/>
            <sz val="9"/>
            <color indexed="81"/>
            <rFont val="Tahoma"/>
            <family val="2"/>
          </rPr>
          <t>Formula used:</t>
        </r>
        <r>
          <rPr>
            <sz val="9"/>
            <color indexed="81"/>
            <rFont val="Tahoma"/>
            <family val="2"/>
          </rPr>
          <t xml:space="preserve">
=SUMIFS(data[Amount],data[Geography],B5)
=SUMIFS(data[Units],data[Geography],B5)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Bittu Dubey</author>
  </authors>
  <commentList>
    <comment ref="H4" authorId="0" shapeId="0" xr:uid="{970ABDBF-75BB-4C44-9AF4-0ADF025E3CEB}">
      <text>
        <r>
          <rPr>
            <b/>
            <sz val="9"/>
            <color indexed="81"/>
            <rFont val="Tahoma"/>
            <family val="2"/>
          </rPr>
          <t xml:space="preserve">We can find profit % of product using measures &amp; also we can sort product wrt amount &amp; compare with profit % to take a call to on which product to discontinue and also we can check product wrt to geography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2C70B9-F436-4A22-9ADD-BE375B0BE96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923CC0B-4154-4F8F-8762-F584276F4E2C}"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<sst xmlns="http://schemas.openxmlformats.org/spreadsheetml/2006/main" count="3799" uniqueCount="85">
  <si>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</si>
  <si>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</si>
  <si>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</si>
  <si>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</si>
  <si>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</si>
  <si>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</si>
  <si>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</si>
  <si>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</si>
  <si>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</si>
  <si>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</si>
  <si>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</si>
  <si>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</si>
  <si>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</si>
  <si>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</si>
  <si>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</si>
  <si>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</si>
  <si>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</si>
  <si>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</si>
  <si>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</si>
  <si>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</si>
  <si>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</si>
  <si>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</si>
  <si>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</si>
  <si>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</si>
  <si>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</si>
  <si>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</si>
  <si>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</si>
  <si>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</si>
  <si>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</si>
  <si>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</si>
  <si>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</si>
  <si>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</si>
  <si>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</si>
  <si>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</si>
  <si>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</si>
  <si>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</si>
  <si>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</si>
  <si>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</si>
  <si>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</si>
  <si>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</si>
  <si>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</si>
  <si>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</si>
  <si>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</si>
  <si>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</si>
  <si>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</si>
  <si>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</si>
  <si>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</si>
  <si>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</si>
  <si>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</si>
  <si>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</si>
  <si>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</si>
  <si>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</si>
  <si>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</si>
  <si>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</si>
  <si>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</si>
  <si>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</si>
  <si>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</si>
  <si>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</si>
  <si>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Min</t>
  </si>
  <si>
    <t>Max</t>
  </si>
  <si>
    <t>Range(max-min)</t>
  </si>
  <si>
    <t>First Q</t>
  </si>
  <si>
    <t>Third Q</t>
  </si>
  <si>
    <t>Distict count of products</t>
  </si>
  <si>
    <t>Country</t>
  </si>
  <si>
    <t>Row Labels</t>
  </si>
  <si>
    <t>Grand Total</t>
  </si>
  <si>
    <t>Sum of Amount</t>
  </si>
  <si>
    <t>Sum of Units</t>
  </si>
  <si>
    <t xml:space="preserve">                 </t>
  </si>
  <si>
    <t>Sales per Unit</t>
  </si>
  <si>
    <t>Cost</t>
  </si>
  <si>
    <t>Total Profit</t>
  </si>
  <si>
    <t>Countries</t>
  </si>
  <si>
    <t>Pick a Country</t>
  </si>
  <si>
    <t>Sales</t>
  </si>
  <si>
    <t>Profit</t>
  </si>
  <si>
    <t>Quantity</t>
  </si>
  <si>
    <t>Total</t>
  </si>
  <si>
    <t>Quick Summary</t>
  </si>
  <si>
    <t>No. of Transactions</t>
  </si>
  <si>
    <t>Sales by Person</t>
  </si>
  <si>
    <t>Unit</t>
  </si>
  <si>
    <t>Target</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</si>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</sst>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 #,##0.00_ ;_ * \-#,##0.00_ ;_ * &quot;-&quot;??_ ;_ @_ "/>
    <numFmt numFmtId="164" formatCode="&quot;$&quot;#,##0_);[Red]\(&quot;$&quot;#,##0\)"/>
    <numFmt numFmtId="165" formatCode="&quot;$&quot;#,##0.00_);[Red]\(&quot;$&quot;#,##0.00\)"/>
    <numFmt numFmtId="170" formatCode="_-[$$-409]* #,##0_ ;_-[$$-409]* \-#,##0\ ;_-[$$-409]* &quot;-&quot;??_ ;_-@_ "/>
    <numFmt numFmtId="172" formatCode="_ * #,##0_ ;_ * \-#,##0_ ;_ * &quot;-&quot;??_ ;_ @_ "/>
    <numFmt numFmtId="175" formatCode="[$$-409]#,##0"/>
    <numFmt numFmtId="176" formatCode="\$#,##0.00;\(\$#,##0.00\);\$#,##0.00"/>
    <numFmt numFmtId="178" formatCode="\$#,##0;\(\$#,##0\);\$#,##0"/>
    <numFmt numFmtId="179" formatCode="0.0%;\-0.0%;0.0%"/>
  </numFmts>
  <fonts count="7"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sz val="9"/>
      <color indexed="81"/>
      <name val="Tahoma"/>
      <family val="2"/>
    </font>
    <font>
      <b/>
      <sz val="9"/>
      <color indexed="81"/>
      <name val="Tahoma"/>
      <family val="2"/>
    </font>
    <font>
      <sz val="11"/>
      <color theme="1" tint="0.249977111117893"/>
      <name val="Calibri"/>
      <family val="2"/>
      <scheme val="minor"/>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39997558519241921"/>
        <bgColor indexed="64"/>
      </patternFill>
    </fill>
    <fill>
      <patternFill patternType="solid">
        <fgColor theme="7"/>
        <bgColor indexed="64"/>
      </patternFill>
    </fill>
    <fill>
      <patternFill patternType="solid">
        <fgColor theme="5" tint="-0.249977111117893"/>
        <bgColor indexed="64"/>
      </patternFill>
    </fill>
    <fill>
      <patternFill patternType="solid">
        <fgColor rgb="FFFFFF00"/>
        <bgColor indexed="64"/>
      </patternFill>
    </fill>
  </fills>
  <borders count="3">
    <border>
      <left/>
      <right/>
      <top/>
      <bottom/>
      <diagonal/>
    </border>
    <border>
      <left/>
      <right/>
      <top style="dotted">
        <color theme="0" tint="-0.24994659260841701"/>
      </top>
      <bottom style="dotted">
        <color theme="0" tint="-0.2499465926084170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43" fontId="3" fillId="0" borderId="0" applyFont="0" applyFill="0" applyBorder="0" applyAlignment="0" applyProtection="0"/>
  </cellStyleXfs>
  <cellXfs count="3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0" fillId="0" borderId="0" xfId="0" applyAlignment="1">
      <alignment horizontal="center"/>
    </xf>
    <xf numFmtId="170" fontId="0" fillId="0" borderId="0" xfId="0" applyNumberFormat="1"/>
    <xf numFmtId="172" fontId="0" fillId="0" borderId="0" xfId="1" applyNumberFormat="1" applyFont="1"/>
    <xf numFmtId="0" fontId="0" fillId="4" borderId="2" xfId="0" applyFill="1" applyBorder="1"/>
    <xf numFmtId="0" fontId="0" fillId="0" borderId="2" xfId="0" applyBorder="1"/>
    <xf numFmtId="170" fontId="0" fillId="0" borderId="2" xfId="0" applyNumberFormat="1" applyBorder="1"/>
    <xf numFmtId="0" fontId="0" fillId="4" borderId="0" xfId="0" applyFill="1"/>
    <xf numFmtId="172" fontId="6" fillId="0" borderId="2" xfId="1" applyNumberFormat="1" applyFont="1" applyBorder="1"/>
    <xf numFmtId="0" fontId="0" fillId="0" borderId="0" xfId="0" pivotButton="1"/>
    <xf numFmtId="0" fontId="0" fillId="0" borderId="0" xfId="0" applyAlignment="1">
      <alignment horizontal="left"/>
    </xf>
    <xf numFmtId="0" fontId="0" fillId="0" borderId="0" xfId="0" applyNumberFormat="1"/>
    <xf numFmtId="175" fontId="0" fillId="0" borderId="0" xfId="0" applyNumberFormat="1"/>
    <xf numFmtId="176" fontId="0" fillId="0" borderId="0" xfId="0" applyNumberFormat="1"/>
    <xf numFmtId="0" fontId="0" fillId="0" borderId="0" xfId="0" applyAlignment="1">
      <alignment horizontal="left" indent="1"/>
    </xf>
    <xf numFmtId="4" fontId="0" fillId="0" borderId="0" xfId="0" applyNumberFormat="1"/>
    <xf numFmtId="178" fontId="0" fillId="0" borderId="0" xfId="0" applyNumberFormat="1"/>
    <xf numFmtId="0" fontId="0" fillId="5" borderId="0" xfId="0" applyFill="1"/>
    <xf numFmtId="0" fontId="0" fillId="6" borderId="0" xfId="0" applyFill="1"/>
    <xf numFmtId="0" fontId="0" fillId="7" borderId="0" xfId="0" applyFill="1" applyAlignment="1">
      <alignment horizontal="center"/>
    </xf>
    <xf numFmtId="0" fontId="0" fillId="7" borderId="0" xfId="0" applyFill="1"/>
    <xf numFmtId="0" fontId="0" fillId="7" borderId="0" xfId="0" applyFill="1" applyAlignment="1">
      <alignment horizontal="center"/>
    </xf>
    <xf numFmtId="0" fontId="0" fillId="0" borderId="0" xfId="0" applyAlignment="1">
      <alignment horizontal="right" indent="1"/>
    </xf>
    <xf numFmtId="179" fontId="0" fillId="0" borderId="0" xfId="0" applyNumberFormat="1"/>
  </cellXfs>
  <cellStyles count="2">
    <cellStyle name="Comma" xfId="1" builtinId="3"/>
    <cellStyle name="Normal" xfId="0" builtinId="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numFmt numFmtId="4" formatCode="#,##0.00"/>
    </dxf>
    <dxf>
      <numFmt numFmtId="3" formatCode="#,##0"/>
    </dxf>
    <dxf>
      <numFmt numFmtId="165" formatCode="&quot;$&quot;#,##0.00_);[Red]\(&quot;$&quot;#,##0.00\)"/>
    </dxf>
    <dxf>
      <numFmt numFmtId="164" formatCode="&quot;$&quot;#,##0_);[Red]\(&quot;$&quot;#,##0\)"/>
    </dxf>
    <dxf>
      <numFmt numFmtId="3" formatCode="#,##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onnections" Target="connection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theme" Target="theme/theme1.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'Anomaly Detection'!$D$2:$D$301</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'Anomaly Detection'!$E$2:$E$301</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D2E7-4189-A08C-6DB22A13E2B7}"/>
            </c:ext>
          </c:extLst>
        </c:ser>
        <c:dLbls>
          <c:showLegendKey val="0"/>
          <c:showVal val="0"/>
          <c:showCatName val="0"/>
          <c:showSerName val="0"/>
          <c:showPercent val="0"/>
          <c:showBubbleSize val="0"/>
        </c:dLbls>
        <c:axId val="505662880"/>
        <c:axId val="505662224"/>
      </c:scatterChart>
      <c:valAx>
        <c:axId val="50566288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662224"/>
        <c:crosses val="autoZero"/>
        <c:crossBetween val="midCat"/>
      </c:valAx>
      <c:valAx>
        <c:axId val="5056622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6628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EC3FFCDB-B04D-4F04-9B78-21207936B3C9}">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1</xdr:row>
      <xdr:rowOff>190500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504825</xdr:colOff>
      <xdr:row>2</xdr:row>
      <xdr:rowOff>152400</xdr:rowOff>
    </xdr:from>
    <xdr:to>
      <xdr:col>12</xdr:col>
      <xdr:colOff>257175</xdr:colOff>
      <xdr:row>12</xdr:row>
      <xdr:rowOff>85725</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88D4DE60-1B4A-8C4F-4984-6EF9FC02653A}"/>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5572125" y="533400"/>
              <a:ext cx="2800350" cy="1838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304799</xdr:colOff>
      <xdr:row>0</xdr:row>
      <xdr:rowOff>42862</xdr:rowOff>
    </xdr:from>
    <xdr:to>
      <xdr:col>15</xdr:col>
      <xdr:colOff>257174</xdr:colOff>
      <xdr:row>13</xdr:row>
      <xdr:rowOff>104776</xdr:rowOff>
    </xdr:to>
    <xdr:graphicFrame macro="">
      <xdr:nvGraphicFramePr>
        <xdr:cNvPr id="2" name="Chart 1">
          <a:extLst>
            <a:ext uri="{FF2B5EF4-FFF2-40B4-BE49-F238E27FC236}">
              <a16:creationId xmlns:a16="http://schemas.microsoft.com/office/drawing/2014/main" id="{F42DC563-5D8F-65DE-D23F-843B22D8E7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114299</xdr:colOff>
      <xdr:row>13</xdr:row>
      <xdr:rowOff>138112</xdr:rowOff>
    </xdr:from>
    <xdr:to>
      <xdr:col>7</xdr:col>
      <xdr:colOff>581024</xdr:colOff>
      <xdr:row>28</xdr:row>
      <xdr:rowOff>23812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85FCCEB-E8D7-2B72-3773-7F86B093ABC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724399" y="2614612"/>
              <a:ext cx="1685925"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333375</xdr:colOff>
      <xdr:row>4</xdr:row>
      <xdr:rowOff>9526</xdr:rowOff>
    </xdr:from>
    <xdr:to>
      <xdr:col>7</xdr:col>
      <xdr:colOff>219075</xdr:colOff>
      <xdr:row>15</xdr:row>
      <xdr:rowOff>47626</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554F7762-8F84-8F3C-F70A-1EA807432DA9}"/>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3848100" y="771526"/>
              <a:ext cx="1828800" cy="2133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400050</xdr:colOff>
      <xdr:row>7</xdr:row>
      <xdr:rowOff>171450</xdr:rowOff>
    </xdr:from>
    <xdr:to>
      <xdr:col>10</xdr:col>
      <xdr:colOff>400050</xdr:colOff>
      <xdr:row>18</xdr:row>
      <xdr:rowOff>161925</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D1364A79-ABCF-E6B8-954E-EEB210BFB932}"/>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6143625" y="1504950"/>
              <a:ext cx="1828800" cy="2085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ttu Dubey" refreshedDate="44825.988405324075" createdVersion="8" refreshedVersion="8" minRefreshableVersion="3" recordCount="300" xr:uid="{C82D2042-8D1E-4149-8F23-CE81182D91BF}">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1623785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ittu Dubey" refreshedDate="44826.048032060186" backgroundQuery="1" createdVersion="8" refreshedVersion="8" minRefreshableVersion="3" recordCount="0" supportSubquery="1" supportAdvancedDrill="1" xr:uid="{86FD4C4F-01E6-4BCF-B1F8-20FDCD2B4E72}">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ittu Dubey" refreshedDate="44826.050775231481" backgroundQuery="1" createdVersion="8" refreshedVersion="8" minRefreshableVersion="3" recordCount="0" supportSubquery="1" supportAdvancedDrill="1" xr:uid="{B8860A59-3B75-4A53-BDCB-6ECA00303981}">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ittu Dubey" refreshedDate="44826.121246296294" backgroundQuery="1" createdVersion="8" refreshedVersion="8" minRefreshableVersion="3" recordCount="0" supportSubquery="1" supportAdvancedDrill="1" xr:uid="{44B0A812-D396-45AC-8854-87A986D5A456}">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ittu Dubey" refreshedDate="44826.050587500002" backgroundQuery="1" createdVersion="3" refreshedVersion="8" minRefreshableVersion="3" recordCount="0" supportSubquery="1" supportAdvancedDrill="1" xr:uid="{2AB5713D-A2FC-4515-9876-61B31D22B989}">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28868052"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ittu Dubey" refreshedDate="44826.120355555555" backgroundQuery="1" createdVersion="3" refreshedVersion="8" minRefreshableVersion="3" recordCount="0" supportSubquery="1" supportAdvancedDrill="1" xr:uid="{FD8CCF1E-4847-4034-B92B-988829363A35}">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07987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8346C5-19EF-4E2A-B028-4115E93C8164}" name="PivotTable3" cacheId="3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E9" firstHeaderRow="0"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75"/>
    <dataField name="                 " fld="3" baseField="1" baseItem="1"/>
    <dataField name="Sum of Units" fld="4" baseField="0" baseItem="0"/>
  </dataField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7AB8A6-1460-4322-BD47-7E98B9488E54}" name="PivotTable4" cacheId="10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9"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486FA09-31AC-4011-8D7C-ABB32D7CCD7F}" name="PivotTable5"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16"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2578AD-A023-4401-A5DA-F81B08900A8F}" name="PivotTable8" cacheId="10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3:C26" firstHeaderRow="1" firstDataRow="1" firstDataCol="1"/>
  <pivotFields count="3">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D6761DC-D51B-4863-A3E3-3E6E5EC355F9}" name="PivotTable9" cacheId="1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F27"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370E1AF2-088F-4306-B883-6DE4BB4B834C}" sourceName="Sales Person">
  <pivotTables>
    <pivotTable tabId="6" name="PivotTable3"/>
  </pivotTables>
  <data>
    <tabular pivotCacheId="116237854">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0B6E029D-22F5-47A9-96A2-7B2A4F43CFA5}" sourceName="[data].[Geography]">
  <pivotTables>
    <pivotTable tabId="9" name="PivotTable8"/>
  </pivotTables>
  <data>
    <olap pivotCacheId="728868052">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350B346D-9F84-4FE1-BF32-CBF1BAAD4D11}" sourceName="[data].[Geography]">
  <pivotTables>
    <pivotTable tabId="12" name="PivotTable9"/>
  </pivotTables>
  <data>
    <olap pivotCacheId="6079879">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3E5FA124-AAA5-4AE6-A590-C3C810D4D13A}"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9E0AF009-6058-490E-AE9C-847AC0C86E23}"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BE6A3075-B095-4B45-80FE-8DDCF3FBABA2}"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_cost" displayName="products_cost" ref="Y11:Z33" totalsRowShown="0">
  <autoFilter ref="Y11:Z33" xr:uid="{6DAC1E92-D947-4232-891E-65555AD7A47E}"/>
  <tableColumns count="2">
    <tableColumn id="1" xr3:uid="{1B8963D1-E60F-4400-A175-651A513B826F}" name="Product"/>
    <tableColumn id="2" xr3:uid="{1798A7DA-FB9F-46D3-AA0A-B6BCA4A81AC3}" name="Cost per unit"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C42D98A-BA2D-4407-ABFD-46EF1C851ED7}" name="data" displayName="data" ref="A1:G301" totalsRowShown="0" headerRowDxfId="14">
  <tableColumns count="7">
    <tableColumn id="1" xr3:uid="{94984A11-EA94-45FB-82AD-328808105651}" name="Sales Person"/>
    <tableColumn id="2" xr3:uid="{40FCADC4-BE6E-4A95-8C9C-B7EEBDAC5582}" name="Geography"/>
    <tableColumn id="3" xr3:uid="{7FD28D80-19C3-4E82-A002-A30470FAF403}" name="Product"/>
    <tableColumn id="4" xr3:uid="{1E2BA6DA-1106-41AE-B5AF-8A721C7B750E}" name="Amount" dataDxfId="16"/>
    <tableColumn id="5" xr3:uid="{8FE17937-EF1D-48AA-93B4-EFD16920B6FD}" name="Units" dataDxfId="15"/>
    <tableColumn id="6" xr3:uid="{4922C4B2-5B5C-4B36-AA63-BCD654A093AC}" name="Cost per unit" dataDxfId="6">
      <calculatedColumnFormula>_xlfn.XLOOKUP(data[[#This Row],[Product]],products[Product],products[Cost per unit])</calculatedColumnFormula>
    </tableColumn>
    <tableColumn id="7" xr3:uid="{062EABB2-6BA2-4A44-9A34-437B9E7B0116}" name="Cost" dataDxfId="5">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5E7796F-0D36-4CF7-98A0-5D28D3FB8977}" name="products" displayName="products" ref="K2:L24" totalsRowShown="0">
  <autoFilter ref="K2:L24" xr:uid="{25E7796F-0D36-4CF7-98A0-5D28D3FB8977}"/>
  <tableColumns count="2">
    <tableColumn id="1" xr3:uid="{C4A7D0AA-0643-4A0D-A737-5AC1A7714B7F}" name="Product"/>
    <tableColumn id="2" xr3:uid="{E3039036-4654-43D9-A738-099AFA414F9E}" name="Cost per unit"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68FF7C-7BC5-4625-A36B-67140A942BFC}" name="data6" displayName="data6" ref="A1:E301" totalsRowShown="0" headerRowDxfId="13">
  <autoFilter ref="A1:E301" xr:uid="{F768FF7C-7BC5-4625-A36B-67140A942BFC}"/>
  <sortState xmlns:xlrd2="http://schemas.microsoft.com/office/spreadsheetml/2017/richdata2" ref="A2:E301">
    <sortCondition descending="1" ref="E1:E301"/>
  </sortState>
  <tableColumns count="5">
    <tableColumn id="1" xr3:uid="{72A0E901-641D-43A6-9936-220AD18932A5}" name="Sales Person"/>
    <tableColumn id="2" xr3:uid="{19D0E569-9F16-48BC-911F-511AD00FEB4F}" name="Geography"/>
    <tableColumn id="3" xr3:uid="{182CE72E-8EE9-4717-AEA4-85D54D0822C2}" name="Product"/>
    <tableColumn id="4" xr3:uid="{5712B4F0-229B-45A5-9B29-CFA41D539C8B}" name="Amount" dataDxfId="12"/>
    <tableColumn id="5" xr3:uid="{5649B28C-03D4-4975-B4E1-1630DEF22DC3}" name="Units" dataDxfId="1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79274E-A976-410C-B037-7349C8BB8E60}" name="data7" displayName="data7" ref="A1:E301" totalsRowShown="0" headerRowDxfId="10">
  <autoFilter ref="A1:E301" xr:uid="{E579274E-A976-410C-B037-7349C8BB8E60}"/>
  <tableColumns count="5">
    <tableColumn id="1" xr3:uid="{31176E82-1716-41BB-A736-DCBA70C0FA07}" name="Sales Person"/>
    <tableColumn id="2" xr3:uid="{3AD7CBB1-9B73-49C9-873F-13C33833E24D}" name="Geography"/>
    <tableColumn id="3" xr3:uid="{5B89BBB3-4ADE-47D1-9A33-C3AA2DFD24E0}" name="Product"/>
    <tableColumn id="4" xr3:uid="{9AEF2A67-D109-4D08-93B6-19DF735E0861}" name="Amount" dataDxfId="8"/>
    <tableColumn id="5" xr3:uid="{FC7EC3F9-D0D6-4C0F-A8B3-9F1A8396B5A8}" name="Units" dataDxfId="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vmlDrawing" Target="../drawings/vmlDrawing1.v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ivotTable" Target="../pivotTables/pivotTable5.xml"/><Relationship Id="rId5" Type="http://schemas.openxmlformats.org/officeDocument/2006/relationships/comments" Target="../comments4.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Formulas="1" showGridLines="0" topLeftCell="V19" zoomScale="145" zoomScaleNormal="145" workbookViewId="0">
      <selection activeCell="Y11" sqref="Y11:Z33"/>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10" max="10" width="3.85546875" customWidth="1"/>
    <col min="11" max="11" width="53.85546875" customWidth="1"/>
    <col min="25" max="25" width="21.85546875" bestFit="1" customWidth="1"/>
    <col min="26" max="26" width="14.42578125" customWidth="1"/>
    <col min="31" max="31" width="21.85546875" customWidth="1"/>
  </cols>
  <sheetData>
    <row r="1" spans="1:26" s="2" customFormat="1" ht="52.5" customHeight="1" x14ac:dyDescent="0.25">
      <c r="A1" s="1"/>
      <c r="C1" s="3" t="s">
        <v>42</v>
      </c>
    </row>
    <row r="11" spans="1:26" x14ac:dyDescent="0.25">
      <c r="C11" s="6" t="s">
        <v>11</v>
      </c>
      <c r="D11" s="6" t="s">
        <v>12</v>
      </c>
      <c r="E11" s="6" t="s">
        <v>0</v>
      </c>
      <c r="F11" s="10" t="s">
        <v>1</v>
      </c>
      <c r="G11" s="10" t="s">
        <v>50</v>
      </c>
      <c r="J11" s="9" t="s">
        <v>43</v>
      </c>
      <c r="K11" s="2"/>
      <c r="Y11" t="s">
        <v>0</v>
      </c>
      <c r="Z11" t="s">
        <v>51</v>
      </c>
    </row>
    <row r="12" spans="1:26" x14ac:dyDescent="0.25">
      <c r="C12" t="s">
        <v>40</v>
      </c>
      <c r="D12" t="s">
        <v>37</v>
      </c>
      <c r="E12" t="s">
        <v>30</v>
      </c>
      <c r="F12" s="4">
        <v>1624</v>
      </c>
      <c r="G12" s="5">
        <v>114</v>
      </c>
      <c r="J12" s="7">
        <v>1</v>
      </c>
      <c r="K12" s="8" t="s">
        <v>44</v>
      </c>
      <c r="Y12" t="s">
        <v>13</v>
      </c>
      <c r="Z12" s="11">
        <v>9.33</v>
      </c>
    </row>
    <row r="13" spans="1:26" x14ac:dyDescent="0.25">
      <c r="C13" t="s">
        <v>8</v>
      </c>
      <c r="D13" t="s">
        <v>35</v>
      </c>
      <c r="E13" t="s">
        <v>32</v>
      </c>
      <c r="F13" s="4">
        <v>6706</v>
      </c>
      <c r="G13" s="5">
        <v>459</v>
      </c>
      <c r="J13" s="7">
        <v>2</v>
      </c>
      <c r="K13" s="8" t="s">
        <v>53</v>
      </c>
      <c r="Y13" t="s">
        <v>14</v>
      </c>
      <c r="Z13" s="11">
        <v>11.7</v>
      </c>
    </row>
    <row r="14" spans="1:26" x14ac:dyDescent="0.25">
      <c r="C14" t="s">
        <v>9</v>
      </c>
      <c r="D14" t="s">
        <v>35</v>
      </c>
      <c r="E14" t="s">
        <v>4</v>
      </c>
      <c r="F14" s="4">
        <v>959</v>
      </c>
      <c r="G14" s="5">
        <v>147</v>
      </c>
      <c r="J14" s="7">
        <v>3</v>
      </c>
      <c r="K14" s="8" t="s">
        <v>45</v>
      </c>
      <c r="Y14" t="s">
        <v>4</v>
      </c>
      <c r="Z14" s="11">
        <v>11.88</v>
      </c>
    </row>
    <row r="15" spans="1:26" x14ac:dyDescent="0.25">
      <c r="C15" t="s">
        <v>41</v>
      </c>
      <c r="D15" t="s">
        <v>36</v>
      </c>
      <c r="E15" t="s">
        <v>18</v>
      </c>
      <c r="F15" s="4">
        <v>9632</v>
      </c>
      <c r="G15" s="5">
        <v>288</v>
      </c>
      <c r="J15" s="7">
        <v>4</v>
      </c>
      <c r="K15" s="8" t="s">
        <v>46</v>
      </c>
      <c r="Y15" t="s">
        <v>15</v>
      </c>
      <c r="Z15" s="11">
        <v>11.73</v>
      </c>
    </row>
    <row r="16" spans="1:26" x14ac:dyDescent="0.25">
      <c r="C16" t="s">
        <v>6</v>
      </c>
      <c r="D16" t="s">
        <v>39</v>
      </c>
      <c r="E16" t="s">
        <v>25</v>
      </c>
      <c r="F16" s="4">
        <v>2100</v>
      </c>
      <c r="G16" s="5">
        <v>414</v>
      </c>
      <c r="J16" s="7">
        <v>5</v>
      </c>
      <c r="K16" s="8" t="s">
        <v>54</v>
      </c>
      <c r="Y16" t="s">
        <v>16</v>
      </c>
      <c r="Z16" s="11">
        <v>8.7899999999999991</v>
      </c>
    </row>
    <row r="17" spans="3:26" x14ac:dyDescent="0.25">
      <c r="C17" t="s">
        <v>40</v>
      </c>
      <c r="D17" t="s">
        <v>35</v>
      </c>
      <c r="E17" t="s">
        <v>33</v>
      </c>
      <c r="F17" s="4">
        <v>8869</v>
      </c>
      <c r="G17" s="5">
        <v>432</v>
      </c>
      <c r="J17" s="7">
        <v>6</v>
      </c>
      <c r="K17" s="8" t="s">
        <v>55</v>
      </c>
      <c r="Y17" t="s">
        <v>17</v>
      </c>
      <c r="Z17" s="11">
        <v>3.11</v>
      </c>
    </row>
    <row r="18" spans="3:26" x14ac:dyDescent="0.25">
      <c r="C18" t="s">
        <v>6</v>
      </c>
      <c r="D18" t="s">
        <v>38</v>
      </c>
      <c r="E18" t="s">
        <v>31</v>
      </c>
      <c r="F18" s="4">
        <v>2681</v>
      </c>
      <c r="G18" s="5">
        <v>54</v>
      </c>
      <c r="J18" s="7">
        <v>7</v>
      </c>
      <c r="K18" s="8" t="s">
        <v>49</v>
      </c>
      <c r="Y18" t="s">
        <v>18</v>
      </c>
      <c r="Z18" s="11">
        <v>6.47</v>
      </c>
    </row>
    <row r="19" spans="3:26" x14ac:dyDescent="0.25">
      <c r="C19" t="s">
        <v>8</v>
      </c>
      <c r="D19" t="s">
        <v>35</v>
      </c>
      <c r="E19" t="s">
        <v>22</v>
      </c>
      <c r="F19" s="4">
        <v>5012</v>
      </c>
      <c r="G19" s="5">
        <v>210</v>
      </c>
      <c r="J19" s="7">
        <v>8</v>
      </c>
      <c r="K19" s="8" t="s">
        <v>52</v>
      </c>
      <c r="Y19" t="s">
        <v>19</v>
      </c>
      <c r="Z19" s="11">
        <v>7.64</v>
      </c>
    </row>
    <row r="20" spans="3:26" x14ac:dyDescent="0.25">
      <c r="C20" t="s">
        <v>7</v>
      </c>
      <c r="D20" t="s">
        <v>38</v>
      </c>
      <c r="E20" t="s">
        <v>14</v>
      </c>
      <c r="F20" s="4">
        <v>1281</v>
      </c>
      <c r="G20" s="5">
        <v>75</v>
      </c>
      <c r="J20" s="7">
        <v>9</v>
      </c>
      <c r="K20" s="8" t="s">
        <v>47</v>
      </c>
      <c r="Y20" t="s">
        <v>20</v>
      </c>
      <c r="Z20" s="11">
        <v>10.62</v>
      </c>
    </row>
    <row r="21" spans="3:26" x14ac:dyDescent="0.25">
      <c r="C21" t="s">
        <v>5</v>
      </c>
      <c r="D21" t="s">
        <v>37</v>
      </c>
      <c r="E21" t="s">
        <v>14</v>
      </c>
      <c r="F21" s="4">
        <v>4991</v>
      </c>
      <c r="G21" s="5">
        <v>12</v>
      </c>
      <c r="J21" s="7">
        <v>10</v>
      </c>
      <c r="K21" s="8" t="s">
        <v>48</v>
      </c>
      <c r="Y21" t="s">
        <v>21</v>
      </c>
      <c r="Z21" s="11">
        <v>9</v>
      </c>
    </row>
    <row r="22" spans="3:26" x14ac:dyDescent="0.25">
      <c r="C22" t="s">
        <v>2</v>
      </c>
      <c r="D22" t="s">
        <v>39</v>
      </c>
      <c r="E22" t="s">
        <v>25</v>
      </c>
      <c r="F22" s="4">
        <v>1785</v>
      </c>
      <c r="G22" s="5">
        <v>462</v>
      </c>
      <c r="Y22" t="s">
        <v>22</v>
      </c>
      <c r="Z22" s="11">
        <v>9.77</v>
      </c>
    </row>
    <row r="23" spans="3:26" x14ac:dyDescent="0.25">
      <c r="C23" t="s">
        <v>3</v>
      </c>
      <c r="D23" t="s">
        <v>37</v>
      </c>
      <c r="E23" t="s">
        <v>17</v>
      </c>
      <c r="F23" s="4">
        <v>3983</v>
      </c>
      <c r="G23" s="5">
        <v>144</v>
      </c>
      <c r="Y23" t="s">
        <v>23</v>
      </c>
      <c r="Z23" s="11">
        <v>6.49</v>
      </c>
    </row>
    <row r="24" spans="3:26" x14ac:dyDescent="0.25">
      <c r="C24" t="s">
        <v>9</v>
      </c>
      <c r="D24" t="s">
        <v>38</v>
      </c>
      <c r="E24" t="s">
        <v>16</v>
      </c>
      <c r="F24" s="4">
        <v>2646</v>
      </c>
      <c r="G24" s="5">
        <v>120</v>
      </c>
      <c r="Y24" t="s">
        <v>24</v>
      </c>
      <c r="Z24" s="11">
        <v>4.97</v>
      </c>
    </row>
    <row r="25" spans="3:26" x14ac:dyDescent="0.25">
      <c r="C25" t="s">
        <v>2</v>
      </c>
      <c r="D25" t="s">
        <v>34</v>
      </c>
      <c r="E25" t="s">
        <v>13</v>
      </c>
      <c r="F25" s="4">
        <v>252</v>
      </c>
      <c r="G25" s="5">
        <v>54</v>
      </c>
      <c r="Y25" t="s">
        <v>25</v>
      </c>
      <c r="Z25" s="11">
        <v>13.15</v>
      </c>
    </row>
    <row r="26" spans="3:26" x14ac:dyDescent="0.25">
      <c r="C26" t="s">
        <v>3</v>
      </c>
      <c r="D26" t="s">
        <v>35</v>
      </c>
      <c r="E26" t="s">
        <v>25</v>
      </c>
      <c r="F26" s="4">
        <v>2464</v>
      </c>
      <c r="G26" s="5">
        <v>234</v>
      </c>
      <c r="Y26" t="s">
        <v>26</v>
      </c>
      <c r="Z26" s="11">
        <v>5.6</v>
      </c>
    </row>
    <row r="27" spans="3:26" x14ac:dyDescent="0.25">
      <c r="C27" t="s">
        <v>3</v>
      </c>
      <c r="D27" t="s">
        <v>35</v>
      </c>
      <c r="E27" t="s">
        <v>29</v>
      </c>
      <c r="F27" s="4">
        <v>2114</v>
      </c>
      <c r="G27" s="5">
        <v>66</v>
      </c>
      <c r="Y27" t="s">
        <v>27</v>
      </c>
      <c r="Z27" s="11">
        <v>16.73</v>
      </c>
    </row>
    <row r="28" spans="3:26" x14ac:dyDescent="0.25">
      <c r="C28" t="s">
        <v>6</v>
      </c>
      <c r="D28" t="s">
        <v>37</v>
      </c>
      <c r="E28" t="s">
        <v>31</v>
      </c>
      <c r="F28" s="4">
        <v>7693</v>
      </c>
      <c r="G28" s="5">
        <v>87</v>
      </c>
      <c r="Y28" t="s">
        <v>28</v>
      </c>
      <c r="Z28" s="11">
        <v>10.38</v>
      </c>
    </row>
    <row r="29" spans="3:26" x14ac:dyDescent="0.25">
      <c r="C29" t="s">
        <v>5</v>
      </c>
      <c r="D29" t="s">
        <v>34</v>
      </c>
      <c r="E29" t="s">
        <v>20</v>
      </c>
      <c r="F29" s="4">
        <v>15610</v>
      </c>
      <c r="G29" s="5">
        <v>339</v>
      </c>
      <c r="Y29" t="s">
        <v>29</v>
      </c>
      <c r="Z29" s="11">
        <v>7.16</v>
      </c>
    </row>
    <row r="30" spans="3:26" x14ac:dyDescent="0.25">
      <c r="C30" t="s">
        <v>41</v>
      </c>
      <c r="D30" t="s">
        <v>34</v>
      </c>
      <c r="E30" t="s">
        <v>22</v>
      </c>
      <c r="F30" s="4">
        <v>336</v>
      </c>
      <c r="G30" s="5">
        <v>144</v>
      </c>
      <c r="Y30" t="s">
        <v>30</v>
      </c>
      <c r="Z30" s="11">
        <v>14.49</v>
      </c>
    </row>
    <row r="31" spans="3:26" x14ac:dyDescent="0.25">
      <c r="C31" t="s">
        <v>2</v>
      </c>
      <c r="D31" t="s">
        <v>39</v>
      </c>
      <c r="E31" t="s">
        <v>20</v>
      </c>
      <c r="F31" s="4">
        <v>9443</v>
      </c>
      <c r="G31" s="5">
        <v>162</v>
      </c>
      <c r="Y31" t="s">
        <v>31</v>
      </c>
      <c r="Z31" s="11">
        <v>5.79</v>
      </c>
    </row>
    <row r="32" spans="3:26" x14ac:dyDescent="0.25">
      <c r="C32" t="s">
        <v>9</v>
      </c>
      <c r="D32" t="s">
        <v>34</v>
      </c>
      <c r="E32" t="s">
        <v>23</v>
      </c>
      <c r="F32" s="4">
        <v>8155</v>
      </c>
      <c r="G32" s="5">
        <v>90</v>
      </c>
      <c r="Y32" t="s">
        <v>32</v>
      </c>
      <c r="Z32" s="11">
        <v>8.65</v>
      </c>
    </row>
    <row r="33" spans="3:26" x14ac:dyDescent="0.25">
      <c r="C33" t="s">
        <v>8</v>
      </c>
      <c r="D33" t="s">
        <v>38</v>
      </c>
      <c r="E33" t="s">
        <v>23</v>
      </c>
      <c r="F33" s="4">
        <v>1701</v>
      </c>
      <c r="G33" s="5">
        <v>234</v>
      </c>
      <c r="Y33" t="s">
        <v>33</v>
      </c>
      <c r="Z33" s="11">
        <v>12.37</v>
      </c>
    </row>
    <row r="34" spans="3:26" x14ac:dyDescent="0.25">
      <c r="C34" t="s">
        <v>10</v>
      </c>
      <c r="D34" t="s">
        <v>38</v>
      </c>
      <c r="E34" t="s">
        <v>22</v>
      </c>
      <c r="F34" s="4">
        <v>2205</v>
      </c>
      <c r="G34" s="5">
        <v>141</v>
      </c>
    </row>
    <row r="35" spans="3:26" x14ac:dyDescent="0.25">
      <c r="C35" t="s">
        <v>8</v>
      </c>
      <c r="D35" t="s">
        <v>37</v>
      </c>
      <c r="E35" t="s">
        <v>19</v>
      </c>
      <c r="F35" s="4">
        <v>1771</v>
      </c>
      <c r="G35" s="5">
        <v>204</v>
      </c>
    </row>
    <row r="36" spans="3:26" x14ac:dyDescent="0.25">
      <c r="C36" t="s">
        <v>41</v>
      </c>
      <c r="D36" t="s">
        <v>35</v>
      </c>
      <c r="E36" t="s">
        <v>15</v>
      </c>
      <c r="F36" s="4">
        <v>2114</v>
      </c>
      <c r="G36" s="5">
        <v>186</v>
      </c>
    </row>
    <row r="37" spans="3:26" x14ac:dyDescent="0.25">
      <c r="C37" t="s">
        <v>41</v>
      </c>
      <c r="D37" t="s">
        <v>36</v>
      </c>
      <c r="E37" t="s">
        <v>13</v>
      </c>
      <c r="F37" s="4">
        <v>10311</v>
      </c>
      <c r="G37" s="5">
        <v>231</v>
      </c>
    </row>
    <row r="38" spans="3:26" x14ac:dyDescent="0.25">
      <c r="C38" t="s">
        <v>3</v>
      </c>
      <c r="D38" t="s">
        <v>39</v>
      </c>
      <c r="E38" t="s">
        <v>16</v>
      </c>
      <c r="F38" s="4">
        <v>21</v>
      </c>
      <c r="G38" s="5">
        <v>168</v>
      </c>
    </row>
    <row r="39" spans="3:26" x14ac:dyDescent="0.25">
      <c r="C39" t="s">
        <v>10</v>
      </c>
      <c r="D39" t="s">
        <v>35</v>
      </c>
      <c r="E39" t="s">
        <v>20</v>
      </c>
      <c r="F39" s="4">
        <v>1974</v>
      </c>
      <c r="G39" s="5">
        <v>195</v>
      </c>
    </row>
    <row r="40" spans="3:26" x14ac:dyDescent="0.25">
      <c r="C40" t="s">
        <v>5</v>
      </c>
      <c r="D40" t="s">
        <v>36</v>
      </c>
      <c r="E40" t="s">
        <v>23</v>
      </c>
      <c r="F40" s="4">
        <v>6314</v>
      </c>
      <c r="G40" s="5">
        <v>15</v>
      </c>
    </row>
    <row r="41" spans="3:26" x14ac:dyDescent="0.25">
      <c r="C41" t="s">
        <v>10</v>
      </c>
      <c r="D41" t="s">
        <v>37</v>
      </c>
      <c r="E41" t="s">
        <v>23</v>
      </c>
      <c r="F41" s="4">
        <v>4683</v>
      </c>
      <c r="G41" s="5">
        <v>30</v>
      </c>
    </row>
    <row r="42" spans="3:26" x14ac:dyDescent="0.25">
      <c r="C42" t="s">
        <v>41</v>
      </c>
      <c r="D42" t="s">
        <v>37</v>
      </c>
      <c r="E42" t="s">
        <v>24</v>
      </c>
      <c r="F42" s="4">
        <v>6398</v>
      </c>
      <c r="G42" s="5">
        <v>102</v>
      </c>
    </row>
    <row r="43" spans="3:26" x14ac:dyDescent="0.25">
      <c r="C43" t="s">
        <v>2</v>
      </c>
      <c r="D43" t="s">
        <v>35</v>
      </c>
      <c r="E43" t="s">
        <v>19</v>
      </c>
      <c r="F43" s="4">
        <v>553</v>
      </c>
      <c r="G43" s="5">
        <v>15</v>
      </c>
    </row>
    <row r="44" spans="3:26" x14ac:dyDescent="0.25">
      <c r="C44" t="s">
        <v>8</v>
      </c>
      <c r="D44" t="s">
        <v>39</v>
      </c>
      <c r="E44" t="s">
        <v>30</v>
      </c>
      <c r="F44" s="4">
        <v>7021</v>
      </c>
      <c r="G44" s="5">
        <v>183</v>
      </c>
    </row>
    <row r="45" spans="3:26" x14ac:dyDescent="0.25">
      <c r="C45" t="s">
        <v>40</v>
      </c>
      <c r="D45" t="s">
        <v>39</v>
      </c>
      <c r="E45" t="s">
        <v>22</v>
      </c>
      <c r="F45" s="4">
        <v>5817</v>
      </c>
      <c r="G45" s="5">
        <v>12</v>
      </c>
    </row>
    <row r="46" spans="3:26" x14ac:dyDescent="0.25">
      <c r="C46" t="s">
        <v>41</v>
      </c>
      <c r="D46" t="s">
        <v>39</v>
      </c>
      <c r="E46" t="s">
        <v>14</v>
      </c>
      <c r="F46" s="4">
        <v>3976</v>
      </c>
      <c r="G46" s="5">
        <v>72</v>
      </c>
    </row>
    <row r="47" spans="3:26" x14ac:dyDescent="0.25">
      <c r="C47" t="s">
        <v>6</v>
      </c>
      <c r="D47" t="s">
        <v>38</v>
      </c>
      <c r="E47" t="s">
        <v>27</v>
      </c>
      <c r="F47" s="4">
        <v>1134</v>
      </c>
      <c r="G47" s="5">
        <v>282</v>
      </c>
    </row>
    <row r="48" spans="3:26" x14ac:dyDescent="0.25">
      <c r="C48" t="s">
        <v>2</v>
      </c>
      <c r="D48" t="s">
        <v>39</v>
      </c>
      <c r="E48" t="s">
        <v>28</v>
      </c>
      <c r="F48" s="4">
        <v>6027</v>
      </c>
      <c r="G48" s="5">
        <v>144</v>
      </c>
    </row>
    <row r="49" spans="3:7" x14ac:dyDescent="0.25">
      <c r="C49" t="s">
        <v>6</v>
      </c>
      <c r="D49" t="s">
        <v>37</v>
      </c>
      <c r="E49" t="s">
        <v>16</v>
      </c>
      <c r="F49" s="4">
        <v>1904</v>
      </c>
      <c r="G49" s="5">
        <v>405</v>
      </c>
    </row>
    <row r="50" spans="3:7" x14ac:dyDescent="0.25">
      <c r="C50" t="s">
        <v>7</v>
      </c>
      <c r="D50" t="s">
        <v>34</v>
      </c>
      <c r="E50" t="s">
        <v>32</v>
      </c>
      <c r="F50" s="4">
        <v>3262</v>
      </c>
      <c r="G50" s="5">
        <v>75</v>
      </c>
    </row>
    <row r="51" spans="3:7" x14ac:dyDescent="0.25">
      <c r="C51" t="s">
        <v>40</v>
      </c>
      <c r="D51" t="s">
        <v>34</v>
      </c>
      <c r="E51" t="s">
        <v>27</v>
      </c>
      <c r="F51" s="4">
        <v>2289</v>
      </c>
      <c r="G51" s="5">
        <v>135</v>
      </c>
    </row>
    <row r="52" spans="3:7" x14ac:dyDescent="0.25">
      <c r="C52" t="s">
        <v>5</v>
      </c>
      <c r="D52" t="s">
        <v>34</v>
      </c>
      <c r="E52" t="s">
        <v>27</v>
      </c>
      <c r="F52" s="4">
        <v>6986</v>
      </c>
      <c r="G52" s="5">
        <v>21</v>
      </c>
    </row>
    <row r="53" spans="3:7" x14ac:dyDescent="0.25">
      <c r="C53" t="s">
        <v>2</v>
      </c>
      <c r="D53" t="s">
        <v>38</v>
      </c>
      <c r="E53" t="s">
        <v>23</v>
      </c>
      <c r="F53" s="4">
        <v>4417</v>
      </c>
      <c r="G53" s="5">
        <v>153</v>
      </c>
    </row>
    <row r="54" spans="3:7" x14ac:dyDescent="0.25">
      <c r="C54" t="s">
        <v>6</v>
      </c>
      <c r="D54" t="s">
        <v>34</v>
      </c>
      <c r="E54" t="s">
        <v>15</v>
      </c>
      <c r="F54" s="4">
        <v>1442</v>
      </c>
      <c r="G54" s="5">
        <v>15</v>
      </c>
    </row>
    <row r="55" spans="3:7" x14ac:dyDescent="0.25">
      <c r="C55" t="s">
        <v>3</v>
      </c>
      <c r="D55" t="s">
        <v>35</v>
      </c>
      <c r="E55" t="s">
        <v>14</v>
      </c>
      <c r="F55" s="4">
        <v>2415</v>
      </c>
      <c r="G55" s="5">
        <v>255</v>
      </c>
    </row>
    <row r="56" spans="3:7" x14ac:dyDescent="0.25">
      <c r="C56" t="s">
        <v>2</v>
      </c>
      <c r="D56" t="s">
        <v>37</v>
      </c>
      <c r="E56" t="s">
        <v>19</v>
      </c>
      <c r="F56" s="4">
        <v>238</v>
      </c>
      <c r="G56" s="5">
        <v>18</v>
      </c>
    </row>
    <row r="57" spans="3:7" x14ac:dyDescent="0.25">
      <c r="C57" t="s">
        <v>6</v>
      </c>
      <c r="D57" t="s">
        <v>37</v>
      </c>
      <c r="E57" t="s">
        <v>23</v>
      </c>
      <c r="F57" s="4">
        <v>4949</v>
      </c>
      <c r="G57" s="5">
        <v>189</v>
      </c>
    </row>
    <row r="58" spans="3:7" x14ac:dyDescent="0.25">
      <c r="C58" t="s">
        <v>5</v>
      </c>
      <c r="D58" t="s">
        <v>38</v>
      </c>
      <c r="E58" t="s">
        <v>32</v>
      </c>
      <c r="F58" s="4">
        <v>5075</v>
      </c>
      <c r="G58" s="5">
        <v>21</v>
      </c>
    </row>
    <row r="59" spans="3:7" x14ac:dyDescent="0.25">
      <c r="C59" t="s">
        <v>3</v>
      </c>
      <c r="D59" t="s">
        <v>36</v>
      </c>
      <c r="E59" t="s">
        <v>16</v>
      </c>
      <c r="F59" s="4">
        <v>9198</v>
      </c>
      <c r="G59" s="5">
        <v>36</v>
      </c>
    </row>
    <row r="60" spans="3:7" x14ac:dyDescent="0.25">
      <c r="C60" t="s">
        <v>6</v>
      </c>
      <c r="D60" t="s">
        <v>34</v>
      </c>
      <c r="E60" t="s">
        <v>29</v>
      </c>
      <c r="F60" s="4">
        <v>3339</v>
      </c>
      <c r="G60" s="5">
        <v>75</v>
      </c>
    </row>
    <row r="61" spans="3:7" x14ac:dyDescent="0.25">
      <c r="C61" t="s">
        <v>40</v>
      </c>
      <c r="D61" t="s">
        <v>34</v>
      </c>
      <c r="E61" t="s">
        <v>17</v>
      </c>
      <c r="F61" s="4">
        <v>5019</v>
      </c>
      <c r="G61" s="5">
        <v>156</v>
      </c>
    </row>
    <row r="62" spans="3:7" x14ac:dyDescent="0.25">
      <c r="C62" t="s">
        <v>5</v>
      </c>
      <c r="D62" t="s">
        <v>36</v>
      </c>
      <c r="E62" t="s">
        <v>16</v>
      </c>
      <c r="F62" s="4">
        <v>16184</v>
      </c>
      <c r="G62" s="5">
        <v>39</v>
      </c>
    </row>
    <row r="63" spans="3:7" x14ac:dyDescent="0.25">
      <c r="C63" t="s">
        <v>6</v>
      </c>
      <c r="D63" t="s">
        <v>36</v>
      </c>
      <c r="E63" t="s">
        <v>21</v>
      </c>
      <c r="F63" s="4">
        <v>497</v>
      </c>
      <c r="G63" s="5">
        <v>63</v>
      </c>
    </row>
    <row r="64" spans="3:7" x14ac:dyDescent="0.25">
      <c r="C64" t="s">
        <v>2</v>
      </c>
      <c r="D64" t="s">
        <v>36</v>
      </c>
      <c r="E64" t="s">
        <v>29</v>
      </c>
      <c r="F64" s="4">
        <v>8211</v>
      </c>
      <c r="G64" s="5">
        <v>75</v>
      </c>
    </row>
    <row r="65" spans="3:7" x14ac:dyDescent="0.25">
      <c r="C65" t="s">
        <v>2</v>
      </c>
      <c r="D65" t="s">
        <v>38</v>
      </c>
      <c r="E65" t="s">
        <v>28</v>
      </c>
      <c r="F65" s="4">
        <v>6580</v>
      </c>
      <c r="G65" s="5">
        <v>183</v>
      </c>
    </row>
    <row r="66" spans="3:7" x14ac:dyDescent="0.25">
      <c r="C66" t="s">
        <v>41</v>
      </c>
      <c r="D66" t="s">
        <v>35</v>
      </c>
      <c r="E66" t="s">
        <v>13</v>
      </c>
      <c r="F66" s="4">
        <v>4760</v>
      </c>
      <c r="G66" s="5">
        <v>69</v>
      </c>
    </row>
    <row r="67" spans="3:7" x14ac:dyDescent="0.25">
      <c r="C67" t="s">
        <v>40</v>
      </c>
      <c r="D67" t="s">
        <v>36</v>
      </c>
      <c r="E67" t="s">
        <v>25</v>
      </c>
      <c r="F67" s="4">
        <v>5439</v>
      </c>
      <c r="G67" s="5">
        <v>30</v>
      </c>
    </row>
    <row r="68" spans="3:7" x14ac:dyDescent="0.25">
      <c r="C68" t="s">
        <v>41</v>
      </c>
      <c r="D68" t="s">
        <v>34</v>
      </c>
      <c r="E68" t="s">
        <v>17</v>
      </c>
      <c r="F68" s="4">
        <v>1463</v>
      </c>
      <c r="G68" s="5">
        <v>39</v>
      </c>
    </row>
    <row r="69" spans="3:7" x14ac:dyDescent="0.25">
      <c r="C69" t="s">
        <v>3</v>
      </c>
      <c r="D69" t="s">
        <v>34</v>
      </c>
      <c r="E69" t="s">
        <v>32</v>
      </c>
      <c r="F69" s="4">
        <v>7777</v>
      </c>
      <c r="G69" s="5">
        <v>504</v>
      </c>
    </row>
    <row r="70" spans="3:7" x14ac:dyDescent="0.25">
      <c r="C70" t="s">
        <v>9</v>
      </c>
      <c r="D70" t="s">
        <v>37</v>
      </c>
      <c r="E70" t="s">
        <v>29</v>
      </c>
      <c r="F70" s="4">
        <v>1085</v>
      </c>
      <c r="G70" s="5">
        <v>273</v>
      </c>
    </row>
    <row r="71" spans="3:7" x14ac:dyDescent="0.25">
      <c r="C71" t="s">
        <v>5</v>
      </c>
      <c r="D71" t="s">
        <v>37</v>
      </c>
      <c r="E71" t="s">
        <v>31</v>
      </c>
      <c r="F71" s="4">
        <v>182</v>
      </c>
      <c r="G71" s="5">
        <v>48</v>
      </c>
    </row>
    <row r="72" spans="3:7" x14ac:dyDescent="0.25">
      <c r="C72" t="s">
        <v>6</v>
      </c>
      <c r="D72" t="s">
        <v>34</v>
      </c>
      <c r="E72" t="s">
        <v>27</v>
      </c>
      <c r="F72" s="4">
        <v>4242</v>
      </c>
      <c r="G72" s="5">
        <v>207</v>
      </c>
    </row>
    <row r="73" spans="3:7" x14ac:dyDescent="0.25">
      <c r="C73" t="s">
        <v>6</v>
      </c>
      <c r="D73" t="s">
        <v>36</v>
      </c>
      <c r="E73" t="s">
        <v>32</v>
      </c>
      <c r="F73" s="4">
        <v>6118</v>
      </c>
      <c r="G73" s="5">
        <v>9</v>
      </c>
    </row>
    <row r="74" spans="3:7" x14ac:dyDescent="0.25">
      <c r="C74" t="s">
        <v>10</v>
      </c>
      <c r="D74" t="s">
        <v>36</v>
      </c>
      <c r="E74" t="s">
        <v>23</v>
      </c>
      <c r="F74" s="4">
        <v>2317</v>
      </c>
      <c r="G74" s="5">
        <v>261</v>
      </c>
    </row>
    <row r="75" spans="3:7" x14ac:dyDescent="0.25">
      <c r="C75" t="s">
        <v>6</v>
      </c>
      <c r="D75" t="s">
        <v>38</v>
      </c>
      <c r="E75" t="s">
        <v>16</v>
      </c>
      <c r="F75" s="4">
        <v>938</v>
      </c>
      <c r="G75" s="5">
        <v>6</v>
      </c>
    </row>
    <row r="76" spans="3:7" x14ac:dyDescent="0.25">
      <c r="C76" t="s">
        <v>8</v>
      </c>
      <c r="D76" t="s">
        <v>37</v>
      </c>
      <c r="E76" t="s">
        <v>15</v>
      </c>
      <c r="F76" s="4">
        <v>9709</v>
      </c>
      <c r="G76" s="5">
        <v>30</v>
      </c>
    </row>
    <row r="77" spans="3:7" x14ac:dyDescent="0.25">
      <c r="C77" t="s">
        <v>7</v>
      </c>
      <c r="D77" t="s">
        <v>34</v>
      </c>
      <c r="E77" t="s">
        <v>20</v>
      </c>
      <c r="F77" s="4">
        <v>2205</v>
      </c>
      <c r="G77" s="5">
        <v>138</v>
      </c>
    </row>
    <row r="78" spans="3:7" x14ac:dyDescent="0.25">
      <c r="C78" t="s">
        <v>7</v>
      </c>
      <c r="D78" t="s">
        <v>37</v>
      </c>
      <c r="E78" t="s">
        <v>17</v>
      </c>
      <c r="F78" s="4">
        <v>4487</v>
      </c>
      <c r="G78" s="5">
        <v>111</v>
      </c>
    </row>
    <row r="79" spans="3:7" x14ac:dyDescent="0.25">
      <c r="C79" t="s">
        <v>5</v>
      </c>
      <c r="D79" t="s">
        <v>35</v>
      </c>
      <c r="E79" t="s">
        <v>18</v>
      </c>
      <c r="F79" s="4">
        <v>2415</v>
      </c>
      <c r="G79" s="5">
        <v>15</v>
      </c>
    </row>
    <row r="80" spans="3:7" x14ac:dyDescent="0.25">
      <c r="C80" t="s">
        <v>40</v>
      </c>
      <c r="D80" t="s">
        <v>34</v>
      </c>
      <c r="E80" t="s">
        <v>19</v>
      </c>
      <c r="F80" s="4">
        <v>4018</v>
      </c>
      <c r="G80" s="5">
        <v>162</v>
      </c>
    </row>
    <row r="81" spans="3:7" x14ac:dyDescent="0.25">
      <c r="C81" t="s">
        <v>5</v>
      </c>
      <c r="D81" t="s">
        <v>34</v>
      </c>
      <c r="E81" t="s">
        <v>19</v>
      </c>
      <c r="F81" s="4">
        <v>861</v>
      </c>
      <c r="G81" s="5">
        <v>195</v>
      </c>
    </row>
    <row r="82" spans="3:7" x14ac:dyDescent="0.25">
      <c r="C82" t="s">
        <v>10</v>
      </c>
      <c r="D82" t="s">
        <v>38</v>
      </c>
      <c r="E82" t="s">
        <v>14</v>
      </c>
      <c r="F82" s="4">
        <v>5586</v>
      </c>
      <c r="G82" s="5">
        <v>525</v>
      </c>
    </row>
    <row r="83" spans="3:7" x14ac:dyDescent="0.25">
      <c r="C83" t="s">
        <v>7</v>
      </c>
      <c r="D83" t="s">
        <v>34</v>
      </c>
      <c r="E83" t="s">
        <v>33</v>
      </c>
      <c r="F83" s="4">
        <v>2226</v>
      </c>
      <c r="G83" s="5">
        <v>48</v>
      </c>
    </row>
    <row r="84" spans="3:7" x14ac:dyDescent="0.25">
      <c r="C84" t="s">
        <v>9</v>
      </c>
      <c r="D84" t="s">
        <v>34</v>
      </c>
      <c r="E84" t="s">
        <v>28</v>
      </c>
      <c r="F84" s="4">
        <v>14329</v>
      </c>
      <c r="G84" s="5">
        <v>150</v>
      </c>
    </row>
    <row r="85" spans="3:7" x14ac:dyDescent="0.25">
      <c r="C85" t="s">
        <v>9</v>
      </c>
      <c r="D85" t="s">
        <v>34</v>
      </c>
      <c r="E85" t="s">
        <v>20</v>
      </c>
      <c r="F85" s="4">
        <v>8463</v>
      </c>
      <c r="G85" s="5">
        <v>492</v>
      </c>
    </row>
    <row r="86" spans="3:7" x14ac:dyDescent="0.25">
      <c r="C86" t="s">
        <v>5</v>
      </c>
      <c r="D86" t="s">
        <v>34</v>
      </c>
      <c r="E86" t="s">
        <v>29</v>
      </c>
      <c r="F86" s="4">
        <v>2891</v>
      </c>
      <c r="G86" s="5">
        <v>102</v>
      </c>
    </row>
    <row r="87" spans="3:7" x14ac:dyDescent="0.25">
      <c r="C87" t="s">
        <v>3</v>
      </c>
      <c r="D87" t="s">
        <v>36</v>
      </c>
      <c r="E87" t="s">
        <v>23</v>
      </c>
      <c r="F87" s="4">
        <v>3773</v>
      </c>
      <c r="G87" s="5">
        <v>165</v>
      </c>
    </row>
    <row r="88" spans="3:7" x14ac:dyDescent="0.25">
      <c r="C88" t="s">
        <v>41</v>
      </c>
      <c r="D88" t="s">
        <v>36</v>
      </c>
      <c r="E88" t="s">
        <v>28</v>
      </c>
      <c r="F88" s="4">
        <v>854</v>
      </c>
      <c r="G88" s="5">
        <v>309</v>
      </c>
    </row>
    <row r="89" spans="3:7" x14ac:dyDescent="0.25">
      <c r="C89" t="s">
        <v>6</v>
      </c>
      <c r="D89" t="s">
        <v>36</v>
      </c>
      <c r="E89" t="s">
        <v>17</v>
      </c>
      <c r="F89" s="4">
        <v>4970</v>
      </c>
      <c r="G89" s="5">
        <v>156</v>
      </c>
    </row>
    <row r="90" spans="3:7" x14ac:dyDescent="0.25">
      <c r="C90" t="s">
        <v>9</v>
      </c>
      <c r="D90" t="s">
        <v>35</v>
      </c>
      <c r="E90" t="s">
        <v>26</v>
      </c>
      <c r="F90" s="4">
        <v>98</v>
      </c>
      <c r="G90" s="5">
        <v>159</v>
      </c>
    </row>
    <row r="91" spans="3:7" x14ac:dyDescent="0.25">
      <c r="C91" t="s">
        <v>5</v>
      </c>
      <c r="D91" t="s">
        <v>35</v>
      </c>
      <c r="E91" t="s">
        <v>15</v>
      </c>
      <c r="F91" s="4">
        <v>13391</v>
      </c>
      <c r="G91" s="5">
        <v>201</v>
      </c>
    </row>
    <row r="92" spans="3:7" x14ac:dyDescent="0.25">
      <c r="C92" t="s">
        <v>8</v>
      </c>
      <c r="D92" t="s">
        <v>39</v>
      </c>
      <c r="E92" t="s">
        <v>31</v>
      </c>
      <c r="F92" s="4">
        <v>8890</v>
      </c>
      <c r="G92" s="5">
        <v>210</v>
      </c>
    </row>
    <row r="93" spans="3:7" x14ac:dyDescent="0.25">
      <c r="C93" t="s">
        <v>2</v>
      </c>
      <c r="D93" t="s">
        <v>38</v>
      </c>
      <c r="E93" t="s">
        <v>13</v>
      </c>
      <c r="F93" s="4">
        <v>56</v>
      </c>
      <c r="G93" s="5">
        <v>51</v>
      </c>
    </row>
    <row r="94" spans="3:7" x14ac:dyDescent="0.25">
      <c r="C94" t="s">
        <v>3</v>
      </c>
      <c r="D94" t="s">
        <v>36</v>
      </c>
      <c r="E94" t="s">
        <v>25</v>
      </c>
      <c r="F94" s="4">
        <v>3339</v>
      </c>
      <c r="G94" s="5">
        <v>39</v>
      </c>
    </row>
    <row r="95" spans="3:7" x14ac:dyDescent="0.25">
      <c r="C95" t="s">
        <v>10</v>
      </c>
      <c r="D95" t="s">
        <v>35</v>
      </c>
      <c r="E95" t="s">
        <v>18</v>
      </c>
      <c r="F95" s="4">
        <v>3808</v>
      </c>
      <c r="G95" s="5">
        <v>279</v>
      </c>
    </row>
    <row r="96" spans="3:7" x14ac:dyDescent="0.25">
      <c r="C96" t="s">
        <v>10</v>
      </c>
      <c r="D96" t="s">
        <v>38</v>
      </c>
      <c r="E96" t="s">
        <v>13</v>
      </c>
      <c r="F96" s="4">
        <v>63</v>
      </c>
      <c r="G96" s="5">
        <v>123</v>
      </c>
    </row>
    <row r="97" spans="3:7" x14ac:dyDescent="0.25">
      <c r="C97" t="s">
        <v>2</v>
      </c>
      <c r="D97" t="s">
        <v>39</v>
      </c>
      <c r="E97" t="s">
        <v>27</v>
      </c>
      <c r="F97" s="4">
        <v>7812</v>
      </c>
      <c r="G97" s="5">
        <v>81</v>
      </c>
    </row>
    <row r="98" spans="3:7" x14ac:dyDescent="0.25">
      <c r="C98" t="s">
        <v>40</v>
      </c>
      <c r="D98" t="s">
        <v>37</v>
      </c>
      <c r="E98" t="s">
        <v>19</v>
      </c>
      <c r="F98" s="4">
        <v>7693</v>
      </c>
      <c r="G98" s="5">
        <v>21</v>
      </c>
    </row>
    <row r="99" spans="3:7" x14ac:dyDescent="0.25">
      <c r="C99" t="s">
        <v>3</v>
      </c>
      <c r="D99" t="s">
        <v>36</v>
      </c>
      <c r="E99" t="s">
        <v>28</v>
      </c>
      <c r="F99" s="4">
        <v>973</v>
      </c>
      <c r="G99" s="5">
        <v>162</v>
      </c>
    </row>
    <row r="100" spans="3:7" x14ac:dyDescent="0.25">
      <c r="C100" t="s">
        <v>10</v>
      </c>
      <c r="D100" t="s">
        <v>35</v>
      </c>
      <c r="E100" t="s">
        <v>21</v>
      </c>
      <c r="F100" s="4">
        <v>567</v>
      </c>
      <c r="G100" s="5">
        <v>228</v>
      </c>
    </row>
    <row r="101" spans="3:7" x14ac:dyDescent="0.25">
      <c r="C101" t="s">
        <v>10</v>
      </c>
      <c r="D101" t="s">
        <v>36</v>
      </c>
      <c r="E101" t="s">
        <v>29</v>
      </c>
      <c r="F101" s="4">
        <v>2471</v>
      </c>
      <c r="G101" s="5">
        <v>342</v>
      </c>
    </row>
    <row r="102" spans="3:7" x14ac:dyDescent="0.25">
      <c r="C102" t="s">
        <v>5</v>
      </c>
      <c r="D102" t="s">
        <v>38</v>
      </c>
      <c r="E102" t="s">
        <v>13</v>
      </c>
      <c r="F102" s="4">
        <v>7189</v>
      </c>
      <c r="G102" s="5">
        <v>54</v>
      </c>
    </row>
    <row r="103" spans="3:7" x14ac:dyDescent="0.25">
      <c r="C103" t="s">
        <v>41</v>
      </c>
      <c r="D103" t="s">
        <v>35</v>
      </c>
      <c r="E103" t="s">
        <v>28</v>
      </c>
      <c r="F103" s="4">
        <v>7455</v>
      </c>
      <c r="G103" s="5">
        <v>216</v>
      </c>
    </row>
    <row r="104" spans="3:7" x14ac:dyDescent="0.25">
      <c r="C104" t="s">
        <v>3</v>
      </c>
      <c r="D104" t="s">
        <v>34</v>
      </c>
      <c r="E104" t="s">
        <v>26</v>
      </c>
      <c r="F104" s="4">
        <v>3108</v>
      </c>
      <c r="G104" s="5">
        <v>54</v>
      </c>
    </row>
    <row r="105" spans="3:7" x14ac:dyDescent="0.25">
      <c r="C105" t="s">
        <v>6</v>
      </c>
      <c r="D105" t="s">
        <v>38</v>
      </c>
      <c r="E105" t="s">
        <v>25</v>
      </c>
      <c r="F105" s="4">
        <v>469</v>
      </c>
      <c r="G105" s="5">
        <v>75</v>
      </c>
    </row>
    <row r="106" spans="3:7" x14ac:dyDescent="0.25">
      <c r="C106" t="s">
        <v>9</v>
      </c>
      <c r="D106" t="s">
        <v>37</v>
      </c>
      <c r="E106" t="s">
        <v>23</v>
      </c>
      <c r="F106" s="4">
        <v>2737</v>
      </c>
      <c r="G106" s="5">
        <v>93</v>
      </c>
    </row>
    <row r="107" spans="3:7" x14ac:dyDescent="0.25">
      <c r="C107" t="s">
        <v>9</v>
      </c>
      <c r="D107" t="s">
        <v>37</v>
      </c>
      <c r="E107" t="s">
        <v>25</v>
      </c>
      <c r="F107" s="4">
        <v>4305</v>
      </c>
      <c r="G107" s="5">
        <v>156</v>
      </c>
    </row>
    <row r="108" spans="3:7" x14ac:dyDescent="0.25">
      <c r="C108" t="s">
        <v>9</v>
      </c>
      <c r="D108" t="s">
        <v>38</v>
      </c>
      <c r="E108" t="s">
        <v>17</v>
      </c>
      <c r="F108" s="4">
        <v>2408</v>
      </c>
      <c r="G108" s="5">
        <v>9</v>
      </c>
    </row>
    <row r="109" spans="3:7" x14ac:dyDescent="0.25">
      <c r="C109" t="s">
        <v>3</v>
      </c>
      <c r="D109" t="s">
        <v>36</v>
      </c>
      <c r="E109" t="s">
        <v>19</v>
      </c>
      <c r="F109" s="4">
        <v>1281</v>
      </c>
      <c r="G109" s="5">
        <v>18</v>
      </c>
    </row>
    <row r="110" spans="3:7" x14ac:dyDescent="0.25">
      <c r="C110" t="s">
        <v>40</v>
      </c>
      <c r="D110" t="s">
        <v>35</v>
      </c>
      <c r="E110" t="s">
        <v>32</v>
      </c>
      <c r="F110" s="4">
        <v>12348</v>
      </c>
      <c r="G110" s="5">
        <v>234</v>
      </c>
    </row>
    <row r="111" spans="3:7" x14ac:dyDescent="0.25">
      <c r="C111" t="s">
        <v>3</v>
      </c>
      <c r="D111" t="s">
        <v>34</v>
      </c>
      <c r="E111" t="s">
        <v>28</v>
      </c>
      <c r="F111" s="4">
        <v>3689</v>
      </c>
      <c r="G111" s="5">
        <v>312</v>
      </c>
    </row>
    <row r="112" spans="3:7" x14ac:dyDescent="0.25">
      <c r="C112" t="s">
        <v>7</v>
      </c>
      <c r="D112" t="s">
        <v>36</v>
      </c>
      <c r="E112" t="s">
        <v>19</v>
      </c>
      <c r="F112" s="4">
        <v>2870</v>
      </c>
      <c r="G112" s="5">
        <v>300</v>
      </c>
    </row>
    <row r="113" spans="3:7" x14ac:dyDescent="0.25">
      <c r="C113" t="s">
        <v>2</v>
      </c>
      <c r="D113" t="s">
        <v>36</v>
      </c>
      <c r="E113" t="s">
        <v>27</v>
      </c>
      <c r="F113" s="4">
        <v>798</v>
      </c>
      <c r="G113" s="5">
        <v>519</v>
      </c>
    </row>
    <row r="114" spans="3:7" x14ac:dyDescent="0.25">
      <c r="C114" t="s">
        <v>41</v>
      </c>
      <c r="D114" t="s">
        <v>37</v>
      </c>
      <c r="E114" t="s">
        <v>21</v>
      </c>
      <c r="F114" s="4">
        <v>2933</v>
      </c>
      <c r="G114" s="5">
        <v>9</v>
      </c>
    </row>
    <row r="115" spans="3:7" x14ac:dyDescent="0.25">
      <c r="C115" t="s">
        <v>5</v>
      </c>
      <c r="D115" t="s">
        <v>35</v>
      </c>
      <c r="E115" t="s">
        <v>4</v>
      </c>
      <c r="F115" s="4">
        <v>2744</v>
      </c>
      <c r="G115" s="5">
        <v>9</v>
      </c>
    </row>
    <row r="116" spans="3:7" x14ac:dyDescent="0.25">
      <c r="C116" t="s">
        <v>40</v>
      </c>
      <c r="D116" t="s">
        <v>36</v>
      </c>
      <c r="E116" t="s">
        <v>33</v>
      </c>
      <c r="F116" s="4">
        <v>9772</v>
      </c>
      <c r="G116" s="5">
        <v>90</v>
      </c>
    </row>
    <row r="117" spans="3:7" x14ac:dyDescent="0.25">
      <c r="C117" t="s">
        <v>7</v>
      </c>
      <c r="D117" t="s">
        <v>34</v>
      </c>
      <c r="E117" t="s">
        <v>25</v>
      </c>
      <c r="F117" s="4">
        <v>1568</v>
      </c>
      <c r="G117" s="5">
        <v>96</v>
      </c>
    </row>
    <row r="118" spans="3:7" x14ac:dyDescent="0.25">
      <c r="C118" t="s">
        <v>2</v>
      </c>
      <c r="D118" t="s">
        <v>36</v>
      </c>
      <c r="E118" t="s">
        <v>16</v>
      </c>
      <c r="F118" s="4">
        <v>11417</v>
      </c>
      <c r="G118" s="5">
        <v>21</v>
      </c>
    </row>
    <row r="119" spans="3:7" x14ac:dyDescent="0.25">
      <c r="C119" t="s">
        <v>40</v>
      </c>
      <c r="D119" t="s">
        <v>34</v>
      </c>
      <c r="E119" t="s">
        <v>26</v>
      </c>
      <c r="F119" s="4">
        <v>6748</v>
      </c>
      <c r="G119" s="5">
        <v>48</v>
      </c>
    </row>
    <row r="120" spans="3:7" x14ac:dyDescent="0.25">
      <c r="C120" t="s">
        <v>10</v>
      </c>
      <c r="D120" t="s">
        <v>36</v>
      </c>
      <c r="E120" t="s">
        <v>27</v>
      </c>
      <c r="F120" s="4">
        <v>1407</v>
      </c>
      <c r="G120" s="5">
        <v>72</v>
      </c>
    </row>
    <row r="121" spans="3:7" x14ac:dyDescent="0.25">
      <c r="C121" t="s">
        <v>8</v>
      </c>
      <c r="D121" t="s">
        <v>35</v>
      </c>
      <c r="E121" t="s">
        <v>29</v>
      </c>
      <c r="F121" s="4">
        <v>2023</v>
      </c>
      <c r="G121" s="5">
        <v>168</v>
      </c>
    </row>
    <row r="122" spans="3:7" x14ac:dyDescent="0.25">
      <c r="C122" t="s">
        <v>5</v>
      </c>
      <c r="D122" t="s">
        <v>39</v>
      </c>
      <c r="E122" t="s">
        <v>26</v>
      </c>
      <c r="F122" s="4">
        <v>5236</v>
      </c>
      <c r="G122" s="5">
        <v>51</v>
      </c>
    </row>
    <row r="123" spans="3:7" x14ac:dyDescent="0.25">
      <c r="C123" t="s">
        <v>41</v>
      </c>
      <c r="D123" t="s">
        <v>36</v>
      </c>
      <c r="E123" t="s">
        <v>19</v>
      </c>
      <c r="F123" s="4">
        <v>1925</v>
      </c>
      <c r="G123" s="5">
        <v>192</v>
      </c>
    </row>
    <row r="124" spans="3:7" x14ac:dyDescent="0.25">
      <c r="C124" t="s">
        <v>7</v>
      </c>
      <c r="D124" t="s">
        <v>37</v>
      </c>
      <c r="E124" t="s">
        <v>14</v>
      </c>
      <c r="F124" s="4">
        <v>6608</v>
      </c>
      <c r="G124" s="5">
        <v>225</v>
      </c>
    </row>
    <row r="125" spans="3:7" x14ac:dyDescent="0.25">
      <c r="C125" t="s">
        <v>6</v>
      </c>
      <c r="D125" t="s">
        <v>34</v>
      </c>
      <c r="E125" t="s">
        <v>26</v>
      </c>
      <c r="F125" s="4">
        <v>8008</v>
      </c>
      <c r="G125" s="5">
        <v>456</v>
      </c>
    </row>
    <row r="126" spans="3:7" x14ac:dyDescent="0.25">
      <c r="C126" t="s">
        <v>10</v>
      </c>
      <c r="D126" t="s">
        <v>34</v>
      </c>
      <c r="E126" t="s">
        <v>25</v>
      </c>
      <c r="F126" s="4">
        <v>1428</v>
      </c>
      <c r="G126" s="5">
        <v>93</v>
      </c>
    </row>
    <row r="127" spans="3:7" x14ac:dyDescent="0.25">
      <c r="C127" t="s">
        <v>6</v>
      </c>
      <c r="D127" t="s">
        <v>34</v>
      </c>
      <c r="E127" t="s">
        <v>4</v>
      </c>
      <c r="F127" s="4">
        <v>525</v>
      </c>
      <c r="G127" s="5">
        <v>48</v>
      </c>
    </row>
    <row r="128" spans="3:7" x14ac:dyDescent="0.25">
      <c r="C128" t="s">
        <v>6</v>
      </c>
      <c r="D128" t="s">
        <v>37</v>
      </c>
      <c r="E128" t="s">
        <v>18</v>
      </c>
      <c r="F128" s="4">
        <v>1505</v>
      </c>
      <c r="G128" s="5">
        <v>102</v>
      </c>
    </row>
    <row r="129" spans="3:7" x14ac:dyDescent="0.25">
      <c r="C129" t="s">
        <v>7</v>
      </c>
      <c r="D129" t="s">
        <v>35</v>
      </c>
      <c r="E129" t="s">
        <v>30</v>
      </c>
      <c r="F129" s="4">
        <v>6755</v>
      </c>
      <c r="G129" s="5">
        <v>252</v>
      </c>
    </row>
    <row r="130" spans="3:7" x14ac:dyDescent="0.25">
      <c r="C130" t="s">
        <v>2</v>
      </c>
      <c r="D130" t="s">
        <v>37</v>
      </c>
      <c r="E130" t="s">
        <v>18</v>
      </c>
      <c r="F130" s="4">
        <v>11571</v>
      </c>
      <c r="G130" s="5">
        <v>138</v>
      </c>
    </row>
    <row r="131" spans="3:7" x14ac:dyDescent="0.25">
      <c r="C131" t="s">
        <v>40</v>
      </c>
      <c r="D131" t="s">
        <v>38</v>
      </c>
      <c r="E131" t="s">
        <v>25</v>
      </c>
      <c r="F131" s="4">
        <v>2541</v>
      </c>
      <c r="G131" s="5">
        <v>90</v>
      </c>
    </row>
    <row r="132" spans="3:7" x14ac:dyDescent="0.25">
      <c r="C132" t="s">
        <v>41</v>
      </c>
      <c r="D132" t="s">
        <v>37</v>
      </c>
      <c r="E132" t="s">
        <v>30</v>
      </c>
      <c r="F132" s="4">
        <v>1526</v>
      </c>
      <c r="G132" s="5">
        <v>240</v>
      </c>
    </row>
    <row r="133" spans="3:7" x14ac:dyDescent="0.25">
      <c r="C133" t="s">
        <v>40</v>
      </c>
      <c r="D133" t="s">
        <v>38</v>
      </c>
      <c r="E133" t="s">
        <v>4</v>
      </c>
      <c r="F133" s="4">
        <v>6125</v>
      </c>
      <c r="G133" s="5">
        <v>102</v>
      </c>
    </row>
    <row r="134" spans="3:7" x14ac:dyDescent="0.25">
      <c r="C134" t="s">
        <v>41</v>
      </c>
      <c r="D134" t="s">
        <v>35</v>
      </c>
      <c r="E134" t="s">
        <v>27</v>
      </c>
      <c r="F134" s="4">
        <v>847</v>
      </c>
      <c r="G134" s="5">
        <v>129</v>
      </c>
    </row>
    <row r="135" spans="3:7" x14ac:dyDescent="0.25">
      <c r="C135" t="s">
        <v>8</v>
      </c>
      <c r="D135" t="s">
        <v>35</v>
      </c>
      <c r="E135" t="s">
        <v>27</v>
      </c>
      <c r="F135" s="4">
        <v>4753</v>
      </c>
      <c r="G135" s="5">
        <v>300</v>
      </c>
    </row>
    <row r="136" spans="3:7" x14ac:dyDescent="0.25">
      <c r="C136" t="s">
        <v>6</v>
      </c>
      <c r="D136" t="s">
        <v>38</v>
      </c>
      <c r="E136" t="s">
        <v>33</v>
      </c>
      <c r="F136" s="4">
        <v>959</v>
      </c>
      <c r="G136" s="5">
        <v>135</v>
      </c>
    </row>
    <row r="137" spans="3:7" x14ac:dyDescent="0.25">
      <c r="C137" t="s">
        <v>7</v>
      </c>
      <c r="D137" t="s">
        <v>35</v>
      </c>
      <c r="E137" t="s">
        <v>24</v>
      </c>
      <c r="F137" s="4">
        <v>2793</v>
      </c>
      <c r="G137" s="5">
        <v>114</v>
      </c>
    </row>
    <row r="138" spans="3:7" x14ac:dyDescent="0.25">
      <c r="C138" t="s">
        <v>7</v>
      </c>
      <c r="D138" t="s">
        <v>35</v>
      </c>
      <c r="E138" t="s">
        <v>14</v>
      </c>
      <c r="F138" s="4">
        <v>4606</v>
      </c>
      <c r="G138" s="5">
        <v>63</v>
      </c>
    </row>
    <row r="139" spans="3:7" x14ac:dyDescent="0.25">
      <c r="C139" t="s">
        <v>7</v>
      </c>
      <c r="D139" t="s">
        <v>36</v>
      </c>
      <c r="E139" t="s">
        <v>29</v>
      </c>
      <c r="F139" s="4">
        <v>5551</v>
      </c>
      <c r="G139" s="5">
        <v>252</v>
      </c>
    </row>
    <row r="140" spans="3:7" x14ac:dyDescent="0.25">
      <c r="C140" t="s">
        <v>10</v>
      </c>
      <c r="D140" t="s">
        <v>36</v>
      </c>
      <c r="E140" t="s">
        <v>32</v>
      </c>
      <c r="F140" s="4">
        <v>6657</v>
      </c>
      <c r="G140" s="5">
        <v>303</v>
      </c>
    </row>
    <row r="141" spans="3:7" x14ac:dyDescent="0.25">
      <c r="C141" t="s">
        <v>7</v>
      </c>
      <c r="D141" t="s">
        <v>39</v>
      </c>
      <c r="E141" t="s">
        <v>17</v>
      </c>
      <c r="F141" s="4">
        <v>4438</v>
      </c>
      <c r="G141" s="5">
        <v>246</v>
      </c>
    </row>
    <row r="142" spans="3:7" x14ac:dyDescent="0.25">
      <c r="C142" t="s">
        <v>8</v>
      </c>
      <c r="D142" t="s">
        <v>38</v>
      </c>
      <c r="E142" t="s">
        <v>22</v>
      </c>
      <c r="F142" s="4">
        <v>168</v>
      </c>
      <c r="G142" s="5">
        <v>84</v>
      </c>
    </row>
    <row r="143" spans="3:7" x14ac:dyDescent="0.25">
      <c r="C143" t="s">
        <v>7</v>
      </c>
      <c r="D143" t="s">
        <v>34</v>
      </c>
      <c r="E143" t="s">
        <v>17</v>
      </c>
      <c r="F143" s="4">
        <v>7777</v>
      </c>
      <c r="G143" s="5">
        <v>39</v>
      </c>
    </row>
    <row r="144" spans="3:7" x14ac:dyDescent="0.25">
      <c r="C144" t="s">
        <v>5</v>
      </c>
      <c r="D144" t="s">
        <v>36</v>
      </c>
      <c r="E144" t="s">
        <v>17</v>
      </c>
      <c r="F144" s="4">
        <v>3339</v>
      </c>
      <c r="G144" s="5">
        <v>348</v>
      </c>
    </row>
    <row r="145" spans="3:7" x14ac:dyDescent="0.25">
      <c r="C145" t="s">
        <v>7</v>
      </c>
      <c r="D145" t="s">
        <v>37</v>
      </c>
      <c r="E145" t="s">
        <v>33</v>
      </c>
      <c r="F145" s="4">
        <v>6391</v>
      </c>
      <c r="G145" s="5">
        <v>48</v>
      </c>
    </row>
    <row r="146" spans="3:7" x14ac:dyDescent="0.25">
      <c r="C146" t="s">
        <v>5</v>
      </c>
      <c r="D146" t="s">
        <v>37</v>
      </c>
      <c r="E146" t="s">
        <v>22</v>
      </c>
      <c r="F146" s="4">
        <v>518</v>
      </c>
      <c r="G146" s="5">
        <v>75</v>
      </c>
    </row>
    <row r="147" spans="3:7" x14ac:dyDescent="0.25">
      <c r="C147" t="s">
        <v>7</v>
      </c>
      <c r="D147" t="s">
        <v>38</v>
      </c>
      <c r="E147" t="s">
        <v>28</v>
      </c>
      <c r="F147" s="4">
        <v>5677</v>
      </c>
      <c r="G147" s="5">
        <v>258</v>
      </c>
    </row>
    <row r="148" spans="3:7" x14ac:dyDescent="0.25">
      <c r="C148" t="s">
        <v>6</v>
      </c>
      <c r="D148" t="s">
        <v>39</v>
      </c>
      <c r="E148" t="s">
        <v>17</v>
      </c>
      <c r="F148" s="4">
        <v>6048</v>
      </c>
      <c r="G148" s="5">
        <v>27</v>
      </c>
    </row>
    <row r="149" spans="3:7" x14ac:dyDescent="0.25">
      <c r="C149" t="s">
        <v>8</v>
      </c>
      <c r="D149" t="s">
        <v>38</v>
      </c>
      <c r="E149" t="s">
        <v>32</v>
      </c>
      <c r="F149" s="4">
        <v>3752</v>
      </c>
      <c r="G149" s="5">
        <v>213</v>
      </c>
    </row>
    <row r="150" spans="3:7" x14ac:dyDescent="0.25">
      <c r="C150" t="s">
        <v>5</v>
      </c>
      <c r="D150" t="s">
        <v>35</v>
      </c>
      <c r="E150" t="s">
        <v>29</v>
      </c>
      <c r="F150" s="4">
        <v>4480</v>
      </c>
      <c r="G150" s="5">
        <v>357</v>
      </c>
    </row>
    <row r="151" spans="3:7" x14ac:dyDescent="0.25">
      <c r="C151" t="s">
        <v>9</v>
      </c>
      <c r="D151" t="s">
        <v>37</v>
      </c>
      <c r="E151" t="s">
        <v>4</v>
      </c>
      <c r="F151" s="4">
        <v>259</v>
      </c>
      <c r="G151" s="5">
        <v>207</v>
      </c>
    </row>
    <row r="152" spans="3:7" x14ac:dyDescent="0.25">
      <c r="C152" t="s">
        <v>8</v>
      </c>
      <c r="D152" t="s">
        <v>37</v>
      </c>
      <c r="E152" t="s">
        <v>30</v>
      </c>
      <c r="F152" s="4">
        <v>42</v>
      </c>
      <c r="G152" s="5">
        <v>150</v>
      </c>
    </row>
    <row r="153" spans="3:7" x14ac:dyDescent="0.25">
      <c r="C153" t="s">
        <v>41</v>
      </c>
      <c r="D153" t="s">
        <v>36</v>
      </c>
      <c r="E153" t="s">
        <v>26</v>
      </c>
      <c r="F153" s="4">
        <v>98</v>
      </c>
      <c r="G153" s="5">
        <v>204</v>
      </c>
    </row>
    <row r="154" spans="3:7" x14ac:dyDescent="0.25">
      <c r="C154" t="s">
        <v>7</v>
      </c>
      <c r="D154" t="s">
        <v>35</v>
      </c>
      <c r="E154" t="s">
        <v>27</v>
      </c>
      <c r="F154" s="4">
        <v>2478</v>
      </c>
      <c r="G154" s="5">
        <v>21</v>
      </c>
    </row>
    <row r="155" spans="3:7" x14ac:dyDescent="0.25">
      <c r="C155" t="s">
        <v>41</v>
      </c>
      <c r="D155" t="s">
        <v>34</v>
      </c>
      <c r="E155" t="s">
        <v>33</v>
      </c>
      <c r="F155" s="4">
        <v>7847</v>
      </c>
      <c r="G155" s="5">
        <v>174</v>
      </c>
    </row>
    <row r="156" spans="3:7" x14ac:dyDescent="0.25">
      <c r="C156" t="s">
        <v>2</v>
      </c>
      <c r="D156" t="s">
        <v>37</v>
      </c>
      <c r="E156" t="s">
        <v>17</v>
      </c>
      <c r="F156" s="4">
        <v>9926</v>
      </c>
      <c r="G156" s="5">
        <v>201</v>
      </c>
    </row>
    <row r="157" spans="3:7" x14ac:dyDescent="0.25">
      <c r="C157" t="s">
        <v>8</v>
      </c>
      <c r="D157" t="s">
        <v>38</v>
      </c>
      <c r="E157" t="s">
        <v>13</v>
      </c>
      <c r="F157" s="4">
        <v>819</v>
      </c>
      <c r="G157" s="5">
        <v>510</v>
      </c>
    </row>
    <row r="158" spans="3:7" x14ac:dyDescent="0.25">
      <c r="C158" t="s">
        <v>6</v>
      </c>
      <c r="D158" t="s">
        <v>39</v>
      </c>
      <c r="E158" t="s">
        <v>29</v>
      </c>
      <c r="F158" s="4">
        <v>3052</v>
      </c>
      <c r="G158" s="5">
        <v>378</v>
      </c>
    </row>
    <row r="159" spans="3:7" x14ac:dyDescent="0.25">
      <c r="C159" t="s">
        <v>9</v>
      </c>
      <c r="D159" t="s">
        <v>34</v>
      </c>
      <c r="E159" t="s">
        <v>21</v>
      </c>
      <c r="F159" s="4">
        <v>6832</v>
      </c>
      <c r="G159" s="5">
        <v>27</v>
      </c>
    </row>
    <row r="160" spans="3:7" x14ac:dyDescent="0.25">
      <c r="C160" t="s">
        <v>2</v>
      </c>
      <c r="D160" t="s">
        <v>39</v>
      </c>
      <c r="E160" t="s">
        <v>16</v>
      </c>
      <c r="F160" s="4">
        <v>2016</v>
      </c>
      <c r="G160" s="5">
        <v>117</v>
      </c>
    </row>
    <row r="161" spans="3:7" x14ac:dyDescent="0.25">
      <c r="C161" t="s">
        <v>6</v>
      </c>
      <c r="D161" t="s">
        <v>38</v>
      </c>
      <c r="E161" t="s">
        <v>21</v>
      </c>
      <c r="F161" s="4">
        <v>7322</v>
      </c>
      <c r="G161" s="5">
        <v>36</v>
      </c>
    </row>
    <row r="162" spans="3:7" x14ac:dyDescent="0.25">
      <c r="C162" t="s">
        <v>8</v>
      </c>
      <c r="D162" t="s">
        <v>35</v>
      </c>
      <c r="E162" t="s">
        <v>33</v>
      </c>
      <c r="F162" s="4">
        <v>357</v>
      </c>
      <c r="G162" s="5">
        <v>126</v>
      </c>
    </row>
    <row r="163" spans="3:7" x14ac:dyDescent="0.25">
      <c r="C163" t="s">
        <v>9</v>
      </c>
      <c r="D163" t="s">
        <v>39</v>
      </c>
      <c r="E163" t="s">
        <v>25</v>
      </c>
      <c r="F163" s="4">
        <v>3192</v>
      </c>
      <c r="G163" s="5">
        <v>72</v>
      </c>
    </row>
    <row r="164" spans="3:7" x14ac:dyDescent="0.25">
      <c r="C164" t="s">
        <v>7</v>
      </c>
      <c r="D164" t="s">
        <v>36</v>
      </c>
      <c r="E164" t="s">
        <v>22</v>
      </c>
      <c r="F164" s="4">
        <v>8435</v>
      </c>
      <c r="G164" s="5">
        <v>42</v>
      </c>
    </row>
    <row r="165" spans="3:7" x14ac:dyDescent="0.25">
      <c r="C165" t="s">
        <v>40</v>
      </c>
      <c r="D165" t="s">
        <v>39</v>
      </c>
      <c r="E165" t="s">
        <v>29</v>
      </c>
      <c r="F165" s="4">
        <v>0</v>
      </c>
      <c r="G165" s="5">
        <v>135</v>
      </c>
    </row>
    <row r="166" spans="3:7" x14ac:dyDescent="0.25">
      <c r="C166" t="s">
        <v>7</v>
      </c>
      <c r="D166" t="s">
        <v>34</v>
      </c>
      <c r="E166" t="s">
        <v>24</v>
      </c>
      <c r="F166" s="4">
        <v>8862</v>
      </c>
      <c r="G166" s="5">
        <v>189</v>
      </c>
    </row>
    <row r="167" spans="3:7" x14ac:dyDescent="0.25">
      <c r="C167" t="s">
        <v>6</v>
      </c>
      <c r="D167" t="s">
        <v>37</v>
      </c>
      <c r="E167" t="s">
        <v>28</v>
      </c>
      <c r="F167" s="4">
        <v>3556</v>
      </c>
      <c r="G167" s="5">
        <v>459</v>
      </c>
    </row>
    <row r="168" spans="3:7" x14ac:dyDescent="0.25">
      <c r="C168" t="s">
        <v>5</v>
      </c>
      <c r="D168" t="s">
        <v>34</v>
      </c>
      <c r="E168" t="s">
        <v>15</v>
      </c>
      <c r="F168" s="4">
        <v>7280</v>
      </c>
      <c r="G168" s="5">
        <v>201</v>
      </c>
    </row>
    <row r="169" spans="3:7" x14ac:dyDescent="0.25">
      <c r="C169" t="s">
        <v>6</v>
      </c>
      <c r="D169" t="s">
        <v>34</v>
      </c>
      <c r="E169" t="s">
        <v>30</v>
      </c>
      <c r="F169" s="4">
        <v>3402</v>
      </c>
      <c r="G169" s="5">
        <v>366</v>
      </c>
    </row>
    <row r="170" spans="3:7" x14ac:dyDescent="0.25">
      <c r="C170" t="s">
        <v>3</v>
      </c>
      <c r="D170" t="s">
        <v>37</v>
      </c>
      <c r="E170" t="s">
        <v>29</v>
      </c>
      <c r="F170" s="4">
        <v>4592</v>
      </c>
      <c r="G170" s="5">
        <v>324</v>
      </c>
    </row>
    <row r="171" spans="3:7" x14ac:dyDescent="0.25">
      <c r="C171" t="s">
        <v>9</v>
      </c>
      <c r="D171" t="s">
        <v>35</v>
      </c>
      <c r="E171" t="s">
        <v>15</v>
      </c>
      <c r="F171" s="4">
        <v>7833</v>
      </c>
      <c r="G171" s="5">
        <v>243</v>
      </c>
    </row>
    <row r="172" spans="3:7" x14ac:dyDescent="0.25">
      <c r="C172" t="s">
        <v>2</v>
      </c>
      <c r="D172" t="s">
        <v>39</v>
      </c>
      <c r="E172" t="s">
        <v>21</v>
      </c>
      <c r="F172" s="4">
        <v>7651</v>
      </c>
      <c r="G172" s="5">
        <v>213</v>
      </c>
    </row>
    <row r="173" spans="3:7" x14ac:dyDescent="0.25">
      <c r="C173" t="s">
        <v>40</v>
      </c>
      <c r="D173" t="s">
        <v>35</v>
      </c>
      <c r="E173" t="s">
        <v>30</v>
      </c>
      <c r="F173" s="4">
        <v>2275</v>
      </c>
      <c r="G173" s="5">
        <v>447</v>
      </c>
    </row>
    <row r="174" spans="3:7" x14ac:dyDescent="0.25">
      <c r="C174" t="s">
        <v>40</v>
      </c>
      <c r="D174" t="s">
        <v>38</v>
      </c>
      <c r="E174" t="s">
        <v>13</v>
      </c>
      <c r="F174" s="4">
        <v>5670</v>
      </c>
      <c r="G174" s="5">
        <v>297</v>
      </c>
    </row>
    <row r="175" spans="3:7" x14ac:dyDescent="0.25">
      <c r="C175" t="s">
        <v>7</v>
      </c>
      <c r="D175" t="s">
        <v>35</v>
      </c>
      <c r="E175" t="s">
        <v>16</v>
      </c>
      <c r="F175" s="4">
        <v>2135</v>
      </c>
      <c r="G175" s="5">
        <v>27</v>
      </c>
    </row>
    <row r="176" spans="3:7" x14ac:dyDescent="0.25">
      <c r="C176" t="s">
        <v>40</v>
      </c>
      <c r="D176" t="s">
        <v>34</v>
      </c>
      <c r="E176" t="s">
        <v>23</v>
      </c>
      <c r="F176" s="4">
        <v>2779</v>
      </c>
      <c r="G176" s="5">
        <v>75</v>
      </c>
    </row>
    <row r="177" spans="3:7" x14ac:dyDescent="0.25">
      <c r="C177" t="s">
        <v>10</v>
      </c>
      <c r="D177" t="s">
        <v>39</v>
      </c>
      <c r="E177" t="s">
        <v>33</v>
      </c>
      <c r="F177" s="4">
        <v>12950</v>
      </c>
      <c r="G177" s="5">
        <v>30</v>
      </c>
    </row>
    <row r="178" spans="3:7" x14ac:dyDescent="0.25">
      <c r="C178" t="s">
        <v>7</v>
      </c>
      <c r="D178" t="s">
        <v>36</v>
      </c>
      <c r="E178" t="s">
        <v>18</v>
      </c>
      <c r="F178" s="4">
        <v>2646</v>
      </c>
      <c r="G178" s="5">
        <v>177</v>
      </c>
    </row>
    <row r="179" spans="3:7" x14ac:dyDescent="0.25">
      <c r="C179" t="s">
        <v>40</v>
      </c>
      <c r="D179" t="s">
        <v>34</v>
      </c>
      <c r="E179" t="s">
        <v>33</v>
      </c>
      <c r="F179" s="4">
        <v>3794</v>
      </c>
      <c r="G179" s="5">
        <v>159</v>
      </c>
    </row>
    <row r="180" spans="3:7" x14ac:dyDescent="0.25">
      <c r="C180" t="s">
        <v>3</v>
      </c>
      <c r="D180" t="s">
        <v>35</v>
      </c>
      <c r="E180" t="s">
        <v>33</v>
      </c>
      <c r="F180" s="4">
        <v>819</v>
      </c>
      <c r="G180" s="5">
        <v>306</v>
      </c>
    </row>
    <row r="181" spans="3:7" x14ac:dyDescent="0.25">
      <c r="C181" t="s">
        <v>3</v>
      </c>
      <c r="D181" t="s">
        <v>34</v>
      </c>
      <c r="E181" t="s">
        <v>20</v>
      </c>
      <c r="F181" s="4">
        <v>2583</v>
      </c>
      <c r="G181" s="5">
        <v>18</v>
      </c>
    </row>
    <row r="182" spans="3:7" x14ac:dyDescent="0.25">
      <c r="C182" t="s">
        <v>7</v>
      </c>
      <c r="D182" t="s">
        <v>35</v>
      </c>
      <c r="E182" t="s">
        <v>19</v>
      </c>
      <c r="F182" s="4">
        <v>4585</v>
      </c>
      <c r="G182" s="5">
        <v>240</v>
      </c>
    </row>
    <row r="183" spans="3:7" x14ac:dyDescent="0.25">
      <c r="C183" t="s">
        <v>5</v>
      </c>
      <c r="D183" t="s">
        <v>34</v>
      </c>
      <c r="E183" t="s">
        <v>33</v>
      </c>
      <c r="F183" s="4">
        <v>1652</v>
      </c>
      <c r="G183" s="5">
        <v>93</v>
      </c>
    </row>
    <row r="184" spans="3:7" x14ac:dyDescent="0.25">
      <c r="C184" t="s">
        <v>10</v>
      </c>
      <c r="D184" t="s">
        <v>34</v>
      </c>
      <c r="E184" t="s">
        <v>26</v>
      </c>
      <c r="F184" s="4">
        <v>4991</v>
      </c>
      <c r="G184" s="5">
        <v>9</v>
      </c>
    </row>
    <row r="185" spans="3:7" x14ac:dyDescent="0.25">
      <c r="C185" t="s">
        <v>8</v>
      </c>
      <c r="D185" t="s">
        <v>34</v>
      </c>
      <c r="E185" t="s">
        <v>16</v>
      </c>
      <c r="F185" s="4">
        <v>2009</v>
      </c>
      <c r="G185" s="5">
        <v>219</v>
      </c>
    </row>
    <row r="186" spans="3:7" x14ac:dyDescent="0.25">
      <c r="C186" t="s">
        <v>2</v>
      </c>
      <c r="D186" t="s">
        <v>39</v>
      </c>
      <c r="E186" t="s">
        <v>22</v>
      </c>
      <c r="F186" s="4">
        <v>1568</v>
      </c>
      <c r="G186" s="5">
        <v>141</v>
      </c>
    </row>
    <row r="187" spans="3:7" x14ac:dyDescent="0.25">
      <c r="C187" t="s">
        <v>41</v>
      </c>
      <c r="D187" t="s">
        <v>37</v>
      </c>
      <c r="E187" t="s">
        <v>20</v>
      </c>
      <c r="F187" s="4">
        <v>3388</v>
      </c>
      <c r="G187" s="5">
        <v>123</v>
      </c>
    </row>
    <row r="188" spans="3:7" x14ac:dyDescent="0.25">
      <c r="C188" t="s">
        <v>40</v>
      </c>
      <c r="D188" t="s">
        <v>38</v>
      </c>
      <c r="E188" t="s">
        <v>24</v>
      </c>
      <c r="F188" s="4">
        <v>623</v>
      </c>
      <c r="G188" s="5">
        <v>51</v>
      </c>
    </row>
    <row r="189" spans="3:7" x14ac:dyDescent="0.25">
      <c r="C189" t="s">
        <v>6</v>
      </c>
      <c r="D189" t="s">
        <v>36</v>
      </c>
      <c r="E189" t="s">
        <v>4</v>
      </c>
      <c r="F189" s="4">
        <v>10073</v>
      </c>
      <c r="G189" s="5">
        <v>120</v>
      </c>
    </row>
    <row r="190" spans="3:7" x14ac:dyDescent="0.25">
      <c r="C190" t="s">
        <v>8</v>
      </c>
      <c r="D190" t="s">
        <v>39</v>
      </c>
      <c r="E190" t="s">
        <v>26</v>
      </c>
      <c r="F190" s="4">
        <v>1561</v>
      </c>
      <c r="G190" s="5">
        <v>27</v>
      </c>
    </row>
    <row r="191" spans="3:7" x14ac:dyDescent="0.25">
      <c r="C191" t="s">
        <v>9</v>
      </c>
      <c r="D191" t="s">
        <v>36</v>
      </c>
      <c r="E191" t="s">
        <v>27</v>
      </c>
      <c r="F191" s="4">
        <v>11522</v>
      </c>
      <c r="G191" s="5">
        <v>204</v>
      </c>
    </row>
    <row r="192" spans="3:7" x14ac:dyDescent="0.25">
      <c r="C192" t="s">
        <v>6</v>
      </c>
      <c r="D192" t="s">
        <v>38</v>
      </c>
      <c r="E192" t="s">
        <v>13</v>
      </c>
      <c r="F192" s="4">
        <v>2317</v>
      </c>
      <c r="G192" s="5">
        <v>123</v>
      </c>
    </row>
    <row r="193" spans="3:7" x14ac:dyDescent="0.25">
      <c r="C193" t="s">
        <v>10</v>
      </c>
      <c r="D193" t="s">
        <v>37</v>
      </c>
      <c r="E193" t="s">
        <v>28</v>
      </c>
      <c r="F193" s="4">
        <v>3059</v>
      </c>
      <c r="G193" s="5">
        <v>27</v>
      </c>
    </row>
    <row r="194" spans="3:7" x14ac:dyDescent="0.25">
      <c r="C194" t="s">
        <v>41</v>
      </c>
      <c r="D194" t="s">
        <v>37</v>
      </c>
      <c r="E194" t="s">
        <v>26</v>
      </c>
      <c r="F194" s="4">
        <v>2324</v>
      </c>
      <c r="G194" s="5">
        <v>177</v>
      </c>
    </row>
    <row r="195" spans="3:7" x14ac:dyDescent="0.25">
      <c r="C195" t="s">
        <v>3</v>
      </c>
      <c r="D195" t="s">
        <v>39</v>
      </c>
      <c r="E195" t="s">
        <v>26</v>
      </c>
      <c r="F195" s="4">
        <v>4956</v>
      </c>
      <c r="G195" s="5">
        <v>171</v>
      </c>
    </row>
    <row r="196" spans="3:7" x14ac:dyDescent="0.25">
      <c r="C196" t="s">
        <v>10</v>
      </c>
      <c r="D196" t="s">
        <v>34</v>
      </c>
      <c r="E196" t="s">
        <v>19</v>
      </c>
      <c r="F196" s="4">
        <v>5355</v>
      </c>
      <c r="G196" s="5">
        <v>204</v>
      </c>
    </row>
    <row r="197" spans="3:7" x14ac:dyDescent="0.25">
      <c r="C197" t="s">
        <v>3</v>
      </c>
      <c r="D197" t="s">
        <v>34</v>
      </c>
      <c r="E197" t="s">
        <v>14</v>
      </c>
      <c r="F197" s="4">
        <v>7259</v>
      </c>
      <c r="G197" s="5">
        <v>276</v>
      </c>
    </row>
    <row r="198" spans="3:7" x14ac:dyDescent="0.25">
      <c r="C198" t="s">
        <v>8</v>
      </c>
      <c r="D198" t="s">
        <v>37</v>
      </c>
      <c r="E198" t="s">
        <v>26</v>
      </c>
      <c r="F198" s="4">
        <v>6279</v>
      </c>
      <c r="G198" s="5">
        <v>45</v>
      </c>
    </row>
    <row r="199" spans="3:7" x14ac:dyDescent="0.25">
      <c r="C199" t="s">
        <v>40</v>
      </c>
      <c r="D199" t="s">
        <v>38</v>
      </c>
      <c r="E199" t="s">
        <v>29</v>
      </c>
      <c r="F199" s="4">
        <v>2541</v>
      </c>
      <c r="G199" s="5">
        <v>45</v>
      </c>
    </row>
    <row r="200" spans="3:7" x14ac:dyDescent="0.25">
      <c r="C200" t="s">
        <v>6</v>
      </c>
      <c r="D200" t="s">
        <v>35</v>
      </c>
      <c r="E200" t="s">
        <v>27</v>
      </c>
      <c r="F200" s="4">
        <v>3864</v>
      </c>
      <c r="G200" s="5">
        <v>177</v>
      </c>
    </row>
    <row r="201" spans="3:7" x14ac:dyDescent="0.25">
      <c r="C201" t="s">
        <v>5</v>
      </c>
      <c r="D201" t="s">
        <v>36</v>
      </c>
      <c r="E201" t="s">
        <v>13</v>
      </c>
      <c r="F201" s="4">
        <v>6146</v>
      </c>
      <c r="G201" s="5">
        <v>63</v>
      </c>
    </row>
    <row r="202" spans="3:7" x14ac:dyDescent="0.25">
      <c r="C202" t="s">
        <v>9</v>
      </c>
      <c r="D202" t="s">
        <v>39</v>
      </c>
      <c r="E202" t="s">
        <v>18</v>
      </c>
      <c r="F202" s="4">
        <v>2639</v>
      </c>
      <c r="G202" s="5">
        <v>204</v>
      </c>
    </row>
    <row r="203" spans="3:7" x14ac:dyDescent="0.25">
      <c r="C203" t="s">
        <v>8</v>
      </c>
      <c r="D203" t="s">
        <v>37</v>
      </c>
      <c r="E203" t="s">
        <v>22</v>
      </c>
      <c r="F203" s="4">
        <v>1890</v>
      </c>
      <c r="G203" s="5">
        <v>195</v>
      </c>
    </row>
    <row r="204" spans="3:7" x14ac:dyDescent="0.25">
      <c r="C204" t="s">
        <v>7</v>
      </c>
      <c r="D204" t="s">
        <v>34</v>
      </c>
      <c r="E204" t="s">
        <v>14</v>
      </c>
      <c r="F204" s="4">
        <v>1932</v>
      </c>
      <c r="G204" s="5">
        <v>369</v>
      </c>
    </row>
    <row r="205" spans="3:7" x14ac:dyDescent="0.25">
      <c r="C205" t="s">
        <v>3</v>
      </c>
      <c r="D205" t="s">
        <v>34</v>
      </c>
      <c r="E205" t="s">
        <v>25</v>
      </c>
      <c r="F205" s="4">
        <v>6300</v>
      </c>
      <c r="G205" s="5">
        <v>42</v>
      </c>
    </row>
    <row r="206" spans="3:7" x14ac:dyDescent="0.25">
      <c r="C206" t="s">
        <v>6</v>
      </c>
      <c r="D206" t="s">
        <v>37</v>
      </c>
      <c r="E206" t="s">
        <v>30</v>
      </c>
      <c r="F206" s="4">
        <v>560</v>
      </c>
      <c r="G206" s="5">
        <v>81</v>
      </c>
    </row>
    <row r="207" spans="3:7" x14ac:dyDescent="0.25">
      <c r="C207" t="s">
        <v>9</v>
      </c>
      <c r="D207" t="s">
        <v>37</v>
      </c>
      <c r="E207" t="s">
        <v>26</v>
      </c>
      <c r="F207" s="4">
        <v>2856</v>
      </c>
      <c r="G207" s="5">
        <v>246</v>
      </c>
    </row>
    <row r="208" spans="3:7" x14ac:dyDescent="0.25">
      <c r="C208" t="s">
        <v>9</v>
      </c>
      <c r="D208" t="s">
        <v>34</v>
      </c>
      <c r="E208" t="s">
        <v>17</v>
      </c>
      <c r="F208" s="4">
        <v>707</v>
      </c>
      <c r="G208" s="5">
        <v>174</v>
      </c>
    </row>
    <row r="209" spans="3:7" x14ac:dyDescent="0.25">
      <c r="C209" t="s">
        <v>8</v>
      </c>
      <c r="D209" t="s">
        <v>35</v>
      </c>
      <c r="E209" t="s">
        <v>30</v>
      </c>
      <c r="F209" s="4">
        <v>3598</v>
      </c>
      <c r="G209" s="5">
        <v>81</v>
      </c>
    </row>
    <row r="210" spans="3:7" x14ac:dyDescent="0.25">
      <c r="C210" t="s">
        <v>40</v>
      </c>
      <c r="D210" t="s">
        <v>35</v>
      </c>
      <c r="E210" t="s">
        <v>22</v>
      </c>
      <c r="F210" s="4">
        <v>6853</v>
      </c>
      <c r="G210" s="5">
        <v>372</v>
      </c>
    </row>
    <row r="211" spans="3:7" x14ac:dyDescent="0.25">
      <c r="C211" t="s">
        <v>40</v>
      </c>
      <c r="D211" t="s">
        <v>35</v>
      </c>
      <c r="E211" t="s">
        <v>16</v>
      </c>
      <c r="F211" s="4">
        <v>4725</v>
      </c>
      <c r="G211" s="5">
        <v>174</v>
      </c>
    </row>
    <row r="212" spans="3:7" x14ac:dyDescent="0.25">
      <c r="C212" t="s">
        <v>41</v>
      </c>
      <c r="D212" t="s">
        <v>36</v>
      </c>
      <c r="E212" t="s">
        <v>32</v>
      </c>
      <c r="F212" s="4">
        <v>10304</v>
      </c>
      <c r="G212" s="5">
        <v>84</v>
      </c>
    </row>
    <row r="213" spans="3:7" x14ac:dyDescent="0.25">
      <c r="C213" t="s">
        <v>41</v>
      </c>
      <c r="D213" t="s">
        <v>34</v>
      </c>
      <c r="E213" t="s">
        <v>16</v>
      </c>
      <c r="F213" s="4">
        <v>1274</v>
      </c>
      <c r="G213" s="5">
        <v>225</v>
      </c>
    </row>
    <row r="214" spans="3:7" x14ac:dyDescent="0.25">
      <c r="C214" t="s">
        <v>5</v>
      </c>
      <c r="D214" t="s">
        <v>36</v>
      </c>
      <c r="E214" t="s">
        <v>30</v>
      </c>
      <c r="F214" s="4">
        <v>1526</v>
      </c>
      <c r="G214" s="5">
        <v>105</v>
      </c>
    </row>
    <row r="215" spans="3:7" x14ac:dyDescent="0.25">
      <c r="C215" t="s">
        <v>40</v>
      </c>
      <c r="D215" t="s">
        <v>39</v>
      </c>
      <c r="E215" t="s">
        <v>28</v>
      </c>
      <c r="F215" s="4">
        <v>3101</v>
      </c>
      <c r="G215" s="5">
        <v>225</v>
      </c>
    </row>
    <row r="216" spans="3:7" x14ac:dyDescent="0.25">
      <c r="C216" t="s">
        <v>2</v>
      </c>
      <c r="D216" t="s">
        <v>37</v>
      </c>
      <c r="E216" t="s">
        <v>14</v>
      </c>
      <c r="F216" s="4">
        <v>1057</v>
      </c>
      <c r="G216" s="5">
        <v>54</v>
      </c>
    </row>
    <row r="217" spans="3:7" x14ac:dyDescent="0.25">
      <c r="C217" t="s">
        <v>7</v>
      </c>
      <c r="D217" t="s">
        <v>37</v>
      </c>
      <c r="E217" t="s">
        <v>26</v>
      </c>
      <c r="F217" s="4">
        <v>5306</v>
      </c>
      <c r="G217" s="5">
        <v>0</v>
      </c>
    </row>
    <row r="218" spans="3:7" x14ac:dyDescent="0.25">
      <c r="C218" t="s">
        <v>5</v>
      </c>
      <c r="D218" t="s">
        <v>39</v>
      </c>
      <c r="E218" t="s">
        <v>24</v>
      </c>
      <c r="F218" s="4">
        <v>4018</v>
      </c>
      <c r="G218" s="5">
        <v>171</v>
      </c>
    </row>
    <row r="219" spans="3:7" x14ac:dyDescent="0.25">
      <c r="C219" t="s">
        <v>9</v>
      </c>
      <c r="D219" t="s">
        <v>34</v>
      </c>
      <c r="E219" t="s">
        <v>16</v>
      </c>
      <c r="F219" s="4">
        <v>938</v>
      </c>
      <c r="G219" s="5">
        <v>189</v>
      </c>
    </row>
    <row r="220" spans="3:7" x14ac:dyDescent="0.25">
      <c r="C220" t="s">
        <v>7</v>
      </c>
      <c r="D220" t="s">
        <v>38</v>
      </c>
      <c r="E220" t="s">
        <v>18</v>
      </c>
      <c r="F220" s="4">
        <v>1778</v>
      </c>
      <c r="G220" s="5">
        <v>270</v>
      </c>
    </row>
    <row r="221" spans="3:7" x14ac:dyDescent="0.25">
      <c r="C221" t="s">
        <v>6</v>
      </c>
      <c r="D221" t="s">
        <v>39</v>
      </c>
      <c r="E221" t="s">
        <v>30</v>
      </c>
      <c r="F221" s="4">
        <v>1638</v>
      </c>
      <c r="G221" s="5">
        <v>63</v>
      </c>
    </row>
    <row r="222" spans="3:7" x14ac:dyDescent="0.25">
      <c r="C222" t="s">
        <v>41</v>
      </c>
      <c r="D222" t="s">
        <v>38</v>
      </c>
      <c r="E222" t="s">
        <v>25</v>
      </c>
      <c r="F222" s="4">
        <v>154</v>
      </c>
      <c r="G222" s="5">
        <v>21</v>
      </c>
    </row>
    <row r="223" spans="3:7" x14ac:dyDescent="0.25">
      <c r="C223" t="s">
        <v>7</v>
      </c>
      <c r="D223" t="s">
        <v>37</v>
      </c>
      <c r="E223" t="s">
        <v>22</v>
      </c>
      <c r="F223" s="4">
        <v>9835</v>
      </c>
      <c r="G223" s="5">
        <v>207</v>
      </c>
    </row>
    <row r="224" spans="3:7" x14ac:dyDescent="0.25">
      <c r="C224" t="s">
        <v>9</v>
      </c>
      <c r="D224" t="s">
        <v>37</v>
      </c>
      <c r="E224" t="s">
        <v>20</v>
      </c>
      <c r="F224" s="4">
        <v>7273</v>
      </c>
      <c r="G224" s="5">
        <v>96</v>
      </c>
    </row>
    <row r="225" spans="3:7" x14ac:dyDescent="0.25">
      <c r="C225" t="s">
        <v>5</v>
      </c>
      <c r="D225" t="s">
        <v>39</v>
      </c>
      <c r="E225" t="s">
        <v>22</v>
      </c>
      <c r="F225" s="4">
        <v>6909</v>
      </c>
      <c r="G225" s="5">
        <v>81</v>
      </c>
    </row>
    <row r="226" spans="3:7" x14ac:dyDescent="0.25">
      <c r="C226" t="s">
        <v>9</v>
      </c>
      <c r="D226" t="s">
        <v>39</v>
      </c>
      <c r="E226" t="s">
        <v>24</v>
      </c>
      <c r="F226" s="4">
        <v>3920</v>
      </c>
      <c r="G226" s="5">
        <v>306</v>
      </c>
    </row>
    <row r="227" spans="3:7" x14ac:dyDescent="0.25">
      <c r="C227" t="s">
        <v>10</v>
      </c>
      <c r="D227" t="s">
        <v>39</v>
      </c>
      <c r="E227" t="s">
        <v>21</v>
      </c>
      <c r="F227" s="4">
        <v>4858</v>
      </c>
      <c r="G227" s="5">
        <v>279</v>
      </c>
    </row>
    <row r="228" spans="3:7" x14ac:dyDescent="0.25">
      <c r="C228" t="s">
        <v>2</v>
      </c>
      <c r="D228" t="s">
        <v>38</v>
      </c>
      <c r="E228" t="s">
        <v>4</v>
      </c>
      <c r="F228" s="4">
        <v>3549</v>
      </c>
      <c r="G228" s="5">
        <v>3</v>
      </c>
    </row>
    <row r="229" spans="3:7" x14ac:dyDescent="0.25">
      <c r="C229" t="s">
        <v>7</v>
      </c>
      <c r="D229" t="s">
        <v>39</v>
      </c>
      <c r="E229" t="s">
        <v>27</v>
      </c>
      <c r="F229" s="4">
        <v>966</v>
      </c>
      <c r="G229" s="5">
        <v>198</v>
      </c>
    </row>
    <row r="230" spans="3:7" x14ac:dyDescent="0.25">
      <c r="C230" t="s">
        <v>5</v>
      </c>
      <c r="D230" t="s">
        <v>39</v>
      </c>
      <c r="E230" t="s">
        <v>18</v>
      </c>
      <c r="F230" s="4">
        <v>385</v>
      </c>
      <c r="G230" s="5">
        <v>249</v>
      </c>
    </row>
    <row r="231" spans="3:7" x14ac:dyDescent="0.25">
      <c r="C231" t="s">
        <v>6</v>
      </c>
      <c r="D231" t="s">
        <v>34</v>
      </c>
      <c r="E231" t="s">
        <v>16</v>
      </c>
      <c r="F231" s="4">
        <v>2219</v>
      </c>
      <c r="G231" s="5">
        <v>75</v>
      </c>
    </row>
    <row r="232" spans="3:7" x14ac:dyDescent="0.25">
      <c r="C232" t="s">
        <v>9</v>
      </c>
      <c r="D232" t="s">
        <v>36</v>
      </c>
      <c r="E232" t="s">
        <v>32</v>
      </c>
      <c r="F232" s="4">
        <v>2954</v>
      </c>
      <c r="G232" s="5">
        <v>189</v>
      </c>
    </row>
    <row r="233" spans="3:7" x14ac:dyDescent="0.25">
      <c r="C233" t="s">
        <v>7</v>
      </c>
      <c r="D233" t="s">
        <v>36</v>
      </c>
      <c r="E233" t="s">
        <v>32</v>
      </c>
      <c r="F233" s="4">
        <v>280</v>
      </c>
      <c r="G233" s="5">
        <v>87</v>
      </c>
    </row>
    <row r="234" spans="3:7" x14ac:dyDescent="0.25">
      <c r="C234" t="s">
        <v>41</v>
      </c>
      <c r="D234" t="s">
        <v>36</v>
      </c>
      <c r="E234" t="s">
        <v>30</v>
      </c>
      <c r="F234" s="4">
        <v>6118</v>
      </c>
      <c r="G234" s="5">
        <v>174</v>
      </c>
    </row>
    <row r="235" spans="3:7" x14ac:dyDescent="0.25">
      <c r="C235" t="s">
        <v>2</v>
      </c>
      <c r="D235" t="s">
        <v>39</v>
      </c>
      <c r="E235" t="s">
        <v>15</v>
      </c>
      <c r="F235" s="4">
        <v>4802</v>
      </c>
      <c r="G235" s="5">
        <v>36</v>
      </c>
    </row>
    <row r="236" spans="3:7" x14ac:dyDescent="0.25">
      <c r="C236" t="s">
        <v>9</v>
      </c>
      <c r="D236" t="s">
        <v>38</v>
      </c>
      <c r="E236" t="s">
        <v>24</v>
      </c>
      <c r="F236" s="4">
        <v>4137</v>
      </c>
      <c r="G236" s="5">
        <v>60</v>
      </c>
    </row>
    <row r="237" spans="3:7" x14ac:dyDescent="0.25">
      <c r="C237" t="s">
        <v>3</v>
      </c>
      <c r="D237" t="s">
        <v>35</v>
      </c>
      <c r="E237" t="s">
        <v>23</v>
      </c>
      <c r="F237" s="4">
        <v>2023</v>
      </c>
      <c r="G237" s="5">
        <v>78</v>
      </c>
    </row>
    <row r="238" spans="3:7" x14ac:dyDescent="0.25">
      <c r="C238" t="s">
        <v>9</v>
      </c>
      <c r="D238" t="s">
        <v>36</v>
      </c>
      <c r="E238" t="s">
        <v>30</v>
      </c>
      <c r="F238" s="4">
        <v>9051</v>
      </c>
      <c r="G238" s="5">
        <v>57</v>
      </c>
    </row>
    <row r="239" spans="3:7" x14ac:dyDescent="0.25">
      <c r="C239" t="s">
        <v>9</v>
      </c>
      <c r="D239" t="s">
        <v>37</v>
      </c>
      <c r="E239" t="s">
        <v>28</v>
      </c>
      <c r="F239" s="4">
        <v>2919</v>
      </c>
      <c r="G239" s="5">
        <v>45</v>
      </c>
    </row>
    <row r="240" spans="3:7" x14ac:dyDescent="0.25">
      <c r="C240" t="s">
        <v>41</v>
      </c>
      <c r="D240" t="s">
        <v>38</v>
      </c>
      <c r="E240" t="s">
        <v>22</v>
      </c>
      <c r="F240" s="4">
        <v>5915</v>
      </c>
      <c r="G240" s="5">
        <v>3</v>
      </c>
    </row>
    <row r="241" spans="3:7" x14ac:dyDescent="0.25">
      <c r="C241" t="s">
        <v>10</v>
      </c>
      <c r="D241" t="s">
        <v>35</v>
      </c>
      <c r="E241" t="s">
        <v>15</v>
      </c>
      <c r="F241" s="4">
        <v>2562</v>
      </c>
      <c r="G241" s="5">
        <v>6</v>
      </c>
    </row>
    <row r="242" spans="3:7" x14ac:dyDescent="0.25">
      <c r="C242" t="s">
        <v>5</v>
      </c>
      <c r="D242" t="s">
        <v>37</v>
      </c>
      <c r="E242" t="s">
        <v>25</v>
      </c>
      <c r="F242" s="4">
        <v>8813</v>
      </c>
      <c r="G242" s="5">
        <v>21</v>
      </c>
    </row>
    <row r="243" spans="3:7" x14ac:dyDescent="0.25">
      <c r="C243" t="s">
        <v>5</v>
      </c>
      <c r="D243" t="s">
        <v>36</v>
      </c>
      <c r="E243" t="s">
        <v>18</v>
      </c>
      <c r="F243" s="4">
        <v>6111</v>
      </c>
      <c r="G243" s="5">
        <v>3</v>
      </c>
    </row>
    <row r="244" spans="3:7" x14ac:dyDescent="0.25">
      <c r="C244" t="s">
        <v>8</v>
      </c>
      <c r="D244" t="s">
        <v>34</v>
      </c>
      <c r="E244" t="s">
        <v>31</v>
      </c>
      <c r="F244" s="4">
        <v>3507</v>
      </c>
      <c r="G244" s="5">
        <v>288</v>
      </c>
    </row>
    <row r="245" spans="3:7" x14ac:dyDescent="0.25">
      <c r="C245" t="s">
        <v>6</v>
      </c>
      <c r="D245" t="s">
        <v>36</v>
      </c>
      <c r="E245" t="s">
        <v>13</v>
      </c>
      <c r="F245" s="4">
        <v>4319</v>
      </c>
      <c r="G245" s="5">
        <v>30</v>
      </c>
    </row>
    <row r="246" spans="3:7" x14ac:dyDescent="0.25">
      <c r="C246" t="s">
        <v>40</v>
      </c>
      <c r="D246" t="s">
        <v>38</v>
      </c>
      <c r="E246" t="s">
        <v>26</v>
      </c>
      <c r="F246" s="4">
        <v>609</v>
      </c>
      <c r="G246" s="5">
        <v>87</v>
      </c>
    </row>
    <row r="247" spans="3:7" x14ac:dyDescent="0.25">
      <c r="C247" t="s">
        <v>40</v>
      </c>
      <c r="D247" t="s">
        <v>39</v>
      </c>
      <c r="E247" t="s">
        <v>27</v>
      </c>
      <c r="F247" s="4">
        <v>6370</v>
      </c>
      <c r="G247" s="5">
        <v>30</v>
      </c>
    </row>
    <row r="248" spans="3:7" x14ac:dyDescent="0.25">
      <c r="C248" t="s">
        <v>5</v>
      </c>
      <c r="D248" t="s">
        <v>38</v>
      </c>
      <c r="E248" t="s">
        <v>19</v>
      </c>
      <c r="F248" s="4">
        <v>5474</v>
      </c>
      <c r="G248" s="5">
        <v>168</v>
      </c>
    </row>
    <row r="249" spans="3:7" x14ac:dyDescent="0.25">
      <c r="C249" t="s">
        <v>40</v>
      </c>
      <c r="D249" t="s">
        <v>36</v>
      </c>
      <c r="E249" t="s">
        <v>27</v>
      </c>
      <c r="F249" s="4">
        <v>3164</v>
      </c>
      <c r="G249" s="5">
        <v>306</v>
      </c>
    </row>
    <row r="250" spans="3:7" x14ac:dyDescent="0.25">
      <c r="C250" t="s">
        <v>6</v>
      </c>
      <c r="D250" t="s">
        <v>35</v>
      </c>
      <c r="E250" t="s">
        <v>4</v>
      </c>
      <c r="F250" s="4">
        <v>1302</v>
      </c>
      <c r="G250" s="5">
        <v>402</v>
      </c>
    </row>
    <row r="251" spans="3:7" x14ac:dyDescent="0.25">
      <c r="C251" t="s">
        <v>3</v>
      </c>
      <c r="D251" t="s">
        <v>37</v>
      </c>
      <c r="E251" t="s">
        <v>28</v>
      </c>
      <c r="F251" s="4">
        <v>7308</v>
      </c>
      <c r="G251" s="5">
        <v>327</v>
      </c>
    </row>
    <row r="252" spans="3:7" x14ac:dyDescent="0.25">
      <c r="C252" t="s">
        <v>40</v>
      </c>
      <c r="D252" t="s">
        <v>37</v>
      </c>
      <c r="E252" t="s">
        <v>27</v>
      </c>
      <c r="F252" s="4">
        <v>6132</v>
      </c>
      <c r="G252" s="5">
        <v>93</v>
      </c>
    </row>
    <row r="253" spans="3:7" x14ac:dyDescent="0.25">
      <c r="C253" t="s">
        <v>10</v>
      </c>
      <c r="D253" t="s">
        <v>35</v>
      </c>
      <c r="E253" t="s">
        <v>14</v>
      </c>
      <c r="F253" s="4">
        <v>3472</v>
      </c>
      <c r="G253" s="5">
        <v>96</v>
      </c>
    </row>
    <row r="254" spans="3:7" x14ac:dyDescent="0.25">
      <c r="C254" t="s">
        <v>8</v>
      </c>
      <c r="D254" t="s">
        <v>39</v>
      </c>
      <c r="E254" t="s">
        <v>18</v>
      </c>
      <c r="F254" s="4">
        <v>9660</v>
      </c>
      <c r="G254" s="5">
        <v>27</v>
      </c>
    </row>
    <row r="255" spans="3:7" x14ac:dyDescent="0.25">
      <c r="C255" t="s">
        <v>9</v>
      </c>
      <c r="D255" t="s">
        <v>38</v>
      </c>
      <c r="E255" t="s">
        <v>26</v>
      </c>
      <c r="F255" s="4">
        <v>2436</v>
      </c>
      <c r="G255" s="5">
        <v>99</v>
      </c>
    </row>
    <row r="256" spans="3:7" x14ac:dyDescent="0.25">
      <c r="C256" t="s">
        <v>9</v>
      </c>
      <c r="D256" t="s">
        <v>38</v>
      </c>
      <c r="E256" t="s">
        <v>33</v>
      </c>
      <c r="F256" s="4">
        <v>9506</v>
      </c>
      <c r="G256" s="5">
        <v>87</v>
      </c>
    </row>
    <row r="257" spans="3:7" x14ac:dyDescent="0.25">
      <c r="C257" t="s">
        <v>10</v>
      </c>
      <c r="D257" t="s">
        <v>37</v>
      </c>
      <c r="E257" t="s">
        <v>21</v>
      </c>
      <c r="F257" s="4">
        <v>245</v>
      </c>
      <c r="G257" s="5">
        <v>288</v>
      </c>
    </row>
    <row r="258" spans="3:7" x14ac:dyDescent="0.25">
      <c r="C258" t="s">
        <v>8</v>
      </c>
      <c r="D258" t="s">
        <v>35</v>
      </c>
      <c r="E258" t="s">
        <v>20</v>
      </c>
      <c r="F258" s="4">
        <v>2702</v>
      </c>
      <c r="G258" s="5">
        <v>363</v>
      </c>
    </row>
    <row r="259" spans="3:7" x14ac:dyDescent="0.25">
      <c r="C259" t="s">
        <v>10</v>
      </c>
      <c r="D259" t="s">
        <v>34</v>
      </c>
      <c r="E259" t="s">
        <v>17</v>
      </c>
      <c r="F259" s="4">
        <v>700</v>
      </c>
      <c r="G259" s="5">
        <v>87</v>
      </c>
    </row>
    <row r="260" spans="3:7" x14ac:dyDescent="0.25">
      <c r="C260" t="s">
        <v>6</v>
      </c>
      <c r="D260" t="s">
        <v>34</v>
      </c>
      <c r="E260" t="s">
        <v>17</v>
      </c>
      <c r="F260" s="4">
        <v>3759</v>
      </c>
      <c r="G260" s="5">
        <v>150</v>
      </c>
    </row>
    <row r="261" spans="3:7" x14ac:dyDescent="0.25">
      <c r="C261" t="s">
        <v>2</v>
      </c>
      <c r="D261" t="s">
        <v>35</v>
      </c>
      <c r="E261" t="s">
        <v>17</v>
      </c>
      <c r="F261" s="4">
        <v>1589</v>
      </c>
      <c r="G261" s="5">
        <v>303</v>
      </c>
    </row>
    <row r="262" spans="3:7" x14ac:dyDescent="0.25">
      <c r="C262" t="s">
        <v>7</v>
      </c>
      <c r="D262" t="s">
        <v>35</v>
      </c>
      <c r="E262" t="s">
        <v>28</v>
      </c>
      <c r="F262" s="4">
        <v>5194</v>
      </c>
      <c r="G262" s="5">
        <v>288</v>
      </c>
    </row>
    <row r="263" spans="3:7" x14ac:dyDescent="0.25">
      <c r="C263" t="s">
        <v>10</v>
      </c>
      <c r="D263" t="s">
        <v>36</v>
      </c>
      <c r="E263" t="s">
        <v>13</v>
      </c>
      <c r="F263" s="4">
        <v>945</v>
      </c>
      <c r="G263" s="5">
        <v>75</v>
      </c>
    </row>
    <row r="264" spans="3:7" x14ac:dyDescent="0.25">
      <c r="C264" t="s">
        <v>40</v>
      </c>
      <c r="D264" t="s">
        <v>38</v>
      </c>
      <c r="E264" t="s">
        <v>31</v>
      </c>
      <c r="F264" s="4">
        <v>1988</v>
      </c>
      <c r="G264" s="5">
        <v>39</v>
      </c>
    </row>
    <row r="265" spans="3:7" x14ac:dyDescent="0.25">
      <c r="C265" t="s">
        <v>6</v>
      </c>
      <c r="D265" t="s">
        <v>34</v>
      </c>
      <c r="E265" t="s">
        <v>32</v>
      </c>
      <c r="F265" s="4">
        <v>6734</v>
      </c>
      <c r="G265" s="5">
        <v>123</v>
      </c>
    </row>
    <row r="266" spans="3:7" x14ac:dyDescent="0.25">
      <c r="C266" t="s">
        <v>40</v>
      </c>
      <c r="D266" t="s">
        <v>36</v>
      </c>
      <c r="E266" t="s">
        <v>4</v>
      </c>
      <c r="F266" s="4">
        <v>217</v>
      </c>
      <c r="G266" s="5">
        <v>36</v>
      </c>
    </row>
    <row r="267" spans="3:7" x14ac:dyDescent="0.25">
      <c r="C267" t="s">
        <v>5</v>
      </c>
      <c r="D267" t="s">
        <v>34</v>
      </c>
      <c r="E267" t="s">
        <v>22</v>
      </c>
      <c r="F267" s="4">
        <v>6279</v>
      </c>
      <c r="G267" s="5">
        <v>237</v>
      </c>
    </row>
    <row r="268" spans="3:7" x14ac:dyDescent="0.25">
      <c r="C268" t="s">
        <v>40</v>
      </c>
      <c r="D268" t="s">
        <v>36</v>
      </c>
      <c r="E268" t="s">
        <v>13</v>
      </c>
      <c r="F268" s="4">
        <v>4424</v>
      </c>
      <c r="G268" s="5">
        <v>201</v>
      </c>
    </row>
    <row r="269" spans="3:7" x14ac:dyDescent="0.25">
      <c r="C269" t="s">
        <v>2</v>
      </c>
      <c r="D269" t="s">
        <v>36</v>
      </c>
      <c r="E269" t="s">
        <v>17</v>
      </c>
      <c r="F269" s="4">
        <v>189</v>
      </c>
      <c r="G269" s="5">
        <v>48</v>
      </c>
    </row>
    <row r="270" spans="3:7" x14ac:dyDescent="0.25">
      <c r="C270" t="s">
        <v>5</v>
      </c>
      <c r="D270" t="s">
        <v>35</v>
      </c>
      <c r="E270" t="s">
        <v>22</v>
      </c>
      <c r="F270" s="4">
        <v>490</v>
      </c>
      <c r="G270" s="5">
        <v>84</v>
      </c>
    </row>
    <row r="271" spans="3:7" x14ac:dyDescent="0.25">
      <c r="C271" t="s">
        <v>8</v>
      </c>
      <c r="D271" t="s">
        <v>37</v>
      </c>
      <c r="E271" t="s">
        <v>21</v>
      </c>
      <c r="F271" s="4">
        <v>434</v>
      </c>
      <c r="G271" s="5">
        <v>87</v>
      </c>
    </row>
    <row r="272" spans="3:7" x14ac:dyDescent="0.25">
      <c r="C272" t="s">
        <v>7</v>
      </c>
      <c r="D272" t="s">
        <v>38</v>
      </c>
      <c r="E272" t="s">
        <v>30</v>
      </c>
      <c r="F272" s="4">
        <v>10129</v>
      </c>
      <c r="G272" s="5">
        <v>312</v>
      </c>
    </row>
    <row r="273" spans="3:7" x14ac:dyDescent="0.25">
      <c r="C273" t="s">
        <v>3</v>
      </c>
      <c r="D273" t="s">
        <v>39</v>
      </c>
      <c r="E273" t="s">
        <v>28</v>
      </c>
      <c r="F273" s="4">
        <v>1652</v>
      </c>
      <c r="G273" s="5">
        <v>102</v>
      </c>
    </row>
    <row r="274" spans="3:7" x14ac:dyDescent="0.25">
      <c r="C274" t="s">
        <v>8</v>
      </c>
      <c r="D274" t="s">
        <v>38</v>
      </c>
      <c r="E274" t="s">
        <v>21</v>
      </c>
      <c r="F274" s="4">
        <v>6433</v>
      </c>
      <c r="G274" s="5">
        <v>78</v>
      </c>
    </row>
    <row r="275" spans="3:7" x14ac:dyDescent="0.25">
      <c r="C275" t="s">
        <v>3</v>
      </c>
      <c r="D275" t="s">
        <v>34</v>
      </c>
      <c r="E275" t="s">
        <v>23</v>
      </c>
      <c r="F275" s="4">
        <v>2212</v>
      </c>
      <c r="G275" s="5">
        <v>117</v>
      </c>
    </row>
    <row r="276" spans="3:7" x14ac:dyDescent="0.25">
      <c r="C276" t="s">
        <v>41</v>
      </c>
      <c r="D276" t="s">
        <v>35</v>
      </c>
      <c r="E276" t="s">
        <v>19</v>
      </c>
      <c r="F276" s="4">
        <v>609</v>
      </c>
      <c r="G276" s="5">
        <v>99</v>
      </c>
    </row>
    <row r="277" spans="3:7" x14ac:dyDescent="0.25">
      <c r="C277" t="s">
        <v>40</v>
      </c>
      <c r="D277" t="s">
        <v>35</v>
      </c>
      <c r="E277" t="s">
        <v>24</v>
      </c>
      <c r="F277" s="4">
        <v>1638</v>
      </c>
      <c r="G277" s="5">
        <v>48</v>
      </c>
    </row>
    <row r="278" spans="3:7" x14ac:dyDescent="0.25">
      <c r="C278" t="s">
        <v>7</v>
      </c>
      <c r="D278" t="s">
        <v>34</v>
      </c>
      <c r="E278" t="s">
        <v>15</v>
      </c>
      <c r="F278" s="4">
        <v>3829</v>
      </c>
      <c r="G278" s="5">
        <v>24</v>
      </c>
    </row>
    <row r="279" spans="3:7" x14ac:dyDescent="0.25">
      <c r="C279" t="s">
        <v>40</v>
      </c>
      <c r="D279" t="s">
        <v>39</v>
      </c>
      <c r="E279" t="s">
        <v>15</v>
      </c>
      <c r="F279" s="4">
        <v>5775</v>
      </c>
      <c r="G279" s="5">
        <v>42</v>
      </c>
    </row>
    <row r="280" spans="3:7" x14ac:dyDescent="0.25">
      <c r="C280" t="s">
        <v>6</v>
      </c>
      <c r="D280" t="s">
        <v>35</v>
      </c>
      <c r="E280" t="s">
        <v>20</v>
      </c>
      <c r="F280" s="4">
        <v>1071</v>
      </c>
      <c r="G280" s="5">
        <v>270</v>
      </c>
    </row>
    <row r="281" spans="3:7" x14ac:dyDescent="0.25">
      <c r="C281" t="s">
        <v>8</v>
      </c>
      <c r="D281" t="s">
        <v>36</v>
      </c>
      <c r="E281" t="s">
        <v>23</v>
      </c>
      <c r="F281" s="4">
        <v>5019</v>
      </c>
      <c r="G281" s="5">
        <v>150</v>
      </c>
    </row>
    <row r="282" spans="3:7" x14ac:dyDescent="0.25">
      <c r="C282" t="s">
        <v>2</v>
      </c>
      <c r="D282" t="s">
        <v>37</v>
      </c>
      <c r="E282" t="s">
        <v>15</v>
      </c>
      <c r="F282" s="4">
        <v>2863</v>
      </c>
      <c r="G282" s="5">
        <v>42</v>
      </c>
    </row>
    <row r="283" spans="3:7" x14ac:dyDescent="0.25">
      <c r="C283" t="s">
        <v>40</v>
      </c>
      <c r="D283" t="s">
        <v>35</v>
      </c>
      <c r="E283" t="s">
        <v>29</v>
      </c>
      <c r="F283" s="4">
        <v>1617</v>
      </c>
      <c r="G283" s="5">
        <v>126</v>
      </c>
    </row>
    <row r="284" spans="3:7" x14ac:dyDescent="0.25">
      <c r="C284" t="s">
        <v>6</v>
      </c>
      <c r="D284" t="s">
        <v>37</v>
      </c>
      <c r="E284" t="s">
        <v>26</v>
      </c>
      <c r="F284" s="4">
        <v>6818</v>
      </c>
      <c r="G284" s="5">
        <v>6</v>
      </c>
    </row>
    <row r="285" spans="3:7" x14ac:dyDescent="0.25">
      <c r="C285" t="s">
        <v>3</v>
      </c>
      <c r="D285" t="s">
        <v>35</v>
      </c>
      <c r="E285" t="s">
        <v>15</v>
      </c>
      <c r="F285" s="4">
        <v>6657</v>
      </c>
      <c r="G285" s="5">
        <v>276</v>
      </c>
    </row>
    <row r="286" spans="3:7" x14ac:dyDescent="0.25">
      <c r="C286" t="s">
        <v>3</v>
      </c>
      <c r="D286" t="s">
        <v>34</v>
      </c>
      <c r="E286" t="s">
        <v>17</v>
      </c>
      <c r="F286" s="4">
        <v>2919</v>
      </c>
      <c r="G286" s="5">
        <v>93</v>
      </c>
    </row>
    <row r="287" spans="3:7" x14ac:dyDescent="0.25">
      <c r="C287" t="s">
        <v>2</v>
      </c>
      <c r="D287" t="s">
        <v>36</v>
      </c>
      <c r="E287" t="s">
        <v>31</v>
      </c>
      <c r="F287" s="4">
        <v>3094</v>
      </c>
      <c r="G287" s="5">
        <v>246</v>
      </c>
    </row>
    <row r="288" spans="3:7" x14ac:dyDescent="0.25">
      <c r="C288" t="s">
        <v>6</v>
      </c>
      <c r="D288" t="s">
        <v>39</v>
      </c>
      <c r="E288" t="s">
        <v>24</v>
      </c>
      <c r="F288" s="4">
        <v>2989</v>
      </c>
      <c r="G288" s="5">
        <v>3</v>
      </c>
    </row>
    <row r="289" spans="3:7" x14ac:dyDescent="0.25">
      <c r="C289" t="s">
        <v>8</v>
      </c>
      <c r="D289" t="s">
        <v>38</v>
      </c>
      <c r="E289" t="s">
        <v>27</v>
      </c>
      <c r="F289" s="4">
        <v>2268</v>
      </c>
      <c r="G289" s="5">
        <v>63</v>
      </c>
    </row>
    <row r="290" spans="3:7" x14ac:dyDescent="0.25">
      <c r="C290" t="s">
        <v>5</v>
      </c>
      <c r="D290" t="s">
        <v>35</v>
      </c>
      <c r="E290" t="s">
        <v>31</v>
      </c>
      <c r="F290" s="4">
        <v>4753</v>
      </c>
      <c r="G290" s="5">
        <v>246</v>
      </c>
    </row>
    <row r="291" spans="3:7" x14ac:dyDescent="0.25">
      <c r="C291" t="s">
        <v>2</v>
      </c>
      <c r="D291" t="s">
        <v>34</v>
      </c>
      <c r="E291" t="s">
        <v>19</v>
      </c>
      <c r="F291" s="4">
        <v>7511</v>
      </c>
      <c r="G291" s="5">
        <v>120</v>
      </c>
    </row>
    <row r="292" spans="3:7" x14ac:dyDescent="0.25">
      <c r="C292" t="s">
        <v>2</v>
      </c>
      <c r="D292" t="s">
        <v>38</v>
      </c>
      <c r="E292" t="s">
        <v>31</v>
      </c>
      <c r="F292" s="4">
        <v>4326</v>
      </c>
      <c r="G292" s="5">
        <v>348</v>
      </c>
    </row>
    <row r="293" spans="3:7" x14ac:dyDescent="0.25">
      <c r="C293" t="s">
        <v>41</v>
      </c>
      <c r="D293" t="s">
        <v>34</v>
      </c>
      <c r="E293" t="s">
        <v>23</v>
      </c>
      <c r="F293" s="4">
        <v>4935</v>
      </c>
      <c r="G293" s="5">
        <v>126</v>
      </c>
    </row>
    <row r="294" spans="3:7" x14ac:dyDescent="0.25">
      <c r="C294" t="s">
        <v>6</v>
      </c>
      <c r="D294" t="s">
        <v>35</v>
      </c>
      <c r="E294" t="s">
        <v>30</v>
      </c>
      <c r="F294" s="4">
        <v>4781</v>
      </c>
      <c r="G294" s="5">
        <v>123</v>
      </c>
    </row>
    <row r="295" spans="3:7" x14ac:dyDescent="0.25">
      <c r="C295" t="s">
        <v>5</v>
      </c>
      <c r="D295" t="s">
        <v>38</v>
      </c>
      <c r="E295" t="s">
        <v>25</v>
      </c>
      <c r="F295" s="4">
        <v>7483</v>
      </c>
      <c r="G295" s="5">
        <v>45</v>
      </c>
    </row>
    <row r="296" spans="3:7" x14ac:dyDescent="0.25">
      <c r="C296" t="s">
        <v>10</v>
      </c>
      <c r="D296" t="s">
        <v>38</v>
      </c>
      <c r="E296" t="s">
        <v>4</v>
      </c>
      <c r="F296" s="4">
        <v>6860</v>
      </c>
      <c r="G296" s="5">
        <v>126</v>
      </c>
    </row>
    <row r="297" spans="3:7" x14ac:dyDescent="0.25">
      <c r="C297" t="s">
        <v>40</v>
      </c>
      <c r="D297" t="s">
        <v>37</v>
      </c>
      <c r="E297" t="s">
        <v>29</v>
      </c>
      <c r="F297" s="4">
        <v>9002</v>
      </c>
      <c r="G297" s="5">
        <v>72</v>
      </c>
    </row>
    <row r="298" spans="3:7" x14ac:dyDescent="0.25">
      <c r="C298" t="s">
        <v>6</v>
      </c>
      <c r="D298" t="s">
        <v>36</v>
      </c>
      <c r="E298" t="s">
        <v>29</v>
      </c>
      <c r="F298" s="4">
        <v>1400</v>
      </c>
      <c r="G298" s="5">
        <v>135</v>
      </c>
    </row>
    <row r="299" spans="3:7" x14ac:dyDescent="0.25">
      <c r="C299" t="s">
        <v>10</v>
      </c>
      <c r="D299" t="s">
        <v>34</v>
      </c>
      <c r="E299" t="s">
        <v>22</v>
      </c>
      <c r="F299" s="4">
        <v>4053</v>
      </c>
      <c r="G299" s="5">
        <v>24</v>
      </c>
    </row>
    <row r="300" spans="3:7" x14ac:dyDescent="0.25">
      <c r="C300" t="s">
        <v>7</v>
      </c>
      <c r="D300" t="s">
        <v>36</v>
      </c>
      <c r="E300" t="s">
        <v>31</v>
      </c>
      <c r="F300" s="4">
        <v>2149</v>
      </c>
      <c r="G300" s="5">
        <v>117</v>
      </c>
    </row>
    <row r="301" spans="3:7" x14ac:dyDescent="0.25">
      <c r="C301" t="s">
        <v>3</v>
      </c>
      <c r="D301" t="s">
        <v>39</v>
      </c>
      <c r="E301" t="s">
        <v>29</v>
      </c>
      <c r="F301" s="4">
        <v>3640</v>
      </c>
      <c r="G301" s="5">
        <v>51</v>
      </c>
    </row>
    <row r="302" spans="3:7" x14ac:dyDescent="0.25">
      <c r="C302" t="s">
        <v>2</v>
      </c>
      <c r="D302" t="s">
        <v>39</v>
      </c>
      <c r="E302" t="s">
        <v>23</v>
      </c>
      <c r="F302" s="4">
        <v>630</v>
      </c>
      <c r="G302" s="5">
        <v>36</v>
      </c>
    </row>
    <row r="303" spans="3:7" x14ac:dyDescent="0.25">
      <c r="C303" t="s">
        <v>9</v>
      </c>
      <c r="D303" t="s">
        <v>35</v>
      </c>
      <c r="E303" t="s">
        <v>27</v>
      </c>
      <c r="F303" s="4">
        <v>2429</v>
      </c>
      <c r="G303" s="5">
        <v>144</v>
      </c>
    </row>
    <row r="304" spans="3:7" x14ac:dyDescent="0.25">
      <c r="C304" t="s">
        <v>9</v>
      </c>
      <c r="D304" t="s">
        <v>36</v>
      </c>
      <c r="E304" t="s">
        <v>25</v>
      </c>
      <c r="F304" s="4">
        <v>2142</v>
      </c>
      <c r="G304" s="5">
        <v>114</v>
      </c>
    </row>
    <row r="305" spans="3:7" x14ac:dyDescent="0.25">
      <c r="C305" t="s">
        <v>7</v>
      </c>
      <c r="D305" t="s">
        <v>37</v>
      </c>
      <c r="E305" t="s">
        <v>30</v>
      </c>
      <c r="F305" s="4">
        <v>6454</v>
      </c>
      <c r="G305" s="5">
        <v>54</v>
      </c>
    </row>
    <row r="306" spans="3:7" x14ac:dyDescent="0.25">
      <c r="C306" t="s">
        <v>7</v>
      </c>
      <c r="D306" t="s">
        <v>37</v>
      </c>
      <c r="E306" t="s">
        <v>16</v>
      </c>
      <c r="F306" s="4">
        <v>4487</v>
      </c>
      <c r="G306" s="5">
        <v>333</v>
      </c>
    </row>
    <row r="307" spans="3:7" x14ac:dyDescent="0.25">
      <c r="C307" t="s">
        <v>3</v>
      </c>
      <c r="D307" t="s">
        <v>37</v>
      </c>
      <c r="E307" t="s">
        <v>4</v>
      </c>
      <c r="F307" s="4">
        <v>938</v>
      </c>
      <c r="G307" s="5">
        <v>366</v>
      </c>
    </row>
    <row r="308" spans="3:7" x14ac:dyDescent="0.25">
      <c r="C308" t="s">
        <v>3</v>
      </c>
      <c r="D308" t="s">
        <v>38</v>
      </c>
      <c r="E308" t="s">
        <v>26</v>
      </c>
      <c r="F308" s="4">
        <v>8841</v>
      </c>
      <c r="G308" s="5">
        <v>303</v>
      </c>
    </row>
    <row r="309" spans="3:7" x14ac:dyDescent="0.25">
      <c r="C309" t="s">
        <v>2</v>
      </c>
      <c r="D309" t="s">
        <v>39</v>
      </c>
      <c r="E309" t="s">
        <v>33</v>
      </c>
      <c r="F309" s="4">
        <v>4018</v>
      </c>
      <c r="G309" s="5">
        <v>126</v>
      </c>
    </row>
    <row r="310" spans="3:7" x14ac:dyDescent="0.25">
      <c r="C310" t="s">
        <v>41</v>
      </c>
      <c r="D310" t="s">
        <v>37</v>
      </c>
      <c r="E310" t="s">
        <v>15</v>
      </c>
      <c r="F310" s="4">
        <v>714</v>
      </c>
      <c r="G310" s="5">
        <v>231</v>
      </c>
    </row>
    <row r="311" spans="3:7" x14ac:dyDescent="0.25">
      <c r="C311" t="s">
        <v>9</v>
      </c>
      <c r="D311" t="s">
        <v>38</v>
      </c>
      <c r="E311" t="s">
        <v>25</v>
      </c>
      <c r="F311" s="4">
        <v>3850</v>
      </c>
      <c r="G311" s="5">
        <v>102</v>
      </c>
    </row>
    <row r="312" spans="3:7" x14ac:dyDescent="0.25">
      <c r="F312" s="4"/>
      <c r="G312" s="5"/>
    </row>
    <row r="313" spans="3:7" x14ac:dyDescent="0.25">
      <c r="F313" s="4"/>
      <c r="G313" s="5"/>
    </row>
    <row r="314" spans="3:7" x14ac:dyDescent="0.25">
      <c r="F314" s="4"/>
      <c r="G314" s="5"/>
    </row>
    <row r="315" spans="3:7" x14ac:dyDescent="0.25">
      <c r="F315" s="4"/>
      <c r="G315" s="5"/>
    </row>
    <row r="316" spans="3:7" x14ac:dyDescent="0.25">
      <c r="F316" s="4"/>
      <c r="G316" s="5"/>
    </row>
    <row r="317" spans="3:7" x14ac:dyDescent="0.25">
      <c r="F317" s="4"/>
      <c r="G317" s="5"/>
    </row>
    <row r="318" spans="3:7" x14ac:dyDescent="0.25">
      <c r="F318" s="4"/>
      <c r="G318" s="5"/>
    </row>
    <row r="319" spans="3:7" x14ac:dyDescent="0.25">
      <c r="F319" s="4"/>
      <c r="G319" s="5"/>
    </row>
    <row r="320" spans="3:7"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row r="654" spans="6:7" x14ac:dyDescent="0.25">
      <c r="F654" s="4"/>
      <c r="G654" s="5"/>
    </row>
    <row r="655" spans="6:7" x14ac:dyDescent="0.25">
      <c r="F655" s="4"/>
      <c r="G655" s="5"/>
    </row>
    <row r="656" spans="6:7" x14ac:dyDescent="0.25">
      <c r="F656" s="4"/>
      <c r="G656" s="5"/>
    </row>
    <row r="657" spans="6:7" x14ac:dyDescent="0.25">
      <c r="F657" s="4"/>
      <c r="G657" s="5"/>
    </row>
    <row r="658" spans="6:7" x14ac:dyDescent="0.25">
      <c r="F658" s="4"/>
      <c r="G658" s="5"/>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5CD21-8A7F-45A5-B4B5-60B858673903}">
  <dimension ref="A1:L301"/>
  <sheetViews>
    <sheetView workbookViewId="0">
      <selection activeCell="I9" sqref="I9"/>
    </sheetView>
  </sheetViews>
  <sheetFormatPr defaultRowHeight="15" x14ac:dyDescent="0.25"/>
  <cols>
    <col min="1" max="1" width="16" bestFit="1" customWidth="1"/>
    <col min="2" max="2" width="12.85546875" customWidth="1"/>
    <col min="3" max="3" width="21.85546875" bestFit="1" customWidth="1"/>
    <col min="4" max="4" width="10.42578125" customWidth="1"/>
    <col min="6" max="7" width="12.28515625" bestFit="1" customWidth="1"/>
    <col min="11" max="11" width="21.85546875" bestFit="1" customWidth="1"/>
    <col min="12" max="12" width="14.5703125" bestFit="1" customWidth="1"/>
  </cols>
  <sheetData>
    <row r="1" spans="1:12" x14ac:dyDescent="0.25">
      <c r="A1" s="6" t="s">
        <v>11</v>
      </c>
      <c r="B1" s="6" t="s">
        <v>12</v>
      </c>
      <c r="C1" s="6" t="s">
        <v>0</v>
      </c>
      <c r="D1" s="10" t="s">
        <v>1</v>
      </c>
      <c r="E1" s="10" t="s">
        <v>50</v>
      </c>
      <c r="F1" s="6" t="s">
        <v>51</v>
      </c>
      <c r="G1" s="10" t="s">
        <v>71</v>
      </c>
    </row>
    <row r="2" spans="1:12" x14ac:dyDescent="0.25">
      <c r="A2" t="s">
        <v>40</v>
      </c>
      <c r="B2" t="s">
        <v>37</v>
      </c>
      <c r="C2" t="s">
        <v>30</v>
      </c>
      <c r="D2" s="4">
        <v>1624</v>
      </c>
      <c r="E2" s="5">
        <v>114</v>
      </c>
      <c r="F2">
        <f>_xlfn.XLOOKUP(data[[#This Row],[Product]],products[Product],products[Cost per unit])</f>
        <v>14.49</v>
      </c>
      <c r="G2" s="26">
        <f>data[[#This Row],[Cost per unit]]*data[[#This Row],[Units]]</f>
        <v>1651.8600000000001</v>
      </c>
      <c r="K2" t="s">
        <v>0</v>
      </c>
      <c r="L2" t="s">
        <v>51</v>
      </c>
    </row>
    <row r="3" spans="1:12" x14ac:dyDescent="0.25">
      <c r="A3" t="s">
        <v>8</v>
      </c>
      <c r="B3" t="s">
        <v>35</v>
      </c>
      <c r="C3" t="s">
        <v>32</v>
      </c>
      <c r="D3" s="4">
        <v>6706</v>
      </c>
      <c r="E3" s="5">
        <v>459</v>
      </c>
      <c r="F3">
        <f>_xlfn.XLOOKUP(data[[#This Row],[Product]],products[Product],products[Cost per unit])</f>
        <v>8.65</v>
      </c>
      <c r="G3" s="26">
        <f>data[[#This Row],[Cost per unit]]*data[[#This Row],[Units]]</f>
        <v>3970.3500000000004</v>
      </c>
      <c r="K3" t="s">
        <v>13</v>
      </c>
      <c r="L3" s="11">
        <v>9.33</v>
      </c>
    </row>
    <row r="4" spans="1:12" x14ac:dyDescent="0.25">
      <c r="A4" t="s">
        <v>9</v>
      </c>
      <c r="B4" t="s">
        <v>35</v>
      </c>
      <c r="C4" t="s">
        <v>4</v>
      </c>
      <c r="D4" s="4">
        <v>959</v>
      </c>
      <c r="E4" s="5">
        <v>147</v>
      </c>
      <c r="F4">
        <f>_xlfn.XLOOKUP(data[[#This Row],[Product]],products[Product],products[Cost per unit])</f>
        <v>11.88</v>
      </c>
      <c r="G4" s="26">
        <f>data[[#This Row],[Cost per unit]]*data[[#This Row],[Units]]</f>
        <v>1746.3600000000001</v>
      </c>
      <c r="K4" t="s">
        <v>14</v>
      </c>
      <c r="L4" s="11">
        <v>11.7</v>
      </c>
    </row>
    <row r="5" spans="1:12" x14ac:dyDescent="0.25">
      <c r="A5" t="s">
        <v>41</v>
      </c>
      <c r="B5" t="s">
        <v>36</v>
      </c>
      <c r="C5" t="s">
        <v>18</v>
      </c>
      <c r="D5" s="4">
        <v>9632</v>
      </c>
      <c r="E5" s="5">
        <v>288</v>
      </c>
      <c r="F5">
        <f>_xlfn.XLOOKUP(data[[#This Row],[Product]],products[Product],products[Cost per unit])</f>
        <v>6.47</v>
      </c>
      <c r="G5" s="26">
        <f>data[[#This Row],[Cost per unit]]*data[[#This Row],[Units]]</f>
        <v>1863.36</v>
      </c>
      <c r="K5" t="s">
        <v>4</v>
      </c>
      <c r="L5" s="11">
        <v>11.88</v>
      </c>
    </row>
    <row r="6" spans="1:12" x14ac:dyDescent="0.25">
      <c r="A6" t="s">
        <v>6</v>
      </c>
      <c r="B6" t="s">
        <v>39</v>
      </c>
      <c r="C6" t="s">
        <v>25</v>
      </c>
      <c r="D6" s="4">
        <v>2100</v>
      </c>
      <c r="E6" s="5">
        <v>414</v>
      </c>
      <c r="F6">
        <f>_xlfn.XLOOKUP(data[[#This Row],[Product]],products[Product],products[Cost per unit])</f>
        <v>13.15</v>
      </c>
      <c r="G6" s="26">
        <f>data[[#This Row],[Cost per unit]]*data[[#This Row],[Units]]</f>
        <v>5444.1</v>
      </c>
      <c r="K6" t="s">
        <v>15</v>
      </c>
      <c r="L6" s="11">
        <v>11.73</v>
      </c>
    </row>
    <row r="7" spans="1:12" x14ac:dyDescent="0.25">
      <c r="A7" t="s">
        <v>40</v>
      </c>
      <c r="B7" t="s">
        <v>35</v>
      </c>
      <c r="C7" t="s">
        <v>33</v>
      </c>
      <c r="D7" s="4">
        <v>8869</v>
      </c>
      <c r="E7" s="5">
        <v>432</v>
      </c>
      <c r="F7">
        <f>_xlfn.XLOOKUP(data[[#This Row],[Product]],products[Product],products[Cost per unit])</f>
        <v>12.37</v>
      </c>
      <c r="G7" s="26">
        <f>data[[#This Row],[Cost per unit]]*data[[#This Row],[Units]]</f>
        <v>5343.8399999999992</v>
      </c>
      <c r="K7" t="s">
        <v>16</v>
      </c>
      <c r="L7" s="11">
        <v>8.7899999999999991</v>
      </c>
    </row>
    <row r="8" spans="1:12" x14ac:dyDescent="0.25">
      <c r="A8" t="s">
        <v>6</v>
      </c>
      <c r="B8" t="s">
        <v>38</v>
      </c>
      <c r="C8" t="s">
        <v>31</v>
      </c>
      <c r="D8" s="4">
        <v>2681</v>
      </c>
      <c r="E8" s="5">
        <v>54</v>
      </c>
      <c r="F8">
        <f>_xlfn.XLOOKUP(data[[#This Row],[Product]],products[Product],products[Cost per unit])</f>
        <v>5.79</v>
      </c>
      <c r="G8" s="26">
        <f>data[[#This Row],[Cost per unit]]*data[[#This Row],[Units]]</f>
        <v>312.66000000000003</v>
      </c>
      <c r="K8" t="s">
        <v>17</v>
      </c>
      <c r="L8" s="11">
        <v>3.11</v>
      </c>
    </row>
    <row r="9" spans="1:12" x14ac:dyDescent="0.25">
      <c r="A9" t="s">
        <v>8</v>
      </c>
      <c r="B9" t="s">
        <v>35</v>
      </c>
      <c r="C9" t="s">
        <v>22</v>
      </c>
      <c r="D9" s="4">
        <v>5012</v>
      </c>
      <c r="E9" s="5">
        <v>210</v>
      </c>
      <c r="F9">
        <f>_xlfn.XLOOKUP(data[[#This Row],[Product]],products[Product],products[Cost per unit])</f>
        <v>9.77</v>
      </c>
      <c r="G9" s="26">
        <f>data[[#This Row],[Cost per unit]]*data[[#This Row],[Units]]</f>
        <v>2051.6999999999998</v>
      </c>
      <c r="K9" t="s">
        <v>18</v>
      </c>
      <c r="L9" s="11">
        <v>6.47</v>
      </c>
    </row>
    <row r="10" spans="1:12" x14ac:dyDescent="0.25">
      <c r="A10" t="s">
        <v>7</v>
      </c>
      <c r="B10" t="s">
        <v>38</v>
      </c>
      <c r="C10" t="s">
        <v>14</v>
      </c>
      <c r="D10" s="4">
        <v>1281</v>
      </c>
      <c r="E10" s="5">
        <v>75</v>
      </c>
      <c r="F10">
        <f>_xlfn.XLOOKUP(data[[#This Row],[Product]],products[Product],products[Cost per unit])</f>
        <v>11.7</v>
      </c>
      <c r="G10" s="26">
        <f>data[[#This Row],[Cost per unit]]*data[[#This Row],[Units]]</f>
        <v>877.5</v>
      </c>
      <c r="K10" t="s">
        <v>19</v>
      </c>
      <c r="L10" s="11">
        <v>7.64</v>
      </c>
    </row>
    <row r="11" spans="1:12" x14ac:dyDescent="0.25">
      <c r="A11" t="s">
        <v>5</v>
      </c>
      <c r="B11" t="s">
        <v>37</v>
      </c>
      <c r="C11" t="s">
        <v>14</v>
      </c>
      <c r="D11" s="4">
        <v>4991</v>
      </c>
      <c r="E11" s="5">
        <v>12</v>
      </c>
      <c r="F11">
        <f>_xlfn.XLOOKUP(data[[#This Row],[Product]],products[Product],products[Cost per unit])</f>
        <v>11.7</v>
      </c>
      <c r="G11" s="26">
        <f>data[[#This Row],[Cost per unit]]*data[[#This Row],[Units]]</f>
        <v>140.39999999999998</v>
      </c>
      <c r="K11" t="s">
        <v>20</v>
      </c>
      <c r="L11" s="11">
        <v>10.62</v>
      </c>
    </row>
    <row r="12" spans="1:12" x14ac:dyDescent="0.25">
      <c r="A12" t="s">
        <v>2</v>
      </c>
      <c r="B12" t="s">
        <v>39</v>
      </c>
      <c r="C12" t="s">
        <v>25</v>
      </c>
      <c r="D12" s="4">
        <v>1785</v>
      </c>
      <c r="E12" s="5">
        <v>462</v>
      </c>
      <c r="F12">
        <f>_xlfn.XLOOKUP(data[[#This Row],[Product]],products[Product],products[Cost per unit])</f>
        <v>13.15</v>
      </c>
      <c r="G12" s="26">
        <f>data[[#This Row],[Cost per unit]]*data[[#This Row],[Units]]</f>
        <v>6075.3</v>
      </c>
      <c r="K12" t="s">
        <v>21</v>
      </c>
      <c r="L12" s="11">
        <v>9</v>
      </c>
    </row>
    <row r="13" spans="1:12" x14ac:dyDescent="0.25">
      <c r="A13" t="s">
        <v>3</v>
      </c>
      <c r="B13" t="s">
        <v>37</v>
      </c>
      <c r="C13" t="s">
        <v>17</v>
      </c>
      <c r="D13" s="4">
        <v>3983</v>
      </c>
      <c r="E13" s="5">
        <v>144</v>
      </c>
      <c r="F13">
        <f>_xlfn.XLOOKUP(data[[#This Row],[Product]],products[Product],products[Cost per unit])</f>
        <v>3.11</v>
      </c>
      <c r="G13" s="26">
        <f>data[[#This Row],[Cost per unit]]*data[[#This Row],[Units]]</f>
        <v>447.84</v>
      </c>
      <c r="K13" t="s">
        <v>22</v>
      </c>
      <c r="L13" s="11">
        <v>9.77</v>
      </c>
    </row>
    <row r="14" spans="1:12" x14ac:dyDescent="0.25">
      <c r="A14" t="s">
        <v>9</v>
      </c>
      <c r="B14" t="s">
        <v>38</v>
      </c>
      <c r="C14" t="s">
        <v>16</v>
      </c>
      <c r="D14" s="4">
        <v>2646</v>
      </c>
      <c r="E14" s="5">
        <v>120</v>
      </c>
      <c r="F14">
        <f>_xlfn.XLOOKUP(data[[#This Row],[Product]],products[Product],products[Cost per unit])</f>
        <v>8.7899999999999991</v>
      </c>
      <c r="G14" s="26">
        <f>data[[#This Row],[Cost per unit]]*data[[#This Row],[Units]]</f>
        <v>1054.8</v>
      </c>
      <c r="K14" t="s">
        <v>23</v>
      </c>
      <c r="L14" s="11">
        <v>6.49</v>
      </c>
    </row>
    <row r="15" spans="1:12" x14ac:dyDescent="0.25">
      <c r="A15" t="s">
        <v>2</v>
      </c>
      <c r="B15" t="s">
        <v>34</v>
      </c>
      <c r="C15" t="s">
        <v>13</v>
      </c>
      <c r="D15" s="4">
        <v>252</v>
      </c>
      <c r="E15" s="5">
        <v>54</v>
      </c>
      <c r="F15">
        <f>_xlfn.XLOOKUP(data[[#This Row],[Product]],products[Product],products[Cost per unit])</f>
        <v>9.33</v>
      </c>
      <c r="G15" s="26">
        <f>data[[#This Row],[Cost per unit]]*data[[#This Row],[Units]]</f>
        <v>503.82</v>
      </c>
      <c r="K15" t="s">
        <v>24</v>
      </c>
      <c r="L15" s="11">
        <v>4.97</v>
      </c>
    </row>
    <row r="16" spans="1:12" x14ac:dyDescent="0.25">
      <c r="A16" t="s">
        <v>3</v>
      </c>
      <c r="B16" t="s">
        <v>35</v>
      </c>
      <c r="C16" t="s">
        <v>25</v>
      </c>
      <c r="D16" s="4">
        <v>2464</v>
      </c>
      <c r="E16" s="5">
        <v>234</v>
      </c>
      <c r="F16">
        <f>_xlfn.XLOOKUP(data[[#This Row],[Product]],products[Product],products[Cost per unit])</f>
        <v>13.15</v>
      </c>
      <c r="G16" s="26">
        <f>data[[#This Row],[Cost per unit]]*data[[#This Row],[Units]]</f>
        <v>3077.1</v>
      </c>
      <c r="K16" t="s">
        <v>25</v>
      </c>
      <c r="L16" s="11">
        <v>13.15</v>
      </c>
    </row>
    <row r="17" spans="1:12" x14ac:dyDescent="0.25">
      <c r="A17" t="s">
        <v>3</v>
      </c>
      <c r="B17" t="s">
        <v>35</v>
      </c>
      <c r="C17" t="s">
        <v>29</v>
      </c>
      <c r="D17" s="4">
        <v>2114</v>
      </c>
      <c r="E17" s="5">
        <v>66</v>
      </c>
      <c r="F17">
        <f>_xlfn.XLOOKUP(data[[#This Row],[Product]],products[Product],products[Cost per unit])</f>
        <v>7.16</v>
      </c>
      <c r="G17" s="26">
        <f>data[[#This Row],[Cost per unit]]*data[[#This Row],[Units]]</f>
        <v>472.56</v>
      </c>
      <c r="K17" t="s">
        <v>26</v>
      </c>
      <c r="L17" s="11">
        <v>5.6</v>
      </c>
    </row>
    <row r="18" spans="1:12" x14ac:dyDescent="0.25">
      <c r="A18" t="s">
        <v>6</v>
      </c>
      <c r="B18" t="s">
        <v>37</v>
      </c>
      <c r="C18" t="s">
        <v>31</v>
      </c>
      <c r="D18" s="4">
        <v>7693</v>
      </c>
      <c r="E18" s="5">
        <v>87</v>
      </c>
      <c r="F18">
        <f>_xlfn.XLOOKUP(data[[#This Row],[Product]],products[Product],products[Cost per unit])</f>
        <v>5.79</v>
      </c>
      <c r="G18" s="26">
        <f>data[[#This Row],[Cost per unit]]*data[[#This Row],[Units]]</f>
        <v>503.73</v>
      </c>
      <c r="K18" t="s">
        <v>27</v>
      </c>
      <c r="L18" s="11">
        <v>16.73</v>
      </c>
    </row>
    <row r="19" spans="1:12" x14ac:dyDescent="0.25">
      <c r="A19" t="s">
        <v>5</v>
      </c>
      <c r="B19" t="s">
        <v>34</v>
      </c>
      <c r="C19" t="s">
        <v>20</v>
      </c>
      <c r="D19" s="4">
        <v>15610</v>
      </c>
      <c r="E19" s="5">
        <v>339</v>
      </c>
      <c r="F19">
        <f>_xlfn.XLOOKUP(data[[#This Row],[Product]],products[Product],products[Cost per unit])</f>
        <v>10.62</v>
      </c>
      <c r="G19" s="26">
        <f>data[[#This Row],[Cost per unit]]*data[[#This Row],[Units]]</f>
        <v>3600.18</v>
      </c>
      <c r="K19" t="s">
        <v>28</v>
      </c>
      <c r="L19" s="11">
        <v>10.38</v>
      </c>
    </row>
    <row r="20" spans="1:12" x14ac:dyDescent="0.25">
      <c r="A20" t="s">
        <v>41</v>
      </c>
      <c r="B20" t="s">
        <v>34</v>
      </c>
      <c r="C20" t="s">
        <v>22</v>
      </c>
      <c r="D20" s="4">
        <v>336</v>
      </c>
      <c r="E20" s="5">
        <v>144</v>
      </c>
      <c r="F20">
        <f>_xlfn.XLOOKUP(data[[#This Row],[Product]],products[Product],products[Cost per unit])</f>
        <v>9.77</v>
      </c>
      <c r="G20" s="26">
        <f>data[[#This Row],[Cost per unit]]*data[[#This Row],[Units]]</f>
        <v>1406.8799999999999</v>
      </c>
      <c r="K20" t="s">
        <v>29</v>
      </c>
      <c r="L20" s="11">
        <v>7.16</v>
      </c>
    </row>
    <row r="21" spans="1:12" x14ac:dyDescent="0.25">
      <c r="A21" t="s">
        <v>2</v>
      </c>
      <c r="B21" t="s">
        <v>39</v>
      </c>
      <c r="C21" t="s">
        <v>20</v>
      </c>
      <c r="D21" s="4">
        <v>9443</v>
      </c>
      <c r="E21" s="5">
        <v>162</v>
      </c>
      <c r="F21">
        <f>_xlfn.XLOOKUP(data[[#This Row],[Product]],products[Product],products[Cost per unit])</f>
        <v>10.62</v>
      </c>
      <c r="G21" s="26">
        <f>data[[#This Row],[Cost per unit]]*data[[#This Row],[Units]]</f>
        <v>1720.4399999999998</v>
      </c>
      <c r="K21" t="s">
        <v>30</v>
      </c>
      <c r="L21" s="11">
        <v>14.49</v>
      </c>
    </row>
    <row r="22" spans="1:12" x14ac:dyDescent="0.25">
      <c r="A22" t="s">
        <v>9</v>
      </c>
      <c r="B22" t="s">
        <v>34</v>
      </c>
      <c r="C22" t="s">
        <v>23</v>
      </c>
      <c r="D22" s="4">
        <v>8155</v>
      </c>
      <c r="E22" s="5">
        <v>90</v>
      </c>
      <c r="F22">
        <f>_xlfn.XLOOKUP(data[[#This Row],[Product]],products[Product],products[Cost per unit])</f>
        <v>6.49</v>
      </c>
      <c r="G22" s="26">
        <f>data[[#This Row],[Cost per unit]]*data[[#This Row],[Units]]</f>
        <v>584.1</v>
      </c>
      <c r="K22" t="s">
        <v>31</v>
      </c>
      <c r="L22" s="11">
        <v>5.79</v>
      </c>
    </row>
    <row r="23" spans="1:12" x14ac:dyDescent="0.25">
      <c r="A23" t="s">
        <v>8</v>
      </c>
      <c r="B23" t="s">
        <v>38</v>
      </c>
      <c r="C23" t="s">
        <v>23</v>
      </c>
      <c r="D23" s="4">
        <v>1701</v>
      </c>
      <c r="E23" s="5">
        <v>234</v>
      </c>
      <c r="F23">
        <f>_xlfn.XLOOKUP(data[[#This Row],[Product]],products[Product],products[Cost per unit])</f>
        <v>6.49</v>
      </c>
      <c r="G23" s="26">
        <f>data[[#This Row],[Cost per unit]]*data[[#This Row],[Units]]</f>
        <v>1518.66</v>
      </c>
      <c r="K23" t="s">
        <v>32</v>
      </c>
      <c r="L23" s="11">
        <v>8.65</v>
      </c>
    </row>
    <row r="24" spans="1:12" x14ac:dyDescent="0.25">
      <c r="A24" t="s">
        <v>10</v>
      </c>
      <c r="B24" t="s">
        <v>38</v>
      </c>
      <c r="C24" t="s">
        <v>22</v>
      </c>
      <c r="D24" s="4">
        <v>2205</v>
      </c>
      <c r="E24" s="5">
        <v>141</v>
      </c>
      <c r="F24">
        <f>_xlfn.XLOOKUP(data[[#This Row],[Product]],products[Product],products[Cost per unit])</f>
        <v>9.77</v>
      </c>
      <c r="G24" s="26">
        <f>data[[#This Row],[Cost per unit]]*data[[#This Row],[Units]]</f>
        <v>1377.57</v>
      </c>
      <c r="K24" t="s">
        <v>33</v>
      </c>
      <c r="L24" s="11">
        <v>12.37</v>
      </c>
    </row>
    <row r="25" spans="1:12" x14ac:dyDescent="0.25">
      <c r="A25" t="s">
        <v>8</v>
      </c>
      <c r="B25" t="s">
        <v>37</v>
      </c>
      <c r="C25" t="s">
        <v>19</v>
      </c>
      <c r="D25" s="4">
        <v>1771</v>
      </c>
      <c r="E25" s="5">
        <v>204</v>
      </c>
      <c r="F25">
        <f>_xlfn.XLOOKUP(data[[#This Row],[Product]],products[Product],products[Cost per unit])</f>
        <v>7.64</v>
      </c>
      <c r="G25" s="26">
        <f>data[[#This Row],[Cost per unit]]*data[[#This Row],[Units]]</f>
        <v>1558.56</v>
      </c>
    </row>
    <row r="26" spans="1:12" x14ac:dyDescent="0.25">
      <c r="A26" t="s">
        <v>41</v>
      </c>
      <c r="B26" t="s">
        <v>35</v>
      </c>
      <c r="C26" t="s">
        <v>15</v>
      </c>
      <c r="D26" s="4">
        <v>2114</v>
      </c>
      <c r="E26" s="5">
        <v>186</v>
      </c>
      <c r="F26">
        <f>_xlfn.XLOOKUP(data[[#This Row],[Product]],products[Product],products[Cost per unit])</f>
        <v>11.73</v>
      </c>
      <c r="G26" s="26">
        <f>data[[#This Row],[Cost per unit]]*data[[#This Row],[Units]]</f>
        <v>2181.7800000000002</v>
      </c>
    </row>
    <row r="27" spans="1:12" x14ac:dyDescent="0.25">
      <c r="A27" t="s">
        <v>41</v>
      </c>
      <c r="B27" t="s">
        <v>36</v>
      </c>
      <c r="C27" t="s">
        <v>13</v>
      </c>
      <c r="D27" s="4">
        <v>10311</v>
      </c>
      <c r="E27" s="5">
        <v>231</v>
      </c>
      <c r="F27">
        <f>_xlfn.XLOOKUP(data[[#This Row],[Product]],products[Product],products[Cost per unit])</f>
        <v>9.33</v>
      </c>
      <c r="G27" s="26">
        <f>data[[#This Row],[Cost per unit]]*data[[#This Row],[Units]]</f>
        <v>2155.23</v>
      </c>
    </row>
    <row r="28" spans="1:12" x14ac:dyDescent="0.25">
      <c r="A28" t="s">
        <v>3</v>
      </c>
      <c r="B28" t="s">
        <v>39</v>
      </c>
      <c r="C28" t="s">
        <v>16</v>
      </c>
      <c r="D28" s="4">
        <v>21</v>
      </c>
      <c r="E28" s="5">
        <v>168</v>
      </c>
      <c r="F28">
        <f>_xlfn.XLOOKUP(data[[#This Row],[Product]],products[Product],products[Cost per unit])</f>
        <v>8.7899999999999991</v>
      </c>
      <c r="G28" s="26">
        <f>data[[#This Row],[Cost per unit]]*data[[#This Row],[Units]]</f>
        <v>1476.7199999999998</v>
      </c>
    </row>
    <row r="29" spans="1:12" x14ac:dyDescent="0.25">
      <c r="A29" t="s">
        <v>10</v>
      </c>
      <c r="B29" t="s">
        <v>35</v>
      </c>
      <c r="C29" t="s">
        <v>20</v>
      </c>
      <c r="D29" s="4">
        <v>1974</v>
      </c>
      <c r="E29" s="5">
        <v>195</v>
      </c>
      <c r="F29">
        <f>_xlfn.XLOOKUP(data[[#This Row],[Product]],products[Product],products[Cost per unit])</f>
        <v>10.62</v>
      </c>
      <c r="G29" s="26">
        <f>data[[#This Row],[Cost per unit]]*data[[#This Row],[Units]]</f>
        <v>2070.8999999999996</v>
      </c>
    </row>
    <row r="30" spans="1:12" x14ac:dyDescent="0.25">
      <c r="A30" t="s">
        <v>5</v>
      </c>
      <c r="B30" t="s">
        <v>36</v>
      </c>
      <c r="C30" t="s">
        <v>23</v>
      </c>
      <c r="D30" s="4">
        <v>6314</v>
      </c>
      <c r="E30" s="5">
        <v>15</v>
      </c>
      <c r="F30">
        <f>_xlfn.XLOOKUP(data[[#This Row],[Product]],products[Product],products[Cost per unit])</f>
        <v>6.49</v>
      </c>
      <c r="G30" s="26">
        <f>data[[#This Row],[Cost per unit]]*data[[#This Row],[Units]]</f>
        <v>97.350000000000009</v>
      </c>
    </row>
    <row r="31" spans="1:12" x14ac:dyDescent="0.25">
      <c r="A31" t="s">
        <v>10</v>
      </c>
      <c r="B31" t="s">
        <v>37</v>
      </c>
      <c r="C31" t="s">
        <v>23</v>
      </c>
      <c r="D31" s="4">
        <v>4683</v>
      </c>
      <c r="E31" s="5">
        <v>30</v>
      </c>
      <c r="F31">
        <f>_xlfn.XLOOKUP(data[[#This Row],[Product]],products[Product],products[Cost per unit])</f>
        <v>6.49</v>
      </c>
      <c r="G31" s="26">
        <f>data[[#This Row],[Cost per unit]]*data[[#This Row],[Units]]</f>
        <v>194.70000000000002</v>
      </c>
    </row>
    <row r="32" spans="1:12" x14ac:dyDescent="0.25">
      <c r="A32" t="s">
        <v>41</v>
      </c>
      <c r="B32" t="s">
        <v>37</v>
      </c>
      <c r="C32" t="s">
        <v>24</v>
      </c>
      <c r="D32" s="4">
        <v>6398</v>
      </c>
      <c r="E32" s="5">
        <v>102</v>
      </c>
      <c r="F32">
        <f>_xlfn.XLOOKUP(data[[#This Row],[Product]],products[Product],products[Cost per unit])</f>
        <v>4.97</v>
      </c>
      <c r="G32" s="26">
        <f>data[[#This Row],[Cost per unit]]*data[[#This Row],[Units]]</f>
        <v>506.94</v>
      </c>
    </row>
    <row r="33" spans="1:7" x14ac:dyDescent="0.25">
      <c r="A33" t="s">
        <v>2</v>
      </c>
      <c r="B33" t="s">
        <v>35</v>
      </c>
      <c r="C33" t="s">
        <v>19</v>
      </c>
      <c r="D33" s="4">
        <v>553</v>
      </c>
      <c r="E33" s="5">
        <v>15</v>
      </c>
      <c r="F33">
        <f>_xlfn.XLOOKUP(data[[#This Row],[Product]],products[Product],products[Cost per unit])</f>
        <v>7.64</v>
      </c>
      <c r="G33" s="26">
        <f>data[[#This Row],[Cost per unit]]*data[[#This Row],[Units]]</f>
        <v>114.6</v>
      </c>
    </row>
    <row r="34" spans="1:7" x14ac:dyDescent="0.25">
      <c r="A34" t="s">
        <v>8</v>
      </c>
      <c r="B34" t="s">
        <v>39</v>
      </c>
      <c r="C34" t="s">
        <v>30</v>
      </c>
      <c r="D34" s="4">
        <v>7021</v>
      </c>
      <c r="E34" s="5">
        <v>183</v>
      </c>
      <c r="F34">
        <f>_xlfn.XLOOKUP(data[[#This Row],[Product]],products[Product],products[Cost per unit])</f>
        <v>14.49</v>
      </c>
      <c r="G34" s="26">
        <f>data[[#This Row],[Cost per unit]]*data[[#This Row],[Units]]</f>
        <v>2651.67</v>
      </c>
    </row>
    <row r="35" spans="1:7" x14ac:dyDescent="0.25">
      <c r="A35" t="s">
        <v>40</v>
      </c>
      <c r="B35" t="s">
        <v>39</v>
      </c>
      <c r="C35" t="s">
        <v>22</v>
      </c>
      <c r="D35" s="4">
        <v>5817</v>
      </c>
      <c r="E35" s="5">
        <v>12</v>
      </c>
      <c r="F35">
        <f>_xlfn.XLOOKUP(data[[#This Row],[Product]],products[Product],products[Cost per unit])</f>
        <v>9.77</v>
      </c>
      <c r="G35" s="26">
        <f>data[[#This Row],[Cost per unit]]*data[[#This Row],[Units]]</f>
        <v>117.24</v>
      </c>
    </row>
    <row r="36" spans="1:7" x14ac:dyDescent="0.25">
      <c r="A36" t="s">
        <v>41</v>
      </c>
      <c r="B36" t="s">
        <v>39</v>
      </c>
      <c r="C36" t="s">
        <v>14</v>
      </c>
      <c r="D36" s="4">
        <v>3976</v>
      </c>
      <c r="E36" s="5">
        <v>72</v>
      </c>
      <c r="F36">
        <f>_xlfn.XLOOKUP(data[[#This Row],[Product]],products[Product],products[Cost per unit])</f>
        <v>11.7</v>
      </c>
      <c r="G36" s="26">
        <f>data[[#This Row],[Cost per unit]]*data[[#This Row],[Units]]</f>
        <v>842.4</v>
      </c>
    </row>
    <row r="37" spans="1:7" x14ac:dyDescent="0.25">
      <c r="A37" t="s">
        <v>6</v>
      </c>
      <c r="B37" t="s">
        <v>38</v>
      </c>
      <c r="C37" t="s">
        <v>27</v>
      </c>
      <c r="D37" s="4">
        <v>1134</v>
      </c>
      <c r="E37" s="5">
        <v>282</v>
      </c>
      <c r="F37">
        <f>_xlfn.XLOOKUP(data[[#This Row],[Product]],products[Product],products[Cost per unit])</f>
        <v>16.73</v>
      </c>
      <c r="G37" s="26">
        <f>data[[#This Row],[Cost per unit]]*data[[#This Row],[Units]]</f>
        <v>4717.8599999999997</v>
      </c>
    </row>
    <row r="38" spans="1:7" x14ac:dyDescent="0.25">
      <c r="A38" t="s">
        <v>2</v>
      </c>
      <c r="B38" t="s">
        <v>39</v>
      </c>
      <c r="C38" t="s">
        <v>28</v>
      </c>
      <c r="D38" s="4">
        <v>6027</v>
      </c>
      <c r="E38" s="5">
        <v>144</v>
      </c>
      <c r="F38">
        <f>_xlfn.XLOOKUP(data[[#This Row],[Product]],products[Product],products[Cost per unit])</f>
        <v>10.38</v>
      </c>
      <c r="G38" s="26">
        <f>data[[#This Row],[Cost per unit]]*data[[#This Row],[Units]]</f>
        <v>1494.72</v>
      </c>
    </row>
    <row r="39" spans="1:7" x14ac:dyDescent="0.25">
      <c r="A39" t="s">
        <v>6</v>
      </c>
      <c r="B39" t="s">
        <v>37</v>
      </c>
      <c r="C39" t="s">
        <v>16</v>
      </c>
      <c r="D39" s="4">
        <v>1904</v>
      </c>
      <c r="E39" s="5">
        <v>405</v>
      </c>
      <c r="F39">
        <f>_xlfn.XLOOKUP(data[[#This Row],[Product]],products[Product],products[Cost per unit])</f>
        <v>8.7899999999999991</v>
      </c>
      <c r="G39" s="26">
        <f>data[[#This Row],[Cost per unit]]*data[[#This Row],[Units]]</f>
        <v>3559.95</v>
      </c>
    </row>
    <row r="40" spans="1:7" x14ac:dyDescent="0.25">
      <c r="A40" t="s">
        <v>7</v>
      </c>
      <c r="B40" t="s">
        <v>34</v>
      </c>
      <c r="C40" t="s">
        <v>32</v>
      </c>
      <c r="D40" s="4">
        <v>3262</v>
      </c>
      <c r="E40" s="5">
        <v>75</v>
      </c>
      <c r="F40">
        <f>_xlfn.XLOOKUP(data[[#This Row],[Product]],products[Product],products[Cost per unit])</f>
        <v>8.65</v>
      </c>
      <c r="G40" s="26">
        <f>data[[#This Row],[Cost per unit]]*data[[#This Row],[Units]]</f>
        <v>648.75</v>
      </c>
    </row>
    <row r="41" spans="1:7" x14ac:dyDescent="0.25">
      <c r="A41" t="s">
        <v>40</v>
      </c>
      <c r="B41" t="s">
        <v>34</v>
      </c>
      <c r="C41" t="s">
        <v>27</v>
      </c>
      <c r="D41" s="4">
        <v>2289</v>
      </c>
      <c r="E41" s="5">
        <v>135</v>
      </c>
      <c r="F41">
        <f>_xlfn.XLOOKUP(data[[#This Row],[Product]],products[Product],products[Cost per unit])</f>
        <v>16.73</v>
      </c>
      <c r="G41" s="26">
        <f>data[[#This Row],[Cost per unit]]*data[[#This Row],[Units]]</f>
        <v>2258.5500000000002</v>
      </c>
    </row>
    <row r="42" spans="1:7" x14ac:dyDescent="0.25">
      <c r="A42" t="s">
        <v>5</v>
      </c>
      <c r="B42" t="s">
        <v>34</v>
      </c>
      <c r="C42" t="s">
        <v>27</v>
      </c>
      <c r="D42" s="4">
        <v>6986</v>
      </c>
      <c r="E42" s="5">
        <v>21</v>
      </c>
      <c r="F42">
        <f>_xlfn.XLOOKUP(data[[#This Row],[Product]],products[Product],products[Cost per unit])</f>
        <v>16.73</v>
      </c>
      <c r="G42" s="26">
        <f>data[[#This Row],[Cost per unit]]*data[[#This Row],[Units]]</f>
        <v>351.33</v>
      </c>
    </row>
    <row r="43" spans="1:7" x14ac:dyDescent="0.25">
      <c r="A43" t="s">
        <v>2</v>
      </c>
      <c r="B43" t="s">
        <v>38</v>
      </c>
      <c r="C43" t="s">
        <v>23</v>
      </c>
      <c r="D43" s="4">
        <v>4417</v>
      </c>
      <c r="E43" s="5">
        <v>153</v>
      </c>
      <c r="F43">
        <f>_xlfn.XLOOKUP(data[[#This Row],[Product]],products[Product],products[Cost per unit])</f>
        <v>6.49</v>
      </c>
      <c r="G43" s="26">
        <f>data[[#This Row],[Cost per unit]]*data[[#This Row],[Units]]</f>
        <v>992.97</v>
      </c>
    </row>
    <row r="44" spans="1:7" x14ac:dyDescent="0.25">
      <c r="A44" t="s">
        <v>6</v>
      </c>
      <c r="B44" t="s">
        <v>34</v>
      </c>
      <c r="C44" t="s">
        <v>15</v>
      </c>
      <c r="D44" s="4">
        <v>1442</v>
      </c>
      <c r="E44" s="5">
        <v>15</v>
      </c>
      <c r="F44">
        <f>_xlfn.XLOOKUP(data[[#This Row],[Product]],products[Product],products[Cost per unit])</f>
        <v>11.73</v>
      </c>
      <c r="G44" s="26">
        <f>data[[#This Row],[Cost per unit]]*data[[#This Row],[Units]]</f>
        <v>175.95000000000002</v>
      </c>
    </row>
    <row r="45" spans="1:7" x14ac:dyDescent="0.25">
      <c r="A45" t="s">
        <v>3</v>
      </c>
      <c r="B45" t="s">
        <v>35</v>
      </c>
      <c r="C45" t="s">
        <v>14</v>
      </c>
      <c r="D45" s="4">
        <v>2415</v>
      </c>
      <c r="E45" s="5">
        <v>255</v>
      </c>
      <c r="F45">
        <f>_xlfn.XLOOKUP(data[[#This Row],[Product]],products[Product],products[Cost per unit])</f>
        <v>11.7</v>
      </c>
      <c r="G45" s="26">
        <f>data[[#This Row],[Cost per unit]]*data[[#This Row],[Units]]</f>
        <v>2983.5</v>
      </c>
    </row>
    <row r="46" spans="1:7" x14ac:dyDescent="0.25">
      <c r="A46" t="s">
        <v>2</v>
      </c>
      <c r="B46" t="s">
        <v>37</v>
      </c>
      <c r="C46" t="s">
        <v>19</v>
      </c>
      <c r="D46" s="4">
        <v>238</v>
      </c>
      <c r="E46" s="5">
        <v>18</v>
      </c>
      <c r="F46">
        <f>_xlfn.XLOOKUP(data[[#This Row],[Product]],products[Product],products[Cost per unit])</f>
        <v>7.64</v>
      </c>
      <c r="G46" s="26">
        <f>data[[#This Row],[Cost per unit]]*data[[#This Row],[Units]]</f>
        <v>137.51999999999998</v>
      </c>
    </row>
    <row r="47" spans="1:7" x14ac:dyDescent="0.25">
      <c r="A47" t="s">
        <v>6</v>
      </c>
      <c r="B47" t="s">
        <v>37</v>
      </c>
      <c r="C47" t="s">
        <v>23</v>
      </c>
      <c r="D47" s="4">
        <v>4949</v>
      </c>
      <c r="E47" s="5">
        <v>189</v>
      </c>
      <c r="F47">
        <f>_xlfn.XLOOKUP(data[[#This Row],[Product]],products[Product],products[Cost per unit])</f>
        <v>6.49</v>
      </c>
      <c r="G47" s="26">
        <f>data[[#This Row],[Cost per unit]]*data[[#This Row],[Units]]</f>
        <v>1226.6100000000001</v>
      </c>
    </row>
    <row r="48" spans="1:7" x14ac:dyDescent="0.25">
      <c r="A48" t="s">
        <v>5</v>
      </c>
      <c r="B48" t="s">
        <v>38</v>
      </c>
      <c r="C48" t="s">
        <v>32</v>
      </c>
      <c r="D48" s="4">
        <v>5075</v>
      </c>
      <c r="E48" s="5">
        <v>21</v>
      </c>
      <c r="F48">
        <f>_xlfn.XLOOKUP(data[[#This Row],[Product]],products[Product],products[Cost per unit])</f>
        <v>8.65</v>
      </c>
      <c r="G48" s="26">
        <f>data[[#This Row],[Cost per unit]]*data[[#This Row],[Units]]</f>
        <v>181.65</v>
      </c>
    </row>
    <row r="49" spans="1:7" x14ac:dyDescent="0.25">
      <c r="A49" t="s">
        <v>3</v>
      </c>
      <c r="B49" t="s">
        <v>36</v>
      </c>
      <c r="C49" t="s">
        <v>16</v>
      </c>
      <c r="D49" s="4">
        <v>9198</v>
      </c>
      <c r="E49" s="5">
        <v>36</v>
      </c>
      <c r="F49">
        <f>_xlfn.XLOOKUP(data[[#This Row],[Product]],products[Product],products[Cost per unit])</f>
        <v>8.7899999999999991</v>
      </c>
      <c r="G49" s="26">
        <f>data[[#This Row],[Cost per unit]]*data[[#This Row],[Units]]</f>
        <v>316.43999999999994</v>
      </c>
    </row>
    <row r="50" spans="1:7" x14ac:dyDescent="0.25">
      <c r="A50" t="s">
        <v>6</v>
      </c>
      <c r="B50" t="s">
        <v>34</v>
      </c>
      <c r="C50" t="s">
        <v>29</v>
      </c>
      <c r="D50" s="4">
        <v>3339</v>
      </c>
      <c r="E50" s="5">
        <v>75</v>
      </c>
      <c r="F50">
        <f>_xlfn.XLOOKUP(data[[#This Row],[Product]],products[Product],products[Cost per unit])</f>
        <v>7.16</v>
      </c>
      <c r="G50" s="26">
        <f>data[[#This Row],[Cost per unit]]*data[[#This Row],[Units]]</f>
        <v>537</v>
      </c>
    </row>
    <row r="51" spans="1:7" x14ac:dyDescent="0.25">
      <c r="A51" t="s">
        <v>40</v>
      </c>
      <c r="B51" t="s">
        <v>34</v>
      </c>
      <c r="C51" t="s">
        <v>17</v>
      </c>
      <c r="D51" s="4">
        <v>5019</v>
      </c>
      <c r="E51" s="5">
        <v>156</v>
      </c>
      <c r="F51">
        <f>_xlfn.XLOOKUP(data[[#This Row],[Product]],products[Product],products[Cost per unit])</f>
        <v>3.11</v>
      </c>
      <c r="G51" s="26">
        <f>data[[#This Row],[Cost per unit]]*data[[#This Row],[Units]]</f>
        <v>485.15999999999997</v>
      </c>
    </row>
    <row r="52" spans="1:7" x14ac:dyDescent="0.25">
      <c r="A52" t="s">
        <v>5</v>
      </c>
      <c r="B52" t="s">
        <v>36</v>
      </c>
      <c r="C52" t="s">
        <v>16</v>
      </c>
      <c r="D52" s="4">
        <v>16184</v>
      </c>
      <c r="E52" s="5">
        <v>39</v>
      </c>
      <c r="F52">
        <f>_xlfn.XLOOKUP(data[[#This Row],[Product]],products[Product],products[Cost per unit])</f>
        <v>8.7899999999999991</v>
      </c>
      <c r="G52" s="26">
        <f>data[[#This Row],[Cost per unit]]*data[[#This Row],[Units]]</f>
        <v>342.80999999999995</v>
      </c>
    </row>
    <row r="53" spans="1:7" x14ac:dyDescent="0.25">
      <c r="A53" t="s">
        <v>6</v>
      </c>
      <c r="B53" t="s">
        <v>36</v>
      </c>
      <c r="C53" t="s">
        <v>21</v>
      </c>
      <c r="D53" s="4">
        <v>497</v>
      </c>
      <c r="E53" s="5">
        <v>63</v>
      </c>
      <c r="F53">
        <f>_xlfn.XLOOKUP(data[[#This Row],[Product]],products[Product],products[Cost per unit])</f>
        <v>9</v>
      </c>
      <c r="G53" s="26">
        <f>data[[#This Row],[Cost per unit]]*data[[#This Row],[Units]]</f>
        <v>567</v>
      </c>
    </row>
    <row r="54" spans="1:7" x14ac:dyDescent="0.25">
      <c r="A54" t="s">
        <v>2</v>
      </c>
      <c r="B54" t="s">
        <v>36</v>
      </c>
      <c r="C54" t="s">
        <v>29</v>
      </c>
      <c r="D54" s="4">
        <v>8211</v>
      </c>
      <c r="E54" s="5">
        <v>75</v>
      </c>
      <c r="F54">
        <f>_xlfn.XLOOKUP(data[[#This Row],[Product]],products[Product],products[Cost per unit])</f>
        <v>7.16</v>
      </c>
      <c r="G54" s="26">
        <f>data[[#This Row],[Cost per unit]]*data[[#This Row],[Units]]</f>
        <v>537</v>
      </c>
    </row>
    <row r="55" spans="1:7" x14ac:dyDescent="0.25">
      <c r="A55" t="s">
        <v>2</v>
      </c>
      <c r="B55" t="s">
        <v>38</v>
      </c>
      <c r="C55" t="s">
        <v>28</v>
      </c>
      <c r="D55" s="4">
        <v>6580</v>
      </c>
      <c r="E55" s="5">
        <v>183</v>
      </c>
      <c r="F55">
        <f>_xlfn.XLOOKUP(data[[#This Row],[Product]],products[Product],products[Cost per unit])</f>
        <v>10.38</v>
      </c>
      <c r="G55" s="26">
        <f>data[[#This Row],[Cost per unit]]*data[[#This Row],[Units]]</f>
        <v>1899.5400000000002</v>
      </c>
    </row>
    <row r="56" spans="1:7" x14ac:dyDescent="0.25">
      <c r="A56" t="s">
        <v>41</v>
      </c>
      <c r="B56" t="s">
        <v>35</v>
      </c>
      <c r="C56" t="s">
        <v>13</v>
      </c>
      <c r="D56" s="4">
        <v>4760</v>
      </c>
      <c r="E56" s="5">
        <v>69</v>
      </c>
      <c r="F56">
        <f>_xlfn.XLOOKUP(data[[#This Row],[Product]],products[Product],products[Cost per unit])</f>
        <v>9.33</v>
      </c>
      <c r="G56" s="26">
        <f>data[[#This Row],[Cost per unit]]*data[[#This Row],[Units]]</f>
        <v>643.77</v>
      </c>
    </row>
    <row r="57" spans="1:7" x14ac:dyDescent="0.25">
      <c r="A57" t="s">
        <v>40</v>
      </c>
      <c r="B57" t="s">
        <v>36</v>
      </c>
      <c r="C57" t="s">
        <v>25</v>
      </c>
      <c r="D57" s="4">
        <v>5439</v>
      </c>
      <c r="E57" s="5">
        <v>30</v>
      </c>
      <c r="F57">
        <f>_xlfn.XLOOKUP(data[[#This Row],[Product]],products[Product],products[Cost per unit])</f>
        <v>13.15</v>
      </c>
      <c r="G57" s="26">
        <f>data[[#This Row],[Cost per unit]]*data[[#This Row],[Units]]</f>
        <v>394.5</v>
      </c>
    </row>
    <row r="58" spans="1:7" x14ac:dyDescent="0.25">
      <c r="A58" t="s">
        <v>41</v>
      </c>
      <c r="B58" t="s">
        <v>34</v>
      </c>
      <c r="C58" t="s">
        <v>17</v>
      </c>
      <c r="D58" s="4">
        <v>1463</v>
      </c>
      <c r="E58" s="5">
        <v>39</v>
      </c>
      <c r="F58">
        <f>_xlfn.XLOOKUP(data[[#This Row],[Product]],products[Product],products[Cost per unit])</f>
        <v>3.11</v>
      </c>
      <c r="G58" s="26">
        <f>data[[#This Row],[Cost per unit]]*data[[#This Row],[Units]]</f>
        <v>121.28999999999999</v>
      </c>
    </row>
    <row r="59" spans="1:7" x14ac:dyDescent="0.25">
      <c r="A59" t="s">
        <v>3</v>
      </c>
      <c r="B59" t="s">
        <v>34</v>
      </c>
      <c r="C59" t="s">
        <v>32</v>
      </c>
      <c r="D59" s="4">
        <v>7777</v>
      </c>
      <c r="E59" s="5">
        <v>504</v>
      </c>
      <c r="F59">
        <f>_xlfn.XLOOKUP(data[[#This Row],[Product]],products[Product],products[Cost per unit])</f>
        <v>8.65</v>
      </c>
      <c r="G59" s="26">
        <f>data[[#This Row],[Cost per unit]]*data[[#This Row],[Units]]</f>
        <v>4359.6000000000004</v>
      </c>
    </row>
    <row r="60" spans="1:7" x14ac:dyDescent="0.25">
      <c r="A60" t="s">
        <v>9</v>
      </c>
      <c r="B60" t="s">
        <v>37</v>
      </c>
      <c r="C60" t="s">
        <v>29</v>
      </c>
      <c r="D60" s="4">
        <v>1085</v>
      </c>
      <c r="E60" s="5">
        <v>273</v>
      </c>
      <c r="F60">
        <f>_xlfn.XLOOKUP(data[[#This Row],[Product]],products[Product],products[Cost per unit])</f>
        <v>7.16</v>
      </c>
      <c r="G60" s="26">
        <f>data[[#This Row],[Cost per unit]]*data[[#This Row],[Units]]</f>
        <v>1954.68</v>
      </c>
    </row>
    <row r="61" spans="1:7" x14ac:dyDescent="0.25">
      <c r="A61" t="s">
        <v>5</v>
      </c>
      <c r="B61" t="s">
        <v>37</v>
      </c>
      <c r="C61" t="s">
        <v>31</v>
      </c>
      <c r="D61" s="4">
        <v>182</v>
      </c>
      <c r="E61" s="5">
        <v>48</v>
      </c>
      <c r="F61">
        <f>_xlfn.XLOOKUP(data[[#This Row],[Product]],products[Product],products[Cost per unit])</f>
        <v>5.79</v>
      </c>
      <c r="G61" s="26">
        <f>data[[#This Row],[Cost per unit]]*data[[#This Row],[Units]]</f>
        <v>277.92</v>
      </c>
    </row>
    <row r="62" spans="1:7" x14ac:dyDescent="0.25">
      <c r="A62" t="s">
        <v>6</v>
      </c>
      <c r="B62" t="s">
        <v>34</v>
      </c>
      <c r="C62" t="s">
        <v>27</v>
      </c>
      <c r="D62" s="4">
        <v>4242</v>
      </c>
      <c r="E62" s="5">
        <v>207</v>
      </c>
      <c r="F62">
        <f>_xlfn.XLOOKUP(data[[#This Row],[Product]],products[Product],products[Cost per unit])</f>
        <v>16.73</v>
      </c>
      <c r="G62" s="26">
        <f>data[[#This Row],[Cost per unit]]*data[[#This Row],[Units]]</f>
        <v>3463.11</v>
      </c>
    </row>
    <row r="63" spans="1:7" x14ac:dyDescent="0.25">
      <c r="A63" t="s">
        <v>6</v>
      </c>
      <c r="B63" t="s">
        <v>36</v>
      </c>
      <c r="C63" t="s">
        <v>32</v>
      </c>
      <c r="D63" s="4">
        <v>6118</v>
      </c>
      <c r="E63" s="5">
        <v>9</v>
      </c>
      <c r="F63">
        <f>_xlfn.XLOOKUP(data[[#This Row],[Product]],products[Product],products[Cost per unit])</f>
        <v>8.65</v>
      </c>
      <c r="G63" s="26">
        <f>data[[#This Row],[Cost per unit]]*data[[#This Row],[Units]]</f>
        <v>77.850000000000009</v>
      </c>
    </row>
    <row r="64" spans="1:7" x14ac:dyDescent="0.25">
      <c r="A64" t="s">
        <v>10</v>
      </c>
      <c r="B64" t="s">
        <v>36</v>
      </c>
      <c r="C64" t="s">
        <v>23</v>
      </c>
      <c r="D64" s="4">
        <v>2317</v>
      </c>
      <c r="E64" s="5">
        <v>261</v>
      </c>
      <c r="F64">
        <f>_xlfn.XLOOKUP(data[[#This Row],[Product]],products[Product],products[Cost per unit])</f>
        <v>6.49</v>
      </c>
      <c r="G64" s="26">
        <f>data[[#This Row],[Cost per unit]]*data[[#This Row],[Units]]</f>
        <v>1693.89</v>
      </c>
    </row>
    <row r="65" spans="1:7" x14ac:dyDescent="0.25">
      <c r="A65" t="s">
        <v>6</v>
      </c>
      <c r="B65" t="s">
        <v>38</v>
      </c>
      <c r="C65" t="s">
        <v>16</v>
      </c>
      <c r="D65" s="4">
        <v>938</v>
      </c>
      <c r="E65" s="5">
        <v>6</v>
      </c>
      <c r="F65">
        <f>_xlfn.XLOOKUP(data[[#This Row],[Product]],products[Product],products[Cost per unit])</f>
        <v>8.7899999999999991</v>
      </c>
      <c r="G65" s="26">
        <f>data[[#This Row],[Cost per unit]]*data[[#This Row],[Units]]</f>
        <v>52.739999999999995</v>
      </c>
    </row>
    <row r="66" spans="1:7" x14ac:dyDescent="0.25">
      <c r="A66" t="s">
        <v>8</v>
      </c>
      <c r="B66" t="s">
        <v>37</v>
      </c>
      <c r="C66" t="s">
        <v>15</v>
      </c>
      <c r="D66" s="4">
        <v>9709</v>
      </c>
      <c r="E66" s="5">
        <v>30</v>
      </c>
      <c r="F66">
        <f>_xlfn.XLOOKUP(data[[#This Row],[Product]],products[Product],products[Cost per unit])</f>
        <v>11.73</v>
      </c>
      <c r="G66" s="26">
        <f>data[[#This Row],[Cost per unit]]*data[[#This Row],[Units]]</f>
        <v>351.90000000000003</v>
      </c>
    </row>
    <row r="67" spans="1:7" x14ac:dyDescent="0.25">
      <c r="A67" t="s">
        <v>7</v>
      </c>
      <c r="B67" t="s">
        <v>34</v>
      </c>
      <c r="C67" t="s">
        <v>20</v>
      </c>
      <c r="D67" s="4">
        <v>2205</v>
      </c>
      <c r="E67" s="5">
        <v>138</v>
      </c>
      <c r="F67">
        <f>_xlfn.XLOOKUP(data[[#This Row],[Product]],products[Product],products[Cost per unit])</f>
        <v>10.62</v>
      </c>
      <c r="G67" s="26">
        <f>data[[#This Row],[Cost per unit]]*data[[#This Row],[Units]]</f>
        <v>1465.56</v>
      </c>
    </row>
    <row r="68" spans="1:7" x14ac:dyDescent="0.25">
      <c r="A68" t="s">
        <v>7</v>
      </c>
      <c r="B68" t="s">
        <v>37</v>
      </c>
      <c r="C68" t="s">
        <v>17</v>
      </c>
      <c r="D68" s="4">
        <v>4487</v>
      </c>
      <c r="E68" s="5">
        <v>111</v>
      </c>
      <c r="F68">
        <f>_xlfn.XLOOKUP(data[[#This Row],[Product]],products[Product],products[Cost per unit])</f>
        <v>3.11</v>
      </c>
      <c r="G68" s="26">
        <f>data[[#This Row],[Cost per unit]]*data[[#This Row],[Units]]</f>
        <v>345.21</v>
      </c>
    </row>
    <row r="69" spans="1:7" x14ac:dyDescent="0.25">
      <c r="A69" t="s">
        <v>5</v>
      </c>
      <c r="B69" t="s">
        <v>35</v>
      </c>
      <c r="C69" t="s">
        <v>18</v>
      </c>
      <c r="D69" s="4">
        <v>2415</v>
      </c>
      <c r="E69" s="5">
        <v>15</v>
      </c>
      <c r="F69">
        <f>_xlfn.XLOOKUP(data[[#This Row],[Product]],products[Product],products[Cost per unit])</f>
        <v>6.47</v>
      </c>
      <c r="G69" s="26">
        <f>data[[#This Row],[Cost per unit]]*data[[#This Row],[Units]]</f>
        <v>97.05</v>
      </c>
    </row>
    <row r="70" spans="1:7" x14ac:dyDescent="0.25">
      <c r="A70" t="s">
        <v>40</v>
      </c>
      <c r="B70" t="s">
        <v>34</v>
      </c>
      <c r="C70" t="s">
        <v>19</v>
      </c>
      <c r="D70" s="4">
        <v>4018</v>
      </c>
      <c r="E70" s="5">
        <v>162</v>
      </c>
      <c r="F70">
        <f>_xlfn.XLOOKUP(data[[#This Row],[Product]],products[Product],products[Cost per unit])</f>
        <v>7.64</v>
      </c>
      <c r="G70" s="26">
        <f>data[[#This Row],[Cost per unit]]*data[[#This Row],[Units]]</f>
        <v>1237.6799999999998</v>
      </c>
    </row>
    <row r="71" spans="1:7" x14ac:dyDescent="0.25">
      <c r="A71" t="s">
        <v>5</v>
      </c>
      <c r="B71" t="s">
        <v>34</v>
      </c>
      <c r="C71" t="s">
        <v>19</v>
      </c>
      <c r="D71" s="4">
        <v>861</v>
      </c>
      <c r="E71" s="5">
        <v>195</v>
      </c>
      <c r="F71">
        <f>_xlfn.XLOOKUP(data[[#This Row],[Product]],products[Product],products[Cost per unit])</f>
        <v>7.64</v>
      </c>
      <c r="G71" s="26">
        <f>data[[#This Row],[Cost per unit]]*data[[#This Row],[Units]]</f>
        <v>1489.8</v>
      </c>
    </row>
    <row r="72" spans="1:7" x14ac:dyDescent="0.25">
      <c r="A72" t="s">
        <v>10</v>
      </c>
      <c r="B72" t="s">
        <v>38</v>
      </c>
      <c r="C72" t="s">
        <v>14</v>
      </c>
      <c r="D72" s="4">
        <v>5586</v>
      </c>
      <c r="E72" s="5">
        <v>525</v>
      </c>
      <c r="F72">
        <f>_xlfn.XLOOKUP(data[[#This Row],[Product]],products[Product],products[Cost per unit])</f>
        <v>11.7</v>
      </c>
      <c r="G72" s="26">
        <f>data[[#This Row],[Cost per unit]]*data[[#This Row],[Units]]</f>
        <v>6142.5</v>
      </c>
    </row>
    <row r="73" spans="1:7" x14ac:dyDescent="0.25">
      <c r="A73" t="s">
        <v>7</v>
      </c>
      <c r="B73" t="s">
        <v>34</v>
      </c>
      <c r="C73" t="s">
        <v>33</v>
      </c>
      <c r="D73" s="4">
        <v>2226</v>
      </c>
      <c r="E73" s="5">
        <v>48</v>
      </c>
      <c r="F73">
        <f>_xlfn.XLOOKUP(data[[#This Row],[Product]],products[Product],products[Cost per unit])</f>
        <v>12.37</v>
      </c>
      <c r="G73" s="26">
        <f>data[[#This Row],[Cost per unit]]*data[[#This Row],[Units]]</f>
        <v>593.76</v>
      </c>
    </row>
    <row r="74" spans="1:7" x14ac:dyDescent="0.25">
      <c r="A74" t="s">
        <v>9</v>
      </c>
      <c r="B74" t="s">
        <v>34</v>
      </c>
      <c r="C74" t="s">
        <v>28</v>
      </c>
      <c r="D74" s="4">
        <v>14329</v>
      </c>
      <c r="E74" s="5">
        <v>150</v>
      </c>
      <c r="F74">
        <f>_xlfn.XLOOKUP(data[[#This Row],[Product]],products[Product],products[Cost per unit])</f>
        <v>10.38</v>
      </c>
      <c r="G74" s="26">
        <f>data[[#This Row],[Cost per unit]]*data[[#This Row],[Units]]</f>
        <v>1557.0000000000002</v>
      </c>
    </row>
    <row r="75" spans="1:7" x14ac:dyDescent="0.25">
      <c r="A75" t="s">
        <v>9</v>
      </c>
      <c r="B75" t="s">
        <v>34</v>
      </c>
      <c r="C75" t="s">
        <v>20</v>
      </c>
      <c r="D75" s="4">
        <v>8463</v>
      </c>
      <c r="E75" s="5">
        <v>492</v>
      </c>
      <c r="F75">
        <f>_xlfn.XLOOKUP(data[[#This Row],[Product]],products[Product],products[Cost per unit])</f>
        <v>10.62</v>
      </c>
      <c r="G75" s="26">
        <f>data[[#This Row],[Cost per unit]]*data[[#This Row],[Units]]</f>
        <v>5225.04</v>
      </c>
    </row>
    <row r="76" spans="1:7" x14ac:dyDescent="0.25">
      <c r="A76" t="s">
        <v>5</v>
      </c>
      <c r="B76" t="s">
        <v>34</v>
      </c>
      <c r="C76" t="s">
        <v>29</v>
      </c>
      <c r="D76" s="4">
        <v>2891</v>
      </c>
      <c r="E76" s="5">
        <v>102</v>
      </c>
      <c r="F76">
        <f>_xlfn.XLOOKUP(data[[#This Row],[Product]],products[Product],products[Cost per unit])</f>
        <v>7.16</v>
      </c>
      <c r="G76" s="26">
        <f>data[[#This Row],[Cost per unit]]*data[[#This Row],[Units]]</f>
        <v>730.32</v>
      </c>
    </row>
    <row r="77" spans="1:7" x14ac:dyDescent="0.25">
      <c r="A77" t="s">
        <v>3</v>
      </c>
      <c r="B77" t="s">
        <v>36</v>
      </c>
      <c r="C77" t="s">
        <v>23</v>
      </c>
      <c r="D77" s="4">
        <v>3773</v>
      </c>
      <c r="E77" s="5">
        <v>165</v>
      </c>
      <c r="F77">
        <f>_xlfn.XLOOKUP(data[[#This Row],[Product]],products[Product],products[Cost per unit])</f>
        <v>6.49</v>
      </c>
      <c r="G77" s="26">
        <f>data[[#This Row],[Cost per unit]]*data[[#This Row],[Units]]</f>
        <v>1070.8500000000001</v>
      </c>
    </row>
    <row r="78" spans="1:7" x14ac:dyDescent="0.25">
      <c r="A78" t="s">
        <v>41</v>
      </c>
      <c r="B78" t="s">
        <v>36</v>
      </c>
      <c r="C78" t="s">
        <v>28</v>
      </c>
      <c r="D78" s="4">
        <v>854</v>
      </c>
      <c r="E78" s="5">
        <v>309</v>
      </c>
      <c r="F78">
        <f>_xlfn.XLOOKUP(data[[#This Row],[Product]],products[Product],products[Cost per unit])</f>
        <v>10.38</v>
      </c>
      <c r="G78" s="26">
        <f>data[[#This Row],[Cost per unit]]*data[[#This Row],[Units]]</f>
        <v>3207.42</v>
      </c>
    </row>
    <row r="79" spans="1:7" x14ac:dyDescent="0.25">
      <c r="A79" t="s">
        <v>6</v>
      </c>
      <c r="B79" t="s">
        <v>36</v>
      </c>
      <c r="C79" t="s">
        <v>17</v>
      </c>
      <c r="D79" s="4">
        <v>4970</v>
      </c>
      <c r="E79" s="5">
        <v>156</v>
      </c>
      <c r="F79">
        <f>_xlfn.XLOOKUP(data[[#This Row],[Product]],products[Product],products[Cost per unit])</f>
        <v>3.11</v>
      </c>
      <c r="G79" s="26">
        <f>data[[#This Row],[Cost per unit]]*data[[#This Row],[Units]]</f>
        <v>485.15999999999997</v>
      </c>
    </row>
    <row r="80" spans="1:7" x14ac:dyDescent="0.25">
      <c r="A80" t="s">
        <v>9</v>
      </c>
      <c r="B80" t="s">
        <v>35</v>
      </c>
      <c r="C80" t="s">
        <v>26</v>
      </c>
      <c r="D80" s="4">
        <v>98</v>
      </c>
      <c r="E80" s="5">
        <v>159</v>
      </c>
      <c r="F80">
        <f>_xlfn.XLOOKUP(data[[#This Row],[Product]],products[Product],products[Cost per unit])</f>
        <v>5.6</v>
      </c>
      <c r="G80" s="26">
        <f>data[[#This Row],[Cost per unit]]*data[[#This Row],[Units]]</f>
        <v>890.4</v>
      </c>
    </row>
    <row r="81" spans="1:7" x14ac:dyDescent="0.25">
      <c r="A81" t="s">
        <v>5</v>
      </c>
      <c r="B81" t="s">
        <v>35</v>
      </c>
      <c r="C81" t="s">
        <v>15</v>
      </c>
      <c r="D81" s="4">
        <v>13391</v>
      </c>
      <c r="E81" s="5">
        <v>201</v>
      </c>
      <c r="F81">
        <f>_xlfn.XLOOKUP(data[[#This Row],[Product]],products[Product],products[Cost per unit])</f>
        <v>11.73</v>
      </c>
      <c r="G81" s="26">
        <f>data[[#This Row],[Cost per unit]]*data[[#This Row],[Units]]</f>
        <v>2357.73</v>
      </c>
    </row>
    <row r="82" spans="1:7" x14ac:dyDescent="0.25">
      <c r="A82" t="s">
        <v>8</v>
      </c>
      <c r="B82" t="s">
        <v>39</v>
      </c>
      <c r="C82" t="s">
        <v>31</v>
      </c>
      <c r="D82" s="4">
        <v>8890</v>
      </c>
      <c r="E82" s="5">
        <v>210</v>
      </c>
      <c r="F82">
        <f>_xlfn.XLOOKUP(data[[#This Row],[Product]],products[Product],products[Cost per unit])</f>
        <v>5.79</v>
      </c>
      <c r="G82" s="26">
        <f>data[[#This Row],[Cost per unit]]*data[[#This Row],[Units]]</f>
        <v>1215.9000000000001</v>
      </c>
    </row>
    <row r="83" spans="1:7" x14ac:dyDescent="0.25">
      <c r="A83" t="s">
        <v>2</v>
      </c>
      <c r="B83" t="s">
        <v>38</v>
      </c>
      <c r="C83" t="s">
        <v>13</v>
      </c>
      <c r="D83" s="4">
        <v>56</v>
      </c>
      <c r="E83" s="5">
        <v>51</v>
      </c>
      <c r="F83">
        <f>_xlfn.XLOOKUP(data[[#This Row],[Product]],products[Product],products[Cost per unit])</f>
        <v>9.33</v>
      </c>
      <c r="G83" s="26">
        <f>data[[#This Row],[Cost per unit]]*data[[#This Row],[Units]]</f>
        <v>475.83</v>
      </c>
    </row>
    <row r="84" spans="1:7" x14ac:dyDescent="0.25">
      <c r="A84" t="s">
        <v>3</v>
      </c>
      <c r="B84" t="s">
        <v>36</v>
      </c>
      <c r="C84" t="s">
        <v>25</v>
      </c>
      <c r="D84" s="4">
        <v>3339</v>
      </c>
      <c r="E84" s="5">
        <v>39</v>
      </c>
      <c r="F84">
        <f>_xlfn.XLOOKUP(data[[#This Row],[Product]],products[Product],products[Cost per unit])</f>
        <v>13.15</v>
      </c>
      <c r="G84" s="26">
        <f>data[[#This Row],[Cost per unit]]*data[[#This Row],[Units]]</f>
        <v>512.85</v>
      </c>
    </row>
    <row r="85" spans="1:7" x14ac:dyDescent="0.25">
      <c r="A85" t="s">
        <v>10</v>
      </c>
      <c r="B85" t="s">
        <v>35</v>
      </c>
      <c r="C85" t="s">
        <v>18</v>
      </c>
      <c r="D85" s="4">
        <v>3808</v>
      </c>
      <c r="E85" s="5">
        <v>279</v>
      </c>
      <c r="F85">
        <f>_xlfn.XLOOKUP(data[[#This Row],[Product]],products[Product],products[Cost per unit])</f>
        <v>6.47</v>
      </c>
      <c r="G85" s="26">
        <f>data[[#This Row],[Cost per unit]]*data[[#This Row],[Units]]</f>
        <v>1805.1299999999999</v>
      </c>
    </row>
    <row r="86" spans="1:7" x14ac:dyDescent="0.25">
      <c r="A86" t="s">
        <v>10</v>
      </c>
      <c r="B86" t="s">
        <v>38</v>
      </c>
      <c r="C86" t="s">
        <v>13</v>
      </c>
      <c r="D86" s="4">
        <v>63</v>
      </c>
      <c r="E86" s="5">
        <v>123</v>
      </c>
      <c r="F86">
        <f>_xlfn.XLOOKUP(data[[#This Row],[Product]],products[Product],products[Cost per unit])</f>
        <v>9.33</v>
      </c>
      <c r="G86" s="26">
        <f>data[[#This Row],[Cost per unit]]*data[[#This Row],[Units]]</f>
        <v>1147.5899999999999</v>
      </c>
    </row>
    <row r="87" spans="1:7" x14ac:dyDescent="0.25">
      <c r="A87" t="s">
        <v>2</v>
      </c>
      <c r="B87" t="s">
        <v>39</v>
      </c>
      <c r="C87" t="s">
        <v>27</v>
      </c>
      <c r="D87" s="4">
        <v>7812</v>
      </c>
      <c r="E87" s="5">
        <v>81</v>
      </c>
      <c r="F87">
        <f>_xlfn.XLOOKUP(data[[#This Row],[Product]],products[Product],products[Cost per unit])</f>
        <v>16.73</v>
      </c>
      <c r="G87" s="26">
        <f>data[[#This Row],[Cost per unit]]*data[[#This Row],[Units]]</f>
        <v>1355.13</v>
      </c>
    </row>
    <row r="88" spans="1:7" x14ac:dyDescent="0.25">
      <c r="A88" t="s">
        <v>40</v>
      </c>
      <c r="B88" t="s">
        <v>37</v>
      </c>
      <c r="C88" t="s">
        <v>19</v>
      </c>
      <c r="D88" s="4">
        <v>7693</v>
      </c>
      <c r="E88" s="5">
        <v>21</v>
      </c>
      <c r="F88">
        <f>_xlfn.XLOOKUP(data[[#This Row],[Product]],products[Product],products[Cost per unit])</f>
        <v>7.64</v>
      </c>
      <c r="G88" s="26">
        <f>data[[#This Row],[Cost per unit]]*data[[#This Row],[Units]]</f>
        <v>160.44</v>
      </c>
    </row>
    <row r="89" spans="1:7" x14ac:dyDescent="0.25">
      <c r="A89" t="s">
        <v>3</v>
      </c>
      <c r="B89" t="s">
        <v>36</v>
      </c>
      <c r="C89" t="s">
        <v>28</v>
      </c>
      <c r="D89" s="4">
        <v>973</v>
      </c>
      <c r="E89" s="5">
        <v>162</v>
      </c>
      <c r="F89">
        <f>_xlfn.XLOOKUP(data[[#This Row],[Product]],products[Product],products[Cost per unit])</f>
        <v>10.38</v>
      </c>
      <c r="G89" s="26">
        <f>data[[#This Row],[Cost per unit]]*data[[#This Row],[Units]]</f>
        <v>1681.5600000000002</v>
      </c>
    </row>
    <row r="90" spans="1:7" x14ac:dyDescent="0.25">
      <c r="A90" t="s">
        <v>10</v>
      </c>
      <c r="B90" t="s">
        <v>35</v>
      </c>
      <c r="C90" t="s">
        <v>21</v>
      </c>
      <c r="D90" s="4">
        <v>567</v>
      </c>
      <c r="E90" s="5">
        <v>228</v>
      </c>
      <c r="F90">
        <f>_xlfn.XLOOKUP(data[[#This Row],[Product]],products[Product],products[Cost per unit])</f>
        <v>9</v>
      </c>
      <c r="G90" s="26">
        <f>data[[#This Row],[Cost per unit]]*data[[#This Row],[Units]]</f>
        <v>2052</v>
      </c>
    </row>
    <row r="91" spans="1:7" x14ac:dyDescent="0.25">
      <c r="A91" t="s">
        <v>10</v>
      </c>
      <c r="B91" t="s">
        <v>36</v>
      </c>
      <c r="C91" t="s">
        <v>29</v>
      </c>
      <c r="D91" s="4">
        <v>2471</v>
      </c>
      <c r="E91" s="5">
        <v>342</v>
      </c>
      <c r="F91">
        <f>_xlfn.XLOOKUP(data[[#This Row],[Product]],products[Product],products[Cost per unit])</f>
        <v>7.16</v>
      </c>
      <c r="G91" s="26">
        <f>data[[#This Row],[Cost per unit]]*data[[#This Row],[Units]]</f>
        <v>2448.7200000000003</v>
      </c>
    </row>
    <row r="92" spans="1:7" x14ac:dyDescent="0.25">
      <c r="A92" t="s">
        <v>5</v>
      </c>
      <c r="B92" t="s">
        <v>38</v>
      </c>
      <c r="C92" t="s">
        <v>13</v>
      </c>
      <c r="D92" s="4">
        <v>7189</v>
      </c>
      <c r="E92" s="5">
        <v>54</v>
      </c>
      <c r="F92">
        <f>_xlfn.XLOOKUP(data[[#This Row],[Product]],products[Product],products[Cost per unit])</f>
        <v>9.33</v>
      </c>
      <c r="G92" s="26">
        <f>data[[#This Row],[Cost per unit]]*data[[#This Row],[Units]]</f>
        <v>503.82</v>
      </c>
    </row>
    <row r="93" spans="1:7" x14ac:dyDescent="0.25">
      <c r="A93" t="s">
        <v>41</v>
      </c>
      <c r="B93" t="s">
        <v>35</v>
      </c>
      <c r="C93" t="s">
        <v>28</v>
      </c>
      <c r="D93" s="4">
        <v>7455</v>
      </c>
      <c r="E93" s="5">
        <v>216</v>
      </c>
      <c r="F93">
        <f>_xlfn.XLOOKUP(data[[#This Row],[Product]],products[Product],products[Cost per unit])</f>
        <v>10.38</v>
      </c>
      <c r="G93" s="26">
        <f>data[[#This Row],[Cost per unit]]*data[[#This Row],[Units]]</f>
        <v>2242.0800000000004</v>
      </c>
    </row>
    <row r="94" spans="1:7" x14ac:dyDescent="0.25">
      <c r="A94" t="s">
        <v>3</v>
      </c>
      <c r="B94" t="s">
        <v>34</v>
      </c>
      <c r="C94" t="s">
        <v>26</v>
      </c>
      <c r="D94" s="4">
        <v>3108</v>
      </c>
      <c r="E94" s="5">
        <v>54</v>
      </c>
      <c r="F94">
        <f>_xlfn.XLOOKUP(data[[#This Row],[Product]],products[Product],products[Cost per unit])</f>
        <v>5.6</v>
      </c>
      <c r="G94" s="26">
        <f>data[[#This Row],[Cost per unit]]*data[[#This Row],[Units]]</f>
        <v>302.39999999999998</v>
      </c>
    </row>
    <row r="95" spans="1:7" x14ac:dyDescent="0.25">
      <c r="A95" t="s">
        <v>6</v>
      </c>
      <c r="B95" t="s">
        <v>38</v>
      </c>
      <c r="C95" t="s">
        <v>25</v>
      </c>
      <c r="D95" s="4">
        <v>469</v>
      </c>
      <c r="E95" s="5">
        <v>75</v>
      </c>
      <c r="F95">
        <f>_xlfn.XLOOKUP(data[[#This Row],[Product]],products[Product],products[Cost per unit])</f>
        <v>13.15</v>
      </c>
      <c r="G95" s="26">
        <f>data[[#This Row],[Cost per unit]]*data[[#This Row],[Units]]</f>
        <v>986.25</v>
      </c>
    </row>
    <row r="96" spans="1:7" x14ac:dyDescent="0.25">
      <c r="A96" t="s">
        <v>9</v>
      </c>
      <c r="B96" t="s">
        <v>37</v>
      </c>
      <c r="C96" t="s">
        <v>23</v>
      </c>
      <c r="D96" s="4">
        <v>2737</v>
      </c>
      <c r="E96" s="5">
        <v>93</v>
      </c>
      <c r="F96">
        <f>_xlfn.XLOOKUP(data[[#This Row],[Product]],products[Product],products[Cost per unit])</f>
        <v>6.49</v>
      </c>
      <c r="G96" s="26">
        <f>data[[#This Row],[Cost per unit]]*data[[#This Row],[Units]]</f>
        <v>603.57000000000005</v>
      </c>
    </row>
    <row r="97" spans="1:7" x14ac:dyDescent="0.25">
      <c r="A97" t="s">
        <v>9</v>
      </c>
      <c r="B97" t="s">
        <v>37</v>
      </c>
      <c r="C97" t="s">
        <v>25</v>
      </c>
      <c r="D97" s="4">
        <v>4305</v>
      </c>
      <c r="E97" s="5">
        <v>156</v>
      </c>
      <c r="F97">
        <f>_xlfn.XLOOKUP(data[[#This Row],[Product]],products[Product],products[Cost per unit])</f>
        <v>13.15</v>
      </c>
      <c r="G97" s="26">
        <f>data[[#This Row],[Cost per unit]]*data[[#This Row],[Units]]</f>
        <v>2051.4</v>
      </c>
    </row>
    <row r="98" spans="1:7" x14ac:dyDescent="0.25">
      <c r="A98" t="s">
        <v>9</v>
      </c>
      <c r="B98" t="s">
        <v>38</v>
      </c>
      <c r="C98" t="s">
        <v>17</v>
      </c>
      <c r="D98" s="4">
        <v>2408</v>
      </c>
      <c r="E98" s="5">
        <v>9</v>
      </c>
      <c r="F98">
        <f>_xlfn.XLOOKUP(data[[#This Row],[Product]],products[Product],products[Cost per unit])</f>
        <v>3.11</v>
      </c>
      <c r="G98" s="26">
        <f>data[[#This Row],[Cost per unit]]*data[[#This Row],[Units]]</f>
        <v>27.99</v>
      </c>
    </row>
    <row r="99" spans="1:7" x14ac:dyDescent="0.25">
      <c r="A99" t="s">
        <v>3</v>
      </c>
      <c r="B99" t="s">
        <v>36</v>
      </c>
      <c r="C99" t="s">
        <v>19</v>
      </c>
      <c r="D99" s="4">
        <v>1281</v>
      </c>
      <c r="E99" s="5">
        <v>18</v>
      </c>
      <c r="F99">
        <f>_xlfn.XLOOKUP(data[[#This Row],[Product]],products[Product],products[Cost per unit])</f>
        <v>7.64</v>
      </c>
      <c r="G99" s="26">
        <f>data[[#This Row],[Cost per unit]]*data[[#This Row],[Units]]</f>
        <v>137.51999999999998</v>
      </c>
    </row>
    <row r="100" spans="1:7" x14ac:dyDescent="0.25">
      <c r="A100" t="s">
        <v>40</v>
      </c>
      <c r="B100" t="s">
        <v>35</v>
      </c>
      <c r="C100" t="s">
        <v>32</v>
      </c>
      <c r="D100" s="4">
        <v>12348</v>
      </c>
      <c r="E100" s="5">
        <v>234</v>
      </c>
      <c r="F100">
        <f>_xlfn.XLOOKUP(data[[#This Row],[Product]],products[Product],products[Cost per unit])</f>
        <v>8.65</v>
      </c>
      <c r="G100" s="26">
        <f>data[[#This Row],[Cost per unit]]*data[[#This Row],[Units]]</f>
        <v>2024.1000000000001</v>
      </c>
    </row>
    <row r="101" spans="1:7" x14ac:dyDescent="0.25">
      <c r="A101" t="s">
        <v>3</v>
      </c>
      <c r="B101" t="s">
        <v>34</v>
      </c>
      <c r="C101" t="s">
        <v>28</v>
      </c>
      <c r="D101" s="4">
        <v>3689</v>
      </c>
      <c r="E101" s="5">
        <v>312</v>
      </c>
      <c r="F101">
        <f>_xlfn.XLOOKUP(data[[#This Row],[Product]],products[Product],products[Cost per unit])</f>
        <v>10.38</v>
      </c>
      <c r="G101" s="26">
        <f>data[[#This Row],[Cost per unit]]*data[[#This Row],[Units]]</f>
        <v>3238.5600000000004</v>
      </c>
    </row>
    <row r="102" spans="1:7" x14ac:dyDescent="0.25">
      <c r="A102" t="s">
        <v>7</v>
      </c>
      <c r="B102" t="s">
        <v>36</v>
      </c>
      <c r="C102" t="s">
        <v>19</v>
      </c>
      <c r="D102" s="4">
        <v>2870</v>
      </c>
      <c r="E102" s="5">
        <v>300</v>
      </c>
      <c r="F102">
        <f>_xlfn.XLOOKUP(data[[#This Row],[Product]],products[Product],products[Cost per unit])</f>
        <v>7.64</v>
      </c>
      <c r="G102" s="26">
        <f>data[[#This Row],[Cost per unit]]*data[[#This Row],[Units]]</f>
        <v>2292</v>
      </c>
    </row>
    <row r="103" spans="1:7" x14ac:dyDescent="0.25">
      <c r="A103" t="s">
        <v>2</v>
      </c>
      <c r="B103" t="s">
        <v>36</v>
      </c>
      <c r="C103" t="s">
        <v>27</v>
      </c>
      <c r="D103" s="4">
        <v>798</v>
      </c>
      <c r="E103" s="5">
        <v>519</v>
      </c>
      <c r="F103">
        <f>_xlfn.XLOOKUP(data[[#This Row],[Product]],products[Product],products[Cost per unit])</f>
        <v>16.73</v>
      </c>
      <c r="G103" s="26">
        <f>data[[#This Row],[Cost per unit]]*data[[#This Row],[Units]]</f>
        <v>8682.8700000000008</v>
      </c>
    </row>
    <row r="104" spans="1:7" x14ac:dyDescent="0.25">
      <c r="A104" t="s">
        <v>41</v>
      </c>
      <c r="B104" t="s">
        <v>37</v>
      </c>
      <c r="C104" t="s">
        <v>21</v>
      </c>
      <c r="D104" s="4">
        <v>2933</v>
      </c>
      <c r="E104" s="5">
        <v>9</v>
      </c>
      <c r="F104">
        <f>_xlfn.XLOOKUP(data[[#This Row],[Product]],products[Product],products[Cost per unit])</f>
        <v>9</v>
      </c>
      <c r="G104" s="26">
        <f>data[[#This Row],[Cost per unit]]*data[[#This Row],[Units]]</f>
        <v>81</v>
      </c>
    </row>
    <row r="105" spans="1:7" x14ac:dyDescent="0.25">
      <c r="A105" t="s">
        <v>5</v>
      </c>
      <c r="B105" t="s">
        <v>35</v>
      </c>
      <c r="C105" t="s">
        <v>4</v>
      </c>
      <c r="D105" s="4">
        <v>2744</v>
      </c>
      <c r="E105" s="5">
        <v>9</v>
      </c>
      <c r="F105">
        <f>_xlfn.XLOOKUP(data[[#This Row],[Product]],products[Product],products[Cost per unit])</f>
        <v>11.88</v>
      </c>
      <c r="G105" s="26">
        <f>data[[#This Row],[Cost per unit]]*data[[#This Row],[Units]]</f>
        <v>106.92</v>
      </c>
    </row>
    <row r="106" spans="1:7" x14ac:dyDescent="0.25">
      <c r="A106" t="s">
        <v>40</v>
      </c>
      <c r="B106" t="s">
        <v>36</v>
      </c>
      <c r="C106" t="s">
        <v>33</v>
      </c>
      <c r="D106" s="4">
        <v>9772</v>
      </c>
      <c r="E106" s="5">
        <v>90</v>
      </c>
      <c r="F106">
        <f>_xlfn.XLOOKUP(data[[#This Row],[Product]],products[Product],products[Cost per unit])</f>
        <v>12.37</v>
      </c>
      <c r="G106" s="26">
        <f>data[[#This Row],[Cost per unit]]*data[[#This Row],[Units]]</f>
        <v>1113.3</v>
      </c>
    </row>
    <row r="107" spans="1:7" x14ac:dyDescent="0.25">
      <c r="A107" t="s">
        <v>7</v>
      </c>
      <c r="B107" t="s">
        <v>34</v>
      </c>
      <c r="C107" t="s">
        <v>25</v>
      </c>
      <c r="D107" s="4">
        <v>1568</v>
      </c>
      <c r="E107" s="5">
        <v>96</v>
      </c>
      <c r="F107">
        <f>_xlfn.XLOOKUP(data[[#This Row],[Product]],products[Product],products[Cost per unit])</f>
        <v>13.15</v>
      </c>
      <c r="G107" s="26">
        <f>data[[#This Row],[Cost per unit]]*data[[#This Row],[Units]]</f>
        <v>1262.4000000000001</v>
      </c>
    </row>
    <row r="108" spans="1:7" x14ac:dyDescent="0.25">
      <c r="A108" t="s">
        <v>2</v>
      </c>
      <c r="B108" t="s">
        <v>36</v>
      </c>
      <c r="C108" t="s">
        <v>16</v>
      </c>
      <c r="D108" s="4">
        <v>11417</v>
      </c>
      <c r="E108" s="5">
        <v>21</v>
      </c>
      <c r="F108">
        <f>_xlfn.XLOOKUP(data[[#This Row],[Product]],products[Product],products[Cost per unit])</f>
        <v>8.7899999999999991</v>
      </c>
      <c r="G108" s="26">
        <f>data[[#This Row],[Cost per unit]]*data[[#This Row],[Units]]</f>
        <v>184.58999999999997</v>
      </c>
    </row>
    <row r="109" spans="1:7" x14ac:dyDescent="0.25">
      <c r="A109" t="s">
        <v>40</v>
      </c>
      <c r="B109" t="s">
        <v>34</v>
      </c>
      <c r="C109" t="s">
        <v>26</v>
      </c>
      <c r="D109" s="4">
        <v>6748</v>
      </c>
      <c r="E109" s="5">
        <v>48</v>
      </c>
      <c r="F109">
        <f>_xlfn.XLOOKUP(data[[#This Row],[Product]],products[Product],products[Cost per unit])</f>
        <v>5.6</v>
      </c>
      <c r="G109" s="26">
        <f>data[[#This Row],[Cost per unit]]*data[[#This Row],[Units]]</f>
        <v>268.79999999999995</v>
      </c>
    </row>
    <row r="110" spans="1:7" x14ac:dyDescent="0.25">
      <c r="A110" t="s">
        <v>10</v>
      </c>
      <c r="B110" t="s">
        <v>36</v>
      </c>
      <c r="C110" t="s">
        <v>27</v>
      </c>
      <c r="D110" s="4">
        <v>1407</v>
      </c>
      <c r="E110" s="5">
        <v>72</v>
      </c>
      <c r="F110">
        <f>_xlfn.XLOOKUP(data[[#This Row],[Product]],products[Product],products[Cost per unit])</f>
        <v>16.73</v>
      </c>
      <c r="G110" s="26">
        <f>data[[#This Row],[Cost per unit]]*data[[#This Row],[Units]]</f>
        <v>1204.56</v>
      </c>
    </row>
    <row r="111" spans="1:7" x14ac:dyDescent="0.25">
      <c r="A111" t="s">
        <v>8</v>
      </c>
      <c r="B111" t="s">
        <v>35</v>
      </c>
      <c r="C111" t="s">
        <v>29</v>
      </c>
      <c r="D111" s="4">
        <v>2023</v>
      </c>
      <c r="E111" s="5">
        <v>168</v>
      </c>
      <c r="F111">
        <f>_xlfn.XLOOKUP(data[[#This Row],[Product]],products[Product],products[Cost per unit])</f>
        <v>7.16</v>
      </c>
      <c r="G111" s="26">
        <f>data[[#This Row],[Cost per unit]]*data[[#This Row],[Units]]</f>
        <v>1202.8800000000001</v>
      </c>
    </row>
    <row r="112" spans="1:7" x14ac:dyDescent="0.25">
      <c r="A112" t="s">
        <v>5</v>
      </c>
      <c r="B112" t="s">
        <v>39</v>
      </c>
      <c r="C112" t="s">
        <v>26</v>
      </c>
      <c r="D112" s="4">
        <v>5236</v>
      </c>
      <c r="E112" s="5">
        <v>51</v>
      </c>
      <c r="F112">
        <f>_xlfn.XLOOKUP(data[[#This Row],[Product]],products[Product],products[Cost per unit])</f>
        <v>5.6</v>
      </c>
      <c r="G112" s="26">
        <f>data[[#This Row],[Cost per unit]]*data[[#This Row],[Units]]</f>
        <v>285.59999999999997</v>
      </c>
    </row>
    <row r="113" spans="1:7" x14ac:dyDescent="0.25">
      <c r="A113" t="s">
        <v>41</v>
      </c>
      <c r="B113" t="s">
        <v>36</v>
      </c>
      <c r="C113" t="s">
        <v>19</v>
      </c>
      <c r="D113" s="4">
        <v>1925</v>
      </c>
      <c r="E113" s="5">
        <v>192</v>
      </c>
      <c r="F113">
        <f>_xlfn.XLOOKUP(data[[#This Row],[Product]],products[Product],products[Cost per unit])</f>
        <v>7.64</v>
      </c>
      <c r="G113" s="26">
        <f>data[[#This Row],[Cost per unit]]*data[[#This Row],[Units]]</f>
        <v>1466.8799999999999</v>
      </c>
    </row>
    <row r="114" spans="1:7" x14ac:dyDescent="0.25">
      <c r="A114" t="s">
        <v>7</v>
      </c>
      <c r="B114" t="s">
        <v>37</v>
      </c>
      <c r="C114" t="s">
        <v>14</v>
      </c>
      <c r="D114" s="4">
        <v>6608</v>
      </c>
      <c r="E114" s="5">
        <v>225</v>
      </c>
      <c r="F114">
        <f>_xlfn.XLOOKUP(data[[#This Row],[Product]],products[Product],products[Cost per unit])</f>
        <v>11.7</v>
      </c>
      <c r="G114" s="26">
        <f>data[[#This Row],[Cost per unit]]*data[[#This Row],[Units]]</f>
        <v>2632.5</v>
      </c>
    </row>
    <row r="115" spans="1:7" x14ac:dyDescent="0.25">
      <c r="A115" t="s">
        <v>6</v>
      </c>
      <c r="B115" t="s">
        <v>34</v>
      </c>
      <c r="C115" t="s">
        <v>26</v>
      </c>
      <c r="D115" s="4">
        <v>8008</v>
      </c>
      <c r="E115" s="5">
        <v>456</v>
      </c>
      <c r="F115">
        <f>_xlfn.XLOOKUP(data[[#This Row],[Product]],products[Product],products[Cost per unit])</f>
        <v>5.6</v>
      </c>
      <c r="G115" s="26">
        <f>data[[#This Row],[Cost per unit]]*data[[#This Row],[Units]]</f>
        <v>2553.6</v>
      </c>
    </row>
    <row r="116" spans="1:7" x14ac:dyDescent="0.25">
      <c r="A116" t="s">
        <v>10</v>
      </c>
      <c r="B116" t="s">
        <v>34</v>
      </c>
      <c r="C116" t="s">
        <v>25</v>
      </c>
      <c r="D116" s="4">
        <v>1428</v>
      </c>
      <c r="E116" s="5">
        <v>93</v>
      </c>
      <c r="F116">
        <f>_xlfn.XLOOKUP(data[[#This Row],[Product]],products[Product],products[Cost per unit])</f>
        <v>13.15</v>
      </c>
      <c r="G116" s="26">
        <f>data[[#This Row],[Cost per unit]]*data[[#This Row],[Units]]</f>
        <v>1222.95</v>
      </c>
    </row>
    <row r="117" spans="1:7" x14ac:dyDescent="0.25">
      <c r="A117" t="s">
        <v>6</v>
      </c>
      <c r="B117" t="s">
        <v>34</v>
      </c>
      <c r="C117" t="s">
        <v>4</v>
      </c>
      <c r="D117" s="4">
        <v>525</v>
      </c>
      <c r="E117" s="5">
        <v>48</v>
      </c>
      <c r="F117">
        <f>_xlfn.XLOOKUP(data[[#This Row],[Product]],products[Product],products[Cost per unit])</f>
        <v>11.88</v>
      </c>
      <c r="G117" s="26">
        <f>data[[#This Row],[Cost per unit]]*data[[#This Row],[Units]]</f>
        <v>570.24</v>
      </c>
    </row>
    <row r="118" spans="1:7" x14ac:dyDescent="0.25">
      <c r="A118" t="s">
        <v>6</v>
      </c>
      <c r="B118" t="s">
        <v>37</v>
      </c>
      <c r="C118" t="s">
        <v>18</v>
      </c>
      <c r="D118" s="4">
        <v>1505</v>
      </c>
      <c r="E118" s="5">
        <v>102</v>
      </c>
      <c r="F118">
        <f>_xlfn.XLOOKUP(data[[#This Row],[Product]],products[Product],products[Cost per unit])</f>
        <v>6.47</v>
      </c>
      <c r="G118" s="26">
        <f>data[[#This Row],[Cost per unit]]*data[[#This Row],[Units]]</f>
        <v>659.93999999999994</v>
      </c>
    </row>
    <row r="119" spans="1:7" x14ac:dyDescent="0.25">
      <c r="A119" t="s">
        <v>7</v>
      </c>
      <c r="B119" t="s">
        <v>35</v>
      </c>
      <c r="C119" t="s">
        <v>30</v>
      </c>
      <c r="D119" s="4">
        <v>6755</v>
      </c>
      <c r="E119" s="5">
        <v>252</v>
      </c>
      <c r="F119">
        <f>_xlfn.XLOOKUP(data[[#This Row],[Product]],products[Product],products[Cost per unit])</f>
        <v>14.49</v>
      </c>
      <c r="G119" s="26">
        <f>data[[#This Row],[Cost per unit]]*data[[#This Row],[Units]]</f>
        <v>3651.48</v>
      </c>
    </row>
    <row r="120" spans="1:7" x14ac:dyDescent="0.25">
      <c r="A120" t="s">
        <v>2</v>
      </c>
      <c r="B120" t="s">
        <v>37</v>
      </c>
      <c r="C120" t="s">
        <v>18</v>
      </c>
      <c r="D120" s="4">
        <v>11571</v>
      </c>
      <c r="E120" s="5">
        <v>138</v>
      </c>
      <c r="F120">
        <f>_xlfn.XLOOKUP(data[[#This Row],[Product]],products[Product],products[Cost per unit])</f>
        <v>6.47</v>
      </c>
      <c r="G120" s="26">
        <f>data[[#This Row],[Cost per unit]]*data[[#This Row],[Units]]</f>
        <v>892.86</v>
      </c>
    </row>
    <row r="121" spans="1:7" x14ac:dyDescent="0.25">
      <c r="A121" t="s">
        <v>40</v>
      </c>
      <c r="B121" t="s">
        <v>38</v>
      </c>
      <c r="C121" t="s">
        <v>25</v>
      </c>
      <c r="D121" s="4">
        <v>2541</v>
      </c>
      <c r="E121" s="5">
        <v>90</v>
      </c>
      <c r="F121">
        <f>_xlfn.XLOOKUP(data[[#This Row],[Product]],products[Product],products[Cost per unit])</f>
        <v>13.15</v>
      </c>
      <c r="G121" s="26">
        <f>data[[#This Row],[Cost per unit]]*data[[#This Row],[Units]]</f>
        <v>1183.5</v>
      </c>
    </row>
    <row r="122" spans="1:7" x14ac:dyDescent="0.25">
      <c r="A122" t="s">
        <v>41</v>
      </c>
      <c r="B122" t="s">
        <v>37</v>
      </c>
      <c r="C122" t="s">
        <v>30</v>
      </c>
      <c r="D122" s="4">
        <v>1526</v>
      </c>
      <c r="E122" s="5">
        <v>240</v>
      </c>
      <c r="F122">
        <f>_xlfn.XLOOKUP(data[[#This Row],[Product]],products[Product],products[Cost per unit])</f>
        <v>14.49</v>
      </c>
      <c r="G122" s="26">
        <f>data[[#This Row],[Cost per unit]]*data[[#This Row],[Units]]</f>
        <v>3477.6</v>
      </c>
    </row>
    <row r="123" spans="1:7" x14ac:dyDescent="0.25">
      <c r="A123" t="s">
        <v>40</v>
      </c>
      <c r="B123" t="s">
        <v>38</v>
      </c>
      <c r="C123" t="s">
        <v>4</v>
      </c>
      <c r="D123" s="4">
        <v>6125</v>
      </c>
      <c r="E123" s="5">
        <v>102</v>
      </c>
      <c r="F123">
        <f>_xlfn.XLOOKUP(data[[#This Row],[Product]],products[Product],products[Cost per unit])</f>
        <v>11.88</v>
      </c>
      <c r="G123" s="26">
        <f>data[[#This Row],[Cost per unit]]*data[[#This Row],[Units]]</f>
        <v>1211.76</v>
      </c>
    </row>
    <row r="124" spans="1:7" x14ac:dyDescent="0.25">
      <c r="A124" t="s">
        <v>41</v>
      </c>
      <c r="B124" t="s">
        <v>35</v>
      </c>
      <c r="C124" t="s">
        <v>27</v>
      </c>
      <c r="D124" s="4">
        <v>847</v>
      </c>
      <c r="E124" s="5">
        <v>129</v>
      </c>
      <c r="F124">
        <f>_xlfn.XLOOKUP(data[[#This Row],[Product]],products[Product],products[Cost per unit])</f>
        <v>16.73</v>
      </c>
      <c r="G124" s="26">
        <f>data[[#This Row],[Cost per unit]]*data[[#This Row],[Units]]</f>
        <v>2158.17</v>
      </c>
    </row>
    <row r="125" spans="1:7" x14ac:dyDescent="0.25">
      <c r="A125" t="s">
        <v>8</v>
      </c>
      <c r="B125" t="s">
        <v>35</v>
      </c>
      <c r="C125" t="s">
        <v>27</v>
      </c>
      <c r="D125" s="4">
        <v>4753</v>
      </c>
      <c r="E125" s="5">
        <v>300</v>
      </c>
      <c r="F125">
        <f>_xlfn.XLOOKUP(data[[#This Row],[Product]],products[Product],products[Cost per unit])</f>
        <v>16.73</v>
      </c>
      <c r="G125" s="26">
        <f>data[[#This Row],[Cost per unit]]*data[[#This Row],[Units]]</f>
        <v>5019</v>
      </c>
    </row>
    <row r="126" spans="1:7" x14ac:dyDescent="0.25">
      <c r="A126" t="s">
        <v>6</v>
      </c>
      <c r="B126" t="s">
        <v>38</v>
      </c>
      <c r="C126" t="s">
        <v>33</v>
      </c>
      <c r="D126" s="4">
        <v>959</v>
      </c>
      <c r="E126" s="5">
        <v>135</v>
      </c>
      <c r="F126">
        <f>_xlfn.XLOOKUP(data[[#This Row],[Product]],products[Product],products[Cost per unit])</f>
        <v>12.37</v>
      </c>
      <c r="G126" s="26">
        <f>data[[#This Row],[Cost per unit]]*data[[#This Row],[Units]]</f>
        <v>1669.9499999999998</v>
      </c>
    </row>
    <row r="127" spans="1:7" x14ac:dyDescent="0.25">
      <c r="A127" t="s">
        <v>7</v>
      </c>
      <c r="B127" t="s">
        <v>35</v>
      </c>
      <c r="C127" t="s">
        <v>24</v>
      </c>
      <c r="D127" s="4">
        <v>2793</v>
      </c>
      <c r="E127" s="5">
        <v>114</v>
      </c>
      <c r="F127">
        <f>_xlfn.XLOOKUP(data[[#This Row],[Product]],products[Product],products[Cost per unit])</f>
        <v>4.97</v>
      </c>
      <c r="G127" s="26">
        <f>data[[#This Row],[Cost per unit]]*data[[#This Row],[Units]]</f>
        <v>566.57999999999993</v>
      </c>
    </row>
    <row r="128" spans="1:7" x14ac:dyDescent="0.25">
      <c r="A128" t="s">
        <v>7</v>
      </c>
      <c r="B128" t="s">
        <v>35</v>
      </c>
      <c r="C128" t="s">
        <v>14</v>
      </c>
      <c r="D128" s="4">
        <v>4606</v>
      </c>
      <c r="E128" s="5">
        <v>63</v>
      </c>
      <c r="F128">
        <f>_xlfn.XLOOKUP(data[[#This Row],[Product]],products[Product],products[Cost per unit])</f>
        <v>11.7</v>
      </c>
      <c r="G128" s="26">
        <f>data[[#This Row],[Cost per unit]]*data[[#This Row],[Units]]</f>
        <v>737.09999999999991</v>
      </c>
    </row>
    <row r="129" spans="1:7" x14ac:dyDescent="0.25">
      <c r="A129" t="s">
        <v>7</v>
      </c>
      <c r="B129" t="s">
        <v>36</v>
      </c>
      <c r="C129" t="s">
        <v>29</v>
      </c>
      <c r="D129" s="4">
        <v>5551</v>
      </c>
      <c r="E129" s="5">
        <v>252</v>
      </c>
      <c r="F129">
        <f>_xlfn.XLOOKUP(data[[#This Row],[Product]],products[Product],products[Cost per unit])</f>
        <v>7.16</v>
      </c>
      <c r="G129" s="26">
        <f>data[[#This Row],[Cost per unit]]*data[[#This Row],[Units]]</f>
        <v>1804.32</v>
      </c>
    </row>
    <row r="130" spans="1:7" x14ac:dyDescent="0.25">
      <c r="A130" t="s">
        <v>10</v>
      </c>
      <c r="B130" t="s">
        <v>36</v>
      </c>
      <c r="C130" t="s">
        <v>32</v>
      </c>
      <c r="D130" s="4">
        <v>6657</v>
      </c>
      <c r="E130" s="5">
        <v>303</v>
      </c>
      <c r="F130">
        <f>_xlfn.XLOOKUP(data[[#This Row],[Product]],products[Product],products[Cost per unit])</f>
        <v>8.65</v>
      </c>
      <c r="G130" s="26">
        <f>data[[#This Row],[Cost per unit]]*data[[#This Row],[Units]]</f>
        <v>2620.9500000000003</v>
      </c>
    </row>
    <row r="131" spans="1:7" x14ac:dyDescent="0.25">
      <c r="A131" t="s">
        <v>7</v>
      </c>
      <c r="B131" t="s">
        <v>39</v>
      </c>
      <c r="C131" t="s">
        <v>17</v>
      </c>
      <c r="D131" s="4">
        <v>4438</v>
      </c>
      <c r="E131" s="5">
        <v>246</v>
      </c>
      <c r="F131">
        <f>_xlfn.XLOOKUP(data[[#This Row],[Product]],products[Product],products[Cost per unit])</f>
        <v>3.11</v>
      </c>
      <c r="G131" s="26">
        <f>data[[#This Row],[Cost per unit]]*data[[#This Row],[Units]]</f>
        <v>765.06</v>
      </c>
    </row>
    <row r="132" spans="1:7" x14ac:dyDescent="0.25">
      <c r="A132" t="s">
        <v>8</v>
      </c>
      <c r="B132" t="s">
        <v>38</v>
      </c>
      <c r="C132" t="s">
        <v>22</v>
      </c>
      <c r="D132" s="4">
        <v>168</v>
      </c>
      <c r="E132" s="5">
        <v>84</v>
      </c>
      <c r="F132">
        <f>_xlfn.XLOOKUP(data[[#This Row],[Product]],products[Product],products[Cost per unit])</f>
        <v>9.77</v>
      </c>
      <c r="G132" s="26">
        <f>data[[#This Row],[Cost per unit]]*data[[#This Row],[Units]]</f>
        <v>820.68</v>
      </c>
    </row>
    <row r="133" spans="1:7" x14ac:dyDescent="0.25">
      <c r="A133" t="s">
        <v>7</v>
      </c>
      <c r="B133" t="s">
        <v>34</v>
      </c>
      <c r="C133" t="s">
        <v>17</v>
      </c>
      <c r="D133" s="4">
        <v>7777</v>
      </c>
      <c r="E133" s="5">
        <v>39</v>
      </c>
      <c r="F133">
        <f>_xlfn.XLOOKUP(data[[#This Row],[Product]],products[Product],products[Cost per unit])</f>
        <v>3.11</v>
      </c>
      <c r="G133" s="26">
        <f>data[[#This Row],[Cost per unit]]*data[[#This Row],[Units]]</f>
        <v>121.28999999999999</v>
      </c>
    </row>
    <row r="134" spans="1:7" x14ac:dyDescent="0.25">
      <c r="A134" t="s">
        <v>5</v>
      </c>
      <c r="B134" t="s">
        <v>36</v>
      </c>
      <c r="C134" t="s">
        <v>17</v>
      </c>
      <c r="D134" s="4">
        <v>3339</v>
      </c>
      <c r="E134" s="5">
        <v>348</v>
      </c>
      <c r="F134">
        <f>_xlfn.XLOOKUP(data[[#This Row],[Product]],products[Product],products[Cost per unit])</f>
        <v>3.11</v>
      </c>
      <c r="G134" s="26">
        <f>data[[#This Row],[Cost per unit]]*data[[#This Row],[Units]]</f>
        <v>1082.28</v>
      </c>
    </row>
    <row r="135" spans="1:7" x14ac:dyDescent="0.25">
      <c r="A135" t="s">
        <v>7</v>
      </c>
      <c r="B135" t="s">
        <v>37</v>
      </c>
      <c r="C135" t="s">
        <v>33</v>
      </c>
      <c r="D135" s="4">
        <v>6391</v>
      </c>
      <c r="E135" s="5">
        <v>48</v>
      </c>
      <c r="F135">
        <f>_xlfn.XLOOKUP(data[[#This Row],[Product]],products[Product],products[Cost per unit])</f>
        <v>12.37</v>
      </c>
      <c r="G135" s="26">
        <f>data[[#This Row],[Cost per unit]]*data[[#This Row],[Units]]</f>
        <v>593.76</v>
      </c>
    </row>
    <row r="136" spans="1:7" x14ac:dyDescent="0.25">
      <c r="A136" t="s">
        <v>5</v>
      </c>
      <c r="B136" t="s">
        <v>37</v>
      </c>
      <c r="C136" t="s">
        <v>22</v>
      </c>
      <c r="D136" s="4">
        <v>518</v>
      </c>
      <c r="E136" s="5">
        <v>75</v>
      </c>
      <c r="F136">
        <f>_xlfn.XLOOKUP(data[[#This Row],[Product]],products[Product],products[Cost per unit])</f>
        <v>9.77</v>
      </c>
      <c r="G136" s="26">
        <f>data[[#This Row],[Cost per unit]]*data[[#This Row],[Units]]</f>
        <v>732.75</v>
      </c>
    </row>
    <row r="137" spans="1:7" x14ac:dyDescent="0.25">
      <c r="A137" t="s">
        <v>7</v>
      </c>
      <c r="B137" t="s">
        <v>38</v>
      </c>
      <c r="C137" t="s">
        <v>28</v>
      </c>
      <c r="D137" s="4">
        <v>5677</v>
      </c>
      <c r="E137" s="5">
        <v>258</v>
      </c>
      <c r="F137">
        <f>_xlfn.XLOOKUP(data[[#This Row],[Product]],products[Product],products[Cost per unit])</f>
        <v>10.38</v>
      </c>
      <c r="G137" s="26">
        <f>data[[#This Row],[Cost per unit]]*data[[#This Row],[Units]]</f>
        <v>2678.0400000000004</v>
      </c>
    </row>
    <row r="138" spans="1:7" x14ac:dyDescent="0.25">
      <c r="A138" t="s">
        <v>6</v>
      </c>
      <c r="B138" t="s">
        <v>39</v>
      </c>
      <c r="C138" t="s">
        <v>17</v>
      </c>
      <c r="D138" s="4">
        <v>6048</v>
      </c>
      <c r="E138" s="5">
        <v>27</v>
      </c>
      <c r="F138">
        <f>_xlfn.XLOOKUP(data[[#This Row],[Product]],products[Product],products[Cost per unit])</f>
        <v>3.11</v>
      </c>
      <c r="G138" s="26">
        <f>data[[#This Row],[Cost per unit]]*data[[#This Row],[Units]]</f>
        <v>83.97</v>
      </c>
    </row>
    <row r="139" spans="1:7" x14ac:dyDescent="0.25">
      <c r="A139" t="s">
        <v>8</v>
      </c>
      <c r="B139" t="s">
        <v>38</v>
      </c>
      <c r="C139" t="s">
        <v>32</v>
      </c>
      <c r="D139" s="4">
        <v>3752</v>
      </c>
      <c r="E139" s="5">
        <v>213</v>
      </c>
      <c r="F139">
        <f>_xlfn.XLOOKUP(data[[#This Row],[Product]],products[Product],products[Cost per unit])</f>
        <v>8.65</v>
      </c>
      <c r="G139" s="26">
        <f>data[[#This Row],[Cost per unit]]*data[[#This Row],[Units]]</f>
        <v>1842.45</v>
      </c>
    </row>
    <row r="140" spans="1:7" x14ac:dyDescent="0.25">
      <c r="A140" t="s">
        <v>5</v>
      </c>
      <c r="B140" t="s">
        <v>35</v>
      </c>
      <c r="C140" t="s">
        <v>29</v>
      </c>
      <c r="D140" s="4">
        <v>4480</v>
      </c>
      <c r="E140" s="5">
        <v>357</v>
      </c>
      <c r="F140">
        <f>_xlfn.XLOOKUP(data[[#This Row],[Product]],products[Product],products[Cost per unit])</f>
        <v>7.16</v>
      </c>
      <c r="G140" s="26">
        <f>data[[#This Row],[Cost per unit]]*data[[#This Row],[Units]]</f>
        <v>2556.12</v>
      </c>
    </row>
    <row r="141" spans="1:7" x14ac:dyDescent="0.25">
      <c r="A141" t="s">
        <v>9</v>
      </c>
      <c r="B141" t="s">
        <v>37</v>
      </c>
      <c r="C141" t="s">
        <v>4</v>
      </c>
      <c r="D141" s="4">
        <v>259</v>
      </c>
      <c r="E141" s="5">
        <v>207</v>
      </c>
      <c r="F141">
        <f>_xlfn.XLOOKUP(data[[#This Row],[Product]],products[Product],products[Cost per unit])</f>
        <v>11.88</v>
      </c>
      <c r="G141" s="26">
        <f>data[[#This Row],[Cost per unit]]*data[[#This Row],[Units]]</f>
        <v>2459.1600000000003</v>
      </c>
    </row>
    <row r="142" spans="1:7" x14ac:dyDescent="0.25">
      <c r="A142" t="s">
        <v>8</v>
      </c>
      <c r="B142" t="s">
        <v>37</v>
      </c>
      <c r="C142" t="s">
        <v>30</v>
      </c>
      <c r="D142" s="4">
        <v>42</v>
      </c>
      <c r="E142" s="5">
        <v>150</v>
      </c>
      <c r="F142">
        <f>_xlfn.XLOOKUP(data[[#This Row],[Product]],products[Product],products[Cost per unit])</f>
        <v>14.49</v>
      </c>
      <c r="G142" s="26">
        <f>data[[#This Row],[Cost per unit]]*data[[#This Row],[Units]]</f>
        <v>2173.5</v>
      </c>
    </row>
    <row r="143" spans="1:7" x14ac:dyDescent="0.25">
      <c r="A143" t="s">
        <v>41</v>
      </c>
      <c r="B143" t="s">
        <v>36</v>
      </c>
      <c r="C143" t="s">
        <v>26</v>
      </c>
      <c r="D143" s="4">
        <v>98</v>
      </c>
      <c r="E143" s="5">
        <v>204</v>
      </c>
      <c r="F143">
        <f>_xlfn.XLOOKUP(data[[#This Row],[Product]],products[Product],products[Cost per unit])</f>
        <v>5.6</v>
      </c>
      <c r="G143" s="26">
        <f>data[[#This Row],[Cost per unit]]*data[[#This Row],[Units]]</f>
        <v>1142.3999999999999</v>
      </c>
    </row>
    <row r="144" spans="1:7" x14ac:dyDescent="0.25">
      <c r="A144" t="s">
        <v>7</v>
      </c>
      <c r="B144" t="s">
        <v>35</v>
      </c>
      <c r="C144" t="s">
        <v>27</v>
      </c>
      <c r="D144" s="4">
        <v>2478</v>
      </c>
      <c r="E144" s="5">
        <v>21</v>
      </c>
      <c r="F144">
        <f>_xlfn.XLOOKUP(data[[#This Row],[Product]],products[Product],products[Cost per unit])</f>
        <v>16.73</v>
      </c>
      <c r="G144" s="26">
        <f>data[[#This Row],[Cost per unit]]*data[[#This Row],[Units]]</f>
        <v>351.33</v>
      </c>
    </row>
    <row r="145" spans="1:7" x14ac:dyDescent="0.25">
      <c r="A145" t="s">
        <v>41</v>
      </c>
      <c r="B145" t="s">
        <v>34</v>
      </c>
      <c r="C145" t="s">
        <v>33</v>
      </c>
      <c r="D145" s="4">
        <v>7847</v>
      </c>
      <c r="E145" s="5">
        <v>174</v>
      </c>
      <c r="F145">
        <f>_xlfn.XLOOKUP(data[[#This Row],[Product]],products[Product],products[Cost per unit])</f>
        <v>12.37</v>
      </c>
      <c r="G145" s="26">
        <f>data[[#This Row],[Cost per unit]]*data[[#This Row],[Units]]</f>
        <v>2152.3799999999997</v>
      </c>
    </row>
    <row r="146" spans="1:7" x14ac:dyDescent="0.25">
      <c r="A146" t="s">
        <v>2</v>
      </c>
      <c r="B146" t="s">
        <v>37</v>
      </c>
      <c r="C146" t="s">
        <v>17</v>
      </c>
      <c r="D146" s="4">
        <v>9926</v>
      </c>
      <c r="E146" s="5">
        <v>201</v>
      </c>
      <c r="F146">
        <f>_xlfn.XLOOKUP(data[[#This Row],[Product]],products[Product],products[Cost per unit])</f>
        <v>3.11</v>
      </c>
      <c r="G146" s="26">
        <f>data[[#This Row],[Cost per unit]]*data[[#This Row],[Units]]</f>
        <v>625.11</v>
      </c>
    </row>
    <row r="147" spans="1:7" x14ac:dyDescent="0.25">
      <c r="A147" t="s">
        <v>8</v>
      </c>
      <c r="B147" t="s">
        <v>38</v>
      </c>
      <c r="C147" t="s">
        <v>13</v>
      </c>
      <c r="D147" s="4">
        <v>819</v>
      </c>
      <c r="E147" s="5">
        <v>510</v>
      </c>
      <c r="F147">
        <f>_xlfn.XLOOKUP(data[[#This Row],[Product]],products[Product],products[Cost per unit])</f>
        <v>9.33</v>
      </c>
      <c r="G147" s="26">
        <f>data[[#This Row],[Cost per unit]]*data[[#This Row],[Units]]</f>
        <v>4758.3</v>
      </c>
    </row>
    <row r="148" spans="1:7" x14ac:dyDescent="0.25">
      <c r="A148" t="s">
        <v>6</v>
      </c>
      <c r="B148" t="s">
        <v>39</v>
      </c>
      <c r="C148" t="s">
        <v>29</v>
      </c>
      <c r="D148" s="4">
        <v>3052</v>
      </c>
      <c r="E148" s="5">
        <v>378</v>
      </c>
      <c r="F148">
        <f>_xlfn.XLOOKUP(data[[#This Row],[Product]],products[Product],products[Cost per unit])</f>
        <v>7.16</v>
      </c>
      <c r="G148" s="26">
        <f>data[[#This Row],[Cost per unit]]*data[[#This Row],[Units]]</f>
        <v>2706.48</v>
      </c>
    </row>
    <row r="149" spans="1:7" x14ac:dyDescent="0.25">
      <c r="A149" t="s">
        <v>9</v>
      </c>
      <c r="B149" t="s">
        <v>34</v>
      </c>
      <c r="C149" t="s">
        <v>21</v>
      </c>
      <c r="D149" s="4">
        <v>6832</v>
      </c>
      <c r="E149" s="5">
        <v>27</v>
      </c>
      <c r="F149">
        <f>_xlfn.XLOOKUP(data[[#This Row],[Product]],products[Product],products[Cost per unit])</f>
        <v>9</v>
      </c>
      <c r="G149" s="26">
        <f>data[[#This Row],[Cost per unit]]*data[[#This Row],[Units]]</f>
        <v>243</v>
      </c>
    </row>
    <row r="150" spans="1:7" x14ac:dyDescent="0.25">
      <c r="A150" t="s">
        <v>2</v>
      </c>
      <c r="B150" t="s">
        <v>39</v>
      </c>
      <c r="C150" t="s">
        <v>16</v>
      </c>
      <c r="D150" s="4">
        <v>2016</v>
      </c>
      <c r="E150" s="5">
        <v>117</v>
      </c>
      <c r="F150">
        <f>_xlfn.XLOOKUP(data[[#This Row],[Product]],products[Product],products[Cost per unit])</f>
        <v>8.7899999999999991</v>
      </c>
      <c r="G150" s="26">
        <f>data[[#This Row],[Cost per unit]]*data[[#This Row],[Units]]</f>
        <v>1028.4299999999998</v>
      </c>
    </row>
    <row r="151" spans="1:7" x14ac:dyDescent="0.25">
      <c r="A151" t="s">
        <v>6</v>
      </c>
      <c r="B151" t="s">
        <v>38</v>
      </c>
      <c r="C151" t="s">
        <v>21</v>
      </c>
      <c r="D151" s="4">
        <v>7322</v>
      </c>
      <c r="E151" s="5">
        <v>36</v>
      </c>
      <c r="F151">
        <f>_xlfn.XLOOKUP(data[[#This Row],[Product]],products[Product],products[Cost per unit])</f>
        <v>9</v>
      </c>
      <c r="G151" s="26">
        <f>data[[#This Row],[Cost per unit]]*data[[#This Row],[Units]]</f>
        <v>324</v>
      </c>
    </row>
    <row r="152" spans="1:7" x14ac:dyDescent="0.25">
      <c r="A152" t="s">
        <v>8</v>
      </c>
      <c r="B152" t="s">
        <v>35</v>
      </c>
      <c r="C152" t="s">
        <v>33</v>
      </c>
      <c r="D152" s="4">
        <v>357</v>
      </c>
      <c r="E152" s="5">
        <v>126</v>
      </c>
      <c r="F152">
        <f>_xlfn.XLOOKUP(data[[#This Row],[Product]],products[Product],products[Cost per unit])</f>
        <v>12.37</v>
      </c>
      <c r="G152" s="26">
        <f>data[[#This Row],[Cost per unit]]*data[[#This Row],[Units]]</f>
        <v>1558.62</v>
      </c>
    </row>
    <row r="153" spans="1:7" x14ac:dyDescent="0.25">
      <c r="A153" t="s">
        <v>9</v>
      </c>
      <c r="B153" t="s">
        <v>39</v>
      </c>
      <c r="C153" t="s">
        <v>25</v>
      </c>
      <c r="D153" s="4">
        <v>3192</v>
      </c>
      <c r="E153" s="5">
        <v>72</v>
      </c>
      <c r="F153">
        <f>_xlfn.XLOOKUP(data[[#This Row],[Product]],products[Product],products[Cost per unit])</f>
        <v>13.15</v>
      </c>
      <c r="G153" s="26">
        <f>data[[#This Row],[Cost per unit]]*data[[#This Row],[Units]]</f>
        <v>946.80000000000007</v>
      </c>
    </row>
    <row r="154" spans="1:7" x14ac:dyDescent="0.25">
      <c r="A154" t="s">
        <v>7</v>
      </c>
      <c r="B154" t="s">
        <v>36</v>
      </c>
      <c r="C154" t="s">
        <v>22</v>
      </c>
      <c r="D154" s="4">
        <v>8435</v>
      </c>
      <c r="E154" s="5">
        <v>42</v>
      </c>
      <c r="F154">
        <f>_xlfn.XLOOKUP(data[[#This Row],[Product]],products[Product],products[Cost per unit])</f>
        <v>9.77</v>
      </c>
      <c r="G154" s="26">
        <f>data[[#This Row],[Cost per unit]]*data[[#This Row],[Units]]</f>
        <v>410.34</v>
      </c>
    </row>
    <row r="155" spans="1:7" x14ac:dyDescent="0.25">
      <c r="A155" t="s">
        <v>40</v>
      </c>
      <c r="B155" t="s">
        <v>39</v>
      </c>
      <c r="C155" t="s">
        <v>29</v>
      </c>
      <c r="D155" s="4">
        <v>0</v>
      </c>
      <c r="E155" s="5">
        <v>135</v>
      </c>
      <c r="F155">
        <f>_xlfn.XLOOKUP(data[[#This Row],[Product]],products[Product],products[Cost per unit])</f>
        <v>7.16</v>
      </c>
      <c r="G155" s="26">
        <f>data[[#This Row],[Cost per unit]]*data[[#This Row],[Units]]</f>
        <v>966.6</v>
      </c>
    </row>
    <row r="156" spans="1:7" x14ac:dyDescent="0.25">
      <c r="A156" t="s">
        <v>7</v>
      </c>
      <c r="B156" t="s">
        <v>34</v>
      </c>
      <c r="C156" t="s">
        <v>24</v>
      </c>
      <c r="D156" s="4">
        <v>8862</v>
      </c>
      <c r="E156" s="5">
        <v>189</v>
      </c>
      <c r="F156">
        <f>_xlfn.XLOOKUP(data[[#This Row],[Product]],products[Product],products[Cost per unit])</f>
        <v>4.97</v>
      </c>
      <c r="G156" s="26">
        <f>data[[#This Row],[Cost per unit]]*data[[#This Row],[Units]]</f>
        <v>939.32999999999993</v>
      </c>
    </row>
    <row r="157" spans="1:7" x14ac:dyDescent="0.25">
      <c r="A157" t="s">
        <v>6</v>
      </c>
      <c r="B157" t="s">
        <v>37</v>
      </c>
      <c r="C157" t="s">
        <v>28</v>
      </c>
      <c r="D157" s="4">
        <v>3556</v>
      </c>
      <c r="E157" s="5">
        <v>459</v>
      </c>
      <c r="F157">
        <f>_xlfn.XLOOKUP(data[[#This Row],[Product]],products[Product],products[Cost per unit])</f>
        <v>10.38</v>
      </c>
      <c r="G157" s="26">
        <f>data[[#This Row],[Cost per unit]]*data[[#This Row],[Units]]</f>
        <v>4764.42</v>
      </c>
    </row>
    <row r="158" spans="1:7" x14ac:dyDescent="0.25">
      <c r="A158" t="s">
        <v>5</v>
      </c>
      <c r="B158" t="s">
        <v>34</v>
      </c>
      <c r="C158" t="s">
        <v>15</v>
      </c>
      <c r="D158" s="4">
        <v>7280</v>
      </c>
      <c r="E158" s="5">
        <v>201</v>
      </c>
      <c r="F158">
        <f>_xlfn.XLOOKUP(data[[#This Row],[Product]],products[Product],products[Cost per unit])</f>
        <v>11.73</v>
      </c>
      <c r="G158" s="26">
        <f>data[[#This Row],[Cost per unit]]*data[[#This Row],[Units]]</f>
        <v>2357.73</v>
      </c>
    </row>
    <row r="159" spans="1:7" x14ac:dyDescent="0.25">
      <c r="A159" t="s">
        <v>6</v>
      </c>
      <c r="B159" t="s">
        <v>34</v>
      </c>
      <c r="C159" t="s">
        <v>30</v>
      </c>
      <c r="D159" s="4">
        <v>3402</v>
      </c>
      <c r="E159" s="5">
        <v>366</v>
      </c>
      <c r="F159">
        <f>_xlfn.XLOOKUP(data[[#This Row],[Product]],products[Product],products[Cost per unit])</f>
        <v>14.49</v>
      </c>
      <c r="G159" s="26">
        <f>data[[#This Row],[Cost per unit]]*data[[#This Row],[Units]]</f>
        <v>5303.34</v>
      </c>
    </row>
    <row r="160" spans="1:7" x14ac:dyDescent="0.25">
      <c r="A160" t="s">
        <v>3</v>
      </c>
      <c r="B160" t="s">
        <v>37</v>
      </c>
      <c r="C160" t="s">
        <v>29</v>
      </c>
      <c r="D160" s="4">
        <v>4592</v>
      </c>
      <c r="E160" s="5">
        <v>324</v>
      </c>
      <c r="F160">
        <f>_xlfn.XLOOKUP(data[[#This Row],[Product]],products[Product],products[Cost per unit])</f>
        <v>7.16</v>
      </c>
      <c r="G160" s="26">
        <f>data[[#This Row],[Cost per unit]]*data[[#This Row],[Units]]</f>
        <v>2319.84</v>
      </c>
    </row>
    <row r="161" spans="1:7" x14ac:dyDescent="0.25">
      <c r="A161" t="s">
        <v>9</v>
      </c>
      <c r="B161" t="s">
        <v>35</v>
      </c>
      <c r="C161" t="s">
        <v>15</v>
      </c>
      <c r="D161" s="4">
        <v>7833</v>
      </c>
      <c r="E161" s="5">
        <v>243</v>
      </c>
      <c r="F161">
        <f>_xlfn.XLOOKUP(data[[#This Row],[Product]],products[Product],products[Cost per unit])</f>
        <v>11.73</v>
      </c>
      <c r="G161" s="26">
        <f>data[[#This Row],[Cost per unit]]*data[[#This Row],[Units]]</f>
        <v>2850.3900000000003</v>
      </c>
    </row>
    <row r="162" spans="1:7" x14ac:dyDescent="0.25">
      <c r="A162" t="s">
        <v>2</v>
      </c>
      <c r="B162" t="s">
        <v>39</v>
      </c>
      <c r="C162" t="s">
        <v>21</v>
      </c>
      <c r="D162" s="4">
        <v>7651</v>
      </c>
      <c r="E162" s="5">
        <v>213</v>
      </c>
      <c r="F162">
        <f>_xlfn.XLOOKUP(data[[#This Row],[Product]],products[Product],products[Cost per unit])</f>
        <v>9</v>
      </c>
      <c r="G162" s="26">
        <f>data[[#This Row],[Cost per unit]]*data[[#This Row],[Units]]</f>
        <v>1917</v>
      </c>
    </row>
    <row r="163" spans="1:7" x14ac:dyDescent="0.25">
      <c r="A163" t="s">
        <v>40</v>
      </c>
      <c r="B163" t="s">
        <v>35</v>
      </c>
      <c r="C163" t="s">
        <v>30</v>
      </c>
      <c r="D163" s="4">
        <v>2275</v>
      </c>
      <c r="E163" s="5">
        <v>447</v>
      </c>
      <c r="F163">
        <f>_xlfn.XLOOKUP(data[[#This Row],[Product]],products[Product],products[Cost per unit])</f>
        <v>14.49</v>
      </c>
      <c r="G163" s="26">
        <f>data[[#This Row],[Cost per unit]]*data[[#This Row],[Units]]</f>
        <v>6477.03</v>
      </c>
    </row>
    <row r="164" spans="1:7" x14ac:dyDescent="0.25">
      <c r="A164" t="s">
        <v>40</v>
      </c>
      <c r="B164" t="s">
        <v>38</v>
      </c>
      <c r="C164" t="s">
        <v>13</v>
      </c>
      <c r="D164" s="4">
        <v>5670</v>
      </c>
      <c r="E164" s="5">
        <v>297</v>
      </c>
      <c r="F164">
        <f>_xlfn.XLOOKUP(data[[#This Row],[Product]],products[Product],products[Cost per unit])</f>
        <v>9.33</v>
      </c>
      <c r="G164" s="26">
        <f>data[[#This Row],[Cost per unit]]*data[[#This Row],[Units]]</f>
        <v>2771.01</v>
      </c>
    </row>
    <row r="165" spans="1:7" x14ac:dyDescent="0.25">
      <c r="A165" t="s">
        <v>7</v>
      </c>
      <c r="B165" t="s">
        <v>35</v>
      </c>
      <c r="C165" t="s">
        <v>16</v>
      </c>
      <c r="D165" s="4">
        <v>2135</v>
      </c>
      <c r="E165" s="5">
        <v>27</v>
      </c>
      <c r="F165">
        <f>_xlfn.XLOOKUP(data[[#This Row],[Product]],products[Product],products[Cost per unit])</f>
        <v>8.7899999999999991</v>
      </c>
      <c r="G165" s="26">
        <f>data[[#This Row],[Cost per unit]]*data[[#This Row],[Units]]</f>
        <v>237.32999999999998</v>
      </c>
    </row>
    <row r="166" spans="1:7" x14ac:dyDescent="0.25">
      <c r="A166" t="s">
        <v>40</v>
      </c>
      <c r="B166" t="s">
        <v>34</v>
      </c>
      <c r="C166" t="s">
        <v>23</v>
      </c>
      <c r="D166" s="4">
        <v>2779</v>
      </c>
      <c r="E166" s="5">
        <v>75</v>
      </c>
      <c r="F166">
        <f>_xlfn.XLOOKUP(data[[#This Row],[Product]],products[Product],products[Cost per unit])</f>
        <v>6.49</v>
      </c>
      <c r="G166" s="26">
        <f>data[[#This Row],[Cost per unit]]*data[[#This Row],[Units]]</f>
        <v>486.75</v>
      </c>
    </row>
    <row r="167" spans="1:7" x14ac:dyDescent="0.25">
      <c r="A167" t="s">
        <v>10</v>
      </c>
      <c r="B167" t="s">
        <v>39</v>
      </c>
      <c r="C167" t="s">
        <v>33</v>
      </c>
      <c r="D167" s="4">
        <v>12950</v>
      </c>
      <c r="E167" s="5">
        <v>30</v>
      </c>
      <c r="F167">
        <f>_xlfn.XLOOKUP(data[[#This Row],[Product]],products[Product],products[Cost per unit])</f>
        <v>12.37</v>
      </c>
      <c r="G167" s="26">
        <f>data[[#This Row],[Cost per unit]]*data[[#This Row],[Units]]</f>
        <v>371.09999999999997</v>
      </c>
    </row>
    <row r="168" spans="1:7" x14ac:dyDescent="0.25">
      <c r="A168" t="s">
        <v>7</v>
      </c>
      <c r="B168" t="s">
        <v>36</v>
      </c>
      <c r="C168" t="s">
        <v>18</v>
      </c>
      <c r="D168" s="4">
        <v>2646</v>
      </c>
      <c r="E168" s="5">
        <v>177</v>
      </c>
      <c r="F168">
        <f>_xlfn.XLOOKUP(data[[#This Row],[Product]],products[Product],products[Cost per unit])</f>
        <v>6.47</v>
      </c>
      <c r="G168" s="26">
        <f>data[[#This Row],[Cost per unit]]*data[[#This Row],[Units]]</f>
        <v>1145.19</v>
      </c>
    </row>
    <row r="169" spans="1:7" x14ac:dyDescent="0.25">
      <c r="A169" t="s">
        <v>40</v>
      </c>
      <c r="B169" t="s">
        <v>34</v>
      </c>
      <c r="C169" t="s">
        <v>33</v>
      </c>
      <c r="D169" s="4">
        <v>3794</v>
      </c>
      <c r="E169" s="5">
        <v>159</v>
      </c>
      <c r="F169">
        <f>_xlfn.XLOOKUP(data[[#This Row],[Product]],products[Product],products[Cost per unit])</f>
        <v>12.37</v>
      </c>
      <c r="G169" s="26">
        <f>data[[#This Row],[Cost per unit]]*data[[#This Row],[Units]]</f>
        <v>1966.83</v>
      </c>
    </row>
    <row r="170" spans="1:7" x14ac:dyDescent="0.25">
      <c r="A170" t="s">
        <v>3</v>
      </c>
      <c r="B170" t="s">
        <v>35</v>
      </c>
      <c r="C170" t="s">
        <v>33</v>
      </c>
      <c r="D170" s="4">
        <v>819</v>
      </c>
      <c r="E170" s="5">
        <v>306</v>
      </c>
      <c r="F170">
        <f>_xlfn.XLOOKUP(data[[#This Row],[Product]],products[Product],products[Cost per unit])</f>
        <v>12.37</v>
      </c>
      <c r="G170" s="26">
        <f>data[[#This Row],[Cost per unit]]*data[[#This Row],[Units]]</f>
        <v>3785.22</v>
      </c>
    </row>
    <row r="171" spans="1:7" x14ac:dyDescent="0.25">
      <c r="A171" t="s">
        <v>3</v>
      </c>
      <c r="B171" t="s">
        <v>34</v>
      </c>
      <c r="C171" t="s">
        <v>20</v>
      </c>
      <c r="D171" s="4">
        <v>2583</v>
      </c>
      <c r="E171" s="5">
        <v>18</v>
      </c>
      <c r="F171">
        <f>_xlfn.XLOOKUP(data[[#This Row],[Product]],products[Product],products[Cost per unit])</f>
        <v>10.62</v>
      </c>
      <c r="G171" s="26">
        <f>data[[#This Row],[Cost per unit]]*data[[#This Row],[Units]]</f>
        <v>191.16</v>
      </c>
    </row>
    <row r="172" spans="1:7" x14ac:dyDescent="0.25">
      <c r="A172" t="s">
        <v>7</v>
      </c>
      <c r="B172" t="s">
        <v>35</v>
      </c>
      <c r="C172" t="s">
        <v>19</v>
      </c>
      <c r="D172" s="4">
        <v>4585</v>
      </c>
      <c r="E172" s="5">
        <v>240</v>
      </c>
      <c r="F172">
        <f>_xlfn.XLOOKUP(data[[#This Row],[Product]],products[Product],products[Cost per unit])</f>
        <v>7.64</v>
      </c>
      <c r="G172" s="26">
        <f>data[[#This Row],[Cost per unit]]*data[[#This Row],[Units]]</f>
        <v>1833.6</v>
      </c>
    </row>
    <row r="173" spans="1:7" x14ac:dyDescent="0.25">
      <c r="A173" t="s">
        <v>5</v>
      </c>
      <c r="B173" t="s">
        <v>34</v>
      </c>
      <c r="C173" t="s">
        <v>33</v>
      </c>
      <c r="D173" s="4">
        <v>1652</v>
      </c>
      <c r="E173" s="5">
        <v>93</v>
      </c>
      <c r="F173">
        <f>_xlfn.XLOOKUP(data[[#This Row],[Product]],products[Product],products[Cost per unit])</f>
        <v>12.37</v>
      </c>
      <c r="G173" s="26">
        <f>data[[#This Row],[Cost per unit]]*data[[#This Row],[Units]]</f>
        <v>1150.4099999999999</v>
      </c>
    </row>
    <row r="174" spans="1:7" x14ac:dyDescent="0.25">
      <c r="A174" t="s">
        <v>10</v>
      </c>
      <c r="B174" t="s">
        <v>34</v>
      </c>
      <c r="C174" t="s">
        <v>26</v>
      </c>
      <c r="D174" s="4">
        <v>4991</v>
      </c>
      <c r="E174" s="5">
        <v>9</v>
      </c>
      <c r="F174">
        <f>_xlfn.XLOOKUP(data[[#This Row],[Product]],products[Product],products[Cost per unit])</f>
        <v>5.6</v>
      </c>
      <c r="G174" s="26">
        <f>data[[#This Row],[Cost per unit]]*data[[#This Row],[Units]]</f>
        <v>50.4</v>
      </c>
    </row>
    <row r="175" spans="1:7" x14ac:dyDescent="0.25">
      <c r="A175" t="s">
        <v>8</v>
      </c>
      <c r="B175" t="s">
        <v>34</v>
      </c>
      <c r="C175" t="s">
        <v>16</v>
      </c>
      <c r="D175" s="4">
        <v>2009</v>
      </c>
      <c r="E175" s="5">
        <v>219</v>
      </c>
      <c r="F175">
        <f>_xlfn.XLOOKUP(data[[#This Row],[Product]],products[Product],products[Cost per unit])</f>
        <v>8.7899999999999991</v>
      </c>
      <c r="G175" s="26">
        <f>data[[#This Row],[Cost per unit]]*data[[#This Row],[Units]]</f>
        <v>1925.0099999999998</v>
      </c>
    </row>
    <row r="176" spans="1:7" x14ac:dyDescent="0.25">
      <c r="A176" t="s">
        <v>2</v>
      </c>
      <c r="B176" t="s">
        <v>39</v>
      </c>
      <c r="C176" t="s">
        <v>22</v>
      </c>
      <c r="D176" s="4">
        <v>1568</v>
      </c>
      <c r="E176" s="5">
        <v>141</v>
      </c>
      <c r="F176">
        <f>_xlfn.XLOOKUP(data[[#This Row],[Product]],products[Product],products[Cost per unit])</f>
        <v>9.77</v>
      </c>
      <c r="G176" s="26">
        <f>data[[#This Row],[Cost per unit]]*data[[#This Row],[Units]]</f>
        <v>1377.57</v>
      </c>
    </row>
    <row r="177" spans="1:7" x14ac:dyDescent="0.25">
      <c r="A177" t="s">
        <v>41</v>
      </c>
      <c r="B177" t="s">
        <v>37</v>
      </c>
      <c r="C177" t="s">
        <v>20</v>
      </c>
      <c r="D177" s="4">
        <v>3388</v>
      </c>
      <c r="E177" s="5">
        <v>123</v>
      </c>
      <c r="F177">
        <f>_xlfn.XLOOKUP(data[[#This Row],[Product]],products[Product],products[Cost per unit])</f>
        <v>10.62</v>
      </c>
      <c r="G177" s="26">
        <f>data[[#This Row],[Cost per unit]]*data[[#This Row],[Units]]</f>
        <v>1306.26</v>
      </c>
    </row>
    <row r="178" spans="1:7" x14ac:dyDescent="0.25">
      <c r="A178" t="s">
        <v>40</v>
      </c>
      <c r="B178" t="s">
        <v>38</v>
      </c>
      <c r="C178" t="s">
        <v>24</v>
      </c>
      <c r="D178" s="4">
        <v>623</v>
      </c>
      <c r="E178" s="5">
        <v>51</v>
      </c>
      <c r="F178">
        <f>_xlfn.XLOOKUP(data[[#This Row],[Product]],products[Product],products[Cost per unit])</f>
        <v>4.97</v>
      </c>
      <c r="G178" s="26">
        <f>data[[#This Row],[Cost per unit]]*data[[#This Row],[Units]]</f>
        <v>253.47</v>
      </c>
    </row>
    <row r="179" spans="1:7" x14ac:dyDescent="0.25">
      <c r="A179" t="s">
        <v>6</v>
      </c>
      <c r="B179" t="s">
        <v>36</v>
      </c>
      <c r="C179" t="s">
        <v>4</v>
      </c>
      <c r="D179" s="4">
        <v>10073</v>
      </c>
      <c r="E179" s="5">
        <v>120</v>
      </c>
      <c r="F179">
        <f>_xlfn.XLOOKUP(data[[#This Row],[Product]],products[Product],products[Cost per unit])</f>
        <v>11.88</v>
      </c>
      <c r="G179" s="26">
        <f>data[[#This Row],[Cost per unit]]*data[[#This Row],[Units]]</f>
        <v>1425.6000000000001</v>
      </c>
    </row>
    <row r="180" spans="1:7" x14ac:dyDescent="0.25">
      <c r="A180" t="s">
        <v>8</v>
      </c>
      <c r="B180" t="s">
        <v>39</v>
      </c>
      <c r="C180" t="s">
        <v>26</v>
      </c>
      <c r="D180" s="4">
        <v>1561</v>
      </c>
      <c r="E180" s="5">
        <v>27</v>
      </c>
      <c r="F180">
        <f>_xlfn.XLOOKUP(data[[#This Row],[Product]],products[Product],products[Cost per unit])</f>
        <v>5.6</v>
      </c>
      <c r="G180" s="26">
        <f>data[[#This Row],[Cost per unit]]*data[[#This Row],[Units]]</f>
        <v>151.19999999999999</v>
      </c>
    </row>
    <row r="181" spans="1:7" x14ac:dyDescent="0.25">
      <c r="A181" t="s">
        <v>9</v>
      </c>
      <c r="B181" t="s">
        <v>36</v>
      </c>
      <c r="C181" t="s">
        <v>27</v>
      </c>
      <c r="D181" s="4">
        <v>11522</v>
      </c>
      <c r="E181" s="5">
        <v>204</v>
      </c>
      <c r="F181">
        <f>_xlfn.XLOOKUP(data[[#This Row],[Product]],products[Product],products[Cost per unit])</f>
        <v>16.73</v>
      </c>
      <c r="G181" s="26">
        <f>data[[#This Row],[Cost per unit]]*data[[#This Row],[Units]]</f>
        <v>3412.92</v>
      </c>
    </row>
    <row r="182" spans="1:7" x14ac:dyDescent="0.25">
      <c r="A182" t="s">
        <v>6</v>
      </c>
      <c r="B182" t="s">
        <v>38</v>
      </c>
      <c r="C182" t="s">
        <v>13</v>
      </c>
      <c r="D182" s="4">
        <v>2317</v>
      </c>
      <c r="E182" s="5">
        <v>123</v>
      </c>
      <c r="F182">
        <f>_xlfn.XLOOKUP(data[[#This Row],[Product]],products[Product],products[Cost per unit])</f>
        <v>9.33</v>
      </c>
      <c r="G182" s="26">
        <f>data[[#This Row],[Cost per unit]]*data[[#This Row],[Units]]</f>
        <v>1147.5899999999999</v>
      </c>
    </row>
    <row r="183" spans="1:7" x14ac:dyDescent="0.25">
      <c r="A183" t="s">
        <v>10</v>
      </c>
      <c r="B183" t="s">
        <v>37</v>
      </c>
      <c r="C183" t="s">
        <v>28</v>
      </c>
      <c r="D183" s="4">
        <v>3059</v>
      </c>
      <c r="E183" s="5">
        <v>27</v>
      </c>
      <c r="F183">
        <f>_xlfn.XLOOKUP(data[[#This Row],[Product]],products[Product],products[Cost per unit])</f>
        <v>10.38</v>
      </c>
      <c r="G183" s="26">
        <f>data[[#This Row],[Cost per unit]]*data[[#This Row],[Units]]</f>
        <v>280.26000000000005</v>
      </c>
    </row>
    <row r="184" spans="1:7" x14ac:dyDescent="0.25">
      <c r="A184" t="s">
        <v>41</v>
      </c>
      <c r="B184" t="s">
        <v>37</v>
      </c>
      <c r="C184" t="s">
        <v>26</v>
      </c>
      <c r="D184" s="4">
        <v>2324</v>
      </c>
      <c r="E184" s="5">
        <v>177</v>
      </c>
      <c r="F184">
        <f>_xlfn.XLOOKUP(data[[#This Row],[Product]],products[Product],products[Cost per unit])</f>
        <v>5.6</v>
      </c>
      <c r="G184" s="26">
        <f>data[[#This Row],[Cost per unit]]*data[[#This Row],[Units]]</f>
        <v>991.19999999999993</v>
      </c>
    </row>
    <row r="185" spans="1:7" x14ac:dyDescent="0.25">
      <c r="A185" t="s">
        <v>3</v>
      </c>
      <c r="B185" t="s">
        <v>39</v>
      </c>
      <c r="C185" t="s">
        <v>26</v>
      </c>
      <c r="D185" s="4">
        <v>4956</v>
      </c>
      <c r="E185" s="5">
        <v>171</v>
      </c>
      <c r="F185">
        <f>_xlfn.XLOOKUP(data[[#This Row],[Product]],products[Product],products[Cost per unit])</f>
        <v>5.6</v>
      </c>
      <c r="G185" s="26">
        <f>data[[#This Row],[Cost per unit]]*data[[#This Row],[Units]]</f>
        <v>957.59999999999991</v>
      </c>
    </row>
    <row r="186" spans="1:7" x14ac:dyDescent="0.25">
      <c r="A186" t="s">
        <v>10</v>
      </c>
      <c r="B186" t="s">
        <v>34</v>
      </c>
      <c r="C186" t="s">
        <v>19</v>
      </c>
      <c r="D186" s="4">
        <v>5355</v>
      </c>
      <c r="E186" s="5">
        <v>204</v>
      </c>
      <c r="F186">
        <f>_xlfn.XLOOKUP(data[[#This Row],[Product]],products[Product],products[Cost per unit])</f>
        <v>7.64</v>
      </c>
      <c r="G186" s="26">
        <f>data[[#This Row],[Cost per unit]]*data[[#This Row],[Units]]</f>
        <v>1558.56</v>
      </c>
    </row>
    <row r="187" spans="1:7" x14ac:dyDescent="0.25">
      <c r="A187" t="s">
        <v>3</v>
      </c>
      <c r="B187" t="s">
        <v>34</v>
      </c>
      <c r="C187" t="s">
        <v>14</v>
      </c>
      <c r="D187" s="4">
        <v>7259</v>
      </c>
      <c r="E187" s="5">
        <v>276</v>
      </c>
      <c r="F187">
        <f>_xlfn.XLOOKUP(data[[#This Row],[Product]],products[Product],products[Cost per unit])</f>
        <v>11.7</v>
      </c>
      <c r="G187" s="26">
        <f>data[[#This Row],[Cost per unit]]*data[[#This Row],[Units]]</f>
        <v>3229.2</v>
      </c>
    </row>
    <row r="188" spans="1:7" x14ac:dyDescent="0.25">
      <c r="A188" t="s">
        <v>8</v>
      </c>
      <c r="B188" t="s">
        <v>37</v>
      </c>
      <c r="C188" t="s">
        <v>26</v>
      </c>
      <c r="D188" s="4">
        <v>6279</v>
      </c>
      <c r="E188" s="5">
        <v>45</v>
      </c>
      <c r="F188">
        <f>_xlfn.XLOOKUP(data[[#This Row],[Product]],products[Product],products[Cost per unit])</f>
        <v>5.6</v>
      </c>
      <c r="G188" s="26">
        <f>data[[#This Row],[Cost per unit]]*data[[#This Row],[Units]]</f>
        <v>251.99999999999997</v>
      </c>
    </row>
    <row r="189" spans="1:7" x14ac:dyDescent="0.25">
      <c r="A189" t="s">
        <v>40</v>
      </c>
      <c r="B189" t="s">
        <v>38</v>
      </c>
      <c r="C189" t="s">
        <v>29</v>
      </c>
      <c r="D189" s="4">
        <v>2541</v>
      </c>
      <c r="E189" s="5">
        <v>45</v>
      </c>
      <c r="F189">
        <f>_xlfn.XLOOKUP(data[[#This Row],[Product]],products[Product],products[Cost per unit])</f>
        <v>7.16</v>
      </c>
      <c r="G189" s="26">
        <f>data[[#This Row],[Cost per unit]]*data[[#This Row],[Units]]</f>
        <v>322.2</v>
      </c>
    </row>
    <row r="190" spans="1:7" x14ac:dyDescent="0.25">
      <c r="A190" t="s">
        <v>6</v>
      </c>
      <c r="B190" t="s">
        <v>35</v>
      </c>
      <c r="C190" t="s">
        <v>27</v>
      </c>
      <c r="D190" s="4">
        <v>3864</v>
      </c>
      <c r="E190" s="5">
        <v>177</v>
      </c>
      <c r="F190">
        <f>_xlfn.XLOOKUP(data[[#This Row],[Product]],products[Product],products[Cost per unit])</f>
        <v>16.73</v>
      </c>
      <c r="G190" s="26">
        <f>data[[#This Row],[Cost per unit]]*data[[#This Row],[Units]]</f>
        <v>2961.21</v>
      </c>
    </row>
    <row r="191" spans="1:7" x14ac:dyDescent="0.25">
      <c r="A191" t="s">
        <v>5</v>
      </c>
      <c r="B191" t="s">
        <v>36</v>
      </c>
      <c r="C191" t="s">
        <v>13</v>
      </c>
      <c r="D191" s="4">
        <v>6146</v>
      </c>
      <c r="E191" s="5">
        <v>63</v>
      </c>
      <c r="F191">
        <f>_xlfn.XLOOKUP(data[[#This Row],[Product]],products[Product],products[Cost per unit])</f>
        <v>9.33</v>
      </c>
      <c r="G191" s="26">
        <f>data[[#This Row],[Cost per unit]]*data[[#This Row],[Units]]</f>
        <v>587.79</v>
      </c>
    </row>
    <row r="192" spans="1:7" x14ac:dyDescent="0.25">
      <c r="A192" t="s">
        <v>9</v>
      </c>
      <c r="B192" t="s">
        <v>39</v>
      </c>
      <c r="C192" t="s">
        <v>18</v>
      </c>
      <c r="D192" s="4">
        <v>2639</v>
      </c>
      <c r="E192" s="5">
        <v>204</v>
      </c>
      <c r="F192">
        <f>_xlfn.XLOOKUP(data[[#This Row],[Product]],products[Product],products[Cost per unit])</f>
        <v>6.47</v>
      </c>
      <c r="G192" s="26">
        <f>data[[#This Row],[Cost per unit]]*data[[#This Row],[Units]]</f>
        <v>1319.8799999999999</v>
      </c>
    </row>
    <row r="193" spans="1:7" x14ac:dyDescent="0.25">
      <c r="A193" t="s">
        <v>8</v>
      </c>
      <c r="B193" t="s">
        <v>37</v>
      </c>
      <c r="C193" t="s">
        <v>22</v>
      </c>
      <c r="D193" s="4">
        <v>1890</v>
      </c>
      <c r="E193" s="5">
        <v>195</v>
      </c>
      <c r="F193">
        <f>_xlfn.XLOOKUP(data[[#This Row],[Product]],products[Product],products[Cost per unit])</f>
        <v>9.77</v>
      </c>
      <c r="G193" s="26">
        <f>data[[#This Row],[Cost per unit]]*data[[#This Row],[Units]]</f>
        <v>1905.1499999999999</v>
      </c>
    </row>
    <row r="194" spans="1:7" x14ac:dyDescent="0.25">
      <c r="A194" t="s">
        <v>7</v>
      </c>
      <c r="B194" t="s">
        <v>34</v>
      </c>
      <c r="C194" t="s">
        <v>14</v>
      </c>
      <c r="D194" s="4">
        <v>1932</v>
      </c>
      <c r="E194" s="5">
        <v>369</v>
      </c>
      <c r="F194">
        <f>_xlfn.XLOOKUP(data[[#This Row],[Product]],products[Product],products[Cost per unit])</f>
        <v>11.7</v>
      </c>
      <c r="G194" s="26">
        <f>data[[#This Row],[Cost per unit]]*data[[#This Row],[Units]]</f>
        <v>4317.3</v>
      </c>
    </row>
    <row r="195" spans="1:7" x14ac:dyDescent="0.25">
      <c r="A195" t="s">
        <v>3</v>
      </c>
      <c r="B195" t="s">
        <v>34</v>
      </c>
      <c r="C195" t="s">
        <v>25</v>
      </c>
      <c r="D195" s="4">
        <v>6300</v>
      </c>
      <c r="E195" s="5">
        <v>42</v>
      </c>
      <c r="F195">
        <f>_xlfn.XLOOKUP(data[[#This Row],[Product]],products[Product],products[Cost per unit])</f>
        <v>13.15</v>
      </c>
      <c r="G195" s="26">
        <f>data[[#This Row],[Cost per unit]]*data[[#This Row],[Units]]</f>
        <v>552.30000000000007</v>
      </c>
    </row>
    <row r="196" spans="1:7" x14ac:dyDescent="0.25">
      <c r="A196" t="s">
        <v>6</v>
      </c>
      <c r="B196" t="s">
        <v>37</v>
      </c>
      <c r="C196" t="s">
        <v>30</v>
      </c>
      <c r="D196" s="4">
        <v>560</v>
      </c>
      <c r="E196" s="5">
        <v>81</v>
      </c>
      <c r="F196">
        <f>_xlfn.XLOOKUP(data[[#This Row],[Product]],products[Product],products[Cost per unit])</f>
        <v>14.49</v>
      </c>
      <c r="G196" s="26">
        <f>data[[#This Row],[Cost per unit]]*data[[#This Row],[Units]]</f>
        <v>1173.69</v>
      </c>
    </row>
    <row r="197" spans="1:7" x14ac:dyDescent="0.25">
      <c r="A197" t="s">
        <v>9</v>
      </c>
      <c r="B197" t="s">
        <v>37</v>
      </c>
      <c r="C197" t="s">
        <v>26</v>
      </c>
      <c r="D197" s="4">
        <v>2856</v>
      </c>
      <c r="E197" s="5">
        <v>246</v>
      </c>
      <c r="F197">
        <f>_xlfn.XLOOKUP(data[[#This Row],[Product]],products[Product],products[Cost per unit])</f>
        <v>5.6</v>
      </c>
      <c r="G197" s="26">
        <f>data[[#This Row],[Cost per unit]]*data[[#This Row],[Units]]</f>
        <v>1377.6</v>
      </c>
    </row>
    <row r="198" spans="1:7" x14ac:dyDescent="0.25">
      <c r="A198" t="s">
        <v>9</v>
      </c>
      <c r="B198" t="s">
        <v>34</v>
      </c>
      <c r="C198" t="s">
        <v>17</v>
      </c>
      <c r="D198" s="4">
        <v>707</v>
      </c>
      <c r="E198" s="5">
        <v>174</v>
      </c>
      <c r="F198">
        <f>_xlfn.XLOOKUP(data[[#This Row],[Product]],products[Product],products[Cost per unit])</f>
        <v>3.11</v>
      </c>
      <c r="G198" s="26">
        <f>data[[#This Row],[Cost per unit]]*data[[#This Row],[Units]]</f>
        <v>541.14</v>
      </c>
    </row>
    <row r="199" spans="1:7" x14ac:dyDescent="0.25">
      <c r="A199" t="s">
        <v>8</v>
      </c>
      <c r="B199" t="s">
        <v>35</v>
      </c>
      <c r="C199" t="s">
        <v>30</v>
      </c>
      <c r="D199" s="4">
        <v>3598</v>
      </c>
      <c r="E199" s="5">
        <v>81</v>
      </c>
      <c r="F199">
        <f>_xlfn.XLOOKUP(data[[#This Row],[Product]],products[Product],products[Cost per unit])</f>
        <v>14.49</v>
      </c>
      <c r="G199" s="26">
        <f>data[[#This Row],[Cost per unit]]*data[[#This Row],[Units]]</f>
        <v>1173.69</v>
      </c>
    </row>
    <row r="200" spans="1:7" x14ac:dyDescent="0.25">
      <c r="A200" t="s">
        <v>40</v>
      </c>
      <c r="B200" t="s">
        <v>35</v>
      </c>
      <c r="C200" t="s">
        <v>22</v>
      </c>
      <c r="D200" s="4">
        <v>6853</v>
      </c>
      <c r="E200" s="5">
        <v>372</v>
      </c>
      <c r="F200">
        <f>_xlfn.XLOOKUP(data[[#This Row],[Product]],products[Product],products[Cost per unit])</f>
        <v>9.77</v>
      </c>
      <c r="G200" s="26">
        <f>data[[#This Row],[Cost per unit]]*data[[#This Row],[Units]]</f>
        <v>3634.44</v>
      </c>
    </row>
    <row r="201" spans="1:7" x14ac:dyDescent="0.25">
      <c r="A201" t="s">
        <v>40</v>
      </c>
      <c r="B201" t="s">
        <v>35</v>
      </c>
      <c r="C201" t="s">
        <v>16</v>
      </c>
      <c r="D201" s="4">
        <v>4725</v>
      </c>
      <c r="E201" s="5">
        <v>174</v>
      </c>
      <c r="F201">
        <f>_xlfn.XLOOKUP(data[[#This Row],[Product]],products[Product],products[Cost per unit])</f>
        <v>8.7899999999999991</v>
      </c>
      <c r="G201" s="26">
        <f>data[[#This Row],[Cost per unit]]*data[[#This Row],[Units]]</f>
        <v>1529.4599999999998</v>
      </c>
    </row>
    <row r="202" spans="1:7" x14ac:dyDescent="0.25">
      <c r="A202" t="s">
        <v>41</v>
      </c>
      <c r="B202" t="s">
        <v>36</v>
      </c>
      <c r="C202" t="s">
        <v>32</v>
      </c>
      <c r="D202" s="4">
        <v>10304</v>
      </c>
      <c r="E202" s="5">
        <v>84</v>
      </c>
      <c r="F202">
        <f>_xlfn.XLOOKUP(data[[#This Row],[Product]],products[Product],products[Cost per unit])</f>
        <v>8.65</v>
      </c>
      <c r="G202" s="26">
        <f>data[[#This Row],[Cost per unit]]*data[[#This Row],[Units]]</f>
        <v>726.6</v>
      </c>
    </row>
    <row r="203" spans="1:7" x14ac:dyDescent="0.25">
      <c r="A203" t="s">
        <v>41</v>
      </c>
      <c r="B203" t="s">
        <v>34</v>
      </c>
      <c r="C203" t="s">
        <v>16</v>
      </c>
      <c r="D203" s="4">
        <v>1274</v>
      </c>
      <c r="E203" s="5">
        <v>225</v>
      </c>
      <c r="F203">
        <f>_xlfn.XLOOKUP(data[[#This Row],[Product]],products[Product],products[Cost per unit])</f>
        <v>8.7899999999999991</v>
      </c>
      <c r="G203" s="26">
        <f>data[[#This Row],[Cost per unit]]*data[[#This Row],[Units]]</f>
        <v>1977.7499999999998</v>
      </c>
    </row>
    <row r="204" spans="1:7" x14ac:dyDescent="0.25">
      <c r="A204" t="s">
        <v>5</v>
      </c>
      <c r="B204" t="s">
        <v>36</v>
      </c>
      <c r="C204" t="s">
        <v>30</v>
      </c>
      <c r="D204" s="4">
        <v>1526</v>
      </c>
      <c r="E204" s="5">
        <v>105</v>
      </c>
      <c r="F204">
        <f>_xlfn.XLOOKUP(data[[#This Row],[Product]],products[Product],products[Cost per unit])</f>
        <v>14.49</v>
      </c>
      <c r="G204" s="26">
        <f>data[[#This Row],[Cost per unit]]*data[[#This Row],[Units]]</f>
        <v>1521.45</v>
      </c>
    </row>
    <row r="205" spans="1:7" x14ac:dyDescent="0.25">
      <c r="A205" t="s">
        <v>40</v>
      </c>
      <c r="B205" t="s">
        <v>39</v>
      </c>
      <c r="C205" t="s">
        <v>28</v>
      </c>
      <c r="D205" s="4">
        <v>3101</v>
      </c>
      <c r="E205" s="5">
        <v>225</v>
      </c>
      <c r="F205">
        <f>_xlfn.XLOOKUP(data[[#This Row],[Product]],products[Product],products[Cost per unit])</f>
        <v>10.38</v>
      </c>
      <c r="G205" s="26">
        <f>data[[#This Row],[Cost per unit]]*data[[#This Row],[Units]]</f>
        <v>2335.5</v>
      </c>
    </row>
    <row r="206" spans="1:7" x14ac:dyDescent="0.25">
      <c r="A206" t="s">
        <v>2</v>
      </c>
      <c r="B206" t="s">
        <v>37</v>
      </c>
      <c r="C206" t="s">
        <v>14</v>
      </c>
      <c r="D206" s="4">
        <v>1057</v>
      </c>
      <c r="E206" s="5">
        <v>54</v>
      </c>
      <c r="F206">
        <f>_xlfn.XLOOKUP(data[[#This Row],[Product]],products[Product],products[Cost per unit])</f>
        <v>11.7</v>
      </c>
      <c r="G206" s="26">
        <f>data[[#This Row],[Cost per unit]]*data[[#This Row],[Units]]</f>
        <v>631.79999999999995</v>
      </c>
    </row>
    <row r="207" spans="1:7" x14ac:dyDescent="0.25">
      <c r="A207" t="s">
        <v>7</v>
      </c>
      <c r="B207" t="s">
        <v>37</v>
      </c>
      <c r="C207" t="s">
        <v>26</v>
      </c>
      <c r="D207" s="4">
        <v>5306</v>
      </c>
      <c r="E207" s="5">
        <v>0</v>
      </c>
      <c r="F207">
        <f>_xlfn.XLOOKUP(data[[#This Row],[Product]],products[Product],products[Cost per unit])</f>
        <v>5.6</v>
      </c>
      <c r="G207" s="26">
        <f>data[[#This Row],[Cost per unit]]*data[[#This Row],[Units]]</f>
        <v>0</v>
      </c>
    </row>
    <row r="208" spans="1:7" x14ac:dyDescent="0.25">
      <c r="A208" t="s">
        <v>5</v>
      </c>
      <c r="B208" t="s">
        <v>39</v>
      </c>
      <c r="C208" t="s">
        <v>24</v>
      </c>
      <c r="D208" s="4">
        <v>4018</v>
      </c>
      <c r="E208" s="5">
        <v>171</v>
      </c>
      <c r="F208">
        <f>_xlfn.XLOOKUP(data[[#This Row],[Product]],products[Product],products[Cost per unit])</f>
        <v>4.97</v>
      </c>
      <c r="G208" s="26">
        <f>data[[#This Row],[Cost per unit]]*data[[#This Row],[Units]]</f>
        <v>849.87</v>
      </c>
    </row>
    <row r="209" spans="1:7" x14ac:dyDescent="0.25">
      <c r="A209" t="s">
        <v>9</v>
      </c>
      <c r="B209" t="s">
        <v>34</v>
      </c>
      <c r="C209" t="s">
        <v>16</v>
      </c>
      <c r="D209" s="4">
        <v>938</v>
      </c>
      <c r="E209" s="5">
        <v>189</v>
      </c>
      <c r="F209">
        <f>_xlfn.XLOOKUP(data[[#This Row],[Product]],products[Product],products[Cost per unit])</f>
        <v>8.7899999999999991</v>
      </c>
      <c r="G209" s="26">
        <f>data[[#This Row],[Cost per unit]]*data[[#This Row],[Units]]</f>
        <v>1661.31</v>
      </c>
    </row>
    <row r="210" spans="1:7" x14ac:dyDescent="0.25">
      <c r="A210" t="s">
        <v>7</v>
      </c>
      <c r="B210" t="s">
        <v>38</v>
      </c>
      <c r="C210" t="s">
        <v>18</v>
      </c>
      <c r="D210" s="4">
        <v>1778</v>
      </c>
      <c r="E210" s="5">
        <v>270</v>
      </c>
      <c r="F210">
        <f>_xlfn.XLOOKUP(data[[#This Row],[Product]],products[Product],products[Cost per unit])</f>
        <v>6.47</v>
      </c>
      <c r="G210" s="26">
        <f>data[[#This Row],[Cost per unit]]*data[[#This Row],[Units]]</f>
        <v>1746.8999999999999</v>
      </c>
    </row>
    <row r="211" spans="1:7" x14ac:dyDescent="0.25">
      <c r="A211" t="s">
        <v>6</v>
      </c>
      <c r="B211" t="s">
        <v>39</v>
      </c>
      <c r="C211" t="s">
        <v>30</v>
      </c>
      <c r="D211" s="4">
        <v>1638</v>
      </c>
      <c r="E211" s="5">
        <v>63</v>
      </c>
      <c r="F211">
        <f>_xlfn.XLOOKUP(data[[#This Row],[Product]],products[Product],products[Cost per unit])</f>
        <v>14.49</v>
      </c>
      <c r="G211" s="26">
        <f>data[[#This Row],[Cost per unit]]*data[[#This Row],[Units]]</f>
        <v>912.87</v>
      </c>
    </row>
    <row r="212" spans="1:7" x14ac:dyDescent="0.25">
      <c r="A212" t="s">
        <v>41</v>
      </c>
      <c r="B212" t="s">
        <v>38</v>
      </c>
      <c r="C212" t="s">
        <v>25</v>
      </c>
      <c r="D212" s="4">
        <v>154</v>
      </c>
      <c r="E212" s="5">
        <v>21</v>
      </c>
      <c r="F212">
        <f>_xlfn.XLOOKUP(data[[#This Row],[Product]],products[Product],products[Cost per unit])</f>
        <v>13.15</v>
      </c>
      <c r="G212" s="26">
        <f>data[[#This Row],[Cost per unit]]*data[[#This Row],[Units]]</f>
        <v>276.15000000000003</v>
      </c>
    </row>
    <row r="213" spans="1:7" x14ac:dyDescent="0.25">
      <c r="A213" t="s">
        <v>7</v>
      </c>
      <c r="B213" t="s">
        <v>37</v>
      </c>
      <c r="C213" t="s">
        <v>22</v>
      </c>
      <c r="D213" s="4">
        <v>9835</v>
      </c>
      <c r="E213" s="5">
        <v>207</v>
      </c>
      <c r="F213">
        <f>_xlfn.XLOOKUP(data[[#This Row],[Product]],products[Product],products[Cost per unit])</f>
        <v>9.77</v>
      </c>
      <c r="G213" s="26">
        <f>data[[#This Row],[Cost per unit]]*data[[#This Row],[Units]]</f>
        <v>2022.3899999999999</v>
      </c>
    </row>
    <row r="214" spans="1:7" x14ac:dyDescent="0.25">
      <c r="A214" t="s">
        <v>9</v>
      </c>
      <c r="B214" t="s">
        <v>37</v>
      </c>
      <c r="C214" t="s">
        <v>20</v>
      </c>
      <c r="D214" s="4">
        <v>7273</v>
      </c>
      <c r="E214" s="5">
        <v>96</v>
      </c>
      <c r="F214">
        <f>_xlfn.XLOOKUP(data[[#This Row],[Product]],products[Product],products[Cost per unit])</f>
        <v>10.62</v>
      </c>
      <c r="G214" s="26">
        <f>data[[#This Row],[Cost per unit]]*data[[#This Row],[Units]]</f>
        <v>1019.52</v>
      </c>
    </row>
    <row r="215" spans="1:7" x14ac:dyDescent="0.25">
      <c r="A215" t="s">
        <v>5</v>
      </c>
      <c r="B215" t="s">
        <v>39</v>
      </c>
      <c r="C215" t="s">
        <v>22</v>
      </c>
      <c r="D215" s="4">
        <v>6909</v>
      </c>
      <c r="E215" s="5">
        <v>81</v>
      </c>
      <c r="F215">
        <f>_xlfn.XLOOKUP(data[[#This Row],[Product]],products[Product],products[Cost per unit])</f>
        <v>9.77</v>
      </c>
      <c r="G215" s="26">
        <f>data[[#This Row],[Cost per unit]]*data[[#This Row],[Units]]</f>
        <v>791.37</v>
      </c>
    </row>
    <row r="216" spans="1:7" x14ac:dyDescent="0.25">
      <c r="A216" t="s">
        <v>9</v>
      </c>
      <c r="B216" t="s">
        <v>39</v>
      </c>
      <c r="C216" t="s">
        <v>24</v>
      </c>
      <c r="D216" s="4">
        <v>3920</v>
      </c>
      <c r="E216" s="5">
        <v>306</v>
      </c>
      <c r="F216">
        <f>_xlfn.XLOOKUP(data[[#This Row],[Product]],products[Product],products[Cost per unit])</f>
        <v>4.97</v>
      </c>
      <c r="G216" s="26">
        <f>data[[#This Row],[Cost per unit]]*data[[#This Row],[Units]]</f>
        <v>1520.82</v>
      </c>
    </row>
    <row r="217" spans="1:7" x14ac:dyDescent="0.25">
      <c r="A217" t="s">
        <v>10</v>
      </c>
      <c r="B217" t="s">
        <v>39</v>
      </c>
      <c r="C217" t="s">
        <v>21</v>
      </c>
      <c r="D217" s="4">
        <v>4858</v>
      </c>
      <c r="E217" s="5">
        <v>279</v>
      </c>
      <c r="F217">
        <f>_xlfn.XLOOKUP(data[[#This Row],[Product]],products[Product],products[Cost per unit])</f>
        <v>9</v>
      </c>
      <c r="G217" s="26">
        <f>data[[#This Row],[Cost per unit]]*data[[#This Row],[Units]]</f>
        <v>2511</v>
      </c>
    </row>
    <row r="218" spans="1:7" x14ac:dyDescent="0.25">
      <c r="A218" t="s">
        <v>2</v>
      </c>
      <c r="B218" t="s">
        <v>38</v>
      </c>
      <c r="C218" t="s">
        <v>4</v>
      </c>
      <c r="D218" s="4">
        <v>3549</v>
      </c>
      <c r="E218" s="5">
        <v>3</v>
      </c>
      <c r="F218">
        <f>_xlfn.XLOOKUP(data[[#This Row],[Product]],products[Product],products[Cost per unit])</f>
        <v>11.88</v>
      </c>
      <c r="G218" s="26">
        <f>data[[#This Row],[Cost per unit]]*data[[#This Row],[Units]]</f>
        <v>35.64</v>
      </c>
    </row>
    <row r="219" spans="1:7" x14ac:dyDescent="0.25">
      <c r="A219" t="s">
        <v>7</v>
      </c>
      <c r="B219" t="s">
        <v>39</v>
      </c>
      <c r="C219" t="s">
        <v>27</v>
      </c>
      <c r="D219" s="4">
        <v>966</v>
      </c>
      <c r="E219" s="5">
        <v>198</v>
      </c>
      <c r="F219">
        <f>_xlfn.XLOOKUP(data[[#This Row],[Product]],products[Product],products[Cost per unit])</f>
        <v>16.73</v>
      </c>
      <c r="G219" s="26">
        <f>data[[#This Row],[Cost per unit]]*data[[#This Row],[Units]]</f>
        <v>3312.54</v>
      </c>
    </row>
    <row r="220" spans="1:7" x14ac:dyDescent="0.25">
      <c r="A220" t="s">
        <v>5</v>
      </c>
      <c r="B220" t="s">
        <v>39</v>
      </c>
      <c r="C220" t="s">
        <v>18</v>
      </c>
      <c r="D220" s="4">
        <v>385</v>
      </c>
      <c r="E220" s="5">
        <v>249</v>
      </c>
      <c r="F220">
        <f>_xlfn.XLOOKUP(data[[#This Row],[Product]],products[Product],products[Cost per unit])</f>
        <v>6.47</v>
      </c>
      <c r="G220" s="26">
        <f>data[[#This Row],[Cost per unit]]*data[[#This Row],[Units]]</f>
        <v>1611.03</v>
      </c>
    </row>
    <row r="221" spans="1:7" x14ac:dyDescent="0.25">
      <c r="A221" t="s">
        <v>6</v>
      </c>
      <c r="B221" t="s">
        <v>34</v>
      </c>
      <c r="C221" t="s">
        <v>16</v>
      </c>
      <c r="D221" s="4">
        <v>2219</v>
      </c>
      <c r="E221" s="5">
        <v>75</v>
      </c>
      <c r="F221">
        <f>_xlfn.XLOOKUP(data[[#This Row],[Product]],products[Product],products[Cost per unit])</f>
        <v>8.7899999999999991</v>
      </c>
      <c r="G221" s="26">
        <f>data[[#This Row],[Cost per unit]]*data[[#This Row],[Units]]</f>
        <v>659.24999999999989</v>
      </c>
    </row>
    <row r="222" spans="1:7" x14ac:dyDescent="0.25">
      <c r="A222" t="s">
        <v>9</v>
      </c>
      <c r="B222" t="s">
        <v>36</v>
      </c>
      <c r="C222" t="s">
        <v>32</v>
      </c>
      <c r="D222" s="4">
        <v>2954</v>
      </c>
      <c r="E222" s="5">
        <v>189</v>
      </c>
      <c r="F222">
        <f>_xlfn.XLOOKUP(data[[#This Row],[Product]],products[Product],products[Cost per unit])</f>
        <v>8.65</v>
      </c>
      <c r="G222" s="26">
        <f>data[[#This Row],[Cost per unit]]*data[[#This Row],[Units]]</f>
        <v>1634.8500000000001</v>
      </c>
    </row>
    <row r="223" spans="1:7" x14ac:dyDescent="0.25">
      <c r="A223" t="s">
        <v>7</v>
      </c>
      <c r="B223" t="s">
        <v>36</v>
      </c>
      <c r="C223" t="s">
        <v>32</v>
      </c>
      <c r="D223" s="4">
        <v>280</v>
      </c>
      <c r="E223" s="5">
        <v>87</v>
      </c>
      <c r="F223">
        <f>_xlfn.XLOOKUP(data[[#This Row],[Product]],products[Product],products[Cost per unit])</f>
        <v>8.65</v>
      </c>
      <c r="G223" s="26">
        <f>data[[#This Row],[Cost per unit]]*data[[#This Row],[Units]]</f>
        <v>752.55000000000007</v>
      </c>
    </row>
    <row r="224" spans="1:7" x14ac:dyDescent="0.25">
      <c r="A224" t="s">
        <v>41</v>
      </c>
      <c r="B224" t="s">
        <v>36</v>
      </c>
      <c r="C224" t="s">
        <v>30</v>
      </c>
      <c r="D224" s="4">
        <v>6118</v>
      </c>
      <c r="E224" s="5">
        <v>174</v>
      </c>
      <c r="F224">
        <f>_xlfn.XLOOKUP(data[[#This Row],[Product]],products[Product],products[Cost per unit])</f>
        <v>14.49</v>
      </c>
      <c r="G224" s="26">
        <f>data[[#This Row],[Cost per unit]]*data[[#This Row],[Units]]</f>
        <v>2521.2600000000002</v>
      </c>
    </row>
    <row r="225" spans="1:7" x14ac:dyDescent="0.25">
      <c r="A225" t="s">
        <v>2</v>
      </c>
      <c r="B225" t="s">
        <v>39</v>
      </c>
      <c r="C225" t="s">
        <v>15</v>
      </c>
      <c r="D225" s="4">
        <v>4802</v>
      </c>
      <c r="E225" s="5">
        <v>36</v>
      </c>
      <c r="F225">
        <f>_xlfn.XLOOKUP(data[[#This Row],[Product]],products[Product],products[Cost per unit])</f>
        <v>11.73</v>
      </c>
      <c r="G225" s="26">
        <f>data[[#This Row],[Cost per unit]]*data[[#This Row],[Units]]</f>
        <v>422.28000000000003</v>
      </c>
    </row>
    <row r="226" spans="1:7" x14ac:dyDescent="0.25">
      <c r="A226" t="s">
        <v>9</v>
      </c>
      <c r="B226" t="s">
        <v>38</v>
      </c>
      <c r="C226" t="s">
        <v>24</v>
      </c>
      <c r="D226" s="4">
        <v>4137</v>
      </c>
      <c r="E226" s="5">
        <v>60</v>
      </c>
      <c r="F226">
        <f>_xlfn.XLOOKUP(data[[#This Row],[Product]],products[Product],products[Cost per unit])</f>
        <v>4.97</v>
      </c>
      <c r="G226" s="26">
        <f>data[[#This Row],[Cost per unit]]*data[[#This Row],[Units]]</f>
        <v>298.2</v>
      </c>
    </row>
    <row r="227" spans="1:7" x14ac:dyDescent="0.25">
      <c r="A227" t="s">
        <v>3</v>
      </c>
      <c r="B227" t="s">
        <v>35</v>
      </c>
      <c r="C227" t="s">
        <v>23</v>
      </c>
      <c r="D227" s="4">
        <v>2023</v>
      </c>
      <c r="E227" s="5">
        <v>78</v>
      </c>
      <c r="F227">
        <f>_xlfn.XLOOKUP(data[[#This Row],[Product]],products[Product],products[Cost per unit])</f>
        <v>6.49</v>
      </c>
      <c r="G227" s="26">
        <f>data[[#This Row],[Cost per unit]]*data[[#This Row],[Units]]</f>
        <v>506.22</v>
      </c>
    </row>
    <row r="228" spans="1:7" x14ac:dyDescent="0.25">
      <c r="A228" t="s">
        <v>9</v>
      </c>
      <c r="B228" t="s">
        <v>36</v>
      </c>
      <c r="C228" t="s">
        <v>30</v>
      </c>
      <c r="D228" s="4">
        <v>9051</v>
      </c>
      <c r="E228" s="5">
        <v>57</v>
      </c>
      <c r="F228">
        <f>_xlfn.XLOOKUP(data[[#This Row],[Product]],products[Product],products[Cost per unit])</f>
        <v>14.49</v>
      </c>
      <c r="G228" s="26">
        <f>data[[#This Row],[Cost per unit]]*data[[#This Row],[Units]]</f>
        <v>825.93000000000006</v>
      </c>
    </row>
    <row r="229" spans="1:7" x14ac:dyDescent="0.25">
      <c r="A229" t="s">
        <v>9</v>
      </c>
      <c r="B229" t="s">
        <v>37</v>
      </c>
      <c r="C229" t="s">
        <v>28</v>
      </c>
      <c r="D229" s="4">
        <v>2919</v>
      </c>
      <c r="E229" s="5">
        <v>45</v>
      </c>
      <c r="F229">
        <f>_xlfn.XLOOKUP(data[[#This Row],[Product]],products[Product],products[Cost per unit])</f>
        <v>10.38</v>
      </c>
      <c r="G229" s="26">
        <f>data[[#This Row],[Cost per unit]]*data[[#This Row],[Units]]</f>
        <v>467.1</v>
      </c>
    </row>
    <row r="230" spans="1:7" x14ac:dyDescent="0.25">
      <c r="A230" t="s">
        <v>41</v>
      </c>
      <c r="B230" t="s">
        <v>38</v>
      </c>
      <c r="C230" t="s">
        <v>22</v>
      </c>
      <c r="D230" s="4">
        <v>5915</v>
      </c>
      <c r="E230" s="5">
        <v>3</v>
      </c>
      <c r="F230">
        <f>_xlfn.XLOOKUP(data[[#This Row],[Product]],products[Product],products[Cost per unit])</f>
        <v>9.77</v>
      </c>
      <c r="G230" s="26">
        <f>data[[#This Row],[Cost per unit]]*data[[#This Row],[Units]]</f>
        <v>29.31</v>
      </c>
    </row>
    <row r="231" spans="1:7" x14ac:dyDescent="0.25">
      <c r="A231" t="s">
        <v>10</v>
      </c>
      <c r="B231" t="s">
        <v>35</v>
      </c>
      <c r="C231" t="s">
        <v>15</v>
      </c>
      <c r="D231" s="4">
        <v>2562</v>
      </c>
      <c r="E231" s="5">
        <v>6</v>
      </c>
      <c r="F231">
        <f>_xlfn.XLOOKUP(data[[#This Row],[Product]],products[Product],products[Cost per unit])</f>
        <v>11.73</v>
      </c>
      <c r="G231" s="26">
        <f>data[[#This Row],[Cost per unit]]*data[[#This Row],[Units]]</f>
        <v>70.38</v>
      </c>
    </row>
    <row r="232" spans="1:7" x14ac:dyDescent="0.25">
      <c r="A232" t="s">
        <v>5</v>
      </c>
      <c r="B232" t="s">
        <v>37</v>
      </c>
      <c r="C232" t="s">
        <v>25</v>
      </c>
      <c r="D232" s="4">
        <v>8813</v>
      </c>
      <c r="E232" s="5">
        <v>21</v>
      </c>
      <c r="F232">
        <f>_xlfn.XLOOKUP(data[[#This Row],[Product]],products[Product],products[Cost per unit])</f>
        <v>13.15</v>
      </c>
      <c r="G232" s="26">
        <f>data[[#This Row],[Cost per unit]]*data[[#This Row],[Units]]</f>
        <v>276.15000000000003</v>
      </c>
    </row>
    <row r="233" spans="1:7" x14ac:dyDescent="0.25">
      <c r="A233" t="s">
        <v>5</v>
      </c>
      <c r="B233" t="s">
        <v>36</v>
      </c>
      <c r="C233" t="s">
        <v>18</v>
      </c>
      <c r="D233" s="4">
        <v>6111</v>
      </c>
      <c r="E233" s="5">
        <v>3</v>
      </c>
      <c r="F233">
        <f>_xlfn.XLOOKUP(data[[#This Row],[Product]],products[Product],products[Cost per unit])</f>
        <v>6.47</v>
      </c>
      <c r="G233" s="26">
        <f>data[[#This Row],[Cost per unit]]*data[[#This Row],[Units]]</f>
        <v>19.41</v>
      </c>
    </row>
    <row r="234" spans="1:7" x14ac:dyDescent="0.25">
      <c r="A234" t="s">
        <v>8</v>
      </c>
      <c r="B234" t="s">
        <v>34</v>
      </c>
      <c r="C234" t="s">
        <v>31</v>
      </c>
      <c r="D234" s="4">
        <v>3507</v>
      </c>
      <c r="E234" s="5">
        <v>288</v>
      </c>
      <c r="F234">
        <f>_xlfn.XLOOKUP(data[[#This Row],[Product]],products[Product],products[Cost per unit])</f>
        <v>5.79</v>
      </c>
      <c r="G234" s="26">
        <f>data[[#This Row],[Cost per unit]]*data[[#This Row],[Units]]</f>
        <v>1667.52</v>
      </c>
    </row>
    <row r="235" spans="1:7" x14ac:dyDescent="0.25">
      <c r="A235" t="s">
        <v>6</v>
      </c>
      <c r="B235" t="s">
        <v>36</v>
      </c>
      <c r="C235" t="s">
        <v>13</v>
      </c>
      <c r="D235" s="4">
        <v>4319</v>
      </c>
      <c r="E235" s="5">
        <v>30</v>
      </c>
      <c r="F235">
        <f>_xlfn.XLOOKUP(data[[#This Row],[Product]],products[Product],products[Cost per unit])</f>
        <v>9.33</v>
      </c>
      <c r="G235" s="26">
        <f>data[[#This Row],[Cost per unit]]*data[[#This Row],[Units]]</f>
        <v>279.89999999999998</v>
      </c>
    </row>
    <row r="236" spans="1:7" x14ac:dyDescent="0.25">
      <c r="A236" t="s">
        <v>40</v>
      </c>
      <c r="B236" t="s">
        <v>38</v>
      </c>
      <c r="C236" t="s">
        <v>26</v>
      </c>
      <c r="D236" s="4">
        <v>609</v>
      </c>
      <c r="E236" s="5">
        <v>87</v>
      </c>
      <c r="F236">
        <f>_xlfn.XLOOKUP(data[[#This Row],[Product]],products[Product],products[Cost per unit])</f>
        <v>5.6</v>
      </c>
      <c r="G236" s="26">
        <f>data[[#This Row],[Cost per unit]]*data[[#This Row],[Units]]</f>
        <v>487.2</v>
      </c>
    </row>
    <row r="237" spans="1:7" x14ac:dyDescent="0.25">
      <c r="A237" t="s">
        <v>40</v>
      </c>
      <c r="B237" t="s">
        <v>39</v>
      </c>
      <c r="C237" t="s">
        <v>27</v>
      </c>
      <c r="D237" s="4">
        <v>6370</v>
      </c>
      <c r="E237" s="5">
        <v>30</v>
      </c>
      <c r="F237">
        <f>_xlfn.XLOOKUP(data[[#This Row],[Product]],products[Product],products[Cost per unit])</f>
        <v>16.73</v>
      </c>
      <c r="G237" s="26">
        <f>data[[#This Row],[Cost per unit]]*data[[#This Row],[Units]]</f>
        <v>501.90000000000003</v>
      </c>
    </row>
    <row r="238" spans="1:7" x14ac:dyDescent="0.25">
      <c r="A238" t="s">
        <v>5</v>
      </c>
      <c r="B238" t="s">
        <v>38</v>
      </c>
      <c r="C238" t="s">
        <v>19</v>
      </c>
      <c r="D238" s="4">
        <v>5474</v>
      </c>
      <c r="E238" s="5">
        <v>168</v>
      </c>
      <c r="F238">
        <f>_xlfn.XLOOKUP(data[[#This Row],[Product]],products[Product],products[Cost per unit])</f>
        <v>7.64</v>
      </c>
      <c r="G238" s="26">
        <f>data[[#This Row],[Cost per unit]]*data[[#This Row],[Units]]</f>
        <v>1283.52</v>
      </c>
    </row>
    <row r="239" spans="1:7" x14ac:dyDescent="0.25">
      <c r="A239" t="s">
        <v>40</v>
      </c>
      <c r="B239" t="s">
        <v>36</v>
      </c>
      <c r="C239" t="s">
        <v>27</v>
      </c>
      <c r="D239" s="4">
        <v>3164</v>
      </c>
      <c r="E239" s="5">
        <v>306</v>
      </c>
      <c r="F239">
        <f>_xlfn.XLOOKUP(data[[#This Row],[Product]],products[Product],products[Cost per unit])</f>
        <v>16.73</v>
      </c>
      <c r="G239" s="26">
        <f>data[[#This Row],[Cost per unit]]*data[[#This Row],[Units]]</f>
        <v>5119.38</v>
      </c>
    </row>
    <row r="240" spans="1:7" x14ac:dyDescent="0.25">
      <c r="A240" t="s">
        <v>6</v>
      </c>
      <c r="B240" t="s">
        <v>35</v>
      </c>
      <c r="C240" t="s">
        <v>4</v>
      </c>
      <c r="D240" s="4">
        <v>1302</v>
      </c>
      <c r="E240" s="5">
        <v>402</v>
      </c>
      <c r="F240">
        <f>_xlfn.XLOOKUP(data[[#This Row],[Product]],products[Product],products[Cost per unit])</f>
        <v>11.88</v>
      </c>
      <c r="G240" s="26">
        <f>data[[#This Row],[Cost per unit]]*data[[#This Row],[Units]]</f>
        <v>4775.76</v>
      </c>
    </row>
    <row r="241" spans="1:7" x14ac:dyDescent="0.25">
      <c r="A241" t="s">
        <v>3</v>
      </c>
      <c r="B241" t="s">
        <v>37</v>
      </c>
      <c r="C241" t="s">
        <v>28</v>
      </c>
      <c r="D241" s="4">
        <v>7308</v>
      </c>
      <c r="E241" s="5">
        <v>327</v>
      </c>
      <c r="F241">
        <f>_xlfn.XLOOKUP(data[[#This Row],[Product]],products[Product],products[Cost per unit])</f>
        <v>10.38</v>
      </c>
      <c r="G241" s="26">
        <f>data[[#This Row],[Cost per unit]]*data[[#This Row],[Units]]</f>
        <v>3394.26</v>
      </c>
    </row>
    <row r="242" spans="1:7" x14ac:dyDescent="0.25">
      <c r="A242" t="s">
        <v>40</v>
      </c>
      <c r="B242" t="s">
        <v>37</v>
      </c>
      <c r="C242" t="s">
        <v>27</v>
      </c>
      <c r="D242" s="4">
        <v>6132</v>
      </c>
      <c r="E242" s="5">
        <v>93</v>
      </c>
      <c r="F242">
        <f>_xlfn.XLOOKUP(data[[#This Row],[Product]],products[Product],products[Cost per unit])</f>
        <v>16.73</v>
      </c>
      <c r="G242" s="26">
        <f>data[[#This Row],[Cost per unit]]*data[[#This Row],[Units]]</f>
        <v>1555.89</v>
      </c>
    </row>
    <row r="243" spans="1:7" x14ac:dyDescent="0.25">
      <c r="A243" t="s">
        <v>10</v>
      </c>
      <c r="B243" t="s">
        <v>35</v>
      </c>
      <c r="C243" t="s">
        <v>14</v>
      </c>
      <c r="D243" s="4">
        <v>3472</v>
      </c>
      <c r="E243" s="5">
        <v>96</v>
      </c>
      <c r="F243">
        <f>_xlfn.XLOOKUP(data[[#This Row],[Product]],products[Product],products[Cost per unit])</f>
        <v>11.7</v>
      </c>
      <c r="G243" s="26">
        <f>data[[#This Row],[Cost per unit]]*data[[#This Row],[Units]]</f>
        <v>1123.1999999999998</v>
      </c>
    </row>
    <row r="244" spans="1:7" x14ac:dyDescent="0.25">
      <c r="A244" t="s">
        <v>8</v>
      </c>
      <c r="B244" t="s">
        <v>39</v>
      </c>
      <c r="C244" t="s">
        <v>18</v>
      </c>
      <c r="D244" s="4">
        <v>9660</v>
      </c>
      <c r="E244" s="5">
        <v>27</v>
      </c>
      <c r="F244">
        <f>_xlfn.XLOOKUP(data[[#This Row],[Product]],products[Product],products[Cost per unit])</f>
        <v>6.47</v>
      </c>
      <c r="G244" s="26">
        <f>data[[#This Row],[Cost per unit]]*data[[#This Row],[Units]]</f>
        <v>174.69</v>
      </c>
    </row>
    <row r="245" spans="1:7" x14ac:dyDescent="0.25">
      <c r="A245" t="s">
        <v>9</v>
      </c>
      <c r="B245" t="s">
        <v>38</v>
      </c>
      <c r="C245" t="s">
        <v>26</v>
      </c>
      <c r="D245" s="4">
        <v>2436</v>
      </c>
      <c r="E245" s="5">
        <v>99</v>
      </c>
      <c r="F245">
        <f>_xlfn.XLOOKUP(data[[#This Row],[Product]],products[Product],products[Cost per unit])</f>
        <v>5.6</v>
      </c>
      <c r="G245" s="26">
        <f>data[[#This Row],[Cost per unit]]*data[[#This Row],[Units]]</f>
        <v>554.4</v>
      </c>
    </row>
    <row r="246" spans="1:7" x14ac:dyDescent="0.25">
      <c r="A246" t="s">
        <v>9</v>
      </c>
      <c r="B246" t="s">
        <v>38</v>
      </c>
      <c r="C246" t="s">
        <v>33</v>
      </c>
      <c r="D246" s="4">
        <v>9506</v>
      </c>
      <c r="E246" s="5">
        <v>87</v>
      </c>
      <c r="F246">
        <f>_xlfn.XLOOKUP(data[[#This Row],[Product]],products[Product],products[Cost per unit])</f>
        <v>12.37</v>
      </c>
      <c r="G246" s="26">
        <f>data[[#This Row],[Cost per unit]]*data[[#This Row],[Units]]</f>
        <v>1076.1899999999998</v>
      </c>
    </row>
    <row r="247" spans="1:7" x14ac:dyDescent="0.25">
      <c r="A247" t="s">
        <v>10</v>
      </c>
      <c r="B247" t="s">
        <v>37</v>
      </c>
      <c r="C247" t="s">
        <v>21</v>
      </c>
      <c r="D247" s="4">
        <v>245</v>
      </c>
      <c r="E247" s="5">
        <v>288</v>
      </c>
      <c r="F247">
        <f>_xlfn.XLOOKUP(data[[#This Row],[Product]],products[Product],products[Cost per unit])</f>
        <v>9</v>
      </c>
      <c r="G247" s="26">
        <f>data[[#This Row],[Cost per unit]]*data[[#This Row],[Units]]</f>
        <v>2592</v>
      </c>
    </row>
    <row r="248" spans="1:7" x14ac:dyDescent="0.25">
      <c r="A248" t="s">
        <v>8</v>
      </c>
      <c r="B248" t="s">
        <v>35</v>
      </c>
      <c r="C248" t="s">
        <v>20</v>
      </c>
      <c r="D248" s="4">
        <v>2702</v>
      </c>
      <c r="E248" s="5">
        <v>363</v>
      </c>
      <c r="F248">
        <f>_xlfn.XLOOKUP(data[[#This Row],[Product]],products[Product],products[Cost per unit])</f>
        <v>10.62</v>
      </c>
      <c r="G248" s="26">
        <f>data[[#This Row],[Cost per unit]]*data[[#This Row],[Units]]</f>
        <v>3855.0599999999995</v>
      </c>
    </row>
    <row r="249" spans="1:7" x14ac:dyDescent="0.25">
      <c r="A249" t="s">
        <v>10</v>
      </c>
      <c r="B249" t="s">
        <v>34</v>
      </c>
      <c r="C249" t="s">
        <v>17</v>
      </c>
      <c r="D249" s="4">
        <v>700</v>
      </c>
      <c r="E249" s="5">
        <v>87</v>
      </c>
      <c r="F249">
        <f>_xlfn.XLOOKUP(data[[#This Row],[Product]],products[Product],products[Cost per unit])</f>
        <v>3.11</v>
      </c>
      <c r="G249" s="26">
        <f>data[[#This Row],[Cost per unit]]*data[[#This Row],[Units]]</f>
        <v>270.57</v>
      </c>
    </row>
    <row r="250" spans="1:7" x14ac:dyDescent="0.25">
      <c r="A250" t="s">
        <v>6</v>
      </c>
      <c r="B250" t="s">
        <v>34</v>
      </c>
      <c r="C250" t="s">
        <v>17</v>
      </c>
      <c r="D250" s="4">
        <v>3759</v>
      </c>
      <c r="E250" s="5">
        <v>150</v>
      </c>
      <c r="F250">
        <f>_xlfn.XLOOKUP(data[[#This Row],[Product]],products[Product],products[Cost per unit])</f>
        <v>3.11</v>
      </c>
      <c r="G250" s="26">
        <f>data[[#This Row],[Cost per unit]]*data[[#This Row],[Units]]</f>
        <v>466.5</v>
      </c>
    </row>
    <row r="251" spans="1:7" x14ac:dyDescent="0.25">
      <c r="A251" t="s">
        <v>2</v>
      </c>
      <c r="B251" t="s">
        <v>35</v>
      </c>
      <c r="C251" t="s">
        <v>17</v>
      </c>
      <c r="D251" s="4">
        <v>1589</v>
      </c>
      <c r="E251" s="5">
        <v>303</v>
      </c>
      <c r="F251">
        <f>_xlfn.XLOOKUP(data[[#This Row],[Product]],products[Product],products[Cost per unit])</f>
        <v>3.11</v>
      </c>
      <c r="G251" s="26">
        <f>data[[#This Row],[Cost per unit]]*data[[#This Row],[Units]]</f>
        <v>942.32999999999993</v>
      </c>
    </row>
    <row r="252" spans="1:7" x14ac:dyDescent="0.25">
      <c r="A252" t="s">
        <v>7</v>
      </c>
      <c r="B252" t="s">
        <v>35</v>
      </c>
      <c r="C252" t="s">
        <v>28</v>
      </c>
      <c r="D252" s="4">
        <v>5194</v>
      </c>
      <c r="E252" s="5">
        <v>288</v>
      </c>
      <c r="F252">
        <f>_xlfn.XLOOKUP(data[[#This Row],[Product]],products[Product],products[Cost per unit])</f>
        <v>10.38</v>
      </c>
      <c r="G252" s="26">
        <f>data[[#This Row],[Cost per unit]]*data[[#This Row],[Units]]</f>
        <v>2989.44</v>
      </c>
    </row>
    <row r="253" spans="1:7" x14ac:dyDescent="0.25">
      <c r="A253" t="s">
        <v>10</v>
      </c>
      <c r="B253" t="s">
        <v>36</v>
      </c>
      <c r="C253" t="s">
        <v>13</v>
      </c>
      <c r="D253" s="4">
        <v>945</v>
      </c>
      <c r="E253" s="5">
        <v>75</v>
      </c>
      <c r="F253">
        <f>_xlfn.XLOOKUP(data[[#This Row],[Product]],products[Product],products[Cost per unit])</f>
        <v>9.33</v>
      </c>
      <c r="G253" s="26">
        <f>data[[#This Row],[Cost per unit]]*data[[#This Row],[Units]]</f>
        <v>699.75</v>
      </c>
    </row>
    <row r="254" spans="1:7" x14ac:dyDescent="0.25">
      <c r="A254" t="s">
        <v>40</v>
      </c>
      <c r="B254" t="s">
        <v>38</v>
      </c>
      <c r="C254" t="s">
        <v>31</v>
      </c>
      <c r="D254" s="4">
        <v>1988</v>
      </c>
      <c r="E254" s="5">
        <v>39</v>
      </c>
      <c r="F254">
        <f>_xlfn.XLOOKUP(data[[#This Row],[Product]],products[Product],products[Cost per unit])</f>
        <v>5.79</v>
      </c>
      <c r="G254" s="26">
        <f>data[[#This Row],[Cost per unit]]*data[[#This Row],[Units]]</f>
        <v>225.81</v>
      </c>
    </row>
    <row r="255" spans="1:7" x14ac:dyDescent="0.25">
      <c r="A255" t="s">
        <v>6</v>
      </c>
      <c r="B255" t="s">
        <v>34</v>
      </c>
      <c r="C255" t="s">
        <v>32</v>
      </c>
      <c r="D255" s="4">
        <v>6734</v>
      </c>
      <c r="E255" s="5">
        <v>123</v>
      </c>
      <c r="F255">
        <f>_xlfn.XLOOKUP(data[[#This Row],[Product]],products[Product],products[Cost per unit])</f>
        <v>8.65</v>
      </c>
      <c r="G255" s="26">
        <f>data[[#This Row],[Cost per unit]]*data[[#This Row],[Units]]</f>
        <v>1063.95</v>
      </c>
    </row>
    <row r="256" spans="1:7" x14ac:dyDescent="0.25">
      <c r="A256" t="s">
        <v>40</v>
      </c>
      <c r="B256" t="s">
        <v>36</v>
      </c>
      <c r="C256" t="s">
        <v>4</v>
      </c>
      <c r="D256" s="4">
        <v>217</v>
      </c>
      <c r="E256" s="5">
        <v>36</v>
      </c>
      <c r="F256">
        <f>_xlfn.XLOOKUP(data[[#This Row],[Product]],products[Product],products[Cost per unit])</f>
        <v>11.88</v>
      </c>
      <c r="G256" s="26">
        <f>data[[#This Row],[Cost per unit]]*data[[#This Row],[Units]]</f>
        <v>427.68</v>
      </c>
    </row>
    <row r="257" spans="1:7" x14ac:dyDescent="0.25">
      <c r="A257" t="s">
        <v>5</v>
      </c>
      <c r="B257" t="s">
        <v>34</v>
      </c>
      <c r="C257" t="s">
        <v>22</v>
      </c>
      <c r="D257" s="4">
        <v>6279</v>
      </c>
      <c r="E257" s="5">
        <v>237</v>
      </c>
      <c r="F257">
        <f>_xlfn.XLOOKUP(data[[#This Row],[Product]],products[Product],products[Cost per unit])</f>
        <v>9.77</v>
      </c>
      <c r="G257" s="26">
        <f>data[[#This Row],[Cost per unit]]*data[[#This Row],[Units]]</f>
        <v>2315.4899999999998</v>
      </c>
    </row>
    <row r="258" spans="1:7" x14ac:dyDescent="0.25">
      <c r="A258" t="s">
        <v>40</v>
      </c>
      <c r="B258" t="s">
        <v>36</v>
      </c>
      <c r="C258" t="s">
        <v>13</v>
      </c>
      <c r="D258" s="4">
        <v>4424</v>
      </c>
      <c r="E258" s="5">
        <v>201</v>
      </c>
      <c r="F258">
        <f>_xlfn.XLOOKUP(data[[#This Row],[Product]],products[Product],products[Cost per unit])</f>
        <v>9.33</v>
      </c>
      <c r="G258" s="26">
        <f>data[[#This Row],[Cost per unit]]*data[[#This Row],[Units]]</f>
        <v>1875.33</v>
      </c>
    </row>
    <row r="259" spans="1:7" x14ac:dyDescent="0.25">
      <c r="A259" t="s">
        <v>2</v>
      </c>
      <c r="B259" t="s">
        <v>36</v>
      </c>
      <c r="C259" t="s">
        <v>17</v>
      </c>
      <c r="D259" s="4">
        <v>189</v>
      </c>
      <c r="E259" s="5">
        <v>48</v>
      </c>
      <c r="F259">
        <f>_xlfn.XLOOKUP(data[[#This Row],[Product]],products[Product],products[Cost per unit])</f>
        <v>3.11</v>
      </c>
      <c r="G259" s="26">
        <f>data[[#This Row],[Cost per unit]]*data[[#This Row],[Units]]</f>
        <v>149.28</v>
      </c>
    </row>
    <row r="260" spans="1:7" x14ac:dyDescent="0.25">
      <c r="A260" t="s">
        <v>5</v>
      </c>
      <c r="B260" t="s">
        <v>35</v>
      </c>
      <c r="C260" t="s">
        <v>22</v>
      </c>
      <c r="D260" s="4">
        <v>490</v>
      </c>
      <c r="E260" s="5">
        <v>84</v>
      </c>
      <c r="F260">
        <f>_xlfn.XLOOKUP(data[[#This Row],[Product]],products[Product],products[Cost per unit])</f>
        <v>9.77</v>
      </c>
      <c r="G260" s="26">
        <f>data[[#This Row],[Cost per unit]]*data[[#This Row],[Units]]</f>
        <v>820.68</v>
      </c>
    </row>
    <row r="261" spans="1:7" x14ac:dyDescent="0.25">
      <c r="A261" t="s">
        <v>8</v>
      </c>
      <c r="B261" t="s">
        <v>37</v>
      </c>
      <c r="C261" t="s">
        <v>21</v>
      </c>
      <c r="D261" s="4">
        <v>434</v>
      </c>
      <c r="E261" s="5">
        <v>87</v>
      </c>
      <c r="F261">
        <f>_xlfn.XLOOKUP(data[[#This Row],[Product]],products[Product],products[Cost per unit])</f>
        <v>9</v>
      </c>
      <c r="G261" s="26">
        <f>data[[#This Row],[Cost per unit]]*data[[#This Row],[Units]]</f>
        <v>783</v>
      </c>
    </row>
    <row r="262" spans="1:7" x14ac:dyDescent="0.25">
      <c r="A262" t="s">
        <v>7</v>
      </c>
      <c r="B262" t="s">
        <v>38</v>
      </c>
      <c r="C262" t="s">
        <v>30</v>
      </c>
      <c r="D262" s="4">
        <v>10129</v>
      </c>
      <c r="E262" s="5">
        <v>312</v>
      </c>
      <c r="F262">
        <f>_xlfn.XLOOKUP(data[[#This Row],[Product]],products[Product],products[Cost per unit])</f>
        <v>14.49</v>
      </c>
      <c r="G262" s="26">
        <f>data[[#This Row],[Cost per unit]]*data[[#This Row],[Units]]</f>
        <v>4520.88</v>
      </c>
    </row>
    <row r="263" spans="1:7" x14ac:dyDescent="0.25">
      <c r="A263" t="s">
        <v>3</v>
      </c>
      <c r="B263" t="s">
        <v>39</v>
      </c>
      <c r="C263" t="s">
        <v>28</v>
      </c>
      <c r="D263" s="4">
        <v>1652</v>
      </c>
      <c r="E263" s="5">
        <v>102</v>
      </c>
      <c r="F263">
        <f>_xlfn.XLOOKUP(data[[#This Row],[Product]],products[Product],products[Cost per unit])</f>
        <v>10.38</v>
      </c>
      <c r="G263" s="26">
        <f>data[[#This Row],[Cost per unit]]*data[[#This Row],[Units]]</f>
        <v>1058.76</v>
      </c>
    </row>
    <row r="264" spans="1:7" x14ac:dyDescent="0.25">
      <c r="A264" t="s">
        <v>8</v>
      </c>
      <c r="B264" t="s">
        <v>38</v>
      </c>
      <c r="C264" t="s">
        <v>21</v>
      </c>
      <c r="D264" s="4">
        <v>6433</v>
      </c>
      <c r="E264" s="5">
        <v>78</v>
      </c>
      <c r="F264">
        <f>_xlfn.XLOOKUP(data[[#This Row],[Product]],products[Product],products[Cost per unit])</f>
        <v>9</v>
      </c>
      <c r="G264" s="26">
        <f>data[[#This Row],[Cost per unit]]*data[[#This Row],[Units]]</f>
        <v>702</v>
      </c>
    </row>
    <row r="265" spans="1:7" x14ac:dyDescent="0.25">
      <c r="A265" t="s">
        <v>3</v>
      </c>
      <c r="B265" t="s">
        <v>34</v>
      </c>
      <c r="C265" t="s">
        <v>23</v>
      </c>
      <c r="D265" s="4">
        <v>2212</v>
      </c>
      <c r="E265" s="5">
        <v>117</v>
      </c>
      <c r="F265">
        <f>_xlfn.XLOOKUP(data[[#This Row],[Product]],products[Product],products[Cost per unit])</f>
        <v>6.49</v>
      </c>
      <c r="G265" s="26">
        <f>data[[#This Row],[Cost per unit]]*data[[#This Row],[Units]]</f>
        <v>759.33</v>
      </c>
    </row>
    <row r="266" spans="1:7" x14ac:dyDescent="0.25">
      <c r="A266" t="s">
        <v>41</v>
      </c>
      <c r="B266" t="s">
        <v>35</v>
      </c>
      <c r="C266" t="s">
        <v>19</v>
      </c>
      <c r="D266" s="4">
        <v>609</v>
      </c>
      <c r="E266" s="5">
        <v>99</v>
      </c>
      <c r="F266">
        <f>_xlfn.XLOOKUP(data[[#This Row],[Product]],products[Product],products[Cost per unit])</f>
        <v>7.64</v>
      </c>
      <c r="G266" s="26">
        <f>data[[#This Row],[Cost per unit]]*data[[#This Row],[Units]]</f>
        <v>756.36</v>
      </c>
    </row>
    <row r="267" spans="1:7" x14ac:dyDescent="0.25">
      <c r="A267" t="s">
        <v>40</v>
      </c>
      <c r="B267" t="s">
        <v>35</v>
      </c>
      <c r="C267" t="s">
        <v>24</v>
      </c>
      <c r="D267" s="4">
        <v>1638</v>
      </c>
      <c r="E267" s="5">
        <v>48</v>
      </c>
      <c r="F267">
        <f>_xlfn.XLOOKUP(data[[#This Row],[Product]],products[Product],products[Cost per unit])</f>
        <v>4.97</v>
      </c>
      <c r="G267" s="26">
        <f>data[[#This Row],[Cost per unit]]*data[[#This Row],[Units]]</f>
        <v>238.56</v>
      </c>
    </row>
    <row r="268" spans="1:7" x14ac:dyDescent="0.25">
      <c r="A268" t="s">
        <v>7</v>
      </c>
      <c r="B268" t="s">
        <v>34</v>
      </c>
      <c r="C268" t="s">
        <v>15</v>
      </c>
      <c r="D268" s="4">
        <v>3829</v>
      </c>
      <c r="E268" s="5">
        <v>24</v>
      </c>
      <c r="F268">
        <f>_xlfn.XLOOKUP(data[[#This Row],[Product]],products[Product],products[Cost per unit])</f>
        <v>11.73</v>
      </c>
      <c r="G268" s="26">
        <f>data[[#This Row],[Cost per unit]]*data[[#This Row],[Units]]</f>
        <v>281.52</v>
      </c>
    </row>
    <row r="269" spans="1:7" x14ac:dyDescent="0.25">
      <c r="A269" t="s">
        <v>40</v>
      </c>
      <c r="B269" t="s">
        <v>39</v>
      </c>
      <c r="C269" t="s">
        <v>15</v>
      </c>
      <c r="D269" s="4">
        <v>5775</v>
      </c>
      <c r="E269" s="5">
        <v>42</v>
      </c>
      <c r="F269">
        <f>_xlfn.XLOOKUP(data[[#This Row],[Product]],products[Product],products[Cost per unit])</f>
        <v>11.73</v>
      </c>
      <c r="G269" s="26">
        <f>data[[#This Row],[Cost per unit]]*data[[#This Row],[Units]]</f>
        <v>492.66</v>
      </c>
    </row>
    <row r="270" spans="1:7" x14ac:dyDescent="0.25">
      <c r="A270" t="s">
        <v>6</v>
      </c>
      <c r="B270" t="s">
        <v>35</v>
      </c>
      <c r="C270" t="s">
        <v>20</v>
      </c>
      <c r="D270" s="4">
        <v>1071</v>
      </c>
      <c r="E270" s="5">
        <v>270</v>
      </c>
      <c r="F270">
        <f>_xlfn.XLOOKUP(data[[#This Row],[Product]],products[Product],products[Cost per unit])</f>
        <v>10.62</v>
      </c>
      <c r="G270" s="26">
        <f>data[[#This Row],[Cost per unit]]*data[[#This Row],[Units]]</f>
        <v>2867.3999999999996</v>
      </c>
    </row>
    <row r="271" spans="1:7" x14ac:dyDescent="0.25">
      <c r="A271" t="s">
        <v>8</v>
      </c>
      <c r="B271" t="s">
        <v>36</v>
      </c>
      <c r="C271" t="s">
        <v>23</v>
      </c>
      <c r="D271" s="4">
        <v>5019</v>
      </c>
      <c r="E271" s="5">
        <v>150</v>
      </c>
      <c r="F271">
        <f>_xlfn.XLOOKUP(data[[#This Row],[Product]],products[Product],products[Cost per unit])</f>
        <v>6.49</v>
      </c>
      <c r="G271" s="26">
        <f>data[[#This Row],[Cost per unit]]*data[[#This Row],[Units]]</f>
        <v>973.5</v>
      </c>
    </row>
    <row r="272" spans="1:7" x14ac:dyDescent="0.25">
      <c r="A272" t="s">
        <v>2</v>
      </c>
      <c r="B272" t="s">
        <v>37</v>
      </c>
      <c r="C272" t="s">
        <v>15</v>
      </c>
      <c r="D272" s="4">
        <v>2863</v>
      </c>
      <c r="E272" s="5">
        <v>42</v>
      </c>
      <c r="F272">
        <f>_xlfn.XLOOKUP(data[[#This Row],[Product]],products[Product],products[Cost per unit])</f>
        <v>11.73</v>
      </c>
      <c r="G272" s="26">
        <f>data[[#This Row],[Cost per unit]]*data[[#This Row],[Units]]</f>
        <v>492.66</v>
      </c>
    </row>
    <row r="273" spans="1:7" x14ac:dyDescent="0.25">
      <c r="A273" t="s">
        <v>40</v>
      </c>
      <c r="B273" t="s">
        <v>35</v>
      </c>
      <c r="C273" t="s">
        <v>29</v>
      </c>
      <c r="D273" s="4">
        <v>1617</v>
      </c>
      <c r="E273" s="5">
        <v>126</v>
      </c>
      <c r="F273">
        <f>_xlfn.XLOOKUP(data[[#This Row],[Product]],products[Product],products[Cost per unit])</f>
        <v>7.16</v>
      </c>
      <c r="G273" s="26">
        <f>data[[#This Row],[Cost per unit]]*data[[#This Row],[Units]]</f>
        <v>902.16</v>
      </c>
    </row>
    <row r="274" spans="1:7" x14ac:dyDescent="0.25">
      <c r="A274" t="s">
        <v>6</v>
      </c>
      <c r="B274" t="s">
        <v>37</v>
      </c>
      <c r="C274" t="s">
        <v>26</v>
      </c>
      <c r="D274" s="4">
        <v>6818</v>
      </c>
      <c r="E274" s="5">
        <v>6</v>
      </c>
      <c r="F274">
        <f>_xlfn.XLOOKUP(data[[#This Row],[Product]],products[Product],products[Cost per unit])</f>
        <v>5.6</v>
      </c>
      <c r="G274" s="26">
        <f>data[[#This Row],[Cost per unit]]*data[[#This Row],[Units]]</f>
        <v>33.599999999999994</v>
      </c>
    </row>
    <row r="275" spans="1:7" x14ac:dyDescent="0.25">
      <c r="A275" t="s">
        <v>3</v>
      </c>
      <c r="B275" t="s">
        <v>35</v>
      </c>
      <c r="C275" t="s">
        <v>15</v>
      </c>
      <c r="D275" s="4">
        <v>6657</v>
      </c>
      <c r="E275" s="5">
        <v>276</v>
      </c>
      <c r="F275">
        <f>_xlfn.XLOOKUP(data[[#This Row],[Product]],products[Product],products[Cost per unit])</f>
        <v>11.73</v>
      </c>
      <c r="G275" s="26">
        <f>data[[#This Row],[Cost per unit]]*data[[#This Row],[Units]]</f>
        <v>3237.48</v>
      </c>
    </row>
    <row r="276" spans="1:7" x14ac:dyDescent="0.25">
      <c r="A276" t="s">
        <v>3</v>
      </c>
      <c r="B276" t="s">
        <v>34</v>
      </c>
      <c r="C276" t="s">
        <v>17</v>
      </c>
      <c r="D276" s="4">
        <v>2919</v>
      </c>
      <c r="E276" s="5">
        <v>93</v>
      </c>
      <c r="F276">
        <f>_xlfn.XLOOKUP(data[[#This Row],[Product]],products[Product],products[Cost per unit])</f>
        <v>3.11</v>
      </c>
      <c r="G276" s="26">
        <f>data[[#This Row],[Cost per unit]]*data[[#This Row],[Units]]</f>
        <v>289.22999999999996</v>
      </c>
    </row>
    <row r="277" spans="1:7" x14ac:dyDescent="0.25">
      <c r="A277" t="s">
        <v>2</v>
      </c>
      <c r="B277" t="s">
        <v>36</v>
      </c>
      <c r="C277" t="s">
        <v>31</v>
      </c>
      <c r="D277" s="4">
        <v>3094</v>
      </c>
      <c r="E277" s="5">
        <v>246</v>
      </c>
      <c r="F277">
        <f>_xlfn.XLOOKUP(data[[#This Row],[Product]],products[Product],products[Cost per unit])</f>
        <v>5.79</v>
      </c>
      <c r="G277" s="26">
        <f>data[[#This Row],[Cost per unit]]*data[[#This Row],[Units]]</f>
        <v>1424.34</v>
      </c>
    </row>
    <row r="278" spans="1:7" x14ac:dyDescent="0.25">
      <c r="A278" t="s">
        <v>6</v>
      </c>
      <c r="B278" t="s">
        <v>39</v>
      </c>
      <c r="C278" t="s">
        <v>24</v>
      </c>
      <c r="D278" s="4">
        <v>2989</v>
      </c>
      <c r="E278" s="5">
        <v>3</v>
      </c>
      <c r="F278">
        <f>_xlfn.XLOOKUP(data[[#This Row],[Product]],products[Product],products[Cost per unit])</f>
        <v>4.97</v>
      </c>
      <c r="G278" s="26">
        <f>data[[#This Row],[Cost per unit]]*data[[#This Row],[Units]]</f>
        <v>14.91</v>
      </c>
    </row>
    <row r="279" spans="1:7" x14ac:dyDescent="0.25">
      <c r="A279" t="s">
        <v>8</v>
      </c>
      <c r="B279" t="s">
        <v>38</v>
      </c>
      <c r="C279" t="s">
        <v>27</v>
      </c>
      <c r="D279" s="4">
        <v>2268</v>
      </c>
      <c r="E279" s="5">
        <v>63</v>
      </c>
      <c r="F279">
        <f>_xlfn.XLOOKUP(data[[#This Row],[Product]],products[Product],products[Cost per unit])</f>
        <v>16.73</v>
      </c>
      <c r="G279" s="26">
        <f>data[[#This Row],[Cost per unit]]*data[[#This Row],[Units]]</f>
        <v>1053.99</v>
      </c>
    </row>
    <row r="280" spans="1:7" x14ac:dyDescent="0.25">
      <c r="A280" t="s">
        <v>5</v>
      </c>
      <c r="B280" t="s">
        <v>35</v>
      </c>
      <c r="C280" t="s">
        <v>31</v>
      </c>
      <c r="D280" s="4">
        <v>4753</v>
      </c>
      <c r="E280" s="5">
        <v>246</v>
      </c>
      <c r="F280">
        <f>_xlfn.XLOOKUP(data[[#This Row],[Product]],products[Product],products[Cost per unit])</f>
        <v>5.79</v>
      </c>
      <c r="G280" s="26">
        <f>data[[#This Row],[Cost per unit]]*data[[#This Row],[Units]]</f>
        <v>1424.34</v>
      </c>
    </row>
    <row r="281" spans="1:7" x14ac:dyDescent="0.25">
      <c r="A281" t="s">
        <v>2</v>
      </c>
      <c r="B281" t="s">
        <v>34</v>
      </c>
      <c r="C281" t="s">
        <v>19</v>
      </c>
      <c r="D281" s="4">
        <v>7511</v>
      </c>
      <c r="E281" s="5">
        <v>120</v>
      </c>
      <c r="F281">
        <f>_xlfn.XLOOKUP(data[[#This Row],[Product]],products[Product],products[Cost per unit])</f>
        <v>7.64</v>
      </c>
      <c r="G281" s="26">
        <f>data[[#This Row],[Cost per unit]]*data[[#This Row],[Units]]</f>
        <v>916.8</v>
      </c>
    </row>
    <row r="282" spans="1:7" x14ac:dyDescent="0.25">
      <c r="A282" t="s">
        <v>2</v>
      </c>
      <c r="B282" t="s">
        <v>38</v>
      </c>
      <c r="C282" t="s">
        <v>31</v>
      </c>
      <c r="D282" s="4">
        <v>4326</v>
      </c>
      <c r="E282" s="5">
        <v>348</v>
      </c>
      <c r="F282">
        <f>_xlfn.XLOOKUP(data[[#This Row],[Product]],products[Product],products[Cost per unit])</f>
        <v>5.79</v>
      </c>
      <c r="G282" s="26">
        <f>data[[#This Row],[Cost per unit]]*data[[#This Row],[Units]]</f>
        <v>2014.92</v>
      </c>
    </row>
    <row r="283" spans="1:7" x14ac:dyDescent="0.25">
      <c r="A283" t="s">
        <v>41</v>
      </c>
      <c r="B283" t="s">
        <v>34</v>
      </c>
      <c r="C283" t="s">
        <v>23</v>
      </c>
      <c r="D283" s="4">
        <v>4935</v>
      </c>
      <c r="E283" s="5">
        <v>126</v>
      </c>
      <c r="F283">
        <f>_xlfn.XLOOKUP(data[[#This Row],[Product]],products[Product],products[Cost per unit])</f>
        <v>6.49</v>
      </c>
      <c r="G283" s="26">
        <f>data[[#This Row],[Cost per unit]]*data[[#This Row],[Units]]</f>
        <v>817.74</v>
      </c>
    </row>
    <row r="284" spans="1:7" x14ac:dyDescent="0.25">
      <c r="A284" t="s">
        <v>6</v>
      </c>
      <c r="B284" t="s">
        <v>35</v>
      </c>
      <c r="C284" t="s">
        <v>30</v>
      </c>
      <c r="D284" s="4">
        <v>4781</v>
      </c>
      <c r="E284" s="5">
        <v>123</v>
      </c>
      <c r="F284">
        <f>_xlfn.XLOOKUP(data[[#This Row],[Product]],products[Product],products[Cost per unit])</f>
        <v>14.49</v>
      </c>
      <c r="G284" s="26">
        <f>data[[#This Row],[Cost per unit]]*data[[#This Row],[Units]]</f>
        <v>1782.27</v>
      </c>
    </row>
    <row r="285" spans="1:7" x14ac:dyDescent="0.25">
      <c r="A285" t="s">
        <v>5</v>
      </c>
      <c r="B285" t="s">
        <v>38</v>
      </c>
      <c r="C285" t="s">
        <v>25</v>
      </c>
      <c r="D285" s="4">
        <v>7483</v>
      </c>
      <c r="E285" s="5">
        <v>45</v>
      </c>
      <c r="F285">
        <f>_xlfn.XLOOKUP(data[[#This Row],[Product]],products[Product],products[Cost per unit])</f>
        <v>13.15</v>
      </c>
      <c r="G285" s="26">
        <f>data[[#This Row],[Cost per unit]]*data[[#This Row],[Units]]</f>
        <v>591.75</v>
      </c>
    </row>
    <row r="286" spans="1:7" x14ac:dyDescent="0.25">
      <c r="A286" t="s">
        <v>10</v>
      </c>
      <c r="B286" t="s">
        <v>38</v>
      </c>
      <c r="C286" t="s">
        <v>4</v>
      </c>
      <c r="D286" s="4">
        <v>6860</v>
      </c>
      <c r="E286" s="5">
        <v>126</v>
      </c>
      <c r="F286">
        <f>_xlfn.XLOOKUP(data[[#This Row],[Product]],products[Product],products[Cost per unit])</f>
        <v>11.88</v>
      </c>
      <c r="G286" s="26">
        <f>data[[#This Row],[Cost per unit]]*data[[#This Row],[Units]]</f>
        <v>1496.88</v>
      </c>
    </row>
    <row r="287" spans="1:7" x14ac:dyDescent="0.25">
      <c r="A287" t="s">
        <v>40</v>
      </c>
      <c r="B287" t="s">
        <v>37</v>
      </c>
      <c r="C287" t="s">
        <v>29</v>
      </c>
      <c r="D287" s="4">
        <v>9002</v>
      </c>
      <c r="E287" s="5">
        <v>72</v>
      </c>
      <c r="F287">
        <f>_xlfn.XLOOKUP(data[[#This Row],[Product]],products[Product],products[Cost per unit])</f>
        <v>7.16</v>
      </c>
      <c r="G287" s="26">
        <f>data[[#This Row],[Cost per unit]]*data[[#This Row],[Units]]</f>
        <v>515.52</v>
      </c>
    </row>
    <row r="288" spans="1:7" x14ac:dyDescent="0.25">
      <c r="A288" t="s">
        <v>6</v>
      </c>
      <c r="B288" t="s">
        <v>36</v>
      </c>
      <c r="C288" t="s">
        <v>29</v>
      </c>
      <c r="D288" s="4">
        <v>1400</v>
      </c>
      <c r="E288" s="5">
        <v>135</v>
      </c>
      <c r="F288">
        <f>_xlfn.XLOOKUP(data[[#This Row],[Product]],products[Product],products[Cost per unit])</f>
        <v>7.16</v>
      </c>
      <c r="G288" s="26">
        <f>data[[#This Row],[Cost per unit]]*data[[#This Row],[Units]]</f>
        <v>966.6</v>
      </c>
    </row>
    <row r="289" spans="1:7" x14ac:dyDescent="0.25">
      <c r="A289" t="s">
        <v>10</v>
      </c>
      <c r="B289" t="s">
        <v>34</v>
      </c>
      <c r="C289" t="s">
        <v>22</v>
      </c>
      <c r="D289" s="4">
        <v>4053</v>
      </c>
      <c r="E289" s="5">
        <v>24</v>
      </c>
      <c r="F289">
        <f>_xlfn.XLOOKUP(data[[#This Row],[Product]],products[Product],products[Cost per unit])</f>
        <v>9.77</v>
      </c>
      <c r="G289" s="26">
        <f>data[[#This Row],[Cost per unit]]*data[[#This Row],[Units]]</f>
        <v>234.48</v>
      </c>
    </row>
    <row r="290" spans="1:7" x14ac:dyDescent="0.25">
      <c r="A290" t="s">
        <v>7</v>
      </c>
      <c r="B290" t="s">
        <v>36</v>
      </c>
      <c r="C290" t="s">
        <v>31</v>
      </c>
      <c r="D290" s="4">
        <v>2149</v>
      </c>
      <c r="E290" s="5">
        <v>117</v>
      </c>
      <c r="F290">
        <f>_xlfn.XLOOKUP(data[[#This Row],[Product]],products[Product],products[Cost per unit])</f>
        <v>5.79</v>
      </c>
      <c r="G290" s="26">
        <f>data[[#This Row],[Cost per unit]]*data[[#This Row],[Units]]</f>
        <v>677.43</v>
      </c>
    </row>
    <row r="291" spans="1:7" x14ac:dyDescent="0.25">
      <c r="A291" t="s">
        <v>3</v>
      </c>
      <c r="B291" t="s">
        <v>39</v>
      </c>
      <c r="C291" t="s">
        <v>29</v>
      </c>
      <c r="D291" s="4">
        <v>3640</v>
      </c>
      <c r="E291" s="5">
        <v>51</v>
      </c>
      <c r="F291">
        <f>_xlfn.XLOOKUP(data[[#This Row],[Product]],products[Product],products[Cost per unit])</f>
        <v>7.16</v>
      </c>
      <c r="G291" s="26">
        <f>data[[#This Row],[Cost per unit]]*data[[#This Row],[Units]]</f>
        <v>365.16</v>
      </c>
    </row>
    <row r="292" spans="1:7" x14ac:dyDescent="0.25">
      <c r="A292" t="s">
        <v>2</v>
      </c>
      <c r="B292" t="s">
        <v>39</v>
      </c>
      <c r="C292" t="s">
        <v>23</v>
      </c>
      <c r="D292" s="4">
        <v>630</v>
      </c>
      <c r="E292" s="5">
        <v>36</v>
      </c>
      <c r="F292">
        <f>_xlfn.XLOOKUP(data[[#This Row],[Product]],products[Product],products[Cost per unit])</f>
        <v>6.49</v>
      </c>
      <c r="G292" s="26">
        <f>data[[#This Row],[Cost per unit]]*data[[#This Row],[Units]]</f>
        <v>233.64000000000001</v>
      </c>
    </row>
    <row r="293" spans="1:7" x14ac:dyDescent="0.25">
      <c r="A293" t="s">
        <v>9</v>
      </c>
      <c r="B293" t="s">
        <v>35</v>
      </c>
      <c r="C293" t="s">
        <v>27</v>
      </c>
      <c r="D293" s="4">
        <v>2429</v>
      </c>
      <c r="E293" s="5">
        <v>144</v>
      </c>
      <c r="F293">
        <f>_xlfn.XLOOKUP(data[[#This Row],[Product]],products[Product],products[Cost per unit])</f>
        <v>16.73</v>
      </c>
      <c r="G293" s="26">
        <f>data[[#This Row],[Cost per unit]]*data[[#This Row],[Units]]</f>
        <v>2409.12</v>
      </c>
    </row>
    <row r="294" spans="1:7" x14ac:dyDescent="0.25">
      <c r="A294" t="s">
        <v>9</v>
      </c>
      <c r="B294" t="s">
        <v>36</v>
      </c>
      <c r="C294" t="s">
        <v>25</v>
      </c>
      <c r="D294" s="4">
        <v>2142</v>
      </c>
      <c r="E294" s="5">
        <v>114</v>
      </c>
      <c r="F294">
        <f>_xlfn.XLOOKUP(data[[#This Row],[Product]],products[Product],products[Cost per unit])</f>
        <v>13.15</v>
      </c>
      <c r="G294" s="26">
        <f>data[[#This Row],[Cost per unit]]*data[[#This Row],[Units]]</f>
        <v>1499.1000000000001</v>
      </c>
    </row>
    <row r="295" spans="1:7" x14ac:dyDescent="0.25">
      <c r="A295" t="s">
        <v>7</v>
      </c>
      <c r="B295" t="s">
        <v>37</v>
      </c>
      <c r="C295" t="s">
        <v>30</v>
      </c>
      <c r="D295" s="4">
        <v>6454</v>
      </c>
      <c r="E295" s="5">
        <v>54</v>
      </c>
      <c r="F295">
        <f>_xlfn.XLOOKUP(data[[#This Row],[Product]],products[Product],products[Cost per unit])</f>
        <v>14.49</v>
      </c>
      <c r="G295" s="26">
        <f>data[[#This Row],[Cost per unit]]*data[[#This Row],[Units]]</f>
        <v>782.46</v>
      </c>
    </row>
    <row r="296" spans="1:7" x14ac:dyDescent="0.25">
      <c r="A296" t="s">
        <v>7</v>
      </c>
      <c r="B296" t="s">
        <v>37</v>
      </c>
      <c r="C296" t="s">
        <v>16</v>
      </c>
      <c r="D296" s="4">
        <v>4487</v>
      </c>
      <c r="E296" s="5">
        <v>333</v>
      </c>
      <c r="F296">
        <f>_xlfn.XLOOKUP(data[[#This Row],[Product]],products[Product],products[Cost per unit])</f>
        <v>8.7899999999999991</v>
      </c>
      <c r="G296" s="26">
        <f>data[[#This Row],[Cost per unit]]*data[[#This Row],[Units]]</f>
        <v>2927.0699999999997</v>
      </c>
    </row>
    <row r="297" spans="1:7" x14ac:dyDescent="0.25">
      <c r="A297" t="s">
        <v>3</v>
      </c>
      <c r="B297" t="s">
        <v>37</v>
      </c>
      <c r="C297" t="s">
        <v>4</v>
      </c>
      <c r="D297" s="4">
        <v>938</v>
      </c>
      <c r="E297" s="5">
        <v>366</v>
      </c>
      <c r="F297">
        <f>_xlfn.XLOOKUP(data[[#This Row],[Product]],products[Product],products[Cost per unit])</f>
        <v>11.88</v>
      </c>
      <c r="G297" s="26">
        <f>data[[#This Row],[Cost per unit]]*data[[#This Row],[Units]]</f>
        <v>4348.08</v>
      </c>
    </row>
    <row r="298" spans="1:7" x14ac:dyDescent="0.25">
      <c r="A298" t="s">
        <v>3</v>
      </c>
      <c r="B298" t="s">
        <v>38</v>
      </c>
      <c r="C298" t="s">
        <v>26</v>
      </c>
      <c r="D298" s="4">
        <v>8841</v>
      </c>
      <c r="E298" s="5">
        <v>303</v>
      </c>
      <c r="F298">
        <f>_xlfn.XLOOKUP(data[[#This Row],[Product]],products[Product],products[Cost per unit])</f>
        <v>5.6</v>
      </c>
      <c r="G298" s="26">
        <f>data[[#This Row],[Cost per unit]]*data[[#This Row],[Units]]</f>
        <v>1696.8</v>
      </c>
    </row>
    <row r="299" spans="1:7" x14ac:dyDescent="0.25">
      <c r="A299" t="s">
        <v>2</v>
      </c>
      <c r="B299" t="s">
        <v>39</v>
      </c>
      <c r="C299" t="s">
        <v>33</v>
      </c>
      <c r="D299" s="4">
        <v>4018</v>
      </c>
      <c r="E299" s="5">
        <v>126</v>
      </c>
      <c r="F299">
        <f>_xlfn.XLOOKUP(data[[#This Row],[Product]],products[Product],products[Cost per unit])</f>
        <v>12.37</v>
      </c>
      <c r="G299" s="26">
        <f>data[[#This Row],[Cost per unit]]*data[[#This Row],[Units]]</f>
        <v>1558.62</v>
      </c>
    </row>
    <row r="300" spans="1:7" x14ac:dyDescent="0.25">
      <c r="A300" t="s">
        <v>41</v>
      </c>
      <c r="B300" t="s">
        <v>37</v>
      </c>
      <c r="C300" t="s">
        <v>15</v>
      </c>
      <c r="D300" s="4">
        <v>714</v>
      </c>
      <c r="E300" s="5">
        <v>231</v>
      </c>
      <c r="F300">
        <f>_xlfn.XLOOKUP(data[[#This Row],[Product]],products[Product],products[Cost per unit])</f>
        <v>11.73</v>
      </c>
      <c r="G300" s="26">
        <f>data[[#This Row],[Cost per unit]]*data[[#This Row],[Units]]</f>
        <v>2709.63</v>
      </c>
    </row>
    <row r="301" spans="1:7" x14ac:dyDescent="0.25">
      <c r="A301" t="s">
        <v>9</v>
      </c>
      <c r="B301" t="s">
        <v>38</v>
      </c>
      <c r="C301" t="s">
        <v>25</v>
      </c>
      <c r="D301" s="4">
        <v>3850</v>
      </c>
      <c r="E301" s="5">
        <v>102</v>
      </c>
      <c r="F301">
        <f>_xlfn.XLOOKUP(data[[#This Row],[Product]],products[Product],products[Cost per unit])</f>
        <v>13.15</v>
      </c>
      <c r="G301" s="26">
        <f>data[[#This Row],[Cost per unit]]*data[[#This Row],[Units]]</f>
        <v>1341.3</v>
      </c>
    </row>
  </sheetData>
  <pageMargins left="0.7" right="0.7" top="0.75" bottom="0.75" header="0.3" footer="0.3"/>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4443C-435A-45B6-A1B1-18B72986CA6A}">
  <dimension ref="A3:F14"/>
  <sheetViews>
    <sheetView workbookViewId="0">
      <selection activeCell="E13" sqref="E13"/>
    </sheetView>
  </sheetViews>
  <sheetFormatPr defaultRowHeight="15" x14ac:dyDescent="0.25"/>
  <cols>
    <col min="2" max="2" width="15.28515625" customWidth="1"/>
  </cols>
  <sheetData>
    <row r="3" spans="1:6" x14ac:dyDescent="0.25">
      <c r="C3" t="s">
        <v>1</v>
      </c>
      <c r="D3" t="s">
        <v>50</v>
      </c>
    </row>
    <row r="4" spans="1:6" x14ac:dyDescent="0.25">
      <c r="B4" t="s">
        <v>56</v>
      </c>
      <c r="C4">
        <f>AVERAGE(data[Amount])</f>
        <v>4136.2299999999996</v>
      </c>
      <c r="D4">
        <f>AVERAGE(data[Units])</f>
        <v>152.19999999999999</v>
      </c>
    </row>
    <row r="5" spans="1:6" x14ac:dyDescent="0.25">
      <c r="B5" t="s">
        <v>57</v>
      </c>
      <c r="C5">
        <f>MEDIAN(data[Amount])</f>
        <v>3437</v>
      </c>
      <c r="D5">
        <f>MEDIAN(data[Units])</f>
        <v>124.5</v>
      </c>
    </row>
    <row r="6" spans="1:6" x14ac:dyDescent="0.25">
      <c r="B6" t="s">
        <v>58</v>
      </c>
      <c r="C6">
        <f>MIN(data[Amount])</f>
        <v>0</v>
      </c>
      <c r="D6">
        <f>MIN(data[Units])</f>
        <v>0</v>
      </c>
    </row>
    <row r="7" spans="1:6" x14ac:dyDescent="0.25">
      <c r="B7" t="s">
        <v>59</v>
      </c>
      <c r="C7">
        <f>MAX(data[Amount])</f>
        <v>16184</v>
      </c>
      <c r="D7">
        <f>MAX(data[Units])</f>
        <v>525</v>
      </c>
    </row>
    <row r="8" spans="1:6" x14ac:dyDescent="0.25">
      <c r="B8" t="s">
        <v>60</v>
      </c>
      <c r="C8">
        <f>C7-C6</f>
        <v>16184</v>
      </c>
      <c r="D8">
        <f>D7-D6</f>
        <v>525</v>
      </c>
    </row>
    <row r="9" spans="1:6" x14ac:dyDescent="0.25"/>
    <row r="10" spans="1:6" x14ac:dyDescent="0.25">
      <c r="B10" t="s">
        <v>61</v>
      </c>
      <c r="C10">
        <f>_xlfn.PERCENTILE.EXC(data[Amount],0.25)</f>
        <v>1652</v>
      </c>
      <c r="D10">
        <f>_xlfn.PERCENTILE.EXC(data[Units],0.25)</f>
        <v>54</v>
      </c>
    </row>
    <row r="11" spans="1:6" x14ac:dyDescent="0.25">
      <c r="B11" t="s">
        <v>62</v>
      </c>
      <c r="C11">
        <f>_xlfn.PERCENTILE.EXC(data[Amount],0.75)</f>
        <v>6245.75</v>
      </c>
      <c r="D11">
        <f>_xlfn.PERCENTILE.EXC(data[Units],0.75)</f>
        <v>223.5</v>
      </c>
    </row>
    <row r="14" spans="1:6" x14ac:dyDescent="0.25">
      <c r="A14" s="12" t="s">
        <v>63</v>
      </c>
      <c r="B14" s="12"/>
      <c r="C14" s="12"/>
      <c r="D14">
        <f>COUNTA(_xlfn.UNIQUE(data[Product]))</f>
        <v>22</v>
      </c>
    </row>
  </sheetData>
  <mergeCells count="1">
    <mergeCell ref="A14:C14"/>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0B27D-F719-4AFC-A150-5862ADF25E85}">
  <dimension ref="A1:E301"/>
  <sheetViews>
    <sheetView zoomScale="98" zoomScaleNormal="98" workbookViewId="0">
      <selection activeCell="G9" sqref="G9"/>
    </sheetView>
  </sheetViews>
  <sheetFormatPr defaultRowHeight="15" x14ac:dyDescent="0.25"/>
  <cols>
    <col min="1" max="1" width="16" bestFit="1" customWidth="1"/>
    <col min="2" max="2" width="13" bestFit="1" customWidth="1"/>
    <col min="3" max="3" width="21.85546875" bestFit="1" customWidth="1"/>
    <col min="5" max="5" width="11.7109375" customWidth="1"/>
  </cols>
  <sheetData>
    <row r="1" spans="1:5" x14ac:dyDescent="0.25">
      <c r="A1" s="6" t="s">
        <v>11</v>
      </c>
      <c r="B1" s="6" t="s">
        <v>12</v>
      </c>
      <c r="C1" s="6" t="s">
        <v>0</v>
      </c>
      <c r="D1" s="10" t="s">
        <v>1</v>
      </c>
      <c r="E1" s="10" t="s">
        <v>50</v>
      </c>
    </row>
    <row r="2" spans="1:5" x14ac:dyDescent="0.25">
      <c r="A2" t="s">
        <v>10</v>
      </c>
      <c r="B2" t="s">
        <v>38</v>
      </c>
      <c r="C2" t="s">
        <v>14</v>
      </c>
      <c r="D2" s="4">
        <v>5586</v>
      </c>
      <c r="E2" s="5">
        <v>525</v>
      </c>
    </row>
    <row r="3" spans="1:5" x14ac:dyDescent="0.25">
      <c r="A3" t="s">
        <v>2</v>
      </c>
      <c r="B3" t="s">
        <v>36</v>
      </c>
      <c r="C3" t="s">
        <v>27</v>
      </c>
      <c r="D3" s="4">
        <v>798</v>
      </c>
      <c r="E3" s="5">
        <v>519</v>
      </c>
    </row>
    <row r="4" spans="1:5" x14ac:dyDescent="0.25">
      <c r="A4" t="s">
        <v>8</v>
      </c>
      <c r="B4" t="s">
        <v>38</v>
      </c>
      <c r="C4" t="s">
        <v>13</v>
      </c>
      <c r="D4" s="4">
        <v>819</v>
      </c>
      <c r="E4" s="5">
        <v>510</v>
      </c>
    </row>
    <row r="5" spans="1:5" x14ac:dyDescent="0.25">
      <c r="A5" t="s">
        <v>3</v>
      </c>
      <c r="B5" t="s">
        <v>34</v>
      </c>
      <c r="C5" t="s">
        <v>32</v>
      </c>
      <c r="D5" s="4">
        <v>7777</v>
      </c>
      <c r="E5" s="5">
        <v>504</v>
      </c>
    </row>
    <row r="6" spans="1:5" x14ac:dyDescent="0.25">
      <c r="A6" t="s">
        <v>9</v>
      </c>
      <c r="B6" t="s">
        <v>34</v>
      </c>
      <c r="C6" t="s">
        <v>20</v>
      </c>
      <c r="D6" s="4">
        <v>8463</v>
      </c>
      <c r="E6" s="5">
        <v>492</v>
      </c>
    </row>
    <row r="7" spans="1:5" x14ac:dyDescent="0.25">
      <c r="A7" t="s">
        <v>2</v>
      </c>
      <c r="B7" t="s">
        <v>39</v>
      </c>
      <c r="C7" t="s">
        <v>25</v>
      </c>
      <c r="D7" s="4">
        <v>1785</v>
      </c>
      <c r="E7" s="5">
        <v>462</v>
      </c>
    </row>
    <row r="8" spans="1:5" x14ac:dyDescent="0.25">
      <c r="A8" t="s">
        <v>8</v>
      </c>
      <c r="B8" t="s">
        <v>35</v>
      </c>
      <c r="C8" t="s">
        <v>32</v>
      </c>
      <c r="D8" s="4">
        <v>6706</v>
      </c>
      <c r="E8" s="5">
        <v>459</v>
      </c>
    </row>
    <row r="9" spans="1:5" x14ac:dyDescent="0.25">
      <c r="A9" t="s">
        <v>6</v>
      </c>
      <c r="B9" t="s">
        <v>37</v>
      </c>
      <c r="C9" t="s">
        <v>28</v>
      </c>
      <c r="D9" s="4">
        <v>3556</v>
      </c>
      <c r="E9" s="5">
        <v>459</v>
      </c>
    </row>
    <row r="10" spans="1:5" x14ac:dyDescent="0.25">
      <c r="A10" t="s">
        <v>6</v>
      </c>
      <c r="B10" t="s">
        <v>34</v>
      </c>
      <c r="C10" t="s">
        <v>26</v>
      </c>
      <c r="D10" s="4">
        <v>8008</v>
      </c>
      <c r="E10" s="5">
        <v>456</v>
      </c>
    </row>
    <row r="11" spans="1:5" x14ac:dyDescent="0.25">
      <c r="A11" t="s">
        <v>40</v>
      </c>
      <c r="B11" t="s">
        <v>35</v>
      </c>
      <c r="C11" t="s">
        <v>30</v>
      </c>
      <c r="D11" s="4">
        <v>2275</v>
      </c>
      <c r="E11" s="5">
        <v>447</v>
      </c>
    </row>
    <row r="12" spans="1:5" x14ac:dyDescent="0.25">
      <c r="A12" t="s">
        <v>40</v>
      </c>
      <c r="B12" t="s">
        <v>35</v>
      </c>
      <c r="C12" t="s">
        <v>33</v>
      </c>
      <c r="D12" s="4">
        <v>8869</v>
      </c>
      <c r="E12" s="5">
        <v>432</v>
      </c>
    </row>
    <row r="13" spans="1:5" x14ac:dyDescent="0.25">
      <c r="A13" t="s">
        <v>6</v>
      </c>
      <c r="B13" t="s">
        <v>39</v>
      </c>
      <c r="C13" t="s">
        <v>25</v>
      </c>
      <c r="D13" s="4">
        <v>2100</v>
      </c>
      <c r="E13" s="5">
        <v>414</v>
      </c>
    </row>
    <row r="14" spans="1:5" x14ac:dyDescent="0.25">
      <c r="A14" t="s">
        <v>6</v>
      </c>
      <c r="B14" t="s">
        <v>37</v>
      </c>
      <c r="C14" t="s">
        <v>16</v>
      </c>
      <c r="D14" s="4">
        <v>1904</v>
      </c>
      <c r="E14" s="5">
        <v>405</v>
      </c>
    </row>
    <row r="15" spans="1:5" x14ac:dyDescent="0.25">
      <c r="A15" t="s">
        <v>6</v>
      </c>
      <c r="B15" t="s">
        <v>35</v>
      </c>
      <c r="C15" t="s">
        <v>4</v>
      </c>
      <c r="D15" s="4">
        <v>1302</v>
      </c>
      <c r="E15" s="5">
        <v>402</v>
      </c>
    </row>
    <row r="16" spans="1:5" x14ac:dyDescent="0.25">
      <c r="A16" t="s">
        <v>6</v>
      </c>
      <c r="B16" t="s">
        <v>39</v>
      </c>
      <c r="C16" t="s">
        <v>29</v>
      </c>
      <c r="D16" s="4">
        <v>3052</v>
      </c>
      <c r="E16" s="5">
        <v>378</v>
      </c>
    </row>
    <row r="17" spans="1:5" x14ac:dyDescent="0.25">
      <c r="A17" t="s">
        <v>40</v>
      </c>
      <c r="B17" t="s">
        <v>35</v>
      </c>
      <c r="C17" t="s">
        <v>22</v>
      </c>
      <c r="D17" s="4">
        <v>6853</v>
      </c>
      <c r="E17" s="5">
        <v>372</v>
      </c>
    </row>
    <row r="18" spans="1:5" x14ac:dyDescent="0.25">
      <c r="A18" t="s">
        <v>7</v>
      </c>
      <c r="B18" t="s">
        <v>34</v>
      </c>
      <c r="C18" t="s">
        <v>14</v>
      </c>
      <c r="D18" s="4">
        <v>1932</v>
      </c>
      <c r="E18" s="5">
        <v>369</v>
      </c>
    </row>
    <row r="19" spans="1:5" x14ac:dyDescent="0.25">
      <c r="A19" t="s">
        <v>6</v>
      </c>
      <c r="B19" t="s">
        <v>34</v>
      </c>
      <c r="C19" t="s">
        <v>30</v>
      </c>
      <c r="D19" s="4">
        <v>3402</v>
      </c>
      <c r="E19" s="5">
        <v>366</v>
      </c>
    </row>
    <row r="20" spans="1:5" x14ac:dyDescent="0.25">
      <c r="A20" t="s">
        <v>3</v>
      </c>
      <c r="B20" t="s">
        <v>37</v>
      </c>
      <c r="C20" t="s">
        <v>4</v>
      </c>
      <c r="D20" s="4">
        <v>938</v>
      </c>
      <c r="E20" s="5">
        <v>366</v>
      </c>
    </row>
    <row r="21" spans="1:5" x14ac:dyDescent="0.25">
      <c r="A21" t="s">
        <v>8</v>
      </c>
      <c r="B21" t="s">
        <v>35</v>
      </c>
      <c r="C21" t="s">
        <v>20</v>
      </c>
      <c r="D21" s="4">
        <v>2702</v>
      </c>
      <c r="E21" s="5">
        <v>363</v>
      </c>
    </row>
    <row r="22" spans="1:5" x14ac:dyDescent="0.25">
      <c r="A22" t="s">
        <v>5</v>
      </c>
      <c r="B22" t="s">
        <v>35</v>
      </c>
      <c r="C22" t="s">
        <v>29</v>
      </c>
      <c r="D22" s="4">
        <v>4480</v>
      </c>
      <c r="E22" s="5">
        <v>357</v>
      </c>
    </row>
    <row r="23" spans="1:5" x14ac:dyDescent="0.25">
      <c r="A23" t="s">
        <v>2</v>
      </c>
      <c r="B23" t="s">
        <v>38</v>
      </c>
      <c r="C23" t="s">
        <v>31</v>
      </c>
      <c r="D23" s="4">
        <v>4326</v>
      </c>
      <c r="E23" s="5">
        <v>348</v>
      </c>
    </row>
    <row r="24" spans="1:5" x14ac:dyDescent="0.25">
      <c r="A24" t="s">
        <v>5</v>
      </c>
      <c r="B24" t="s">
        <v>36</v>
      </c>
      <c r="C24" t="s">
        <v>17</v>
      </c>
      <c r="D24" s="4">
        <v>3339</v>
      </c>
      <c r="E24" s="5">
        <v>348</v>
      </c>
    </row>
    <row r="25" spans="1:5" x14ac:dyDescent="0.25">
      <c r="A25" t="s">
        <v>10</v>
      </c>
      <c r="B25" t="s">
        <v>36</v>
      </c>
      <c r="C25" t="s">
        <v>29</v>
      </c>
      <c r="D25" s="4">
        <v>2471</v>
      </c>
      <c r="E25" s="5">
        <v>342</v>
      </c>
    </row>
    <row r="26" spans="1:5" x14ac:dyDescent="0.25">
      <c r="A26" t="s">
        <v>5</v>
      </c>
      <c r="B26" t="s">
        <v>34</v>
      </c>
      <c r="C26" t="s">
        <v>20</v>
      </c>
      <c r="D26" s="4">
        <v>15610</v>
      </c>
      <c r="E26" s="5">
        <v>339</v>
      </c>
    </row>
    <row r="27" spans="1:5" x14ac:dyDescent="0.25">
      <c r="A27" t="s">
        <v>7</v>
      </c>
      <c r="B27" t="s">
        <v>37</v>
      </c>
      <c r="C27" t="s">
        <v>16</v>
      </c>
      <c r="D27" s="4">
        <v>4487</v>
      </c>
      <c r="E27" s="5">
        <v>333</v>
      </c>
    </row>
    <row r="28" spans="1:5" x14ac:dyDescent="0.25">
      <c r="A28" t="s">
        <v>3</v>
      </c>
      <c r="B28" t="s">
        <v>37</v>
      </c>
      <c r="C28" t="s">
        <v>28</v>
      </c>
      <c r="D28" s="4">
        <v>7308</v>
      </c>
      <c r="E28" s="5">
        <v>327</v>
      </c>
    </row>
    <row r="29" spans="1:5" x14ac:dyDescent="0.25">
      <c r="A29" t="s">
        <v>3</v>
      </c>
      <c r="B29" t="s">
        <v>37</v>
      </c>
      <c r="C29" t="s">
        <v>29</v>
      </c>
      <c r="D29" s="4">
        <v>4592</v>
      </c>
      <c r="E29" s="5">
        <v>324</v>
      </c>
    </row>
    <row r="30" spans="1:5" x14ac:dyDescent="0.25">
      <c r="A30" t="s">
        <v>7</v>
      </c>
      <c r="B30" t="s">
        <v>38</v>
      </c>
      <c r="C30" t="s">
        <v>30</v>
      </c>
      <c r="D30" s="4">
        <v>10129</v>
      </c>
      <c r="E30" s="5">
        <v>312</v>
      </c>
    </row>
    <row r="31" spans="1:5" x14ac:dyDescent="0.25">
      <c r="A31" t="s">
        <v>3</v>
      </c>
      <c r="B31" t="s">
        <v>34</v>
      </c>
      <c r="C31" t="s">
        <v>28</v>
      </c>
      <c r="D31" s="4">
        <v>3689</v>
      </c>
      <c r="E31" s="5">
        <v>312</v>
      </c>
    </row>
    <row r="32" spans="1:5" x14ac:dyDescent="0.25">
      <c r="A32" t="s">
        <v>41</v>
      </c>
      <c r="B32" t="s">
        <v>36</v>
      </c>
      <c r="C32" t="s">
        <v>28</v>
      </c>
      <c r="D32" s="4">
        <v>854</v>
      </c>
      <c r="E32" s="5">
        <v>309</v>
      </c>
    </row>
    <row r="33" spans="1:5" x14ac:dyDescent="0.25">
      <c r="A33" t="s">
        <v>9</v>
      </c>
      <c r="B33" t="s">
        <v>39</v>
      </c>
      <c r="C33" t="s">
        <v>24</v>
      </c>
      <c r="D33" s="4">
        <v>3920</v>
      </c>
      <c r="E33" s="5">
        <v>306</v>
      </c>
    </row>
    <row r="34" spans="1:5" x14ac:dyDescent="0.25">
      <c r="A34" t="s">
        <v>40</v>
      </c>
      <c r="B34" t="s">
        <v>36</v>
      </c>
      <c r="C34" t="s">
        <v>27</v>
      </c>
      <c r="D34" s="4">
        <v>3164</v>
      </c>
      <c r="E34" s="5">
        <v>306</v>
      </c>
    </row>
    <row r="35" spans="1:5" x14ac:dyDescent="0.25">
      <c r="A35" t="s">
        <v>3</v>
      </c>
      <c r="B35" t="s">
        <v>35</v>
      </c>
      <c r="C35" t="s">
        <v>33</v>
      </c>
      <c r="D35" s="4">
        <v>819</v>
      </c>
      <c r="E35" s="5">
        <v>306</v>
      </c>
    </row>
    <row r="36" spans="1:5" x14ac:dyDescent="0.25">
      <c r="A36" t="s">
        <v>3</v>
      </c>
      <c r="B36" t="s">
        <v>38</v>
      </c>
      <c r="C36" t="s">
        <v>26</v>
      </c>
      <c r="D36" s="4">
        <v>8841</v>
      </c>
      <c r="E36" s="5">
        <v>303</v>
      </c>
    </row>
    <row r="37" spans="1:5" x14ac:dyDescent="0.25">
      <c r="A37" t="s">
        <v>10</v>
      </c>
      <c r="B37" t="s">
        <v>36</v>
      </c>
      <c r="C37" t="s">
        <v>32</v>
      </c>
      <c r="D37" s="4">
        <v>6657</v>
      </c>
      <c r="E37" s="5">
        <v>303</v>
      </c>
    </row>
    <row r="38" spans="1:5" x14ac:dyDescent="0.25">
      <c r="A38" t="s">
        <v>2</v>
      </c>
      <c r="B38" t="s">
        <v>35</v>
      </c>
      <c r="C38" t="s">
        <v>17</v>
      </c>
      <c r="D38" s="4">
        <v>1589</v>
      </c>
      <c r="E38" s="5">
        <v>303</v>
      </c>
    </row>
    <row r="39" spans="1:5" x14ac:dyDescent="0.25">
      <c r="A39" t="s">
        <v>8</v>
      </c>
      <c r="B39" t="s">
        <v>35</v>
      </c>
      <c r="C39" t="s">
        <v>27</v>
      </c>
      <c r="D39" s="4">
        <v>4753</v>
      </c>
      <c r="E39" s="5">
        <v>300</v>
      </c>
    </row>
    <row r="40" spans="1:5" x14ac:dyDescent="0.25">
      <c r="A40" t="s">
        <v>7</v>
      </c>
      <c r="B40" t="s">
        <v>36</v>
      </c>
      <c r="C40" t="s">
        <v>19</v>
      </c>
      <c r="D40" s="4">
        <v>2870</v>
      </c>
      <c r="E40" s="5">
        <v>300</v>
      </c>
    </row>
    <row r="41" spans="1:5" x14ac:dyDescent="0.25">
      <c r="A41" t="s">
        <v>40</v>
      </c>
      <c r="B41" t="s">
        <v>38</v>
      </c>
      <c r="C41" t="s">
        <v>13</v>
      </c>
      <c r="D41" s="4">
        <v>5670</v>
      </c>
      <c r="E41" s="5">
        <v>297</v>
      </c>
    </row>
    <row r="42" spans="1:5" x14ac:dyDescent="0.25">
      <c r="A42" t="s">
        <v>41</v>
      </c>
      <c r="B42" t="s">
        <v>36</v>
      </c>
      <c r="C42" t="s">
        <v>18</v>
      </c>
      <c r="D42" s="4">
        <v>9632</v>
      </c>
      <c r="E42" s="5">
        <v>288</v>
      </c>
    </row>
    <row r="43" spans="1:5" x14ac:dyDescent="0.25">
      <c r="A43" t="s">
        <v>7</v>
      </c>
      <c r="B43" t="s">
        <v>35</v>
      </c>
      <c r="C43" t="s">
        <v>28</v>
      </c>
      <c r="D43" s="4">
        <v>5194</v>
      </c>
      <c r="E43" s="5">
        <v>288</v>
      </c>
    </row>
    <row r="44" spans="1:5" x14ac:dyDescent="0.25">
      <c r="A44" t="s">
        <v>8</v>
      </c>
      <c r="B44" t="s">
        <v>34</v>
      </c>
      <c r="C44" t="s">
        <v>31</v>
      </c>
      <c r="D44" s="4">
        <v>3507</v>
      </c>
      <c r="E44" s="5">
        <v>288</v>
      </c>
    </row>
    <row r="45" spans="1:5" x14ac:dyDescent="0.25">
      <c r="A45" t="s">
        <v>10</v>
      </c>
      <c r="B45" t="s">
        <v>37</v>
      </c>
      <c r="C45" t="s">
        <v>21</v>
      </c>
      <c r="D45" s="4">
        <v>245</v>
      </c>
      <c r="E45" s="5">
        <v>288</v>
      </c>
    </row>
    <row r="46" spans="1:5" x14ac:dyDescent="0.25">
      <c r="A46" t="s">
        <v>6</v>
      </c>
      <c r="B46" t="s">
        <v>38</v>
      </c>
      <c r="C46" t="s">
        <v>27</v>
      </c>
      <c r="D46" s="4">
        <v>1134</v>
      </c>
      <c r="E46" s="5">
        <v>282</v>
      </c>
    </row>
    <row r="47" spans="1:5" x14ac:dyDescent="0.25">
      <c r="A47" t="s">
        <v>10</v>
      </c>
      <c r="B47" t="s">
        <v>39</v>
      </c>
      <c r="C47" t="s">
        <v>21</v>
      </c>
      <c r="D47" s="4">
        <v>4858</v>
      </c>
      <c r="E47" s="5">
        <v>279</v>
      </c>
    </row>
    <row r="48" spans="1:5" x14ac:dyDescent="0.25">
      <c r="A48" t="s">
        <v>10</v>
      </c>
      <c r="B48" t="s">
        <v>35</v>
      </c>
      <c r="C48" t="s">
        <v>18</v>
      </c>
      <c r="D48" s="4">
        <v>3808</v>
      </c>
      <c r="E48" s="5">
        <v>279</v>
      </c>
    </row>
    <row r="49" spans="1:5" x14ac:dyDescent="0.25">
      <c r="A49" t="s">
        <v>3</v>
      </c>
      <c r="B49" t="s">
        <v>34</v>
      </c>
      <c r="C49" t="s">
        <v>14</v>
      </c>
      <c r="D49" s="4">
        <v>7259</v>
      </c>
      <c r="E49" s="5">
        <v>276</v>
      </c>
    </row>
    <row r="50" spans="1:5" x14ac:dyDescent="0.25">
      <c r="A50" t="s">
        <v>3</v>
      </c>
      <c r="B50" t="s">
        <v>35</v>
      </c>
      <c r="C50" t="s">
        <v>15</v>
      </c>
      <c r="D50" s="4">
        <v>6657</v>
      </c>
      <c r="E50" s="5">
        <v>276</v>
      </c>
    </row>
    <row r="51" spans="1:5" x14ac:dyDescent="0.25">
      <c r="A51" t="s">
        <v>9</v>
      </c>
      <c r="B51" t="s">
        <v>37</v>
      </c>
      <c r="C51" t="s">
        <v>29</v>
      </c>
      <c r="D51" s="4">
        <v>1085</v>
      </c>
      <c r="E51" s="5">
        <v>273</v>
      </c>
    </row>
    <row r="52" spans="1:5" x14ac:dyDescent="0.25">
      <c r="A52" t="s">
        <v>7</v>
      </c>
      <c r="B52" t="s">
        <v>38</v>
      </c>
      <c r="C52" t="s">
        <v>18</v>
      </c>
      <c r="D52" s="4">
        <v>1778</v>
      </c>
      <c r="E52" s="5">
        <v>270</v>
      </c>
    </row>
    <row r="53" spans="1:5" x14ac:dyDescent="0.25">
      <c r="A53" t="s">
        <v>6</v>
      </c>
      <c r="B53" t="s">
        <v>35</v>
      </c>
      <c r="C53" t="s">
        <v>20</v>
      </c>
      <c r="D53" s="4">
        <v>1071</v>
      </c>
      <c r="E53" s="5">
        <v>270</v>
      </c>
    </row>
    <row r="54" spans="1:5" x14ac:dyDescent="0.25">
      <c r="A54" t="s">
        <v>10</v>
      </c>
      <c r="B54" t="s">
        <v>36</v>
      </c>
      <c r="C54" t="s">
        <v>23</v>
      </c>
      <c r="D54" s="4">
        <v>2317</v>
      </c>
      <c r="E54" s="5">
        <v>261</v>
      </c>
    </row>
    <row r="55" spans="1:5" x14ac:dyDescent="0.25">
      <c r="A55" t="s">
        <v>7</v>
      </c>
      <c r="B55" t="s">
        <v>38</v>
      </c>
      <c r="C55" t="s">
        <v>28</v>
      </c>
      <c r="D55" s="4">
        <v>5677</v>
      </c>
      <c r="E55" s="5">
        <v>258</v>
      </c>
    </row>
    <row r="56" spans="1:5" x14ac:dyDescent="0.25">
      <c r="A56" t="s">
        <v>3</v>
      </c>
      <c r="B56" t="s">
        <v>35</v>
      </c>
      <c r="C56" t="s">
        <v>14</v>
      </c>
      <c r="D56" s="4">
        <v>2415</v>
      </c>
      <c r="E56" s="5">
        <v>255</v>
      </c>
    </row>
    <row r="57" spans="1:5" x14ac:dyDescent="0.25">
      <c r="A57" t="s">
        <v>7</v>
      </c>
      <c r="B57" t="s">
        <v>35</v>
      </c>
      <c r="C57" t="s">
        <v>30</v>
      </c>
      <c r="D57" s="4">
        <v>6755</v>
      </c>
      <c r="E57" s="5">
        <v>252</v>
      </c>
    </row>
    <row r="58" spans="1:5" x14ac:dyDescent="0.25">
      <c r="A58" t="s">
        <v>7</v>
      </c>
      <c r="B58" t="s">
        <v>36</v>
      </c>
      <c r="C58" t="s">
        <v>29</v>
      </c>
      <c r="D58" s="4">
        <v>5551</v>
      </c>
      <c r="E58" s="5">
        <v>252</v>
      </c>
    </row>
    <row r="59" spans="1:5" x14ac:dyDescent="0.25">
      <c r="A59" t="s">
        <v>5</v>
      </c>
      <c r="B59" t="s">
        <v>39</v>
      </c>
      <c r="C59" t="s">
        <v>18</v>
      </c>
      <c r="D59" s="4">
        <v>385</v>
      </c>
      <c r="E59" s="5">
        <v>249</v>
      </c>
    </row>
    <row r="60" spans="1:5" x14ac:dyDescent="0.25">
      <c r="A60" t="s">
        <v>5</v>
      </c>
      <c r="B60" t="s">
        <v>35</v>
      </c>
      <c r="C60" t="s">
        <v>31</v>
      </c>
      <c r="D60" s="4">
        <v>4753</v>
      </c>
      <c r="E60" s="5">
        <v>246</v>
      </c>
    </row>
    <row r="61" spans="1:5" x14ac:dyDescent="0.25">
      <c r="A61" t="s">
        <v>7</v>
      </c>
      <c r="B61" t="s">
        <v>39</v>
      </c>
      <c r="C61" t="s">
        <v>17</v>
      </c>
      <c r="D61" s="4">
        <v>4438</v>
      </c>
      <c r="E61" s="5">
        <v>246</v>
      </c>
    </row>
    <row r="62" spans="1:5" x14ac:dyDescent="0.25">
      <c r="A62" t="s">
        <v>2</v>
      </c>
      <c r="B62" t="s">
        <v>36</v>
      </c>
      <c r="C62" t="s">
        <v>31</v>
      </c>
      <c r="D62" s="4">
        <v>3094</v>
      </c>
      <c r="E62" s="5">
        <v>246</v>
      </c>
    </row>
    <row r="63" spans="1:5" x14ac:dyDescent="0.25">
      <c r="A63" t="s">
        <v>9</v>
      </c>
      <c r="B63" t="s">
        <v>37</v>
      </c>
      <c r="C63" t="s">
        <v>26</v>
      </c>
      <c r="D63" s="4">
        <v>2856</v>
      </c>
      <c r="E63" s="5">
        <v>246</v>
      </c>
    </row>
    <row r="64" spans="1:5" x14ac:dyDescent="0.25">
      <c r="A64" t="s">
        <v>9</v>
      </c>
      <c r="B64" t="s">
        <v>35</v>
      </c>
      <c r="C64" t="s">
        <v>15</v>
      </c>
      <c r="D64" s="4">
        <v>7833</v>
      </c>
      <c r="E64" s="5">
        <v>243</v>
      </c>
    </row>
    <row r="65" spans="1:5" x14ac:dyDescent="0.25">
      <c r="A65" t="s">
        <v>7</v>
      </c>
      <c r="B65" t="s">
        <v>35</v>
      </c>
      <c r="C65" t="s">
        <v>19</v>
      </c>
      <c r="D65" s="4">
        <v>4585</v>
      </c>
      <c r="E65" s="5">
        <v>240</v>
      </c>
    </row>
    <row r="66" spans="1:5" x14ac:dyDescent="0.25">
      <c r="A66" t="s">
        <v>41</v>
      </c>
      <c r="B66" t="s">
        <v>37</v>
      </c>
      <c r="C66" t="s">
        <v>30</v>
      </c>
      <c r="D66" s="4">
        <v>1526</v>
      </c>
      <c r="E66" s="5">
        <v>240</v>
      </c>
    </row>
    <row r="67" spans="1:5" x14ac:dyDescent="0.25">
      <c r="A67" t="s">
        <v>5</v>
      </c>
      <c r="B67" t="s">
        <v>34</v>
      </c>
      <c r="C67" t="s">
        <v>22</v>
      </c>
      <c r="D67" s="4">
        <v>6279</v>
      </c>
      <c r="E67" s="5">
        <v>237</v>
      </c>
    </row>
    <row r="68" spans="1:5" x14ac:dyDescent="0.25">
      <c r="A68" t="s">
        <v>40</v>
      </c>
      <c r="B68" t="s">
        <v>35</v>
      </c>
      <c r="C68" t="s">
        <v>32</v>
      </c>
      <c r="D68" s="4">
        <v>12348</v>
      </c>
      <c r="E68" s="5">
        <v>234</v>
      </c>
    </row>
    <row r="69" spans="1:5" x14ac:dyDescent="0.25">
      <c r="A69" t="s">
        <v>3</v>
      </c>
      <c r="B69" t="s">
        <v>35</v>
      </c>
      <c r="C69" t="s">
        <v>25</v>
      </c>
      <c r="D69" s="4">
        <v>2464</v>
      </c>
      <c r="E69" s="5">
        <v>234</v>
      </c>
    </row>
    <row r="70" spans="1:5" x14ac:dyDescent="0.25">
      <c r="A70" t="s">
        <v>8</v>
      </c>
      <c r="B70" t="s">
        <v>38</v>
      </c>
      <c r="C70" t="s">
        <v>23</v>
      </c>
      <c r="D70" s="4">
        <v>1701</v>
      </c>
      <c r="E70" s="5">
        <v>234</v>
      </c>
    </row>
    <row r="71" spans="1:5" x14ac:dyDescent="0.25">
      <c r="A71" t="s">
        <v>41</v>
      </c>
      <c r="B71" t="s">
        <v>36</v>
      </c>
      <c r="C71" t="s">
        <v>13</v>
      </c>
      <c r="D71" s="4">
        <v>10311</v>
      </c>
      <c r="E71" s="5">
        <v>231</v>
      </c>
    </row>
    <row r="72" spans="1:5" x14ac:dyDescent="0.25">
      <c r="A72" t="s">
        <v>41</v>
      </c>
      <c r="B72" t="s">
        <v>37</v>
      </c>
      <c r="C72" t="s">
        <v>15</v>
      </c>
      <c r="D72" s="4">
        <v>714</v>
      </c>
      <c r="E72" s="5">
        <v>231</v>
      </c>
    </row>
    <row r="73" spans="1:5" x14ac:dyDescent="0.25">
      <c r="A73" t="s">
        <v>10</v>
      </c>
      <c r="B73" t="s">
        <v>35</v>
      </c>
      <c r="C73" t="s">
        <v>21</v>
      </c>
      <c r="D73" s="4">
        <v>567</v>
      </c>
      <c r="E73" s="5">
        <v>228</v>
      </c>
    </row>
    <row r="74" spans="1:5" x14ac:dyDescent="0.25">
      <c r="A74" t="s">
        <v>7</v>
      </c>
      <c r="B74" t="s">
        <v>37</v>
      </c>
      <c r="C74" t="s">
        <v>14</v>
      </c>
      <c r="D74" s="4">
        <v>6608</v>
      </c>
      <c r="E74" s="5">
        <v>225</v>
      </c>
    </row>
    <row r="75" spans="1:5" x14ac:dyDescent="0.25">
      <c r="A75" t="s">
        <v>40</v>
      </c>
      <c r="B75" t="s">
        <v>39</v>
      </c>
      <c r="C75" t="s">
        <v>28</v>
      </c>
      <c r="D75" s="4">
        <v>3101</v>
      </c>
      <c r="E75" s="5">
        <v>225</v>
      </c>
    </row>
    <row r="76" spans="1:5" x14ac:dyDescent="0.25">
      <c r="A76" t="s">
        <v>41</v>
      </c>
      <c r="B76" t="s">
        <v>34</v>
      </c>
      <c r="C76" t="s">
        <v>16</v>
      </c>
      <c r="D76" s="4">
        <v>1274</v>
      </c>
      <c r="E76" s="5">
        <v>225</v>
      </c>
    </row>
    <row r="77" spans="1:5" x14ac:dyDescent="0.25">
      <c r="A77" t="s">
        <v>8</v>
      </c>
      <c r="B77" t="s">
        <v>34</v>
      </c>
      <c r="C77" t="s">
        <v>16</v>
      </c>
      <c r="D77" s="4">
        <v>2009</v>
      </c>
      <c r="E77" s="5">
        <v>219</v>
      </c>
    </row>
    <row r="78" spans="1:5" x14ac:dyDescent="0.25">
      <c r="A78" t="s">
        <v>41</v>
      </c>
      <c r="B78" t="s">
        <v>35</v>
      </c>
      <c r="C78" t="s">
        <v>28</v>
      </c>
      <c r="D78" s="4">
        <v>7455</v>
      </c>
      <c r="E78" s="5">
        <v>216</v>
      </c>
    </row>
    <row r="79" spans="1:5" x14ac:dyDescent="0.25">
      <c r="A79" t="s">
        <v>2</v>
      </c>
      <c r="B79" t="s">
        <v>39</v>
      </c>
      <c r="C79" t="s">
        <v>21</v>
      </c>
      <c r="D79" s="4">
        <v>7651</v>
      </c>
      <c r="E79" s="5">
        <v>213</v>
      </c>
    </row>
    <row r="80" spans="1:5" x14ac:dyDescent="0.25">
      <c r="A80" t="s">
        <v>8</v>
      </c>
      <c r="B80" t="s">
        <v>38</v>
      </c>
      <c r="C80" t="s">
        <v>32</v>
      </c>
      <c r="D80" s="4">
        <v>3752</v>
      </c>
      <c r="E80" s="5">
        <v>213</v>
      </c>
    </row>
    <row r="81" spans="1:5" x14ac:dyDescent="0.25">
      <c r="A81" t="s">
        <v>8</v>
      </c>
      <c r="B81" t="s">
        <v>39</v>
      </c>
      <c r="C81" t="s">
        <v>31</v>
      </c>
      <c r="D81" s="4">
        <v>8890</v>
      </c>
      <c r="E81" s="5">
        <v>210</v>
      </c>
    </row>
    <row r="82" spans="1:5" x14ac:dyDescent="0.25">
      <c r="A82" t="s">
        <v>8</v>
      </c>
      <c r="B82" t="s">
        <v>35</v>
      </c>
      <c r="C82" t="s">
        <v>22</v>
      </c>
      <c r="D82" s="4">
        <v>5012</v>
      </c>
      <c r="E82" s="5">
        <v>210</v>
      </c>
    </row>
    <row r="83" spans="1:5" x14ac:dyDescent="0.25">
      <c r="A83" t="s">
        <v>7</v>
      </c>
      <c r="B83" t="s">
        <v>37</v>
      </c>
      <c r="C83" t="s">
        <v>22</v>
      </c>
      <c r="D83" s="4">
        <v>9835</v>
      </c>
      <c r="E83" s="5">
        <v>207</v>
      </c>
    </row>
    <row r="84" spans="1:5" x14ac:dyDescent="0.25">
      <c r="A84" t="s">
        <v>6</v>
      </c>
      <c r="B84" t="s">
        <v>34</v>
      </c>
      <c r="C84" t="s">
        <v>27</v>
      </c>
      <c r="D84" s="4">
        <v>4242</v>
      </c>
      <c r="E84" s="5">
        <v>207</v>
      </c>
    </row>
    <row r="85" spans="1:5" x14ac:dyDescent="0.25">
      <c r="A85" t="s">
        <v>9</v>
      </c>
      <c r="B85" t="s">
        <v>37</v>
      </c>
      <c r="C85" t="s">
        <v>4</v>
      </c>
      <c r="D85" s="4">
        <v>259</v>
      </c>
      <c r="E85" s="5">
        <v>207</v>
      </c>
    </row>
    <row r="86" spans="1:5" x14ac:dyDescent="0.25">
      <c r="A86" t="s">
        <v>9</v>
      </c>
      <c r="B86" t="s">
        <v>36</v>
      </c>
      <c r="C86" t="s">
        <v>27</v>
      </c>
      <c r="D86" s="4">
        <v>11522</v>
      </c>
      <c r="E86" s="5">
        <v>204</v>
      </c>
    </row>
    <row r="87" spans="1:5" x14ac:dyDescent="0.25">
      <c r="A87" t="s">
        <v>10</v>
      </c>
      <c r="B87" t="s">
        <v>34</v>
      </c>
      <c r="C87" t="s">
        <v>19</v>
      </c>
      <c r="D87" s="4">
        <v>5355</v>
      </c>
      <c r="E87" s="5">
        <v>204</v>
      </c>
    </row>
    <row r="88" spans="1:5" x14ac:dyDescent="0.25">
      <c r="A88" t="s">
        <v>9</v>
      </c>
      <c r="B88" t="s">
        <v>39</v>
      </c>
      <c r="C88" t="s">
        <v>18</v>
      </c>
      <c r="D88" s="4">
        <v>2639</v>
      </c>
      <c r="E88" s="5">
        <v>204</v>
      </c>
    </row>
    <row r="89" spans="1:5" x14ac:dyDescent="0.25">
      <c r="A89" t="s">
        <v>8</v>
      </c>
      <c r="B89" t="s">
        <v>37</v>
      </c>
      <c r="C89" t="s">
        <v>19</v>
      </c>
      <c r="D89" s="4">
        <v>1771</v>
      </c>
      <c r="E89" s="5">
        <v>204</v>
      </c>
    </row>
    <row r="90" spans="1:5" x14ac:dyDescent="0.25">
      <c r="A90" t="s">
        <v>41</v>
      </c>
      <c r="B90" t="s">
        <v>36</v>
      </c>
      <c r="C90" t="s">
        <v>26</v>
      </c>
      <c r="D90" s="4">
        <v>98</v>
      </c>
      <c r="E90" s="5">
        <v>204</v>
      </c>
    </row>
    <row r="91" spans="1:5" x14ac:dyDescent="0.25">
      <c r="A91" t="s">
        <v>5</v>
      </c>
      <c r="B91" t="s">
        <v>35</v>
      </c>
      <c r="C91" t="s">
        <v>15</v>
      </c>
      <c r="D91" s="4">
        <v>13391</v>
      </c>
      <c r="E91" s="5">
        <v>201</v>
      </c>
    </row>
    <row r="92" spans="1:5" x14ac:dyDescent="0.25">
      <c r="A92" t="s">
        <v>2</v>
      </c>
      <c r="B92" t="s">
        <v>37</v>
      </c>
      <c r="C92" t="s">
        <v>17</v>
      </c>
      <c r="D92" s="4">
        <v>9926</v>
      </c>
      <c r="E92" s="5">
        <v>201</v>
      </c>
    </row>
    <row r="93" spans="1:5" x14ac:dyDescent="0.25">
      <c r="A93" t="s">
        <v>5</v>
      </c>
      <c r="B93" t="s">
        <v>34</v>
      </c>
      <c r="C93" t="s">
        <v>15</v>
      </c>
      <c r="D93" s="4">
        <v>7280</v>
      </c>
      <c r="E93" s="5">
        <v>201</v>
      </c>
    </row>
    <row r="94" spans="1:5" x14ac:dyDescent="0.25">
      <c r="A94" t="s">
        <v>40</v>
      </c>
      <c r="B94" t="s">
        <v>36</v>
      </c>
      <c r="C94" t="s">
        <v>13</v>
      </c>
      <c r="D94" s="4">
        <v>4424</v>
      </c>
      <c r="E94" s="5">
        <v>201</v>
      </c>
    </row>
    <row r="95" spans="1:5" x14ac:dyDescent="0.25">
      <c r="A95" t="s">
        <v>7</v>
      </c>
      <c r="B95" t="s">
        <v>39</v>
      </c>
      <c r="C95" t="s">
        <v>27</v>
      </c>
      <c r="D95" s="4">
        <v>966</v>
      </c>
      <c r="E95" s="5">
        <v>198</v>
      </c>
    </row>
    <row r="96" spans="1:5" x14ac:dyDescent="0.25">
      <c r="A96" t="s">
        <v>10</v>
      </c>
      <c r="B96" t="s">
        <v>35</v>
      </c>
      <c r="C96" t="s">
        <v>20</v>
      </c>
      <c r="D96" s="4">
        <v>1974</v>
      </c>
      <c r="E96" s="5">
        <v>195</v>
      </c>
    </row>
    <row r="97" spans="1:5" x14ac:dyDescent="0.25">
      <c r="A97" t="s">
        <v>8</v>
      </c>
      <c r="B97" t="s">
        <v>37</v>
      </c>
      <c r="C97" t="s">
        <v>22</v>
      </c>
      <c r="D97" s="4">
        <v>1890</v>
      </c>
      <c r="E97" s="5">
        <v>195</v>
      </c>
    </row>
    <row r="98" spans="1:5" x14ac:dyDescent="0.25">
      <c r="A98" t="s">
        <v>5</v>
      </c>
      <c r="B98" t="s">
        <v>34</v>
      </c>
      <c r="C98" t="s">
        <v>19</v>
      </c>
      <c r="D98" s="4">
        <v>861</v>
      </c>
      <c r="E98" s="5">
        <v>195</v>
      </c>
    </row>
    <row r="99" spans="1:5" x14ac:dyDescent="0.25">
      <c r="A99" t="s">
        <v>41</v>
      </c>
      <c r="B99" t="s">
        <v>36</v>
      </c>
      <c r="C99" t="s">
        <v>19</v>
      </c>
      <c r="D99" s="4">
        <v>1925</v>
      </c>
      <c r="E99" s="5">
        <v>192</v>
      </c>
    </row>
    <row r="100" spans="1:5" x14ac:dyDescent="0.25">
      <c r="A100" t="s">
        <v>7</v>
      </c>
      <c r="B100" t="s">
        <v>34</v>
      </c>
      <c r="C100" t="s">
        <v>24</v>
      </c>
      <c r="D100" s="4">
        <v>8862</v>
      </c>
      <c r="E100" s="5">
        <v>189</v>
      </c>
    </row>
    <row r="101" spans="1:5" x14ac:dyDescent="0.25">
      <c r="A101" t="s">
        <v>6</v>
      </c>
      <c r="B101" t="s">
        <v>37</v>
      </c>
      <c r="C101" t="s">
        <v>23</v>
      </c>
      <c r="D101" s="4">
        <v>4949</v>
      </c>
      <c r="E101" s="5">
        <v>189</v>
      </c>
    </row>
    <row r="102" spans="1:5" x14ac:dyDescent="0.25">
      <c r="A102" t="s">
        <v>9</v>
      </c>
      <c r="B102" t="s">
        <v>36</v>
      </c>
      <c r="C102" t="s">
        <v>32</v>
      </c>
      <c r="D102" s="4">
        <v>2954</v>
      </c>
      <c r="E102" s="5">
        <v>189</v>
      </c>
    </row>
    <row r="103" spans="1:5" x14ac:dyDescent="0.25">
      <c r="A103" t="s">
        <v>9</v>
      </c>
      <c r="B103" t="s">
        <v>34</v>
      </c>
      <c r="C103" t="s">
        <v>16</v>
      </c>
      <c r="D103" s="4">
        <v>938</v>
      </c>
      <c r="E103" s="5">
        <v>189</v>
      </c>
    </row>
    <row r="104" spans="1:5" x14ac:dyDescent="0.25">
      <c r="A104" t="s">
        <v>41</v>
      </c>
      <c r="B104" t="s">
        <v>35</v>
      </c>
      <c r="C104" t="s">
        <v>15</v>
      </c>
      <c r="D104" s="4">
        <v>2114</v>
      </c>
      <c r="E104" s="5">
        <v>186</v>
      </c>
    </row>
    <row r="105" spans="1:5" x14ac:dyDescent="0.25">
      <c r="A105" t="s">
        <v>8</v>
      </c>
      <c r="B105" t="s">
        <v>39</v>
      </c>
      <c r="C105" t="s">
        <v>30</v>
      </c>
      <c r="D105" s="4">
        <v>7021</v>
      </c>
      <c r="E105" s="5">
        <v>183</v>
      </c>
    </row>
    <row r="106" spans="1:5" x14ac:dyDescent="0.25">
      <c r="A106" t="s">
        <v>2</v>
      </c>
      <c r="B106" t="s">
        <v>38</v>
      </c>
      <c r="C106" t="s">
        <v>28</v>
      </c>
      <c r="D106" s="4">
        <v>6580</v>
      </c>
      <c r="E106" s="5">
        <v>183</v>
      </c>
    </row>
    <row r="107" spans="1:5" x14ac:dyDescent="0.25">
      <c r="A107" t="s">
        <v>6</v>
      </c>
      <c r="B107" t="s">
        <v>35</v>
      </c>
      <c r="C107" t="s">
        <v>27</v>
      </c>
      <c r="D107" s="4">
        <v>3864</v>
      </c>
      <c r="E107" s="5">
        <v>177</v>
      </c>
    </row>
    <row r="108" spans="1:5" x14ac:dyDescent="0.25">
      <c r="A108" t="s">
        <v>7</v>
      </c>
      <c r="B108" t="s">
        <v>36</v>
      </c>
      <c r="C108" t="s">
        <v>18</v>
      </c>
      <c r="D108" s="4">
        <v>2646</v>
      </c>
      <c r="E108" s="5">
        <v>177</v>
      </c>
    </row>
    <row r="109" spans="1:5" x14ac:dyDescent="0.25">
      <c r="A109" t="s">
        <v>41</v>
      </c>
      <c r="B109" t="s">
        <v>37</v>
      </c>
      <c r="C109" t="s">
        <v>26</v>
      </c>
      <c r="D109" s="4">
        <v>2324</v>
      </c>
      <c r="E109" s="5">
        <v>177</v>
      </c>
    </row>
    <row r="110" spans="1:5" x14ac:dyDescent="0.25">
      <c r="A110" t="s">
        <v>41</v>
      </c>
      <c r="B110" t="s">
        <v>34</v>
      </c>
      <c r="C110" t="s">
        <v>33</v>
      </c>
      <c r="D110" s="4">
        <v>7847</v>
      </c>
      <c r="E110" s="5">
        <v>174</v>
      </c>
    </row>
    <row r="111" spans="1:5" x14ac:dyDescent="0.25">
      <c r="A111" t="s">
        <v>41</v>
      </c>
      <c r="B111" t="s">
        <v>36</v>
      </c>
      <c r="C111" t="s">
        <v>30</v>
      </c>
      <c r="D111" s="4">
        <v>6118</v>
      </c>
      <c r="E111" s="5">
        <v>174</v>
      </c>
    </row>
    <row r="112" spans="1:5" x14ac:dyDescent="0.25">
      <c r="A112" t="s">
        <v>40</v>
      </c>
      <c r="B112" t="s">
        <v>35</v>
      </c>
      <c r="C112" t="s">
        <v>16</v>
      </c>
      <c r="D112" s="4">
        <v>4725</v>
      </c>
      <c r="E112" s="5">
        <v>174</v>
      </c>
    </row>
    <row r="113" spans="1:5" x14ac:dyDescent="0.25">
      <c r="A113" t="s">
        <v>9</v>
      </c>
      <c r="B113" t="s">
        <v>34</v>
      </c>
      <c r="C113" t="s">
        <v>17</v>
      </c>
      <c r="D113" s="4">
        <v>707</v>
      </c>
      <c r="E113" s="5">
        <v>174</v>
      </c>
    </row>
    <row r="114" spans="1:5" x14ac:dyDescent="0.25">
      <c r="A114" t="s">
        <v>3</v>
      </c>
      <c r="B114" t="s">
        <v>39</v>
      </c>
      <c r="C114" t="s">
        <v>26</v>
      </c>
      <c r="D114" s="4">
        <v>4956</v>
      </c>
      <c r="E114" s="5">
        <v>171</v>
      </c>
    </row>
    <row r="115" spans="1:5" x14ac:dyDescent="0.25">
      <c r="A115" t="s">
        <v>5</v>
      </c>
      <c r="B115" t="s">
        <v>39</v>
      </c>
      <c r="C115" t="s">
        <v>24</v>
      </c>
      <c r="D115" s="4">
        <v>4018</v>
      </c>
      <c r="E115" s="5">
        <v>171</v>
      </c>
    </row>
    <row r="116" spans="1:5" x14ac:dyDescent="0.25">
      <c r="A116" t="s">
        <v>5</v>
      </c>
      <c r="B116" t="s">
        <v>38</v>
      </c>
      <c r="C116" t="s">
        <v>19</v>
      </c>
      <c r="D116" s="4">
        <v>5474</v>
      </c>
      <c r="E116" s="5">
        <v>168</v>
      </c>
    </row>
    <row r="117" spans="1:5" x14ac:dyDescent="0.25">
      <c r="A117" t="s">
        <v>8</v>
      </c>
      <c r="B117" t="s">
        <v>35</v>
      </c>
      <c r="C117" t="s">
        <v>29</v>
      </c>
      <c r="D117" s="4">
        <v>2023</v>
      </c>
      <c r="E117" s="5">
        <v>168</v>
      </c>
    </row>
    <row r="118" spans="1:5" x14ac:dyDescent="0.25">
      <c r="A118" t="s">
        <v>3</v>
      </c>
      <c r="B118" t="s">
        <v>39</v>
      </c>
      <c r="C118" t="s">
        <v>16</v>
      </c>
      <c r="D118" s="4">
        <v>21</v>
      </c>
      <c r="E118" s="5">
        <v>168</v>
      </c>
    </row>
    <row r="119" spans="1:5" x14ac:dyDescent="0.25">
      <c r="A119" t="s">
        <v>3</v>
      </c>
      <c r="B119" t="s">
        <v>36</v>
      </c>
      <c r="C119" t="s">
        <v>23</v>
      </c>
      <c r="D119" s="4">
        <v>3773</v>
      </c>
      <c r="E119" s="5">
        <v>165</v>
      </c>
    </row>
    <row r="120" spans="1:5" x14ac:dyDescent="0.25">
      <c r="A120" t="s">
        <v>2</v>
      </c>
      <c r="B120" t="s">
        <v>39</v>
      </c>
      <c r="C120" t="s">
        <v>20</v>
      </c>
      <c r="D120" s="4">
        <v>9443</v>
      </c>
      <c r="E120" s="5">
        <v>162</v>
      </c>
    </row>
    <row r="121" spans="1:5" x14ac:dyDescent="0.25">
      <c r="A121" t="s">
        <v>40</v>
      </c>
      <c r="B121" t="s">
        <v>34</v>
      </c>
      <c r="C121" t="s">
        <v>19</v>
      </c>
      <c r="D121" s="4">
        <v>4018</v>
      </c>
      <c r="E121" s="5">
        <v>162</v>
      </c>
    </row>
    <row r="122" spans="1:5" x14ac:dyDescent="0.25">
      <c r="A122" t="s">
        <v>3</v>
      </c>
      <c r="B122" t="s">
        <v>36</v>
      </c>
      <c r="C122" t="s">
        <v>28</v>
      </c>
      <c r="D122" s="4">
        <v>973</v>
      </c>
      <c r="E122" s="5">
        <v>162</v>
      </c>
    </row>
    <row r="123" spans="1:5" x14ac:dyDescent="0.25">
      <c r="A123" t="s">
        <v>40</v>
      </c>
      <c r="B123" t="s">
        <v>34</v>
      </c>
      <c r="C123" t="s">
        <v>33</v>
      </c>
      <c r="D123" s="4">
        <v>3794</v>
      </c>
      <c r="E123" s="5">
        <v>159</v>
      </c>
    </row>
    <row r="124" spans="1:5" x14ac:dyDescent="0.25">
      <c r="A124" t="s">
        <v>9</v>
      </c>
      <c r="B124" t="s">
        <v>35</v>
      </c>
      <c r="C124" t="s">
        <v>26</v>
      </c>
      <c r="D124" s="4">
        <v>98</v>
      </c>
      <c r="E124" s="5">
        <v>159</v>
      </c>
    </row>
    <row r="125" spans="1:5" x14ac:dyDescent="0.25">
      <c r="A125" t="s">
        <v>40</v>
      </c>
      <c r="B125" t="s">
        <v>34</v>
      </c>
      <c r="C125" t="s">
        <v>17</v>
      </c>
      <c r="D125" s="4">
        <v>5019</v>
      </c>
      <c r="E125" s="5">
        <v>156</v>
      </c>
    </row>
    <row r="126" spans="1:5" x14ac:dyDescent="0.25">
      <c r="A126" t="s">
        <v>6</v>
      </c>
      <c r="B126" t="s">
        <v>36</v>
      </c>
      <c r="C126" t="s">
        <v>17</v>
      </c>
      <c r="D126" s="4">
        <v>4970</v>
      </c>
      <c r="E126" s="5">
        <v>156</v>
      </c>
    </row>
    <row r="127" spans="1:5" x14ac:dyDescent="0.25">
      <c r="A127" t="s">
        <v>9</v>
      </c>
      <c r="B127" t="s">
        <v>37</v>
      </c>
      <c r="C127" t="s">
        <v>25</v>
      </c>
      <c r="D127" s="4">
        <v>4305</v>
      </c>
      <c r="E127" s="5">
        <v>156</v>
      </c>
    </row>
    <row r="128" spans="1:5" x14ac:dyDescent="0.25">
      <c r="A128" t="s">
        <v>2</v>
      </c>
      <c r="B128" t="s">
        <v>38</v>
      </c>
      <c r="C128" t="s">
        <v>23</v>
      </c>
      <c r="D128" s="4">
        <v>4417</v>
      </c>
      <c r="E128" s="5">
        <v>153</v>
      </c>
    </row>
    <row r="129" spans="1:5" x14ac:dyDescent="0.25">
      <c r="A129" t="s">
        <v>9</v>
      </c>
      <c r="B129" t="s">
        <v>34</v>
      </c>
      <c r="C129" t="s">
        <v>28</v>
      </c>
      <c r="D129" s="4">
        <v>14329</v>
      </c>
      <c r="E129" s="5">
        <v>150</v>
      </c>
    </row>
    <row r="130" spans="1:5" x14ac:dyDescent="0.25">
      <c r="A130" t="s">
        <v>8</v>
      </c>
      <c r="B130" t="s">
        <v>36</v>
      </c>
      <c r="C130" t="s">
        <v>23</v>
      </c>
      <c r="D130" s="4">
        <v>5019</v>
      </c>
      <c r="E130" s="5">
        <v>150</v>
      </c>
    </row>
    <row r="131" spans="1:5" x14ac:dyDescent="0.25">
      <c r="A131" t="s">
        <v>6</v>
      </c>
      <c r="B131" t="s">
        <v>34</v>
      </c>
      <c r="C131" t="s">
        <v>17</v>
      </c>
      <c r="D131" s="4">
        <v>3759</v>
      </c>
      <c r="E131" s="5">
        <v>150</v>
      </c>
    </row>
    <row r="132" spans="1:5" x14ac:dyDescent="0.25">
      <c r="A132" t="s">
        <v>8</v>
      </c>
      <c r="B132" t="s">
        <v>37</v>
      </c>
      <c r="C132" t="s">
        <v>30</v>
      </c>
      <c r="D132" s="4">
        <v>42</v>
      </c>
      <c r="E132" s="5">
        <v>150</v>
      </c>
    </row>
    <row r="133" spans="1:5" x14ac:dyDescent="0.25">
      <c r="A133" t="s">
        <v>9</v>
      </c>
      <c r="B133" t="s">
        <v>35</v>
      </c>
      <c r="C133" t="s">
        <v>4</v>
      </c>
      <c r="D133" s="4">
        <v>959</v>
      </c>
      <c r="E133" s="5">
        <v>147</v>
      </c>
    </row>
    <row r="134" spans="1:5" x14ac:dyDescent="0.25">
      <c r="A134" t="s">
        <v>2</v>
      </c>
      <c r="B134" t="s">
        <v>39</v>
      </c>
      <c r="C134" t="s">
        <v>28</v>
      </c>
      <c r="D134" s="4">
        <v>6027</v>
      </c>
      <c r="E134" s="5">
        <v>144</v>
      </c>
    </row>
    <row r="135" spans="1:5" x14ac:dyDescent="0.25">
      <c r="A135" t="s">
        <v>3</v>
      </c>
      <c r="B135" t="s">
        <v>37</v>
      </c>
      <c r="C135" t="s">
        <v>17</v>
      </c>
      <c r="D135" s="4">
        <v>3983</v>
      </c>
      <c r="E135" s="5">
        <v>144</v>
      </c>
    </row>
    <row r="136" spans="1:5" x14ac:dyDescent="0.25">
      <c r="A136" t="s">
        <v>9</v>
      </c>
      <c r="B136" t="s">
        <v>35</v>
      </c>
      <c r="C136" t="s">
        <v>27</v>
      </c>
      <c r="D136" s="4">
        <v>2429</v>
      </c>
      <c r="E136" s="5">
        <v>144</v>
      </c>
    </row>
    <row r="137" spans="1:5" x14ac:dyDescent="0.25">
      <c r="A137" t="s">
        <v>41</v>
      </c>
      <c r="B137" t="s">
        <v>34</v>
      </c>
      <c r="C137" t="s">
        <v>22</v>
      </c>
      <c r="D137" s="4">
        <v>336</v>
      </c>
      <c r="E137" s="5">
        <v>144</v>
      </c>
    </row>
    <row r="138" spans="1:5" x14ac:dyDescent="0.25">
      <c r="A138" t="s">
        <v>10</v>
      </c>
      <c r="B138" t="s">
        <v>38</v>
      </c>
      <c r="C138" t="s">
        <v>22</v>
      </c>
      <c r="D138" s="4">
        <v>2205</v>
      </c>
      <c r="E138" s="5">
        <v>141</v>
      </c>
    </row>
    <row r="139" spans="1:5" x14ac:dyDescent="0.25">
      <c r="A139" t="s">
        <v>2</v>
      </c>
      <c r="B139" t="s">
        <v>39</v>
      </c>
      <c r="C139" t="s">
        <v>22</v>
      </c>
      <c r="D139" s="4">
        <v>1568</v>
      </c>
      <c r="E139" s="5">
        <v>141</v>
      </c>
    </row>
    <row r="140" spans="1:5" x14ac:dyDescent="0.25">
      <c r="A140" t="s">
        <v>2</v>
      </c>
      <c r="B140" t="s">
        <v>37</v>
      </c>
      <c r="C140" t="s">
        <v>18</v>
      </c>
      <c r="D140" s="4">
        <v>11571</v>
      </c>
      <c r="E140" s="5">
        <v>138</v>
      </c>
    </row>
    <row r="141" spans="1:5" x14ac:dyDescent="0.25">
      <c r="A141" t="s">
        <v>7</v>
      </c>
      <c r="B141" t="s">
        <v>34</v>
      </c>
      <c r="C141" t="s">
        <v>20</v>
      </c>
      <c r="D141" s="4">
        <v>2205</v>
      </c>
      <c r="E141" s="5">
        <v>138</v>
      </c>
    </row>
    <row r="142" spans="1:5" x14ac:dyDescent="0.25">
      <c r="A142" t="s">
        <v>40</v>
      </c>
      <c r="B142" t="s">
        <v>34</v>
      </c>
      <c r="C142" t="s">
        <v>27</v>
      </c>
      <c r="D142" s="4">
        <v>2289</v>
      </c>
      <c r="E142" s="5">
        <v>135</v>
      </c>
    </row>
    <row r="143" spans="1:5" x14ac:dyDescent="0.25">
      <c r="A143" t="s">
        <v>6</v>
      </c>
      <c r="B143" t="s">
        <v>36</v>
      </c>
      <c r="C143" t="s">
        <v>29</v>
      </c>
      <c r="D143" s="4">
        <v>1400</v>
      </c>
      <c r="E143" s="5">
        <v>135</v>
      </c>
    </row>
    <row r="144" spans="1:5" x14ac:dyDescent="0.25">
      <c r="A144" t="s">
        <v>6</v>
      </c>
      <c r="B144" t="s">
        <v>38</v>
      </c>
      <c r="C144" t="s">
        <v>33</v>
      </c>
      <c r="D144" s="4">
        <v>959</v>
      </c>
      <c r="E144" s="5">
        <v>135</v>
      </c>
    </row>
    <row r="145" spans="1:5" x14ac:dyDescent="0.25">
      <c r="A145" t="s">
        <v>40</v>
      </c>
      <c r="B145" t="s">
        <v>39</v>
      </c>
      <c r="C145" t="s">
        <v>29</v>
      </c>
      <c r="D145" s="4">
        <v>0</v>
      </c>
      <c r="E145" s="5">
        <v>135</v>
      </c>
    </row>
    <row r="146" spans="1:5" x14ac:dyDescent="0.25">
      <c r="A146" t="s">
        <v>41</v>
      </c>
      <c r="B146" t="s">
        <v>35</v>
      </c>
      <c r="C146" t="s">
        <v>27</v>
      </c>
      <c r="D146" s="4">
        <v>847</v>
      </c>
      <c r="E146" s="5">
        <v>129</v>
      </c>
    </row>
    <row r="147" spans="1:5" x14ac:dyDescent="0.25">
      <c r="A147" t="s">
        <v>10</v>
      </c>
      <c r="B147" t="s">
        <v>38</v>
      </c>
      <c r="C147" t="s">
        <v>4</v>
      </c>
      <c r="D147" s="4">
        <v>6860</v>
      </c>
      <c r="E147" s="5">
        <v>126</v>
      </c>
    </row>
    <row r="148" spans="1:5" x14ac:dyDescent="0.25">
      <c r="A148" t="s">
        <v>41</v>
      </c>
      <c r="B148" t="s">
        <v>34</v>
      </c>
      <c r="C148" t="s">
        <v>23</v>
      </c>
      <c r="D148" s="4">
        <v>4935</v>
      </c>
      <c r="E148" s="5">
        <v>126</v>
      </c>
    </row>
    <row r="149" spans="1:5" x14ac:dyDescent="0.25">
      <c r="A149" t="s">
        <v>2</v>
      </c>
      <c r="B149" t="s">
        <v>39</v>
      </c>
      <c r="C149" t="s">
        <v>33</v>
      </c>
      <c r="D149" s="4">
        <v>4018</v>
      </c>
      <c r="E149" s="5">
        <v>126</v>
      </c>
    </row>
    <row r="150" spans="1:5" x14ac:dyDescent="0.25">
      <c r="A150" t="s">
        <v>40</v>
      </c>
      <c r="B150" t="s">
        <v>35</v>
      </c>
      <c r="C150" t="s">
        <v>29</v>
      </c>
      <c r="D150" s="4">
        <v>1617</v>
      </c>
      <c r="E150" s="5">
        <v>126</v>
      </c>
    </row>
    <row r="151" spans="1:5" x14ac:dyDescent="0.25">
      <c r="A151" t="s">
        <v>8</v>
      </c>
      <c r="B151" t="s">
        <v>35</v>
      </c>
      <c r="C151" t="s">
        <v>33</v>
      </c>
      <c r="D151" s="4">
        <v>357</v>
      </c>
      <c r="E151" s="5">
        <v>126</v>
      </c>
    </row>
    <row r="152" spans="1:5" x14ac:dyDescent="0.25">
      <c r="A152" t="s">
        <v>6</v>
      </c>
      <c r="B152" t="s">
        <v>34</v>
      </c>
      <c r="C152" t="s">
        <v>32</v>
      </c>
      <c r="D152" s="4">
        <v>6734</v>
      </c>
      <c r="E152" s="5">
        <v>123</v>
      </c>
    </row>
    <row r="153" spans="1:5" x14ac:dyDescent="0.25">
      <c r="A153" t="s">
        <v>6</v>
      </c>
      <c r="B153" t="s">
        <v>35</v>
      </c>
      <c r="C153" t="s">
        <v>30</v>
      </c>
      <c r="D153" s="4">
        <v>4781</v>
      </c>
      <c r="E153" s="5">
        <v>123</v>
      </c>
    </row>
    <row r="154" spans="1:5" x14ac:dyDescent="0.25">
      <c r="A154" t="s">
        <v>41</v>
      </c>
      <c r="B154" t="s">
        <v>37</v>
      </c>
      <c r="C154" t="s">
        <v>20</v>
      </c>
      <c r="D154" s="4">
        <v>3388</v>
      </c>
      <c r="E154" s="5">
        <v>123</v>
      </c>
    </row>
    <row r="155" spans="1:5" x14ac:dyDescent="0.25">
      <c r="A155" t="s">
        <v>6</v>
      </c>
      <c r="B155" t="s">
        <v>38</v>
      </c>
      <c r="C155" t="s">
        <v>13</v>
      </c>
      <c r="D155" s="4">
        <v>2317</v>
      </c>
      <c r="E155" s="5">
        <v>123</v>
      </c>
    </row>
    <row r="156" spans="1:5" x14ac:dyDescent="0.25">
      <c r="A156" t="s">
        <v>10</v>
      </c>
      <c r="B156" t="s">
        <v>38</v>
      </c>
      <c r="C156" t="s">
        <v>13</v>
      </c>
      <c r="D156" s="4">
        <v>63</v>
      </c>
      <c r="E156" s="5">
        <v>123</v>
      </c>
    </row>
    <row r="157" spans="1:5" x14ac:dyDescent="0.25">
      <c r="A157" t="s">
        <v>6</v>
      </c>
      <c r="B157" t="s">
        <v>36</v>
      </c>
      <c r="C157" t="s">
        <v>4</v>
      </c>
      <c r="D157" s="4">
        <v>10073</v>
      </c>
      <c r="E157" s="5">
        <v>120</v>
      </c>
    </row>
    <row r="158" spans="1:5" x14ac:dyDescent="0.25">
      <c r="A158" t="s">
        <v>2</v>
      </c>
      <c r="B158" t="s">
        <v>34</v>
      </c>
      <c r="C158" t="s">
        <v>19</v>
      </c>
      <c r="D158" s="4">
        <v>7511</v>
      </c>
      <c r="E158" s="5">
        <v>120</v>
      </c>
    </row>
    <row r="159" spans="1:5" x14ac:dyDescent="0.25">
      <c r="A159" t="s">
        <v>9</v>
      </c>
      <c r="B159" t="s">
        <v>38</v>
      </c>
      <c r="C159" t="s">
        <v>16</v>
      </c>
      <c r="D159" s="4">
        <v>2646</v>
      </c>
      <c r="E159" s="5">
        <v>120</v>
      </c>
    </row>
    <row r="160" spans="1:5" x14ac:dyDescent="0.25">
      <c r="A160" t="s">
        <v>3</v>
      </c>
      <c r="B160" t="s">
        <v>34</v>
      </c>
      <c r="C160" t="s">
        <v>23</v>
      </c>
      <c r="D160" s="4">
        <v>2212</v>
      </c>
      <c r="E160" s="5">
        <v>117</v>
      </c>
    </row>
    <row r="161" spans="1:5" x14ac:dyDescent="0.25">
      <c r="A161" t="s">
        <v>7</v>
      </c>
      <c r="B161" t="s">
        <v>36</v>
      </c>
      <c r="C161" t="s">
        <v>31</v>
      </c>
      <c r="D161" s="4">
        <v>2149</v>
      </c>
      <c r="E161" s="5">
        <v>117</v>
      </c>
    </row>
    <row r="162" spans="1:5" x14ac:dyDescent="0.25">
      <c r="A162" t="s">
        <v>2</v>
      </c>
      <c r="B162" t="s">
        <v>39</v>
      </c>
      <c r="C162" t="s">
        <v>16</v>
      </c>
      <c r="D162" s="4">
        <v>2016</v>
      </c>
      <c r="E162" s="5">
        <v>117</v>
      </c>
    </row>
    <row r="163" spans="1:5" x14ac:dyDescent="0.25">
      <c r="A163" t="s">
        <v>7</v>
      </c>
      <c r="B163" t="s">
        <v>35</v>
      </c>
      <c r="C163" t="s">
        <v>24</v>
      </c>
      <c r="D163" s="4">
        <v>2793</v>
      </c>
      <c r="E163" s="5">
        <v>114</v>
      </c>
    </row>
    <row r="164" spans="1:5" x14ac:dyDescent="0.25">
      <c r="A164" t="s">
        <v>9</v>
      </c>
      <c r="B164" t="s">
        <v>36</v>
      </c>
      <c r="C164" t="s">
        <v>25</v>
      </c>
      <c r="D164" s="4">
        <v>2142</v>
      </c>
      <c r="E164" s="5">
        <v>114</v>
      </c>
    </row>
    <row r="165" spans="1:5" x14ac:dyDescent="0.25">
      <c r="A165" t="s">
        <v>40</v>
      </c>
      <c r="B165" t="s">
        <v>37</v>
      </c>
      <c r="C165" t="s">
        <v>30</v>
      </c>
      <c r="D165" s="4">
        <v>1624</v>
      </c>
      <c r="E165" s="5">
        <v>114</v>
      </c>
    </row>
    <row r="166" spans="1:5" x14ac:dyDescent="0.25">
      <c r="A166" t="s">
        <v>7</v>
      </c>
      <c r="B166" t="s">
        <v>37</v>
      </c>
      <c r="C166" t="s">
        <v>17</v>
      </c>
      <c r="D166" s="4">
        <v>4487</v>
      </c>
      <c r="E166" s="5">
        <v>111</v>
      </c>
    </row>
    <row r="167" spans="1:5" x14ac:dyDescent="0.25">
      <c r="A167" t="s">
        <v>5</v>
      </c>
      <c r="B167" t="s">
        <v>36</v>
      </c>
      <c r="C167" t="s">
        <v>30</v>
      </c>
      <c r="D167" s="4">
        <v>1526</v>
      </c>
      <c r="E167" s="5">
        <v>105</v>
      </c>
    </row>
    <row r="168" spans="1:5" x14ac:dyDescent="0.25">
      <c r="A168" t="s">
        <v>41</v>
      </c>
      <c r="B168" t="s">
        <v>37</v>
      </c>
      <c r="C168" t="s">
        <v>24</v>
      </c>
      <c r="D168" s="4">
        <v>6398</v>
      </c>
      <c r="E168" s="5">
        <v>102</v>
      </c>
    </row>
    <row r="169" spans="1:5" x14ac:dyDescent="0.25">
      <c r="A169" t="s">
        <v>40</v>
      </c>
      <c r="B169" t="s">
        <v>38</v>
      </c>
      <c r="C169" t="s">
        <v>4</v>
      </c>
      <c r="D169" s="4">
        <v>6125</v>
      </c>
      <c r="E169" s="5">
        <v>102</v>
      </c>
    </row>
    <row r="170" spans="1:5" x14ac:dyDescent="0.25">
      <c r="A170" t="s">
        <v>9</v>
      </c>
      <c r="B170" t="s">
        <v>38</v>
      </c>
      <c r="C170" t="s">
        <v>25</v>
      </c>
      <c r="D170" s="4">
        <v>3850</v>
      </c>
      <c r="E170" s="5">
        <v>102</v>
      </c>
    </row>
    <row r="171" spans="1:5" x14ac:dyDescent="0.25">
      <c r="A171" t="s">
        <v>5</v>
      </c>
      <c r="B171" t="s">
        <v>34</v>
      </c>
      <c r="C171" t="s">
        <v>29</v>
      </c>
      <c r="D171" s="4">
        <v>2891</v>
      </c>
      <c r="E171" s="5">
        <v>102</v>
      </c>
    </row>
    <row r="172" spans="1:5" x14ac:dyDescent="0.25">
      <c r="A172" t="s">
        <v>3</v>
      </c>
      <c r="B172" t="s">
        <v>39</v>
      </c>
      <c r="C172" t="s">
        <v>28</v>
      </c>
      <c r="D172" s="4">
        <v>1652</v>
      </c>
      <c r="E172" s="5">
        <v>102</v>
      </c>
    </row>
    <row r="173" spans="1:5" x14ac:dyDescent="0.25">
      <c r="A173" t="s">
        <v>6</v>
      </c>
      <c r="B173" t="s">
        <v>37</v>
      </c>
      <c r="C173" t="s">
        <v>18</v>
      </c>
      <c r="D173" s="4">
        <v>1505</v>
      </c>
      <c r="E173" s="5">
        <v>102</v>
      </c>
    </row>
    <row r="174" spans="1:5" x14ac:dyDescent="0.25">
      <c r="A174" t="s">
        <v>9</v>
      </c>
      <c r="B174" t="s">
        <v>38</v>
      </c>
      <c r="C174" t="s">
        <v>26</v>
      </c>
      <c r="D174" s="4">
        <v>2436</v>
      </c>
      <c r="E174" s="5">
        <v>99</v>
      </c>
    </row>
    <row r="175" spans="1:5" x14ac:dyDescent="0.25">
      <c r="A175" t="s">
        <v>41</v>
      </c>
      <c r="B175" t="s">
        <v>35</v>
      </c>
      <c r="C175" t="s">
        <v>19</v>
      </c>
      <c r="D175" s="4">
        <v>609</v>
      </c>
      <c r="E175" s="5">
        <v>99</v>
      </c>
    </row>
    <row r="176" spans="1:5" x14ac:dyDescent="0.25">
      <c r="A176" t="s">
        <v>9</v>
      </c>
      <c r="B176" t="s">
        <v>37</v>
      </c>
      <c r="C176" t="s">
        <v>20</v>
      </c>
      <c r="D176" s="4">
        <v>7273</v>
      </c>
      <c r="E176" s="5">
        <v>96</v>
      </c>
    </row>
    <row r="177" spans="1:5" x14ac:dyDescent="0.25">
      <c r="A177" t="s">
        <v>10</v>
      </c>
      <c r="B177" t="s">
        <v>35</v>
      </c>
      <c r="C177" t="s">
        <v>14</v>
      </c>
      <c r="D177" s="4">
        <v>3472</v>
      </c>
      <c r="E177" s="5">
        <v>96</v>
      </c>
    </row>
    <row r="178" spans="1:5" x14ac:dyDescent="0.25">
      <c r="A178" t="s">
        <v>7</v>
      </c>
      <c r="B178" t="s">
        <v>34</v>
      </c>
      <c r="C178" t="s">
        <v>25</v>
      </c>
      <c r="D178" s="4">
        <v>1568</v>
      </c>
      <c r="E178" s="5">
        <v>96</v>
      </c>
    </row>
    <row r="179" spans="1:5" x14ac:dyDescent="0.25">
      <c r="A179" t="s">
        <v>40</v>
      </c>
      <c r="B179" t="s">
        <v>37</v>
      </c>
      <c r="C179" t="s">
        <v>27</v>
      </c>
      <c r="D179" s="4">
        <v>6132</v>
      </c>
      <c r="E179" s="5">
        <v>93</v>
      </c>
    </row>
    <row r="180" spans="1:5" x14ac:dyDescent="0.25">
      <c r="A180" t="s">
        <v>3</v>
      </c>
      <c r="B180" t="s">
        <v>34</v>
      </c>
      <c r="C180" t="s">
        <v>17</v>
      </c>
      <c r="D180" s="4">
        <v>2919</v>
      </c>
      <c r="E180" s="5">
        <v>93</v>
      </c>
    </row>
    <row r="181" spans="1:5" x14ac:dyDescent="0.25">
      <c r="A181" t="s">
        <v>9</v>
      </c>
      <c r="B181" t="s">
        <v>37</v>
      </c>
      <c r="C181" t="s">
        <v>23</v>
      </c>
      <c r="D181" s="4">
        <v>2737</v>
      </c>
      <c r="E181" s="5">
        <v>93</v>
      </c>
    </row>
    <row r="182" spans="1:5" x14ac:dyDescent="0.25">
      <c r="A182" t="s">
        <v>5</v>
      </c>
      <c r="B182" t="s">
        <v>34</v>
      </c>
      <c r="C182" t="s">
        <v>33</v>
      </c>
      <c r="D182" s="4">
        <v>1652</v>
      </c>
      <c r="E182" s="5">
        <v>93</v>
      </c>
    </row>
    <row r="183" spans="1:5" x14ac:dyDescent="0.25">
      <c r="A183" t="s">
        <v>10</v>
      </c>
      <c r="B183" t="s">
        <v>34</v>
      </c>
      <c r="C183" t="s">
        <v>25</v>
      </c>
      <c r="D183" s="4">
        <v>1428</v>
      </c>
      <c r="E183" s="5">
        <v>93</v>
      </c>
    </row>
    <row r="184" spans="1:5" x14ac:dyDescent="0.25">
      <c r="A184" t="s">
        <v>40</v>
      </c>
      <c r="B184" t="s">
        <v>36</v>
      </c>
      <c r="C184" t="s">
        <v>33</v>
      </c>
      <c r="D184" s="4">
        <v>9772</v>
      </c>
      <c r="E184" s="5">
        <v>90</v>
      </c>
    </row>
    <row r="185" spans="1:5" x14ac:dyDescent="0.25">
      <c r="A185" t="s">
        <v>9</v>
      </c>
      <c r="B185" t="s">
        <v>34</v>
      </c>
      <c r="C185" t="s">
        <v>23</v>
      </c>
      <c r="D185" s="4">
        <v>8155</v>
      </c>
      <c r="E185" s="5">
        <v>90</v>
      </c>
    </row>
    <row r="186" spans="1:5" x14ac:dyDescent="0.25">
      <c r="A186" t="s">
        <v>40</v>
      </c>
      <c r="B186" t="s">
        <v>38</v>
      </c>
      <c r="C186" t="s">
        <v>25</v>
      </c>
      <c r="D186" s="4">
        <v>2541</v>
      </c>
      <c r="E186" s="5">
        <v>90</v>
      </c>
    </row>
    <row r="187" spans="1:5" x14ac:dyDescent="0.25">
      <c r="A187" t="s">
        <v>9</v>
      </c>
      <c r="B187" t="s">
        <v>38</v>
      </c>
      <c r="C187" t="s">
        <v>33</v>
      </c>
      <c r="D187" s="4">
        <v>9506</v>
      </c>
      <c r="E187" s="5">
        <v>87</v>
      </c>
    </row>
    <row r="188" spans="1:5" x14ac:dyDescent="0.25">
      <c r="A188" t="s">
        <v>6</v>
      </c>
      <c r="B188" t="s">
        <v>37</v>
      </c>
      <c r="C188" t="s">
        <v>31</v>
      </c>
      <c r="D188" s="4">
        <v>7693</v>
      </c>
      <c r="E188" s="5">
        <v>87</v>
      </c>
    </row>
    <row r="189" spans="1:5" x14ac:dyDescent="0.25">
      <c r="A189" t="s">
        <v>10</v>
      </c>
      <c r="B189" t="s">
        <v>34</v>
      </c>
      <c r="C189" t="s">
        <v>17</v>
      </c>
      <c r="D189" s="4">
        <v>700</v>
      </c>
      <c r="E189" s="5">
        <v>87</v>
      </c>
    </row>
    <row r="190" spans="1:5" x14ac:dyDescent="0.25">
      <c r="A190" t="s">
        <v>40</v>
      </c>
      <c r="B190" t="s">
        <v>38</v>
      </c>
      <c r="C190" t="s">
        <v>26</v>
      </c>
      <c r="D190" s="4">
        <v>609</v>
      </c>
      <c r="E190" s="5">
        <v>87</v>
      </c>
    </row>
    <row r="191" spans="1:5" x14ac:dyDescent="0.25">
      <c r="A191" t="s">
        <v>8</v>
      </c>
      <c r="B191" t="s">
        <v>37</v>
      </c>
      <c r="C191" t="s">
        <v>21</v>
      </c>
      <c r="D191" s="4">
        <v>434</v>
      </c>
      <c r="E191" s="5">
        <v>87</v>
      </c>
    </row>
    <row r="192" spans="1:5" x14ac:dyDescent="0.25">
      <c r="A192" t="s">
        <v>7</v>
      </c>
      <c r="B192" t="s">
        <v>36</v>
      </c>
      <c r="C192" t="s">
        <v>32</v>
      </c>
      <c r="D192" s="4">
        <v>280</v>
      </c>
      <c r="E192" s="5">
        <v>87</v>
      </c>
    </row>
    <row r="193" spans="1:5" x14ac:dyDescent="0.25">
      <c r="A193" t="s">
        <v>41</v>
      </c>
      <c r="B193" t="s">
        <v>36</v>
      </c>
      <c r="C193" t="s">
        <v>32</v>
      </c>
      <c r="D193" s="4">
        <v>10304</v>
      </c>
      <c r="E193" s="5">
        <v>84</v>
      </c>
    </row>
    <row r="194" spans="1:5" x14ac:dyDescent="0.25">
      <c r="A194" t="s">
        <v>5</v>
      </c>
      <c r="B194" t="s">
        <v>35</v>
      </c>
      <c r="C194" t="s">
        <v>22</v>
      </c>
      <c r="D194" s="4">
        <v>490</v>
      </c>
      <c r="E194" s="5">
        <v>84</v>
      </c>
    </row>
    <row r="195" spans="1:5" x14ac:dyDescent="0.25">
      <c r="A195" t="s">
        <v>8</v>
      </c>
      <c r="B195" t="s">
        <v>38</v>
      </c>
      <c r="C195" t="s">
        <v>22</v>
      </c>
      <c r="D195" s="4">
        <v>168</v>
      </c>
      <c r="E195" s="5">
        <v>84</v>
      </c>
    </row>
    <row r="196" spans="1:5" x14ac:dyDescent="0.25">
      <c r="A196" t="s">
        <v>2</v>
      </c>
      <c r="B196" t="s">
        <v>39</v>
      </c>
      <c r="C196" t="s">
        <v>27</v>
      </c>
      <c r="D196" s="4">
        <v>7812</v>
      </c>
      <c r="E196" s="5">
        <v>81</v>
      </c>
    </row>
    <row r="197" spans="1:5" x14ac:dyDescent="0.25">
      <c r="A197" t="s">
        <v>5</v>
      </c>
      <c r="B197" t="s">
        <v>39</v>
      </c>
      <c r="C197" t="s">
        <v>22</v>
      </c>
      <c r="D197" s="4">
        <v>6909</v>
      </c>
      <c r="E197" s="5">
        <v>81</v>
      </c>
    </row>
    <row r="198" spans="1:5" x14ac:dyDescent="0.25">
      <c r="A198" t="s">
        <v>8</v>
      </c>
      <c r="B198" t="s">
        <v>35</v>
      </c>
      <c r="C198" t="s">
        <v>30</v>
      </c>
      <c r="D198" s="4">
        <v>3598</v>
      </c>
      <c r="E198" s="5">
        <v>81</v>
      </c>
    </row>
    <row r="199" spans="1:5" x14ac:dyDescent="0.25">
      <c r="A199" t="s">
        <v>6</v>
      </c>
      <c r="B199" t="s">
        <v>37</v>
      </c>
      <c r="C199" t="s">
        <v>30</v>
      </c>
      <c r="D199" s="4">
        <v>560</v>
      </c>
      <c r="E199" s="5">
        <v>81</v>
      </c>
    </row>
    <row r="200" spans="1:5" x14ac:dyDescent="0.25">
      <c r="A200" t="s">
        <v>8</v>
      </c>
      <c r="B200" t="s">
        <v>38</v>
      </c>
      <c r="C200" t="s">
        <v>21</v>
      </c>
      <c r="D200" s="4">
        <v>6433</v>
      </c>
      <c r="E200" s="5">
        <v>78</v>
      </c>
    </row>
    <row r="201" spans="1:5" x14ac:dyDescent="0.25">
      <c r="A201" t="s">
        <v>3</v>
      </c>
      <c r="B201" t="s">
        <v>35</v>
      </c>
      <c r="C201" t="s">
        <v>23</v>
      </c>
      <c r="D201" s="4">
        <v>2023</v>
      </c>
      <c r="E201" s="5">
        <v>78</v>
      </c>
    </row>
    <row r="202" spans="1:5" x14ac:dyDescent="0.25">
      <c r="A202" t="s">
        <v>2</v>
      </c>
      <c r="B202" t="s">
        <v>36</v>
      </c>
      <c r="C202" t="s">
        <v>29</v>
      </c>
      <c r="D202" s="4">
        <v>8211</v>
      </c>
      <c r="E202" s="5">
        <v>75</v>
      </c>
    </row>
    <row r="203" spans="1:5" x14ac:dyDescent="0.25">
      <c r="A203" t="s">
        <v>6</v>
      </c>
      <c r="B203" t="s">
        <v>34</v>
      </c>
      <c r="C203" t="s">
        <v>29</v>
      </c>
      <c r="D203" s="4">
        <v>3339</v>
      </c>
      <c r="E203" s="5">
        <v>75</v>
      </c>
    </row>
    <row r="204" spans="1:5" x14ac:dyDescent="0.25">
      <c r="A204" t="s">
        <v>7</v>
      </c>
      <c r="B204" t="s">
        <v>34</v>
      </c>
      <c r="C204" t="s">
        <v>32</v>
      </c>
      <c r="D204" s="4">
        <v>3262</v>
      </c>
      <c r="E204" s="5">
        <v>75</v>
      </c>
    </row>
    <row r="205" spans="1:5" x14ac:dyDescent="0.25">
      <c r="A205" t="s">
        <v>40</v>
      </c>
      <c r="B205" t="s">
        <v>34</v>
      </c>
      <c r="C205" t="s">
        <v>23</v>
      </c>
      <c r="D205" s="4">
        <v>2779</v>
      </c>
      <c r="E205" s="5">
        <v>75</v>
      </c>
    </row>
    <row r="206" spans="1:5" x14ac:dyDescent="0.25">
      <c r="A206" t="s">
        <v>6</v>
      </c>
      <c r="B206" t="s">
        <v>34</v>
      </c>
      <c r="C206" t="s">
        <v>16</v>
      </c>
      <c r="D206" s="4">
        <v>2219</v>
      </c>
      <c r="E206" s="5">
        <v>75</v>
      </c>
    </row>
    <row r="207" spans="1:5" x14ac:dyDescent="0.25">
      <c r="A207" t="s">
        <v>7</v>
      </c>
      <c r="B207" t="s">
        <v>38</v>
      </c>
      <c r="C207" t="s">
        <v>14</v>
      </c>
      <c r="D207" s="4">
        <v>1281</v>
      </c>
      <c r="E207" s="5">
        <v>75</v>
      </c>
    </row>
    <row r="208" spans="1:5" x14ac:dyDescent="0.25">
      <c r="A208" t="s">
        <v>10</v>
      </c>
      <c r="B208" t="s">
        <v>36</v>
      </c>
      <c r="C208" t="s">
        <v>13</v>
      </c>
      <c r="D208" s="4">
        <v>945</v>
      </c>
      <c r="E208" s="5">
        <v>75</v>
      </c>
    </row>
    <row r="209" spans="1:5" x14ac:dyDescent="0.25">
      <c r="A209" t="s">
        <v>5</v>
      </c>
      <c r="B209" t="s">
        <v>37</v>
      </c>
      <c r="C209" t="s">
        <v>22</v>
      </c>
      <c r="D209" s="4">
        <v>518</v>
      </c>
      <c r="E209" s="5">
        <v>75</v>
      </c>
    </row>
    <row r="210" spans="1:5" x14ac:dyDescent="0.25">
      <c r="A210" t="s">
        <v>6</v>
      </c>
      <c r="B210" t="s">
        <v>38</v>
      </c>
      <c r="C210" t="s">
        <v>25</v>
      </c>
      <c r="D210" s="4">
        <v>469</v>
      </c>
      <c r="E210" s="5">
        <v>75</v>
      </c>
    </row>
    <row r="211" spans="1:5" x14ac:dyDescent="0.25">
      <c r="A211" t="s">
        <v>40</v>
      </c>
      <c r="B211" t="s">
        <v>37</v>
      </c>
      <c r="C211" t="s">
        <v>29</v>
      </c>
      <c r="D211" s="4">
        <v>9002</v>
      </c>
      <c r="E211" s="5">
        <v>72</v>
      </c>
    </row>
    <row r="212" spans="1:5" x14ac:dyDescent="0.25">
      <c r="A212" t="s">
        <v>41</v>
      </c>
      <c r="B212" t="s">
        <v>39</v>
      </c>
      <c r="C212" t="s">
        <v>14</v>
      </c>
      <c r="D212" s="4">
        <v>3976</v>
      </c>
      <c r="E212" s="5">
        <v>72</v>
      </c>
    </row>
    <row r="213" spans="1:5" x14ac:dyDescent="0.25">
      <c r="A213" t="s">
        <v>9</v>
      </c>
      <c r="B213" t="s">
        <v>39</v>
      </c>
      <c r="C213" t="s">
        <v>25</v>
      </c>
      <c r="D213" s="4">
        <v>3192</v>
      </c>
      <c r="E213" s="5">
        <v>72</v>
      </c>
    </row>
    <row r="214" spans="1:5" x14ac:dyDescent="0.25">
      <c r="A214" t="s">
        <v>10</v>
      </c>
      <c r="B214" t="s">
        <v>36</v>
      </c>
      <c r="C214" t="s">
        <v>27</v>
      </c>
      <c r="D214" s="4">
        <v>1407</v>
      </c>
      <c r="E214" s="5">
        <v>72</v>
      </c>
    </row>
    <row r="215" spans="1:5" x14ac:dyDescent="0.25">
      <c r="A215" t="s">
        <v>41</v>
      </c>
      <c r="B215" t="s">
        <v>35</v>
      </c>
      <c r="C215" t="s">
        <v>13</v>
      </c>
      <c r="D215" s="4">
        <v>4760</v>
      </c>
      <c r="E215" s="5">
        <v>69</v>
      </c>
    </row>
    <row r="216" spans="1:5" x14ac:dyDescent="0.25">
      <c r="A216" t="s">
        <v>3</v>
      </c>
      <c r="B216" t="s">
        <v>35</v>
      </c>
      <c r="C216" t="s">
        <v>29</v>
      </c>
      <c r="D216" s="4">
        <v>2114</v>
      </c>
      <c r="E216" s="5">
        <v>66</v>
      </c>
    </row>
    <row r="217" spans="1:5" x14ac:dyDescent="0.25">
      <c r="A217" t="s">
        <v>5</v>
      </c>
      <c r="B217" t="s">
        <v>36</v>
      </c>
      <c r="C217" t="s">
        <v>13</v>
      </c>
      <c r="D217" s="4">
        <v>6146</v>
      </c>
      <c r="E217" s="5">
        <v>63</v>
      </c>
    </row>
    <row r="218" spans="1:5" x14ac:dyDescent="0.25">
      <c r="A218" t="s">
        <v>7</v>
      </c>
      <c r="B218" t="s">
        <v>35</v>
      </c>
      <c r="C218" t="s">
        <v>14</v>
      </c>
      <c r="D218" s="4">
        <v>4606</v>
      </c>
      <c r="E218" s="5">
        <v>63</v>
      </c>
    </row>
    <row r="219" spans="1:5" x14ac:dyDescent="0.25">
      <c r="A219" t="s">
        <v>8</v>
      </c>
      <c r="B219" t="s">
        <v>38</v>
      </c>
      <c r="C219" t="s">
        <v>27</v>
      </c>
      <c r="D219" s="4">
        <v>2268</v>
      </c>
      <c r="E219" s="5">
        <v>63</v>
      </c>
    </row>
    <row r="220" spans="1:5" x14ac:dyDescent="0.25">
      <c r="A220" t="s">
        <v>6</v>
      </c>
      <c r="B220" t="s">
        <v>39</v>
      </c>
      <c r="C220" t="s">
        <v>30</v>
      </c>
      <c r="D220" s="4">
        <v>1638</v>
      </c>
      <c r="E220" s="5">
        <v>63</v>
      </c>
    </row>
    <row r="221" spans="1:5" x14ac:dyDescent="0.25">
      <c r="A221" t="s">
        <v>6</v>
      </c>
      <c r="B221" t="s">
        <v>36</v>
      </c>
      <c r="C221" t="s">
        <v>21</v>
      </c>
      <c r="D221" s="4">
        <v>497</v>
      </c>
      <c r="E221" s="5">
        <v>63</v>
      </c>
    </row>
    <row r="222" spans="1:5" x14ac:dyDescent="0.25">
      <c r="A222" t="s">
        <v>9</v>
      </c>
      <c r="B222" t="s">
        <v>38</v>
      </c>
      <c r="C222" t="s">
        <v>24</v>
      </c>
      <c r="D222" s="4">
        <v>4137</v>
      </c>
      <c r="E222" s="5">
        <v>60</v>
      </c>
    </row>
    <row r="223" spans="1:5" x14ac:dyDescent="0.25">
      <c r="A223" t="s">
        <v>9</v>
      </c>
      <c r="B223" t="s">
        <v>36</v>
      </c>
      <c r="C223" t="s">
        <v>30</v>
      </c>
      <c r="D223" s="4">
        <v>9051</v>
      </c>
      <c r="E223" s="5">
        <v>57</v>
      </c>
    </row>
    <row r="224" spans="1:5" x14ac:dyDescent="0.25">
      <c r="A224" t="s">
        <v>5</v>
      </c>
      <c r="B224" t="s">
        <v>38</v>
      </c>
      <c r="C224" t="s">
        <v>13</v>
      </c>
      <c r="D224" s="4">
        <v>7189</v>
      </c>
      <c r="E224" s="5">
        <v>54</v>
      </c>
    </row>
    <row r="225" spans="1:5" x14ac:dyDescent="0.25">
      <c r="A225" t="s">
        <v>7</v>
      </c>
      <c r="B225" t="s">
        <v>37</v>
      </c>
      <c r="C225" t="s">
        <v>30</v>
      </c>
      <c r="D225" s="4">
        <v>6454</v>
      </c>
      <c r="E225" s="5">
        <v>54</v>
      </c>
    </row>
    <row r="226" spans="1:5" x14ac:dyDescent="0.25">
      <c r="A226" t="s">
        <v>3</v>
      </c>
      <c r="B226" t="s">
        <v>34</v>
      </c>
      <c r="C226" t="s">
        <v>26</v>
      </c>
      <c r="D226" s="4">
        <v>3108</v>
      </c>
      <c r="E226" s="5">
        <v>54</v>
      </c>
    </row>
    <row r="227" spans="1:5" x14ac:dyDescent="0.25">
      <c r="A227" t="s">
        <v>6</v>
      </c>
      <c r="B227" t="s">
        <v>38</v>
      </c>
      <c r="C227" t="s">
        <v>31</v>
      </c>
      <c r="D227" s="4">
        <v>2681</v>
      </c>
      <c r="E227" s="5">
        <v>54</v>
      </c>
    </row>
    <row r="228" spans="1:5" x14ac:dyDescent="0.25">
      <c r="A228" t="s">
        <v>2</v>
      </c>
      <c r="B228" t="s">
        <v>37</v>
      </c>
      <c r="C228" t="s">
        <v>14</v>
      </c>
      <c r="D228" s="4">
        <v>1057</v>
      </c>
      <c r="E228" s="5">
        <v>54</v>
      </c>
    </row>
    <row r="229" spans="1:5" x14ac:dyDescent="0.25">
      <c r="A229" t="s">
        <v>2</v>
      </c>
      <c r="B229" t="s">
        <v>34</v>
      </c>
      <c r="C229" t="s">
        <v>13</v>
      </c>
      <c r="D229" s="4">
        <v>252</v>
      </c>
      <c r="E229" s="5">
        <v>54</v>
      </c>
    </row>
    <row r="230" spans="1:5" x14ac:dyDescent="0.25">
      <c r="A230" t="s">
        <v>5</v>
      </c>
      <c r="B230" t="s">
        <v>39</v>
      </c>
      <c r="C230" t="s">
        <v>26</v>
      </c>
      <c r="D230" s="4">
        <v>5236</v>
      </c>
      <c r="E230" s="5">
        <v>51</v>
      </c>
    </row>
    <row r="231" spans="1:5" x14ac:dyDescent="0.25">
      <c r="A231" t="s">
        <v>3</v>
      </c>
      <c r="B231" t="s">
        <v>39</v>
      </c>
      <c r="C231" t="s">
        <v>29</v>
      </c>
      <c r="D231" s="4">
        <v>3640</v>
      </c>
      <c r="E231" s="5">
        <v>51</v>
      </c>
    </row>
    <row r="232" spans="1:5" x14ac:dyDescent="0.25">
      <c r="A232" t="s">
        <v>40</v>
      </c>
      <c r="B232" t="s">
        <v>38</v>
      </c>
      <c r="C232" t="s">
        <v>24</v>
      </c>
      <c r="D232" s="4">
        <v>623</v>
      </c>
      <c r="E232" s="5">
        <v>51</v>
      </c>
    </row>
    <row r="233" spans="1:5" x14ac:dyDescent="0.25">
      <c r="A233" t="s">
        <v>2</v>
      </c>
      <c r="B233" t="s">
        <v>38</v>
      </c>
      <c r="C233" t="s">
        <v>13</v>
      </c>
      <c r="D233" s="4">
        <v>56</v>
      </c>
      <c r="E233" s="5">
        <v>51</v>
      </c>
    </row>
    <row r="234" spans="1:5" x14ac:dyDescent="0.25">
      <c r="A234" t="s">
        <v>40</v>
      </c>
      <c r="B234" t="s">
        <v>34</v>
      </c>
      <c r="C234" t="s">
        <v>26</v>
      </c>
      <c r="D234" s="4">
        <v>6748</v>
      </c>
      <c r="E234" s="5">
        <v>48</v>
      </c>
    </row>
    <row r="235" spans="1:5" x14ac:dyDescent="0.25">
      <c r="A235" t="s">
        <v>7</v>
      </c>
      <c r="B235" t="s">
        <v>37</v>
      </c>
      <c r="C235" t="s">
        <v>33</v>
      </c>
      <c r="D235" s="4">
        <v>6391</v>
      </c>
      <c r="E235" s="5">
        <v>48</v>
      </c>
    </row>
    <row r="236" spans="1:5" x14ac:dyDescent="0.25">
      <c r="A236" t="s">
        <v>7</v>
      </c>
      <c r="B236" t="s">
        <v>34</v>
      </c>
      <c r="C236" t="s">
        <v>33</v>
      </c>
      <c r="D236" s="4">
        <v>2226</v>
      </c>
      <c r="E236" s="5">
        <v>48</v>
      </c>
    </row>
    <row r="237" spans="1:5" x14ac:dyDescent="0.25">
      <c r="A237" t="s">
        <v>40</v>
      </c>
      <c r="B237" t="s">
        <v>35</v>
      </c>
      <c r="C237" t="s">
        <v>24</v>
      </c>
      <c r="D237" s="4">
        <v>1638</v>
      </c>
      <c r="E237" s="5">
        <v>48</v>
      </c>
    </row>
    <row r="238" spans="1:5" x14ac:dyDescent="0.25">
      <c r="A238" t="s">
        <v>6</v>
      </c>
      <c r="B238" t="s">
        <v>34</v>
      </c>
      <c r="C238" t="s">
        <v>4</v>
      </c>
      <c r="D238" s="4">
        <v>525</v>
      </c>
      <c r="E238" s="5">
        <v>48</v>
      </c>
    </row>
    <row r="239" spans="1:5" x14ac:dyDescent="0.25">
      <c r="A239" t="s">
        <v>2</v>
      </c>
      <c r="B239" t="s">
        <v>36</v>
      </c>
      <c r="C239" t="s">
        <v>17</v>
      </c>
      <c r="D239" s="4">
        <v>189</v>
      </c>
      <c r="E239" s="5">
        <v>48</v>
      </c>
    </row>
    <row r="240" spans="1:5" x14ac:dyDescent="0.25">
      <c r="A240" t="s">
        <v>5</v>
      </c>
      <c r="B240" t="s">
        <v>37</v>
      </c>
      <c r="C240" t="s">
        <v>31</v>
      </c>
      <c r="D240" s="4">
        <v>182</v>
      </c>
      <c r="E240" s="5">
        <v>48</v>
      </c>
    </row>
    <row r="241" spans="1:5" x14ac:dyDescent="0.25">
      <c r="A241" t="s">
        <v>5</v>
      </c>
      <c r="B241" t="s">
        <v>38</v>
      </c>
      <c r="C241" t="s">
        <v>25</v>
      </c>
      <c r="D241" s="4">
        <v>7483</v>
      </c>
      <c r="E241" s="5">
        <v>45</v>
      </c>
    </row>
    <row r="242" spans="1:5" x14ac:dyDescent="0.25">
      <c r="A242" t="s">
        <v>8</v>
      </c>
      <c r="B242" t="s">
        <v>37</v>
      </c>
      <c r="C242" t="s">
        <v>26</v>
      </c>
      <c r="D242" s="4">
        <v>6279</v>
      </c>
      <c r="E242" s="5">
        <v>45</v>
      </c>
    </row>
    <row r="243" spans="1:5" x14ac:dyDescent="0.25">
      <c r="A243" t="s">
        <v>9</v>
      </c>
      <c r="B243" t="s">
        <v>37</v>
      </c>
      <c r="C243" t="s">
        <v>28</v>
      </c>
      <c r="D243" s="4">
        <v>2919</v>
      </c>
      <c r="E243" s="5">
        <v>45</v>
      </c>
    </row>
    <row r="244" spans="1:5" x14ac:dyDescent="0.25">
      <c r="A244" t="s">
        <v>40</v>
      </c>
      <c r="B244" t="s">
        <v>38</v>
      </c>
      <c r="C244" t="s">
        <v>29</v>
      </c>
      <c r="D244" s="4">
        <v>2541</v>
      </c>
      <c r="E244" s="5">
        <v>45</v>
      </c>
    </row>
    <row r="245" spans="1:5" x14ac:dyDescent="0.25">
      <c r="A245" t="s">
        <v>7</v>
      </c>
      <c r="B245" t="s">
        <v>36</v>
      </c>
      <c r="C245" t="s">
        <v>22</v>
      </c>
      <c r="D245" s="4">
        <v>8435</v>
      </c>
      <c r="E245" s="5">
        <v>42</v>
      </c>
    </row>
    <row r="246" spans="1:5" x14ac:dyDescent="0.25">
      <c r="A246" t="s">
        <v>3</v>
      </c>
      <c r="B246" t="s">
        <v>34</v>
      </c>
      <c r="C246" t="s">
        <v>25</v>
      </c>
      <c r="D246" s="4">
        <v>6300</v>
      </c>
      <c r="E246" s="5">
        <v>42</v>
      </c>
    </row>
    <row r="247" spans="1:5" x14ac:dyDescent="0.25">
      <c r="A247" t="s">
        <v>40</v>
      </c>
      <c r="B247" t="s">
        <v>39</v>
      </c>
      <c r="C247" t="s">
        <v>15</v>
      </c>
      <c r="D247" s="4">
        <v>5775</v>
      </c>
      <c r="E247" s="5">
        <v>42</v>
      </c>
    </row>
    <row r="248" spans="1:5" x14ac:dyDescent="0.25">
      <c r="A248" t="s">
        <v>2</v>
      </c>
      <c r="B248" t="s">
        <v>37</v>
      </c>
      <c r="C248" t="s">
        <v>15</v>
      </c>
      <c r="D248" s="4">
        <v>2863</v>
      </c>
      <c r="E248" s="5">
        <v>42</v>
      </c>
    </row>
    <row r="249" spans="1:5" x14ac:dyDescent="0.25">
      <c r="A249" t="s">
        <v>5</v>
      </c>
      <c r="B249" t="s">
        <v>36</v>
      </c>
      <c r="C249" t="s">
        <v>16</v>
      </c>
      <c r="D249" s="4">
        <v>16184</v>
      </c>
      <c r="E249" s="5">
        <v>39</v>
      </c>
    </row>
    <row r="250" spans="1:5" x14ac:dyDescent="0.25">
      <c r="A250" t="s">
        <v>7</v>
      </c>
      <c r="B250" t="s">
        <v>34</v>
      </c>
      <c r="C250" t="s">
        <v>17</v>
      </c>
      <c r="D250" s="4">
        <v>7777</v>
      </c>
      <c r="E250" s="5">
        <v>39</v>
      </c>
    </row>
    <row r="251" spans="1:5" x14ac:dyDescent="0.25">
      <c r="A251" t="s">
        <v>3</v>
      </c>
      <c r="B251" t="s">
        <v>36</v>
      </c>
      <c r="C251" t="s">
        <v>25</v>
      </c>
      <c r="D251" s="4">
        <v>3339</v>
      </c>
      <c r="E251" s="5">
        <v>39</v>
      </c>
    </row>
    <row r="252" spans="1:5" x14ac:dyDescent="0.25">
      <c r="A252" t="s">
        <v>40</v>
      </c>
      <c r="B252" t="s">
        <v>38</v>
      </c>
      <c r="C252" t="s">
        <v>31</v>
      </c>
      <c r="D252" s="4">
        <v>1988</v>
      </c>
      <c r="E252" s="5">
        <v>39</v>
      </c>
    </row>
    <row r="253" spans="1:5" x14ac:dyDescent="0.25">
      <c r="A253" t="s">
        <v>41</v>
      </c>
      <c r="B253" t="s">
        <v>34</v>
      </c>
      <c r="C253" t="s">
        <v>17</v>
      </c>
      <c r="D253" s="4">
        <v>1463</v>
      </c>
      <c r="E253" s="5">
        <v>39</v>
      </c>
    </row>
    <row r="254" spans="1:5" x14ac:dyDescent="0.25">
      <c r="A254" t="s">
        <v>3</v>
      </c>
      <c r="B254" t="s">
        <v>36</v>
      </c>
      <c r="C254" t="s">
        <v>16</v>
      </c>
      <c r="D254" s="4">
        <v>9198</v>
      </c>
      <c r="E254" s="5">
        <v>36</v>
      </c>
    </row>
    <row r="255" spans="1:5" x14ac:dyDescent="0.25">
      <c r="A255" t="s">
        <v>6</v>
      </c>
      <c r="B255" t="s">
        <v>38</v>
      </c>
      <c r="C255" t="s">
        <v>21</v>
      </c>
      <c r="D255" s="4">
        <v>7322</v>
      </c>
      <c r="E255" s="5">
        <v>36</v>
      </c>
    </row>
    <row r="256" spans="1:5" x14ac:dyDescent="0.25">
      <c r="A256" t="s">
        <v>2</v>
      </c>
      <c r="B256" t="s">
        <v>39</v>
      </c>
      <c r="C256" t="s">
        <v>15</v>
      </c>
      <c r="D256" s="4">
        <v>4802</v>
      </c>
      <c r="E256" s="5">
        <v>36</v>
      </c>
    </row>
    <row r="257" spans="1:5" x14ac:dyDescent="0.25">
      <c r="A257" t="s">
        <v>2</v>
      </c>
      <c r="B257" t="s">
        <v>39</v>
      </c>
      <c r="C257" t="s">
        <v>23</v>
      </c>
      <c r="D257" s="4">
        <v>630</v>
      </c>
      <c r="E257" s="5">
        <v>36</v>
      </c>
    </row>
    <row r="258" spans="1:5" x14ac:dyDescent="0.25">
      <c r="A258" t="s">
        <v>40</v>
      </c>
      <c r="B258" t="s">
        <v>36</v>
      </c>
      <c r="C258" t="s">
        <v>4</v>
      </c>
      <c r="D258" s="4">
        <v>217</v>
      </c>
      <c r="E258" s="5">
        <v>36</v>
      </c>
    </row>
    <row r="259" spans="1:5" x14ac:dyDescent="0.25">
      <c r="A259" t="s">
        <v>10</v>
      </c>
      <c r="B259" t="s">
        <v>39</v>
      </c>
      <c r="C259" t="s">
        <v>33</v>
      </c>
      <c r="D259" s="4">
        <v>12950</v>
      </c>
      <c r="E259" s="5">
        <v>30</v>
      </c>
    </row>
    <row r="260" spans="1:5" x14ac:dyDescent="0.25">
      <c r="A260" t="s">
        <v>8</v>
      </c>
      <c r="B260" t="s">
        <v>37</v>
      </c>
      <c r="C260" t="s">
        <v>15</v>
      </c>
      <c r="D260" s="4">
        <v>9709</v>
      </c>
      <c r="E260" s="5">
        <v>30</v>
      </c>
    </row>
    <row r="261" spans="1:5" x14ac:dyDescent="0.25">
      <c r="A261" t="s">
        <v>40</v>
      </c>
      <c r="B261" t="s">
        <v>39</v>
      </c>
      <c r="C261" t="s">
        <v>27</v>
      </c>
      <c r="D261" s="4">
        <v>6370</v>
      </c>
      <c r="E261" s="5">
        <v>30</v>
      </c>
    </row>
    <row r="262" spans="1:5" x14ac:dyDescent="0.25">
      <c r="A262" t="s">
        <v>40</v>
      </c>
      <c r="B262" t="s">
        <v>36</v>
      </c>
      <c r="C262" t="s">
        <v>25</v>
      </c>
      <c r="D262" s="4">
        <v>5439</v>
      </c>
      <c r="E262" s="5">
        <v>30</v>
      </c>
    </row>
    <row r="263" spans="1:5" x14ac:dyDescent="0.25">
      <c r="A263" t="s">
        <v>10</v>
      </c>
      <c r="B263" t="s">
        <v>37</v>
      </c>
      <c r="C263" t="s">
        <v>23</v>
      </c>
      <c r="D263" s="4">
        <v>4683</v>
      </c>
      <c r="E263" s="5">
        <v>30</v>
      </c>
    </row>
    <row r="264" spans="1:5" x14ac:dyDescent="0.25">
      <c r="A264" t="s">
        <v>6</v>
      </c>
      <c r="B264" t="s">
        <v>36</v>
      </c>
      <c r="C264" t="s">
        <v>13</v>
      </c>
      <c r="D264" s="4">
        <v>4319</v>
      </c>
      <c r="E264" s="5">
        <v>30</v>
      </c>
    </row>
    <row r="265" spans="1:5" x14ac:dyDescent="0.25">
      <c r="A265" t="s">
        <v>8</v>
      </c>
      <c r="B265" t="s">
        <v>39</v>
      </c>
      <c r="C265" t="s">
        <v>18</v>
      </c>
      <c r="D265" s="4">
        <v>9660</v>
      </c>
      <c r="E265" s="5">
        <v>27</v>
      </c>
    </row>
    <row r="266" spans="1:5" x14ac:dyDescent="0.25">
      <c r="A266" t="s">
        <v>9</v>
      </c>
      <c r="B266" t="s">
        <v>34</v>
      </c>
      <c r="C266" t="s">
        <v>21</v>
      </c>
      <c r="D266" s="4">
        <v>6832</v>
      </c>
      <c r="E266" s="5">
        <v>27</v>
      </c>
    </row>
    <row r="267" spans="1:5" x14ac:dyDescent="0.25">
      <c r="A267" t="s">
        <v>6</v>
      </c>
      <c r="B267" t="s">
        <v>39</v>
      </c>
      <c r="C267" t="s">
        <v>17</v>
      </c>
      <c r="D267" s="4">
        <v>6048</v>
      </c>
      <c r="E267" s="5">
        <v>27</v>
      </c>
    </row>
    <row r="268" spans="1:5" x14ac:dyDescent="0.25">
      <c r="A268" t="s">
        <v>10</v>
      </c>
      <c r="B268" t="s">
        <v>37</v>
      </c>
      <c r="C268" t="s">
        <v>28</v>
      </c>
      <c r="D268" s="4">
        <v>3059</v>
      </c>
      <c r="E268" s="5">
        <v>27</v>
      </c>
    </row>
    <row r="269" spans="1:5" x14ac:dyDescent="0.25">
      <c r="A269" t="s">
        <v>7</v>
      </c>
      <c r="B269" t="s">
        <v>35</v>
      </c>
      <c r="C269" t="s">
        <v>16</v>
      </c>
      <c r="D269" s="4">
        <v>2135</v>
      </c>
      <c r="E269" s="5">
        <v>27</v>
      </c>
    </row>
    <row r="270" spans="1:5" x14ac:dyDescent="0.25">
      <c r="A270" t="s">
        <v>8</v>
      </c>
      <c r="B270" t="s">
        <v>39</v>
      </c>
      <c r="C270" t="s">
        <v>26</v>
      </c>
      <c r="D270" s="4">
        <v>1561</v>
      </c>
      <c r="E270" s="5">
        <v>27</v>
      </c>
    </row>
    <row r="271" spans="1:5" x14ac:dyDescent="0.25">
      <c r="A271" t="s">
        <v>10</v>
      </c>
      <c r="B271" t="s">
        <v>34</v>
      </c>
      <c r="C271" t="s">
        <v>22</v>
      </c>
      <c r="D271" s="4">
        <v>4053</v>
      </c>
      <c r="E271" s="5">
        <v>24</v>
      </c>
    </row>
    <row r="272" spans="1:5" x14ac:dyDescent="0.25">
      <c r="A272" t="s">
        <v>7</v>
      </c>
      <c r="B272" t="s">
        <v>34</v>
      </c>
      <c r="C272" t="s">
        <v>15</v>
      </c>
      <c r="D272" s="4">
        <v>3829</v>
      </c>
      <c r="E272" s="5">
        <v>24</v>
      </c>
    </row>
    <row r="273" spans="1:5" x14ac:dyDescent="0.25">
      <c r="A273" t="s">
        <v>2</v>
      </c>
      <c r="B273" t="s">
        <v>36</v>
      </c>
      <c r="C273" t="s">
        <v>16</v>
      </c>
      <c r="D273" s="4">
        <v>11417</v>
      </c>
      <c r="E273" s="5">
        <v>21</v>
      </c>
    </row>
    <row r="274" spans="1:5" x14ac:dyDescent="0.25">
      <c r="A274" t="s">
        <v>5</v>
      </c>
      <c r="B274" t="s">
        <v>37</v>
      </c>
      <c r="C274" t="s">
        <v>25</v>
      </c>
      <c r="D274" s="4">
        <v>8813</v>
      </c>
      <c r="E274" s="5">
        <v>21</v>
      </c>
    </row>
    <row r="275" spans="1:5" x14ac:dyDescent="0.25">
      <c r="A275" t="s">
        <v>40</v>
      </c>
      <c r="B275" t="s">
        <v>37</v>
      </c>
      <c r="C275" t="s">
        <v>19</v>
      </c>
      <c r="D275" s="4">
        <v>7693</v>
      </c>
      <c r="E275" s="5">
        <v>21</v>
      </c>
    </row>
    <row r="276" spans="1:5" x14ac:dyDescent="0.25">
      <c r="A276" t="s">
        <v>5</v>
      </c>
      <c r="B276" t="s">
        <v>34</v>
      </c>
      <c r="C276" t="s">
        <v>27</v>
      </c>
      <c r="D276" s="4">
        <v>6986</v>
      </c>
      <c r="E276" s="5">
        <v>21</v>
      </c>
    </row>
    <row r="277" spans="1:5" x14ac:dyDescent="0.25">
      <c r="A277" t="s">
        <v>5</v>
      </c>
      <c r="B277" t="s">
        <v>38</v>
      </c>
      <c r="C277" t="s">
        <v>32</v>
      </c>
      <c r="D277" s="4">
        <v>5075</v>
      </c>
      <c r="E277" s="5">
        <v>21</v>
      </c>
    </row>
    <row r="278" spans="1:5" x14ac:dyDescent="0.25">
      <c r="A278" t="s">
        <v>7</v>
      </c>
      <c r="B278" t="s">
        <v>35</v>
      </c>
      <c r="C278" t="s">
        <v>27</v>
      </c>
      <c r="D278" s="4">
        <v>2478</v>
      </c>
      <c r="E278" s="5">
        <v>21</v>
      </c>
    </row>
    <row r="279" spans="1:5" x14ac:dyDescent="0.25">
      <c r="A279" t="s">
        <v>41</v>
      </c>
      <c r="B279" t="s">
        <v>38</v>
      </c>
      <c r="C279" t="s">
        <v>25</v>
      </c>
      <c r="D279" s="4">
        <v>154</v>
      </c>
      <c r="E279" s="5">
        <v>21</v>
      </c>
    </row>
    <row r="280" spans="1:5" x14ac:dyDescent="0.25">
      <c r="A280" t="s">
        <v>3</v>
      </c>
      <c r="B280" t="s">
        <v>34</v>
      </c>
      <c r="C280" t="s">
        <v>20</v>
      </c>
      <c r="D280" s="4">
        <v>2583</v>
      </c>
      <c r="E280" s="5">
        <v>18</v>
      </c>
    </row>
    <row r="281" spans="1:5" x14ac:dyDescent="0.25">
      <c r="A281" t="s">
        <v>3</v>
      </c>
      <c r="B281" t="s">
        <v>36</v>
      </c>
      <c r="C281" t="s">
        <v>19</v>
      </c>
      <c r="D281" s="4">
        <v>1281</v>
      </c>
      <c r="E281" s="5">
        <v>18</v>
      </c>
    </row>
    <row r="282" spans="1:5" x14ac:dyDescent="0.25">
      <c r="A282" t="s">
        <v>2</v>
      </c>
      <c r="B282" t="s">
        <v>37</v>
      </c>
      <c r="C282" t="s">
        <v>19</v>
      </c>
      <c r="D282" s="4">
        <v>238</v>
      </c>
      <c r="E282" s="5">
        <v>18</v>
      </c>
    </row>
    <row r="283" spans="1:5" x14ac:dyDescent="0.25">
      <c r="A283" t="s">
        <v>5</v>
      </c>
      <c r="B283" t="s">
        <v>36</v>
      </c>
      <c r="C283" t="s">
        <v>23</v>
      </c>
      <c r="D283" s="4">
        <v>6314</v>
      </c>
      <c r="E283" s="5">
        <v>15</v>
      </c>
    </row>
    <row r="284" spans="1:5" x14ac:dyDescent="0.25">
      <c r="A284" t="s">
        <v>5</v>
      </c>
      <c r="B284" t="s">
        <v>35</v>
      </c>
      <c r="C284" t="s">
        <v>18</v>
      </c>
      <c r="D284" s="4">
        <v>2415</v>
      </c>
      <c r="E284" s="5">
        <v>15</v>
      </c>
    </row>
    <row r="285" spans="1:5" x14ac:dyDescent="0.25">
      <c r="A285" t="s">
        <v>6</v>
      </c>
      <c r="B285" t="s">
        <v>34</v>
      </c>
      <c r="C285" t="s">
        <v>15</v>
      </c>
      <c r="D285" s="4">
        <v>1442</v>
      </c>
      <c r="E285" s="5">
        <v>15</v>
      </c>
    </row>
    <row r="286" spans="1:5" x14ac:dyDescent="0.25">
      <c r="A286" t="s">
        <v>2</v>
      </c>
      <c r="B286" t="s">
        <v>35</v>
      </c>
      <c r="C286" t="s">
        <v>19</v>
      </c>
      <c r="D286" s="4">
        <v>553</v>
      </c>
      <c r="E286" s="5">
        <v>15</v>
      </c>
    </row>
    <row r="287" spans="1:5" x14ac:dyDescent="0.25">
      <c r="A287" t="s">
        <v>40</v>
      </c>
      <c r="B287" t="s">
        <v>39</v>
      </c>
      <c r="C287" t="s">
        <v>22</v>
      </c>
      <c r="D287" s="4">
        <v>5817</v>
      </c>
      <c r="E287" s="5">
        <v>12</v>
      </c>
    </row>
    <row r="288" spans="1:5" x14ac:dyDescent="0.25">
      <c r="A288" t="s">
        <v>5</v>
      </c>
      <c r="B288" t="s">
        <v>37</v>
      </c>
      <c r="C288" t="s">
        <v>14</v>
      </c>
      <c r="D288" s="4">
        <v>4991</v>
      </c>
      <c r="E288" s="5">
        <v>12</v>
      </c>
    </row>
    <row r="289" spans="1:5" x14ac:dyDescent="0.25">
      <c r="A289" t="s">
        <v>6</v>
      </c>
      <c r="B289" t="s">
        <v>36</v>
      </c>
      <c r="C289" t="s">
        <v>32</v>
      </c>
      <c r="D289" s="4">
        <v>6118</v>
      </c>
      <c r="E289" s="5">
        <v>9</v>
      </c>
    </row>
    <row r="290" spans="1:5" x14ac:dyDescent="0.25">
      <c r="A290" t="s">
        <v>10</v>
      </c>
      <c r="B290" t="s">
        <v>34</v>
      </c>
      <c r="C290" t="s">
        <v>26</v>
      </c>
      <c r="D290" s="4">
        <v>4991</v>
      </c>
      <c r="E290" s="5">
        <v>9</v>
      </c>
    </row>
    <row r="291" spans="1:5" x14ac:dyDescent="0.25">
      <c r="A291" t="s">
        <v>41</v>
      </c>
      <c r="B291" t="s">
        <v>37</v>
      </c>
      <c r="C291" t="s">
        <v>21</v>
      </c>
      <c r="D291" s="4">
        <v>2933</v>
      </c>
      <c r="E291" s="5">
        <v>9</v>
      </c>
    </row>
    <row r="292" spans="1:5" x14ac:dyDescent="0.25">
      <c r="A292" t="s">
        <v>5</v>
      </c>
      <c r="B292" t="s">
        <v>35</v>
      </c>
      <c r="C292" t="s">
        <v>4</v>
      </c>
      <c r="D292" s="4">
        <v>2744</v>
      </c>
      <c r="E292" s="5">
        <v>9</v>
      </c>
    </row>
    <row r="293" spans="1:5" x14ac:dyDescent="0.25">
      <c r="A293" t="s">
        <v>9</v>
      </c>
      <c r="B293" t="s">
        <v>38</v>
      </c>
      <c r="C293" t="s">
        <v>17</v>
      </c>
      <c r="D293" s="4">
        <v>2408</v>
      </c>
      <c r="E293" s="5">
        <v>9</v>
      </c>
    </row>
    <row r="294" spans="1:5" x14ac:dyDescent="0.25">
      <c r="A294" t="s">
        <v>6</v>
      </c>
      <c r="B294" t="s">
        <v>37</v>
      </c>
      <c r="C294" t="s">
        <v>26</v>
      </c>
      <c r="D294" s="4">
        <v>6818</v>
      </c>
      <c r="E294" s="5">
        <v>6</v>
      </c>
    </row>
    <row r="295" spans="1:5" x14ac:dyDescent="0.25">
      <c r="A295" t="s">
        <v>10</v>
      </c>
      <c r="B295" t="s">
        <v>35</v>
      </c>
      <c r="C295" t="s">
        <v>15</v>
      </c>
      <c r="D295" s="4">
        <v>2562</v>
      </c>
      <c r="E295" s="5">
        <v>6</v>
      </c>
    </row>
    <row r="296" spans="1:5" x14ac:dyDescent="0.25">
      <c r="A296" t="s">
        <v>6</v>
      </c>
      <c r="B296" t="s">
        <v>38</v>
      </c>
      <c r="C296" t="s">
        <v>16</v>
      </c>
      <c r="D296" s="4">
        <v>938</v>
      </c>
      <c r="E296" s="5">
        <v>6</v>
      </c>
    </row>
    <row r="297" spans="1:5" x14ac:dyDescent="0.25">
      <c r="A297" t="s">
        <v>5</v>
      </c>
      <c r="B297" t="s">
        <v>36</v>
      </c>
      <c r="C297" t="s">
        <v>18</v>
      </c>
      <c r="D297" s="4">
        <v>6111</v>
      </c>
      <c r="E297" s="5">
        <v>3</v>
      </c>
    </row>
    <row r="298" spans="1:5" x14ac:dyDescent="0.25">
      <c r="A298" t="s">
        <v>41</v>
      </c>
      <c r="B298" t="s">
        <v>38</v>
      </c>
      <c r="C298" t="s">
        <v>22</v>
      </c>
      <c r="D298" s="4">
        <v>5915</v>
      </c>
      <c r="E298" s="5">
        <v>3</v>
      </c>
    </row>
    <row r="299" spans="1:5" x14ac:dyDescent="0.25">
      <c r="A299" t="s">
        <v>2</v>
      </c>
      <c r="B299" t="s">
        <v>38</v>
      </c>
      <c r="C299" t="s">
        <v>4</v>
      </c>
      <c r="D299" s="4">
        <v>3549</v>
      </c>
      <c r="E299" s="5">
        <v>3</v>
      </c>
    </row>
    <row r="300" spans="1:5" x14ac:dyDescent="0.25">
      <c r="A300" t="s">
        <v>6</v>
      </c>
      <c r="B300" t="s">
        <v>39</v>
      </c>
      <c r="C300" t="s">
        <v>24</v>
      </c>
      <c r="D300" s="4">
        <v>2989</v>
      </c>
      <c r="E300" s="5">
        <v>3</v>
      </c>
    </row>
    <row r="301" spans="1:5" x14ac:dyDescent="0.25">
      <c r="A301" t="s">
        <v>7</v>
      </c>
      <c r="B301" t="s">
        <v>37</v>
      </c>
      <c r="C301" t="s">
        <v>26</v>
      </c>
      <c r="D301" s="4">
        <v>5306</v>
      </c>
      <c r="E301" s="5">
        <v>0</v>
      </c>
    </row>
  </sheetData>
  <conditionalFormatting sqref="D2:D301">
    <cfRule type="aboveAverage" dxfId="4" priority="1"/>
    <cfRule type="aboveAverage" dxfId="3" priority="2"/>
    <cfRule type="aboveAverage" dxfId="2" priority="4"/>
    <cfRule type="top10" dxfId="1" priority="6" rank="10"/>
  </conditionalFormatting>
  <conditionalFormatting sqref="E2:E301">
    <cfRule type="dataBar" priority="3">
      <dataBar>
        <cfvo type="min"/>
        <cfvo type="max"/>
        <color rgb="FF63C384"/>
      </dataBar>
      <extLst>
        <ext xmlns:x14="http://schemas.microsoft.com/office/spreadsheetml/2009/9/main" uri="{B025F937-C7B1-47D3-B67F-A62EFF666E3E}">
          <x14:id>{4BA6BF49-766C-41E6-9DCE-AF268EE20526}</x14:id>
        </ext>
      </extLst>
    </cfRule>
    <cfRule type="duplicateValues" dxfId="0" priority="5"/>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4BA6BF49-766C-41E6-9DCE-AF268EE20526}">
            <x14:dataBar minLength="0" maxLength="100" border="1" negativeBarBorderColorSameAsPositive="0">
              <x14:cfvo type="autoMin"/>
              <x14:cfvo type="autoMax"/>
              <x14:borderColor rgb="FF63C384"/>
              <x14:negativeFillColor rgb="FFFF0000"/>
              <x14:negativeBorderColor rgb="FFFF0000"/>
              <x14:axisColor rgb="FF000000"/>
            </x14:dataBar>
          </x14:cfRule>
          <xm:sqref>E2:E301</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CCBB5-F666-4FD1-B64E-8837240A541C}">
  <dimension ref="B3:Q10"/>
  <sheetViews>
    <sheetView workbookViewId="0">
      <selection activeCell="M12" sqref="M12"/>
    </sheetView>
  </sheetViews>
  <sheetFormatPr defaultRowHeight="15" x14ac:dyDescent="0.25"/>
  <cols>
    <col min="2" max="2" width="12.42578125" customWidth="1"/>
    <col min="3" max="3" width="12.85546875" bestFit="1" customWidth="1"/>
    <col min="4" max="4" width="10" bestFit="1" customWidth="1"/>
    <col min="14" max="14" width="12.5703125" bestFit="1" customWidth="1"/>
    <col min="15" max="16" width="10.28515625" bestFit="1" customWidth="1"/>
  </cols>
  <sheetData>
    <row r="3" spans="2:17" x14ac:dyDescent="0.25"/>
    <row r="4" spans="2:17" x14ac:dyDescent="0.25">
      <c r="B4" t="s">
        <v>64</v>
      </c>
      <c r="C4" t="s">
        <v>1</v>
      </c>
      <c r="D4" t="s">
        <v>50</v>
      </c>
      <c r="N4" s="15" t="s">
        <v>64</v>
      </c>
      <c r="O4" s="15" t="s">
        <v>1</v>
      </c>
      <c r="P4" s="18"/>
      <c r="Q4" s="15" t="s">
        <v>50</v>
      </c>
    </row>
    <row r="5" spans="2:17" x14ac:dyDescent="0.25">
      <c r="B5" t="str" cm="1">
        <f t="array" ref="B5:B10">_xlfn.UNIQUE(data[Geography])</f>
        <v>New Zealand</v>
      </c>
      <c r="C5" s="13">
        <f>SUMIFS(data[Amount],data[Geography],B5)</f>
        <v>218813</v>
      </c>
      <c r="D5" s="14">
        <f>SUMIFS(data[Units],data[Geography],B5)</f>
        <v>7431</v>
      </c>
      <c r="N5" s="16" t="str" cm="1">
        <f t="array" ref="N5:N10">_xlfn.UNIQUE(data[Geography])</f>
        <v>New Zealand</v>
      </c>
      <c r="O5" s="17">
        <f>SUMIFS(data[Amount],data[Geography],N5)</f>
        <v>218813</v>
      </c>
      <c r="P5" s="13">
        <f>O5</f>
        <v>218813</v>
      </c>
      <c r="Q5" s="19">
        <f>SUMIFS(data[Units],data[Geography],N5)</f>
        <v>7431</v>
      </c>
    </row>
    <row r="6" spans="2:17" x14ac:dyDescent="0.25">
      <c r="B6" t="str">
        <v>USA</v>
      </c>
      <c r="C6" s="13">
        <f>SUMIFS(data[Amount],data[Geography],B6)</f>
        <v>189434</v>
      </c>
      <c r="D6" s="14">
        <f>SUMIFS(data[Units],data[Geography],B6)</f>
        <v>10158</v>
      </c>
      <c r="N6" s="16" t="str">
        <v>USA</v>
      </c>
      <c r="O6" s="17">
        <f>SUMIFS(data[Amount],data[Geography],N6)</f>
        <v>189434</v>
      </c>
      <c r="P6" s="13">
        <f t="shared" ref="P6:P10" si="0">O6</f>
        <v>189434</v>
      </c>
      <c r="Q6" s="19">
        <f>SUMIFS(data[Units],data[Geography],N6)</f>
        <v>10158</v>
      </c>
    </row>
    <row r="7" spans="2:17" x14ac:dyDescent="0.25">
      <c r="B7" t="str">
        <v>Canada</v>
      </c>
      <c r="C7" s="13">
        <f>SUMIFS(data[Amount],data[Geography],B7)</f>
        <v>237944</v>
      </c>
      <c r="D7" s="14">
        <f>SUMIFS(data[Units],data[Geography],B7)</f>
        <v>7302</v>
      </c>
      <c r="N7" s="16" t="str">
        <v>Canada</v>
      </c>
      <c r="O7" s="17">
        <f>SUMIFS(data[Amount],data[Geography],N7)</f>
        <v>237944</v>
      </c>
      <c r="P7" s="13">
        <f t="shared" si="0"/>
        <v>237944</v>
      </c>
      <c r="Q7" s="19">
        <f>SUMIFS(data[Units],data[Geography],N7)</f>
        <v>7302</v>
      </c>
    </row>
    <row r="8" spans="2:17" x14ac:dyDescent="0.25">
      <c r="B8" t="str">
        <v>UK</v>
      </c>
      <c r="C8" s="13">
        <f>SUMIFS(data[Amount],data[Geography],B8)</f>
        <v>173530</v>
      </c>
      <c r="D8" s="14">
        <f>SUMIFS(data[Units],data[Geography],B8)</f>
        <v>5745</v>
      </c>
      <c r="N8" s="16" t="str">
        <v>UK</v>
      </c>
      <c r="O8" s="17">
        <f>SUMIFS(data[Amount],data[Geography],N8)</f>
        <v>173530</v>
      </c>
      <c r="P8" s="13">
        <f t="shared" si="0"/>
        <v>173530</v>
      </c>
      <c r="Q8" s="19">
        <f>SUMIFS(data[Units],data[Geography],N8)</f>
        <v>5745</v>
      </c>
    </row>
    <row r="9" spans="2:17" x14ac:dyDescent="0.25">
      <c r="B9" t="str">
        <v>Australia</v>
      </c>
      <c r="C9" s="13">
        <f>SUMIFS(data[Amount],data[Geography],B9)</f>
        <v>168679</v>
      </c>
      <c r="D9" s="14">
        <f>SUMIFS(data[Units],data[Geography],B9)</f>
        <v>6264</v>
      </c>
      <c r="N9" s="16" t="str">
        <v>Australia</v>
      </c>
      <c r="O9" s="17">
        <f>SUMIFS(data[Amount],data[Geography],N9)</f>
        <v>168679</v>
      </c>
      <c r="P9" s="13">
        <f t="shared" si="0"/>
        <v>168679</v>
      </c>
      <c r="Q9" s="19">
        <f>SUMIFS(data[Units],data[Geography],N9)</f>
        <v>6264</v>
      </c>
    </row>
    <row r="10" spans="2:17" x14ac:dyDescent="0.25">
      <c r="B10" t="str">
        <v>India</v>
      </c>
      <c r="C10" s="13">
        <f>SUMIFS(data[Amount],data[Geography],B10)</f>
        <v>252469</v>
      </c>
      <c r="D10" s="14">
        <f>SUMIFS(data[Units],data[Geography],B10)</f>
        <v>8760</v>
      </c>
      <c r="N10" s="16" t="str">
        <v>India</v>
      </c>
      <c r="O10" s="17">
        <f>SUMIFS(data[Amount],data[Geography],N10)</f>
        <v>252469</v>
      </c>
      <c r="P10" s="13">
        <f t="shared" si="0"/>
        <v>252469</v>
      </c>
      <c r="Q10" s="19">
        <f>SUMIFS(data[Units],data[Geography],N10)</f>
        <v>8760</v>
      </c>
    </row>
  </sheetData>
  <conditionalFormatting sqref="O5:O10">
    <cfRule type="colorScale" priority="2">
      <colorScale>
        <cfvo type="min"/>
        <cfvo type="percentile" val="50"/>
        <cfvo type="max"/>
        <color rgb="FFF8696B"/>
        <color rgb="FFFCFCFF"/>
        <color rgb="FF63BE7B"/>
      </colorScale>
    </cfRule>
  </conditionalFormatting>
  <conditionalFormatting sqref="P5:P10">
    <cfRule type="dataBar" priority="1">
      <dataBar showValue="0">
        <cfvo type="min"/>
        <cfvo type="max"/>
        <color theme="7" tint="0.39997558519241921"/>
      </dataBar>
      <extLst>
        <ext xmlns:x14="http://schemas.microsoft.com/office/spreadsheetml/2009/9/main" uri="{B025F937-C7B1-47D3-B67F-A62EFF666E3E}">
          <x14:id>{DFDD4C9E-EFA6-4778-A954-829743E6F01A}</x14:id>
        </ext>
      </extLst>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dataBar" id="{DFDD4C9E-EFA6-4778-A954-829743E6F01A}">
            <x14:dataBar minLength="0" maxLength="100" gradient="0">
              <x14:cfvo type="autoMin"/>
              <x14:cfvo type="autoMax"/>
              <x14:negativeFillColor rgb="FFFF0000"/>
              <x14:axisColor rgb="FF000000"/>
            </x14:dataBar>
          </x14:cfRule>
          <xm:sqref>P5:P10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E1139-DCAA-4FD3-87AD-4C754C04C5C6}">
  <dimension ref="B3:E9"/>
  <sheetViews>
    <sheetView workbookViewId="0">
      <selection activeCell="K17" sqref="K17"/>
    </sheetView>
  </sheetViews>
  <sheetFormatPr defaultRowHeight="15" x14ac:dyDescent="0.25"/>
  <cols>
    <col min="2" max="2" width="13.140625" bestFit="1" customWidth="1"/>
    <col min="3" max="3" width="14.85546875" bestFit="1" customWidth="1"/>
    <col min="4" max="4" width="8.28515625" bestFit="1" customWidth="1"/>
    <col min="5" max="5" width="12.28515625" bestFit="1" customWidth="1"/>
  </cols>
  <sheetData>
    <row r="3" spans="2:5" x14ac:dyDescent="0.25">
      <c r="B3" s="20" t="s">
        <v>65</v>
      </c>
      <c r="C3" t="s">
        <v>67</v>
      </c>
      <c r="D3" t="s">
        <v>69</v>
      </c>
      <c r="E3" t="s">
        <v>68</v>
      </c>
    </row>
    <row r="4" spans="2:5" x14ac:dyDescent="0.25">
      <c r="B4" s="21" t="s">
        <v>34</v>
      </c>
      <c r="C4" s="23">
        <v>252469</v>
      </c>
      <c r="D4" s="22">
        <v>252469</v>
      </c>
      <c r="E4" s="22">
        <v>8760</v>
      </c>
    </row>
    <row r="5" spans="2:5" x14ac:dyDescent="0.25">
      <c r="B5" s="21" t="s">
        <v>36</v>
      </c>
      <c r="C5" s="23">
        <v>237944</v>
      </c>
      <c r="D5" s="22">
        <v>237944</v>
      </c>
      <c r="E5" s="22">
        <v>7302</v>
      </c>
    </row>
    <row r="6" spans="2:5" x14ac:dyDescent="0.25">
      <c r="B6" s="21" t="s">
        <v>37</v>
      </c>
      <c r="C6" s="23">
        <v>218813</v>
      </c>
      <c r="D6" s="22">
        <v>218813</v>
      </c>
      <c r="E6" s="22">
        <v>7431</v>
      </c>
    </row>
    <row r="7" spans="2:5" x14ac:dyDescent="0.25">
      <c r="B7" s="21" t="s">
        <v>35</v>
      </c>
      <c r="C7" s="23">
        <v>189434</v>
      </c>
      <c r="D7" s="22">
        <v>189434</v>
      </c>
      <c r="E7" s="22">
        <v>10158</v>
      </c>
    </row>
    <row r="8" spans="2:5" x14ac:dyDescent="0.25">
      <c r="B8" s="21" t="s">
        <v>39</v>
      </c>
      <c r="C8" s="23">
        <v>173530</v>
      </c>
      <c r="D8" s="22">
        <v>173530</v>
      </c>
      <c r="E8" s="22">
        <v>5745</v>
      </c>
    </row>
    <row r="9" spans="2:5" x14ac:dyDescent="0.25">
      <c r="B9" s="21" t="s">
        <v>38</v>
      </c>
      <c r="C9" s="23">
        <v>168679</v>
      </c>
      <c r="D9" s="22">
        <v>168679</v>
      </c>
      <c r="E9" s="22">
        <v>6264</v>
      </c>
    </row>
  </sheetData>
  <conditionalFormatting pivot="1" sqref="D4:D9">
    <cfRule type="dataBar" priority="1">
      <dataBar showValue="0">
        <cfvo type="min"/>
        <cfvo type="max"/>
        <color rgb="FF63C384"/>
      </dataBar>
      <extLst>
        <ext xmlns:x14="http://schemas.microsoft.com/office/spreadsheetml/2009/9/main" uri="{B025F937-C7B1-47D3-B67F-A62EFF666E3E}">
          <x14:id>{5F1CF62D-D134-4FF0-AA7B-FB916ED5C497}</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5F1CF62D-D134-4FF0-AA7B-FB916ED5C497}">
            <x14:dataBar minLength="0" maxLength="100" border="1" negativeBarBorderColorSameAsPositive="0">
              <x14:cfvo type="autoMin"/>
              <x14:cfvo type="autoMax"/>
              <x14:borderColor rgb="FF63C384"/>
              <x14:negativeFillColor rgb="FFFF0000"/>
              <x14:negativeBorderColor rgb="FFFF0000"/>
              <x14:axisColor rgb="FF000000"/>
            </x14:dataBar>
          </x14:cfRule>
          <xm:sqref>D4:D9</xm:sqref>
        </x14:conditionalFormatting>
      </x14:conditionalFormattings>
    </ex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62158-12F6-4325-B781-782B70CAA3C1}">
  <dimension ref="B3:C9"/>
  <sheetViews>
    <sheetView workbookViewId="0">
      <selection activeCell="G11" sqref="G11"/>
    </sheetView>
  </sheetViews>
  <sheetFormatPr defaultRowHeight="15" x14ac:dyDescent="0.25"/>
  <cols>
    <col min="2" max="2" width="19.42578125" bestFit="1" customWidth="1"/>
    <col min="3" max="5" width="13.42578125" bestFit="1" customWidth="1"/>
  </cols>
  <sheetData>
    <row r="3" spans="2:3" x14ac:dyDescent="0.25">
      <c r="B3" s="20" t="s">
        <v>65</v>
      </c>
      <c r="C3" t="s">
        <v>70</v>
      </c>
    </row>
    <row r="4" spans="2:3" x14ac:dyDescent="0.25">
      <c r="B4" s="21" t="s">
        <v>15</v>
      </c>
      <c r="C4" s="24">
        <v>44.990867579908674</v>
      </c>
    </row>
    <row r="5" spans="2:3" x14ac:dyDescent="0.25">
      <c r="B5" s="21" t="s">
        <v>33</v>
      </c>
      <c r="C5" s="24">
        <v>37.303128371089535</v>
      </c>
    </row>
    <row r="6" spans="2:3" x14ac:dyDescent="0.25">
      <c r="B6" s="21" t="s">
        <v>24</v>
      </c>
      <c r="C6" s="24">
        <v>33.88697318007663</v>
      </c>
    </row>
    <row r="7" spans="2:3" x14ac:dyDescent="0.25">
      <c r="B7" s="21" t="s">
        <v>26</v>
      </c>
      <c r="C7" s="24">
        <v>32.807189542483663</v>
      </c>
    </row>
    <row r="8" spans="2:3" x14ac:dyDescent="0.25">
      <c r="B8" s="21" t="s">
        <v>22</v>
      </c>
      <c r="C8" s="24">
        <v>32.301656920077974</v>
      </c>
    </row>
    <row r="9" spans="2:3" x14ac:dyDescent="0.25">
      <c r="B9" s="21" t="s">
        <v>66</v>
      </c>
      <c r="C9" s="24">
        <v>35.949565217391303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77A0F-026E-4E91-A4A5-B4FECAF7100B}">
  <dimension ref="A1:E301"/>
  <sheetViews>
    <sheetView workbookViewId="0">
      <selection activeCell="J20" sqref="J20"/>
    </sheetView>
  </sheetViews>
  <sheetFormatPr defaultRowHeight="15" x14ac:dyDescent="0.25"/>
  <cols>
    <col min="1" max="1" width="16" bestFit="1" customWidth="1"/>
    <col min="2" max="2" width="13" bestFit="1" customWidth="1"/>
    <col min="3" max="3" width="21.85546875" bestFit="1" customWidth="1"/>
  </cols>
  <sheetData>
    <row r="1" spans="1:5" x14ac:dyDescent="0.25">
      <c r="A1" s="6" t="s">
        <v>11</v>
      </c>
      <c r="B1" s="6" t="s">
        <v>12</v>
      </c>
      <c r="C1" s="6" t="s">
        <v>0</v>
      </c>
      <c r="D1" s="10" t="s">
        <v>1</v>
      </c>
      <c r="E1" s="10" t="s">
        <v>50</v>
      </c>
    </row>
    <row r="2" spans="1:5" x14ac:dyDescent="0.25">
      <c r="A2" t="s">
        <v>40</v>
      </c>
      <c r="B2" t="s">
        <v>37</v>
      </c>
      <c r="C2" t="s">
        <v>30</v>
      </c>
      <c r="D2" s="4">
        <v>1624</v>
      </c>
      <c r="E2" s="5">
        <v>114</v>
      </c>
    </row>
    <row r="3" spans="1:5" x14ac:dyDescent="0.25">
      <c r="A3" t="s">
        <v>8</v>
      </c>
      <c r="B3" t="s">
        <v>35</v>
      </c>
      <c r="C3" t="s">
        <v>32</v>
      </c>
      <c r="D3" s="4">
        <v>6706</v>
      </c>
      <c r="E3" s="5">
        <v>459</v>
      </c>
    </row>
    <row r="4" spans="1:5" x14ac:dyDescent="0.25">
      <c r="A4" t="s">
        <v>9</v>
      </c>
      <c r="B4" t="s">
        <v>35</v>
      </c>
      <c r="C4" t="s">
        <v>4</v>
      </c>
      <c r="D4" s="4">
        <v>959</v>
      </c>
      <c r="E4" s="5">
        <v>147</v>
      </c>
    </row>
    <row r="5" spans="1:5" x14ac:dyDescent="0.25">
      <c r="A5" t="s">
        <v>41</v>
      </c>
      <c r="B5" t="s">
        <v>36</v>
      </c>
      <c r="C5" t="s">
        <v>18</v>
      </c>
      <c r="D5" s="4">
        <v>9632</v>
      </c>
      <c r="E5" s="5">
        <v>288</v>
      </c>
    </row>
    <row r="6" spans="1:5" x14ac:dyDescent="0.25">
      <c r="A6" t="s">
        <v>6</v>
      </c>
      <c r="B6" t="s">
        <v>39</v>
      </c>
      <c r="C6" t="s">
        <v>25</v>
      </c>
      <c r="D6" s="4">
        <v>2100</v>
      </c>
      <c r="E6" s="5">
        <v>414</v>
      </c>
    </row>
    <row r="7" spans="1:5" x14ac:dyDescent="0.25">
      <c r="A7" t="s">
        <v>40</v>
      </c>
      <c r="B7" t="s">
        <v>35</v>
      </c>
      <c r="C7" t="s">
        <v>33</v>
      </c>
      <c r="D7" s="4">
        <v>8869</v>
      </c>
      <c r="E7" s="5">
        <v>432</v>
      </c>
    </row>
    <row r="8" spans="1:5" x14ac:dyDescent="0.25">
      <c r="A8" t="s">
        <v>6</v>
      </c>
      <c r="B8" t="s">
        <v>38</v>
      </c>
      <c r="C8" t="s">
        <v>31</v>
      </c>
      <c r="D8" s="4">
        <v>2681</v>
      </c>
      <c r="E8" s="5">
        <v>54</v>
      </c>
    </row>
    <row r="9" spans="1:5" x14ac:dyDescent="0.25">
      <c r="A9" t="s">
        <v>8</v>
      </c>
      <c r="B9" t="s">
        <v>35</v>
      </c>
      <c r="C9" t="s">
        <v>22</v>
      </c>
      <c r="D9" s="4">
        <v>5012</v>
      </c>
      <c r="E9" s="5">
        <v>210</v>
      </c>
    </row>
    <row r="10" spans="1:5" x14ac:dyDescent="0.25">
      <c r="A10" t="s">
        <v>7</v>
      </c>
      <c r="B10" t="s">
        <v>38</v>
      </c>
      <c r="C10" t="s">
        <v>14</v>
      </c>
      <c r="D10" s="4">
        <v>1281</v>
      </c>
      <c r="E10" s="5">
        <v>75</v>
      </c>
    </row>
    <row r="11" spans="1:5" x14ac:dyDescent="0.25">
      <c r="A11" t="s">
        <v>5</v>
      </c>
      <c r="B11" t="s">
        <v>37</v>
      </c>
      <c r="C11" t="s">
        <v>14</v>
      </c>
      <c r="D11" s="4">
        <v>4991</v>
      </c>
      <c r="E11" s="5">
        <v>12</v>
      </c>
    </row>
    <row r="12" spans="1:5" x14ac:dyDescent="0.25">
      <c r="A12" t="s">
        <v>2</v>
      </c>
      <c r="B12" t="s">
        <v>39</v>
      </c>
      <c r="C12" t="s">
        <v>25</v>
      </c>
      <c r="D12" s="4">
        <v>1785</v>
      </c>
      <c r="E12" s="5">
        <v>462</v>
      </c>
    </row>
    <row r="13" spans="1:5" x14ac:dyDescent="0.25">
      <c r="A13" t="s">
        <v>3</v>
      </c>
      <c r="B13" t="s">
        <v>37</v>
      </c>
      <c r="C13" t="s">
        <v>17</v>
      </c>
      <c r="D13" s="4">
        <v>3983</v>
      </c>
      <c r="E13" s="5">
        <v>144</v>
      </c>
    </row>
    <row r="14" spans="1:5" x14ac:dyDescent="0.25">
      <c r="A14" t="s">
        <v>9</v>
      </c>
      <c r="B14" t="s">
        <v>38</v>
      </c>
      <c r="C14" t="s">
        <v>16</v>
      </c>
      <c r="D14" s="4">
        <v>2646</v>
      </c>
      <c r="E14" s="5">
        <v>120</v>
      </c>
    </row>
    <row r="15" spans="1:5" x14ac:dyDescent="0.25">
      <c r="A15" t="s">
        <v>2</v>
      </c>
      <c r="B15" t="s">
        <v>34</v>
      </c>
      <c r="C15" t="s">
        <v>13</v>
      </c>
      <c r="D15" s="4">
        <v>252</v>
      </c>
      <c r="E15" s="5">
        <v>54</v>
      </c>
    </row>
    <row r="16" spans="1:5" x14ac:dyDescent="0.25">
      <c r="A16" t="s">
        <v>3</v>
      </c>
      <c r="B16" t="s">
        <v>35</v>
      </c>
      <c r="C16" t="s">
        <v>25</v>
      </c>
      <c r="D16" s="4">
        <v>2464</v>
      </c>
      <c r="E16" s="5">
        <v>234</v>
      </c>
    </row>
    <row r="17" spans="1:5" x14ac:dyDescent="0.25">
      <c r="A17" t="s">
        <v>3</v>
      </c>
      <c r="B17" t="s">
        <v>35</v>
      </c>
      <c r="C17" t="s">
        <v>29</v>
      </c>
      <c r="D17" s="4">
        <v>2114</v>
      </c>
      <c r="E17" s="5">
        <v>66</v>
      </c>
    </row>
    <row r="18" spans="1:5" x14ac:dyDescent="0.25">
      <c r="A18" t="s">
        <v>6</v>
      </c>
      <c r="B18" t="s">
        <v>37</v>
      </c>
      <c r="C18" t="s">
        <v>31</v>
      </c>
      <c r="D18" s="4">
        <v>7693</v>
      </c>
      <c r="E18" s="5">
        <v>87</v>
      </c>
    </row>
    <row r="19" spans="1:5" x14ac:dyDescent="0.25">
      <c r="A19" t="s">
        <v>5</v>
      </c>
      <c r="B19" t="s">
        <v>34</v>
      </c>
      <c r="C19" t="s">
        <v>20</v>
      </c>
      <c r="D19" s="4">
        <v>15610</v>
      </c>
      <c r="E19" s="5">
        <v>339</v>
      </c>
    </row>
    <row r="20" spans="1:5" x14ac:dyDescent="0.25">
      <c r="A20" t="s">
        <v>41</v>
      </c>
      <c r="B20" t="s">
        <v>34</v>
      </c>
      <c r="C20" t="s">
        <v>22</v>
      </c>
      <c r="D20" s="4">
        <v>336</v>
      </c>
      <c r="E20" s="5">
        <v>144</v>
      </c>
    </row>
    <row r="21" spans="1:5" x14ac:dyDescent="0.25">
      <c r="A21" t="s">
        <v>2</v>
      </c>
      <c r="B21" t="s">
        <v>39</v>
      </c>
      <c r="C21" t="s">
        <v>20</v>
      </c>
      <c r="D21" s="4">
        <v>9443</v>
      </c>
      <c r="E21" s="5">
        <v>162</v>
      </c>
    </row>
    <row r="22" spans="1:5" x14ac:dyDescent="0.25">
      <c r="A22" t="s">
        <v>9</v>
      </c>
      <c r="B22" t="s">
        <v>34</v>
      </c>
      <c r="C22" t="s">
        <v>23</v>
      </c>
      <c r="D22" s="4">
        <v>8155</v>
      </c>
      <c r="E22" s="5">
        <v>90</v>
      </c>
    </row>
    <row r="23" spans="1:5" x14ac:dyDescent="0.25">
      <c r="A23" t="s">
        <v>8</v>
      </c>
      <c r="B23" t="s">
        <v>38</v>
      </c>
      <c r="C23" t="s">
        <v>23</v>
      </c>
      <c r="D23" s="4">
        <v>1701</v>
      </c>
      <c r="E23" s="5">
        <v>234</v>
      </c>
    </row>
    <row r="24" spans="1:5" x14ac:dyDescent="0.25">
      <c r="A24" t="s">
        <v>10</v>
      </c>
      <c r="B24" t="s">
        <v>38</v>
      </c>
      <c r="C24" t="s">
        <v>22</v>
      </c>
      <c r="D24" s="4">
        <v>2205</v>
      </c>
      <c r="E24" s="5">
        <v>141</v>
      </c>
    </row>
    <row r="25" spans="1:5" x14ac:dyDescent="0.25">
      <c r="A25" t="s">
        <v>8</v>
      </c>
      <c r="B25" t="s">
        <v>37</v>
      </c>
      <c r="C25" t="s">
        <v>19</v>
      </c>
      <c r="D25" s="4">
        <v>1771</v>
      </c>
      <c r="E25" s="5">
        <v>204</v>
      </c>
    </row>
    <row r="26" spans="1:5" x14ac:dyDescent="0.25">
      <c r="A26" t="s">
        <v>41</v>
      </c>
      <c r="B26" t="s">
        <v>35</v>
      </c>
      <c r="C26" t="s">
        <v>15</v>
      </c>
      <c r="D26" s="4">
        <v>2114</v>
      </c>
      <c r="E26" s="5">
        <v>186</v>
      </c>
    </row>
    <row r="27" spans="1:5" x14ac:dyDescent="0.25">
      <c r="A27" t="s">
        <v>41</v>
      </c>
      <c r="B27" t="s">
        <v>36</v>
      </c>
      <c r="C27" t="s">
        <v>13</v>
      </c>
      <c r="D27" s="4">
        <v>10311</v>
      </c>
      <c r="E27" s="5">
        <v>231</v>
      </c>
    </row>
    <row r="28" spans="1:5" x14ac:dyDescent="0.25">
      <c r="A28" t="s">
        <v>3</v>
      </c>
      <c r="B28" t="s">
        <v>39</v>
      </c>
      <c r="C28" t="s">
        <v>16</v>
      </c>
      <c r="D28" s="4">
        <v>21</v>
      </c>
      <c r="E28" s="5">
        <v>168</v>
      </c>
    </row>
    <row r="29" spans="1:5" x14ac:dyDescent="0.25">
      <c r="A29" t="s">
        <v>10</v>
      </c>
      <c r="B29" t="s">
        <v>35</v>
      </c>
      <c r="C29" t="s">
        <v>20</v>
      </c>
      <c r="D29" s="4">
        <v>1974</v>
      </c>
      <c r="E29" s="5">
        <v>195</v>
      </c>
    </row>
    <row r="30" spans="1:5" x14ac:dyDescent="0.25">
      <c r="A30" t="s">
        <v>5</v>
      </c>
      <c r="B30" t="s">
        <v>36</v>
      </c>
      <c r="C30" t="s">
        <v>23</v>
      </c>
      <c r="D30" s="4">
        <v>6314</v>
      </c>
      <c r="E30" s="5">
        <v>15</v>
      </c>
    </row>
    <row r="31" spans="1:5" x14ac:dyDescent="0.25">
      <c r="A31" t="s">
        <v>10</v>
      </c>
      <c r="B31" t="s">
        <v>37</v>
      </c>
      <c r="C31" t="s">
        <v>23</v>
      </c>
      <c r="D31" s="4">
        <v>4683</v>
      </c>
      <c r="E31" s="5">
        <v>30</v>
      </c>
    </row>
    <row r="32" spans="1:5" x14ac:dyDescent="0.25">
      <c r="A32" t="s">
        <v>41</v>
      </c>
      <c r="B32" t="s">
        <v>37</v>
      </c>
      <c r="C32" t="s">
        <v>24</v>
      </c>
      <c r="D32" s="4">
        <v>6398</v>
      </c>
      <c r="E32" s="5">
        <v>102</v>
      </c>
    </row>
    <row r="33" spans="1:5" x14ac:dyDescent="0.25">
      <c r="A33" t="s">
        <v>2</v>
      </c>
      <c r="B33" t="s">
        <v>35</v>
      </c>
      <c r="C33" t="s">
        <v>19</v>
      </c>
      <c r="D33" s="4">
        <v>553</v>
      </c>
      <c r="E33" s="5">
        <v>15</v>
      </c>
    </row>
    <row r="34" spans="1:5" x14ac:dyDescent="0.25">
      <c r="A34" t="s">
        <v>8</v>
      </c>
      <c r="B34" t="s">
        <v>39</v>
      </c>
      <c r="C34" t="s">
        <v>30</v>
      </c>
      <c r="D34" s="4">
        <v>7021</v>
      </c>
      <c r="E34" s="5">
        <v>183</v>
      </c>
    </row>
    <row r="35" spans="1:5" x14ac:dyDescent="0.25">
      <c r="A35" t="s">
        <v>40</v>
      </c>
      <c r="B35" t="s">
        <v>39</v>
      </c>
      <c r="C35" t="s">
        <v>22</v>
      </c>
      <c r="D35" s="4">
        <v>5817</v>
      </c>
      <c r="E35" s="5">
        <v>12</v>
      </c>
    </row>
    <row r="36" spans="1:5" x14ac:dyDescent="0.25">
      <c r="A36" t="s">
        <v>41</v>
      </c>
      <c r="B36" t="s">
        <v>39</v>
      </c>
      <c r="C36" t="s">
        <v>14</v>
      </c>
      <c r="D36" s="4">
        <v>3976</v>
      </c>
      <c r="E36" s="5">
        <v>72</v>
      </c>
    </row>
    <row r="37" spans="1:5" x14ac:dyDescent="0.25">
      <c r="A37" t="s">
        <v>6</v>
      </c>
      <c r="B37" t="s">
        <v>38</v>
      </c>
      <c r="C37" t="s">
        <v>27</v>
      </c>
      <c r="D37" s="4">
        <v>1134</v>
      </c>
      <c r="E37" s="5">
        <v>282</v>
      </c>
    </row>
    <row r="38" spans="1:5" x14ac:dyDescent="0.25">
      <c r="A38" t="s">
        <v>2</v>
      </c>
      <c r="B38" t="s">
        <v>39</v>
      </c>
      <c r="C38" t="s">
        <v>28</v>
      </c>
      <c r="D38" s="4">
        <v>6027</v>
      </c>
      <c r="E38" s="5">
        <v>144</v>
      </c>
    </row>
    <row r="39" spans="1:5" x14ac:dyDescent="0.25">
      <c r="A39" t="s">
        <v>6</v>
      </c>
      <c r="B39" t="s">
        <v>37</v>
      </c>
      <c r="C39" t="s">
        <v>16</v>
      </c>
      <c r="D39" s="4">
        <v>1904</v>
      </c>
      <c r="E39" s="5">
        <v>405</v>
      </c>
    </row>
    <row r="40" spans="1:5" x14ac:dyDescent="0.25">
      <c r="A40" t="s">
        <v>7</v>
      </c>
      <c r="B40" t="s">
        <v>34</v>
      </c>
      <c r="C40" t="s">
        <v>32</v>
      </c>
      <c r="D40" s="4">
        <v>3262</v>
      </c>
      <c r="E40" s="5">
        <v>75</v>
      </c>
    </row>
    <row r="41" spans="1:5" x14ac:dyDescent="0.25">
      <c r="A41" t="s">
        <v>40</v>
      </c>
      <c r="B41" t="s">
        <v>34</v>
      </c>
      <c r="C41" t="s">
        <v>27</v>
      </c>
      <c r="D41" s="4">
        <v>2289</v>
      </c>
      <c r="E41" s="5">
        <v>135</v>
      </c>
    </row>
    <row r="42" spans="1:5" x14ac:dyDescent="0.25">
      <c r="A42" t="s">
        <v>5</v>
      </c>
      <c r="B42" t="s">
        <v>34</v>
      </c>
      <c r="C42" t="s">
        <v>27</v>
      </c>
      <c r="D42" s="4">
        <v>6986</v>
      </c>
      <c r="E42" s="5">
        <v>21</v>
      </c>
    </row>
    <row r="43" spans="1:5" x14ac:dyDescent="0.25">
      <c r="A43" t="s">
        <v>2</v>
      </c>
      <c r="B43" t="s">
        <v>38</v>
      </c>
      <c r="C43" t="s">
        <v>23</v>
      </c>
      <c r="D43" s="4">
        <v>4417</v>
      </c>
      <c r="E43" s="5">
        <v>153</v>
      </c>
    </row>
    <row r="44" spans="1:5" x14ac:dyDescent="0.25">
      <c r="A44" t="s">
        <v>6</v>
      </c>
      <c r="B44" t="s">
        <v>34</v>
      </c>
      <c r="C44" t="s">
        <v>15</v>
      </c>
      <c r="D44" s="4">
        <v>1442</v>
      </c>
      <c r="E44" s="5">
        <v>15</v>
      </c>
    </row>
    <row r="45" spans="1:5" x14ac:dyDescent="0.25">
      <c r="A45" t="s">
        <v>3</v>
      </c>
      <c r="B45" t="s">
        <v>35</v>
      </c>
      <c r="C45" t="s">
        <v>14</v>
      </c>
      <c r="D45" s="4">
        <v>2415</v>
      </c>
      <c r="E45" s="5">
        <v>255</v>
      </c>
    </row>
    <row r="46" spans="1:5" x14ac:dyDescent="0.25">
      <c r="A46" t="s">
        <v>2</v>
      </c>
      <c r="B46" t="s">
        <v>37</v>
      </c>
      <c r="C46" t="s">
        <v>19</v>
      </c>
      <c r="D46" s="4">
        <v>238</v>
      </c>
      <c r="E46" s="5">
        <v>18</v>
      </c>
    </row>
    <row r="47" spans="1:5" x14ac:dyDescent="0.25">
      <c r="A47" t="s">
        <v>6</v>
      </c>
      <c r="B47" t="s">
        <v>37</v>
      </c>
      <c r="C47" t="s">
        <v>23</v>
      </c>
      <c r="D47" s="4">
        <v>4949</v>
      </c>
      <c r="E47" s="5">
        <v>189</v>
      </c>
    </row>
    <row r="48" spans="1:5" x14ac:dyDescent="0.25">
      <c r="A48" t="s">
        <v>5</v>
      </c>
      <c r="B48" t="s">
        <v>38</v>
      </c>
      <c r="C48" t="s">
        <v>32</v>
      </c>
      <c r="D48" s="4">
        <v>5075</v>
      </c>
      <c r="E48" s="5">
        <v>21</v>
      </c>
    </row>
    <row r="49" spans="1:5" x14ac:dyDescent="0.25">
      <c r="A49" t="s">
        <v>3</v>
      </c>
      <c r="B49" t="s">
        <v>36</v>
      </c>
      <c r="C49" t="s">
        <v>16</v>
      </c>
      <c r="D49" s="4">
        <v>9198</v>
      </c>
      <c r="E49" s="5">
        <v>36</v>
      </c>
    </row>
    <row r="50" spans="1:5" x14ac:dyDescent="0.25">
      <c r="A50" t="s">
        <v>6</v>
      </c>
      <c r="B50" t="s">
        <v>34</v>
      </c>
      <c r="C50" t="s">
        <v>29</v>
      </c>
      <c r="D50" s="4">
        <v>3339</v>
      </c>
      <c r="E50" s="5">
        <v>75</v>
      </c>
    </row>
    <row r="51" spans="1:5" x14ac:dyDescent="0.25">
      <c r="A51" t="s">
        <v>40</v>
      </c>
      <c r="B51" t="s">
        <v>34</v>
      </c>
      <c r="C51" t="s">
        <v>17</v>
      </c>
      <c r="D51" s="4">
        <v>5019</v>
      </c>
      <c r="E51" s="5">
        <v>156</v>
      </c>
    </row>
    <row r="52" spans="1:5" x14ac:dyDescent="0.25">
      <c r="A52" t="s">
        <v>5</v>
      </c>
      <c r="B52" t="s">
        <v>36</v>
      </c>
      <c r="C52" t="s">
        <v>16</v>
      </c>
      <c r="D52" s="4">
        <v>16184</v>
      </c>
      <c r="E52" s="5">
        <v>39</v>
      </c>
    </row>
    <row r="53" spans="1:5" x14ac:dyDescent="0.25">
      <c r="A53" t="s">
        <v>6</v>
      </c>
      <c r="B53" t="s">
        <v>36</v>
      </c>
      <c r="C53" t="s">
        <v>21</v>
      </c>
      <c r="D53" s="4">
        <v>497</v>
      </c>
      <c r="E53" s="5">
        <v>63</v>
      </c>
    </row>
    <row r="54" spans="1:5" x14ac:dyDescent="0.25">
      <c r="A54" t="s">
        <v>2</v>
      </c>
      <c r="B54" t="s">
        <v>36</v>
      </c>
      <c r="C54" t="s">
        <v>29</v>
      </c>
      <c r="D54" s="4">
        <v>8211</v>
      </c>
      <c r="E54" s="5">
        <v>75</v>
      </c>
    </row>
    <row r="55" spans="1:5" x14ac:dyDescent="0.25">
      <c r="A55" t="s">
        <v>2</v>
      </c>
      <c r="B55" t="s">
        <v>38</v>
      </c>
      <c r="C55" t="s">
        <v>28</v>
      </c>
      <c r="D55" s="4">
        <v>6580</v>
      </c>
      <c r="E55" s="5">
        <v>183</v>
      </c>
    </row>
    <row r="56" spans="1:5" x14ac:dyDescent="0.25">
      <c r="A56" t="s">
        <v>41</v>
      </c>
      <c r="B56" t="s">
        <v>35</v>
      </c>
      <c r="C56" t="s">
        <v>13</v>
      </c>
      <c r="D56" s="4">
        <v>4760</v>
      </c>
      <c r="E56" s="5">
        <v>69</v>
      </c>
    </row>
    <row r="57" spans="1:5" x14ac:dyDescent="0.25">
      <c r="A57" t="s">
        <v>40</v>
      </c>
      <c r="B57" t="s">
        <v>36</v>
      </c>
      <c r="C57" t="s">
        <v>25</v>
      </c>
      <c r="D57" s="4">
        <v>5439</v>
      </c>
      <c r="E57" s="5">
        <v>30</v>
      </c>
    </row>
    <row r="58" spans="1:5" x14ac:dyDescent="0.25">
      <c r="A58" t="s">
        <v>41</v>
      </c>
      <c r="B58" t="s">
        <v>34</v>
      </c>
      <c r="C58" t="s">
        <v>17</v>
      </c>
      <c r="D58" s="4">
        <v>1463</v>
      </c>
      <c r="E58" s="5">
        <v>39</v>
      </c>
    </row>
    <row r="59" spans="1:5" x14ac:dyDescent="0.25">
      <c r="A59" t="s">
        <v>3</v>
      </c>
      <c r="B59" t="s">
        <v>34</v>
      </c>
      <c r="C59" t="s">
        <v>32</v>
      </c>
      <c r="D59" s="4">
        <v>7777</v>
      </c>
      <c r="E59" s="5">
        <v>504</v>
      </c>
    </row>
    <row r="60" spans="1:5" x14ac:dyDescent="0.25">
      <c r="A60" t="s">
        <v>9</v>
      </c>
      <c r="B60" t="s">
        <v>37</v>
      </c>
      <c r="C60" t="s">
        <v>29</v>
      </c>
      <c r="D60" s="4">
        <v>1085</v>
      </c>
      <c r="E60" s="5">
        <v>273</v>
      </c>
    </row>
    <row r="61" spans="1:5" x14ac:dyDescent="0.25">
      <c r="A61" t="s">
        <v>5</v>
      </c>
      <c r="B61" t="s">
        <v>37</v>
      </c>
      <c r="C61" t="s">
        <v>31</v>
      </c>
      <c r="D61" s="4">
        <v>182</v>
      </c>
      <c r="E61" s="5">
        <v>48</v>
      </c>
    </row>
    <row r="62" spans="1:5" x14ac:dyDescent="0.25">
      <c r="A62" t="s">
        <v>6</v>
      </c>
      <c r="B62" t="s">
        <v>34</v>
      </c>
      <c r="C62" t="s">
        <v>27</v>
      </c>
      <c r="D62" s="4">
        <v>4242</v>
      </c>
      <c r="E62" s="5">
        <v>207</v>
      </c>
    </row>
    <row r="63" spans="1:5" x14ac:dyDescent="0.25">
      <c r="A63" t="s">
        <v>6</v>
      </c>
      <c r="B63" t="s">
        <v>36</v>
      </c>
      <c r="C63" t="s">
        <v>32</v>
      </c>
      <c r="D63" s="4">
        <v>6118</v>
      </c>
      <c r="E63" s="5">
        <v>9</v>
      </c>
    </row>
    <row r="64" spans="1:5" x14ac:dyDescent="0.25">
      <c r="A64" t="s">
        <v>10</v>
      </c>
      <c r="B64" t="s">
        <v>36</v>
      </c>
      <c r="C64" t="s">
        <v>23</v>
      </c>
      <c r="D64" s="4">
        <v>2317</v>
      </c>
      <c r="E64" s="5">
        <v>261</v>
      </c>
    </row>
    <row r="65" spans="1:5" x14ac:dyDescent="0.25">
      <c r="A65" t="s">
        <v>6</v>
      </c>
      <c r="B65" t="s">
        <v>38</v>
      </c>
      <c r="C65" t="s">
        <v>16</v>
      </c>
      <c r="D65" s="4">
        <v>938</v>
      </c>
      <c r="E65" s="5">
        <v>6</v>
      </c>
    </row>
    <row r="66" spans="1:5" x14ac:dyDescent="0.25">
      <c r="A66" t="s">
        <v>8</v>
      </c>
      <c r="B66" t="s">
        <v>37</v>
      </c>
      <c r="C66" t="s">
        <v>15</v>
      </c>
      <c r="D66" s="4">
        <v>9709</v>
      </c>
      <c r="E66" s="5">
        <v>30</v>
      </c>
    </row>
    <row r="67" spans="1:5" x14ac:dyDescent="0.25">
      <c r="A67" t="s">
        <v>7</v>
      </c>
      <c r="B67" t="s">
        <v>34</v>
      </c>
      <c r="C67" t="s">
        <v>20</v>
      </c>
      <c r="D67" s="4">
        <v>2205</v>
      </c>
      <c r="E67" s="5">
        <v>138</v>
      </c>
    </row>
    <row r="68" spans="1:5" x14ac:dyDescent="0.25">
      <c r="A68" t="s">
        <v>7</v>
      </c>
      <c r="B68" t="s">
        <v>37</v>
      </c>
      <c r="C68" t="s">
        <v>17</v>
      </c>
      <c r="D68" s="4">
        <v>4487</v>
      </c>
      <c r="E68" s="5">
        <v>111</v>
      </c>
    </row>
    <row r="69" spans="1:5" x14ac:dyDescent="0.25">
      <c r="A69" t="s">
        <v>5</v>
      </c>
      <c r="B69" t="s">
        <v>35</v>
      </c>
      <c r="C69" t="s">
        <v>18</v>
      </c>
      <c r="D69" s="4">
        <v>2415</v>
      </c>
      <c r="E69" s="5">
        <v>15</v>
      </c>
    </row>
    <row r="70" spans="1:5" x14ac:dyDescent="0.25">
      <c r="A70" t="s">
        <v>40</v>
      </c>
      <c r="B70" t="s">
        <v>34</v>
      </c>
      <c r="C70" t="s">
        <v>19</v>
      </c>
      <c r="D70" s="4">
        <v>4018</v>
      </c>
      <c r="E70" s="5">
        <v>162</v>
      </c>
    </row>
    <row r="71" spans="1:5" x14ac:dyDescent="0.25">
      <c r="A71" t="s">
        <v>5</v>
      </c>
      <c r="B71" t="s">
        <v>34</v>
      </c>
      <c r="C71" t="s">
        <v>19</v>
      </c>
      <c r="D71" s="4">
        <v>861</v>
      </c>
      <c r="E71" s="5">
        <v>195</v>
      </c>
    </row>
    <row r="72" spans="1:5" x14ac:dyDescent="0.25">
      <c r="A72" t="s">
        <v>10</v>
      </c>
      <c r="B72" t="s">
        <v>38</v>
      </c>
      <c r="C72" t="s">
        <v>14</v>
      </c>
      <c r="D72" s="4">
        <v>5586</v>
      </c>
      <c r="E72" s="5">
        <v>525</v>
      </c>
    </row>
    <row r="73" spans="1:5" x14ac:dyDescent="0.25">
      <c r="A73" t="s">
        <v>7</v>
      </c>
      <c r="B73" t="s">
        <v>34</v>
      </c>
      <c r="C73" t="s">
        <v>33</v>
      </c>
      <c r="D73" s="4">
        <v>2226</v>
      </c>
      <c r="E73" s="5">
        <v>48</v>
      </c>
    </row>
    <row r="74" spans="1:5" x14ac:dyDescent="0.25">
      <c r="A74" t="s">
        <v>9</v>
      </c>
      <c r="B74" t="s">
        <v>34</v>
      </c>
      <c r="C74" t="s">
        <v>28</v>
      </c>
      <c r="D74" s="4">
        <v>14329</v>
      </c>
      <c r="E74" s="5">
        <v>150</v>
      </c>
    </row>
    <row r="75" spans="1:5" x14ac:dyDescent="0.25">
      <c r="A75" t="s">
        <v>9</v>
      </c>
      <c r="B75" t="s">
        <v>34</v>
      </c>
      <c r="C75" t="s">
        <v>20</v>
      </c>
      <c r="D75" s="4">
        <v>8463</v>
      </c>
      <c r="E75" s="5">
        <v>492</v>
      </c>
    </row>
    <row r="76" spans="1:5" x14ac:dyDescent="0.25">
      <c r="A76" t="s">
        <v>5</v>
      </c>
      <c r="B76" t="s">
        <v>34</v>
      </c>
      <c r="C76" t="s">
        <v>29</v>
      </c>
      <c r="D76" s="4">
        <v>2891</v>
      </c>
      <c r="E76" s="5">
        <v>102</v>
      </c>
    </row>
    <row r="77" spans="1:5" x14ac:dyDescent="0.25">
      <c r="A77" t="s">
        <v>3</v>
      </c>
      <c r="B77" t="s">
        <v>36</v>
      </c>
      <c r="C77" t="s">
        <v>23</v>
      </c>
      <c r="D77" s="4">
        <v>3773</v>
      </c>
      <c r="E77" s="5">
        <v>165</v>
      </c>
    </row>
    <row r="78" spans="1:5" x14ac:dyDescent="0.25">
      <c r="A78" t="s">
        <v>41</v>
      </c>
      <c r="B78" t="s">
        <v>36</v>
      </c>
      <c r="C78" t="s">
        <v>28</v>
      </c>
      <c r="D78" s="4">
        <v>854</v>
      </c>
      <c r="E78" s="5">
        <v>309</v>
      </c>
    </row>
    <row r="79" spans="1:5" x14ac:dyDescent="0.25">
      <c r="A79" t="s">
        <v>6</v>
      </c>
      <c r="B79" t="s">
        <v>36</v>
      </c>
      <c r="C79" t="s">
        <v>17</v>
      </c>
      <c r="D79" s="4">
        <v>4970</v>
      </c>
      <c r="E79" s="5">
        <v>156</v>
      </c>
    </row>
    <row r="80" spans="1:5" x14ac:dyDescent="0.25">
      <c r="A80" t="s">
        <v>9</v>
      </c>
      <c r="B80" t="s">
        <v>35</v>
      </c>
      <c r="C80" t="s">
        <v>26</v>
      </c>
      <c r="D80" s="4">
        <v>98</v>
      </c>
      <c r="E80" s="5">
        <v>159</v>
      </c>
    </row>
    <row r="81" spans="1:5" x14ac:dyDescent="0.25">
      <c r="A81" t="s">
        <v>5</v>
      </c>
      <c r="B81" t="s">
        <v>35</v>
      </c>
      <c r="C81" t="s">
        <v>15</v>
      </c>
      <c r="D81" s="4">
        <v>13391</v>
      </c>
      <c r="E81" s="5">
        <v>201</v>
      </c>
    </row>
    <row r="82" spans="1:5" x14ac:dyDescent="0.25">
      <c r="A82" t="s">
        <v>8</v>
      </c>
      <c r="B82" t="s">
        <v>39</v>
      </c>
      <c r="C82" t="s">
        <v>31</v>
      </c>
      <c r="D82" s="4">
        <v>8890</v>
      </c>
      <c r="E82" s="5">
        <v>210</v>
      </c>
    </row>
    <row r="83" spans="1:5" x14ac:dyDescent="0.25">
      <c r="A83" t="s">
        <v>2</v>
      </c>
      <c r="B83" t="s">
        <v>38</v>
      </c>
      <c r="C83" t="s">
        <v>13</v>
      </c>
      <c r="D83" s="4">
        <v>56</v>
      </c>
      <c r="E83" s="5">
        <v>51</v>
      </c>
    </row>
    <row r="84" spans="1:5" x14ac:dyDescent="0.25">
      <c r="A84" t="s">
        <v>3</v>
      </c>
      <c r="B84" t="s">
        <v>36</v>
      </c>
      <c r="C84" t="s">
        <v>25</v>
      </c>
      <c r="D84" s="4">
        <v>3339</v>
      </c>
      <c r="E84" s="5">
        <v>39</v>
      </c>
    </row>
    <row r="85" spans="1:5" x14ac:dyDescent="0.25">
      <c r="A85" t="s">
        <v>10</v>
      </c>
      <c r="B85" t="s">
        <v>35</v>
      </c>
      <c r="C85" t="s">
        <v>18</v>
      </c>
      <c r="D85" s="4">
        <v>3808</v>
      </c>
      <c r="E85" s="5">
        <v>279</v>
      </c>
    </row>
    <row r="86" spans="1:5" x14ac:dyDescent="0.25">
      <c r="A86" t="s">
        <v>10</v>
      </c>
      <c r="B86" t="s">
        <v>38</v>
      </c>
      <c r="C86" t="s">
        <v>13</v>
      </c>
      <c r="D86" s="4">
        <v>63</v>
      </c>
      <c r="E86" s="5">
        <v>123</v>
      </c>
    </row>
    <row r="87" spans="1:5" x14ac:dyDescent="0.25">
      <c r="A87" t="s">
        <v>2</v>
      </c>
      <c r="B87" t="s">
        <v>39</v>
      </c>
      <c r="C87" t="s">
        <v>27</v>
      </c>
      <c r="D87" s="4">
        <v>7812</v>
      </c>
      <c r="E87" s="5">
        <v>81</v>
      </c>
    </row>
    <row r="88" spans="1:5" x14ac:dyDescent="0.25">
      <c r="A88" t="s">
        <v>40</v>
      </c>
      <c r="B88" t="s">
        <v>37</v>
      </c>
      <c r="C88" t="s">
        <v>19</v>
      </c>
      <c r="D88" s="4">
        <v>7693</v>
      </c>
      <c r="E88" s="5">
        <v>21</v>
      </c>
    </row>
    <row r="89" spans="1:5" x14ac:dyDescent="0.25">
      <c r="A89" t="s">
        <v>3</v>
      </c>
      <c r="B89" t="s">
        <v>36</v>
      </c>
      <c r="C89" t="s">
        <v>28</v>
      </c>
      <c r="D89" s="4">
        <v>973</v>
      </c>
      <c r="E89" s="5">
        <v>162</v>
      </c>
    </row>
    <row r="90" spans="1:5" x14ac:dyDescent="0.25">
      <c r="A90" t="s">
        <v>10</v>
      </c>
      <c r="B90" t="s">
        <v>35</v>
      </c>
      <c r="C90" t="s">
        <v>21</v>
      </c>
      <c r="D90" s="4">
        <v>567</v>
      </c>
      <c r="E90" s="5">
        <v>228</v>
      </c>
    </row>
    <row r="91" spans="1:5" x14ac:dyDescent="0.25">
      <c r="A91" t="s">
        <v>10</v>
      </c>
      <c r="B91" t="s">
        <v>36</v>
      </c>
      <c r="C91" t="s">
        <v>29</v>
      </c>
      <c r="D91" s="4">
        <v>2471</v>
      </c>
      <c r="E91" s="5">
        <v>342</v>
      </c>
    </row>
    <row r="92" spans="1:5" x14ac:dyDescent="0.25">
      <c r="A92" t="s">
        <v>5</v>
      </c>
      <c r="B92" t="s">
        <v>38</v>
      </c>
      <c r="C92" t="s">
        <v>13</v>
      </c>
      <c r="D92" s="4">
        <v>7189</v>
      </c>
      <c r="E92" s="5">
        <v>54</v>
      </c>
    </row>
    <row r="93" spans="1:5" x14ac:dyDescent="0.25">
      <c r="A93" t="s">
        <v>41</v>
      </c>
      <c r="B93" t="s">
        <v>35</v>
      </c>
      <c r="C93" t="s">
        <v>28</v>
      </c>
      <c r="D93" s="4">
        <v>7455</v>
      </c>
      <c r="E93" s="5">
        <v>216</v>
      </c>
    </row>
    <row r="94" spans="1:5" x14ac:dyDescent="0.25">
      <c r="A94" t="s">
        <v>3</v>
      </c>
      <c r="B94" t="s">
        <v>34</v>
      </c>
      <c r="C94" t="s">
        <v>26</v>
      </c>
      <c r="D94" s="4">
        <v>3108</v>
      </c>
      <c r="E94" s="5">
        <v>54</v>
      </c>
    </row>
    <row r="95" spans="1:5" x14ac:dyDescent="0.25">
      <c r="A95" t="s">
        <v>6</v>
      </c>
      <c r="B95" t="s">
        <v>38</v>
      </c>
      <c r="C95" t="s">
        <v>25</v>
      </c>
      <c r="D95" s="4">
        <v>469</v>
      </c>
      <c r="E95" s="5">
        <v>75</v>
      </c>
    </row>
    <row r="96" spans="1:5" x14ac:dyDescent="0.25">
      <c r="A96" t="s">
        <v>9</v>
      </c>
      <c r="B96" t="s">
        <v>37</v>
      </c>
      <c r="C96" t="s">
        <v>23</v>
      </c>
      <c r="D96" s="4">
        <v>2737</v>
      </c>
      <c r="E96" s="5">
        <v>93</v>
      </c>
    </row>
    <row r="97" spans="1:5" x14ac:dyDescent="0.25">
      <c r="A97" t="s">
        <v>9</v>
      </c>
      <c r="B97" t="s">
        <v>37</v>
      </c>
      <c r="C97" t="s">
        <v>25</v>
      </c>
      <c r="D97" s="4">
        <v>4305</v>
      </c>
      <c r="E97" s="5">
        <v>156</v>
      </c>
    </row>
    <row r="98" spans="1:5" x14ac:dyDescent="0.25">
      <c r="A98" t="s">
        <v>9</v>
      </c>
      <c r="B98" t="s">
        <v>38</v>
      </c>
      <c r="C98" t="s">
        <v>17</v>
      </c>
      <c r="D98" s="4">
        <v>2408</v>
      </c>
      <c r="E98" s="5">
        <v>9</v>
      </c>
    </row>
    <row r="99" spans="1:5" x14ac:dyDescent="0.25">
      <c r="A99" t="s">
        <v>3</v>
      </c>
      <c r="B99" t="s">
        <v>36</v>
      </c>
      <c r="C99" t="s">
        <v>19</v>
      </c>
      <c r="D99" s="4">
        <v>1281</v>
      </c>
      <c r="E99" s="5">
        <v>18</v>
      </c>
    </row>
    <row r="100" spans="1:5" x14ac:dyDescent="0.25">
      <c r="A100" t="s">
        <v>40</v>
      </c>
      <c r="B100" t="s">
        <v>35</v>
      </c>
      <c r="C100" t="s">
        <v>32</v>
      </c>
      <c r="D100" s="4">
        <v>12348</v>
      </c>
      <c r="E100" s="5">
        <v>234</v>
      </c>
    </row>
    <row r="101" spans="1:5" x14ac:dyDescent="0.25">
      <c r="A101" t="s">
        <v>3</v>
      </c>
      <c r="B101" t="s">
        <v>34</v>
      </c>
      <c r="C101" t="s">
        <v>28</v>
      </c>
      <c r="D101" s="4">
        <v>3689</v>
      </c>
      <c r="E101" s="5">
        <v>312</v>
      </c>
    </row>
    <row r="102" spans="1:5" x14ac:dyDescent="0.25">
      <c r="A102" t="s">
        <v>7</v>
      </c>
      <c r="B102" t="s">
        <v>36</v>
      </c>
      <c r="C102" t="s">
        <v>19</v>
      </c>
      <c r="D102" s="4">
        <v>2870</v>
      </c>
      <c r="E102" s="5">
        <v>300</v>
      </c>
    </row>
    <row r="103" spans="1:5" x14ac:dyDescent="0.25">
      <c r="A103" t="s">
        <v>2</v>
      </c>
      <c r="B103" t="s">
        <v>36</v>
      </c>
      <c r="C103" t="s">
        <v>27</v>
      </c>
      <c r="D103" s="4">
        <v>798</v>
      </c>
      <c r="E103" s="5">
        <v>519</v>
      </c>
    </row>
    <row r="104" spans="1:5" x14ac:dyDescent="0.25">
      <c r="A104" t="s">
        <v>41</v>
      </c>
      <c r="B104" t="s">
        <v>37</v>
      </c>
      <c r="C104" t="s">
        <v>21</v>
      </c>
      <c r="D104" s="4">
        <v>2933</v>
      </c>
      <c r="E104" s="5">
        <v>9</v>
      </c>
    </row>
    <row r="105" spans="1:5" x14ac:dyDescent="0.25">
      <c r="A105" t="s">
        <v>5</v>
      </c>
      <c r="B105" t="s">
        <v>35</v>
      </c>
      <c r="C105" t="s">
        <v>4</v>
      </c>
      <c r="D105" s="4">
        <v>2744</v>
      </c>
      <c r="E105" s="5">
        <v>9</v>
      </c>
    </row>
    <row r="106" spans="1:5" x14ac:dyDescent="0.25">
      <c r="A106" t="s">
        <v>40</v>
      </c>
      <c r="B106" t="s">
        <v>36</v>
      </c>
      <c r="C106" t="s">
        <v>33</v>
      </c>
      <c r="D106" s="4">
        <v>9772</v>
      </c>
      <c r="E106" s="5">
        <v>90</v>
      </c>
    </row>
    <row r="107" spans="1:5" x14ac:dyDescent="0.25">
      <c r="A107" t="s">
        <v>7</v>
      </c>
      <c r="B107" t="s">
        <v>34</v>
      </c>
      <c r="C107" t="s">
        <v>25</v>
      </c>
      <c r="D107" s="4">
        <v>1568</v>
      </c>
      <c r="E107" s="5">
        <v>96</v>
      </c>
    </row>
    <row r="108" spans="1:5" x14ac:dyDescent="0.25">
      <c r="A108" t="s">
        <v>2</v>
      </c>
      <c r="B108" t="s">
        <v>36</v>
      </c>
      <c r="C108" t="s">
        <v>16</v>
      </c>
      <c r="D108" s="4">
        <v>11417</v>
      </c>
      <c r="E108" s="5">
        <v>21</v>
      </c>
    </row>
    <row r="109" spans="1:5" x14ac:dyDescent="0.25">
      <c r="A109" t="s">
        <v>40</v>
      </c>
      <c r="B109" t="s">
        <v>34</v>
      </c>
      <c r="C109" t="s">
        <v>26</v>
      </c>
      <c r="D109" s="4">
        <v>6748</v>
      </c>
      <c r="E109" s="5">
        <v>48</v>
      </c>
    </row>
    <row r="110" spans="1:5" x14ac:dyDescent="0.25">
      <c r="A110" t="s">
        <v>10</v>
      </c>
      <c r="B110" t="s">
        <v>36</v>
      </c>
      <c r="C110" t="s">
        <v>27</v>
      </c>
      <c r="D110" s="4">
        <v>1407</v>
      </c>
      <c r="E110" s="5">
        <v>72</v>
      </c>
    </row>
    <row r="111" spans="1:5" x14ac:dyDescent="0.25">
      <c r="A111" t="s">
        <v>8</v>
      </c>
      <c r="B111" t="s">
        <v>35</v>
      </c>
      <c r="C111" t="s">
        <v>29</v>
      </c>
      <c r="D111" s="4">
        <v>2023</v>
      </c>
      <c r="E111" s="5">
        <v>168</v>
      </c>
    </row>
    <row r="112" spans="1:5" x14ac:dyDescent="0.25">
      <c r="A112" t="s">
        <v>5</v>
      </c>
      <c r="B112" t="s">
        <v>39</v>
      </c>
      <c r="C112" t="s">
        <v>26</v>
      </c>
      <c r="D112" s="4">
        <v>5236</v>
      </c>
      <c r="E112" s="5">
        <v>51</v>
      </c>
    </row>
    <row r="113" spans="1:5" x14ac:dyDescent="0.25">
      <c r="A113" t="s">
        <v>41</v>
      </c>
      <c r="B113" t="s">
        <v>36</v>
      </c>
      <c r="C113" t="s">
        <v>19</v>
      </c>
      <c r="D113" s="4">
        <v>1925</v>
      </c>
      <c r="E113" s="5">
        <v>192</v>
      </c>
    </row>
    <row r="114" spans="1:5" x14ac:dyDescent="0.25">
      <c r="A114" t="s">
        <v>7</v>
      </c>
      <c r="B114" t="s">
        <v>37</v>
      </c>
      <c r="C114" t="s">
        <v>14</v>
      </c>
      <c r="D114" s="4">
        <v>6608</v>
      </c>
      <c r="E114" s="5">
        <v>225</v>
      </c>
    </row>
    <row r="115" spans="1:5" x14ac:dyDescent="0.25">
      <c r="A115" t="s">
        <v>6</v>
      </c>
      <c r="B115" t="s">
        <v>34</v>
      </c>
      <c r="C115" t="s">
        <v>26</v>
      </c>
      <c r="D115" s="4">
        <v>8008</v>
      </c>
      <c r="E115" s="5">
        <v>456</v>
      </c>
    </row>
    <row r="116" spans="1:5" x14ac:dyDescent="0.25">
      <c r="A116" t="s">
        <v>10</v>
      </c>
      <c r="B116" t="s">
        <v>34</v>
      </c>
      <c r="C116" t="s">
        <v>25</v>
      </c>
      <c r="D116" s="4">
        <v>1428</v>
      </c>
      <c r="E116" s="5">
        <v>93</v>
      </c>
    </row>
    <row r="117" spans="1:5" x14ac:dyDescent="0.25">
      <c r="A117" t="s">
        <v>6</v>
      </c>
      <c r="B117" t="s">
        <v>34</v>
      </c>
      <c r="C117" t="s">
        <v>4</v>
      </c>
      <c r="D117" s="4">
        <v>525</v>
      </c>
      <c r="E117" s="5">
        <v>48</v>
      </c>
    </row>
    <row r="118" spans="1:5" x14ac:dyDescent="0.25">
      <c r="A118" t="s">
        <v>6</v>
      </c>
      <c r="B118" t="s">
        <v>37</v>
      </c>
      <c r="C118" t="s">
        <v>18</v>
      </c>
      <c r="D118" s="4">
        <v>1505</v>
      </c>
      <c r="E118" s="5">
        <v>102</v>
      </c>
    </row>
    <row r="119" spans="1:5" x14ac:dyDescent="0.25">
      <c r="A119" t="s">
        <v>7</v>
      </c>
      <c r="B119" t="s">
        <v>35</v>
      </c>
      <c r="C119" t="s">
        <v>30</v>
      </c>
      <c r="D119" s="4">
        <v>6755</v>
      </c>
      <c r="E119" s="5">
        <v>252</v>
      </c>
    </row>
    <row r="120" spans="1:5" x14ac:dyDescent="0.25">
      <c r="A120" t="s">
        <v>2</v>
      </c>
      <c r="B120" t="s">
        <v>37</v>
      </c>
      <c r="C120" t="s">
        <v>18</v>
      </c>
      <c r="D120" s="4">
        <v>11571</v>
      </c>
      <c r="E120" s="5">
        <v>138</v>
      </c>
    </row>
    <row r="121" spans="1:5" x14ac:dyDescent="0.25">
      <c r="A121" t="s">
        <v>40</v>
      </c>
      <c r="B121" t="s">
        <v>38</v>
      </c>
      <c r="C121" t="s">
        <v>25</v>
      </c>
      <c r="D121" s="4">
        <v>2541</v>
      </c>
      <c r="E121" s="5">
        <v>90</v>
      </c>
    </row>
    <row r="122" spans="1:5" x14ac:dyDescent="0.25">
      <c r="A122" t="s">
        <v>41</v>
      </c>
      <c r="B122" t="s">
        <v>37</v>
      </c>
      <c r="C122" t="s">
        <v>30</v>
      </c>
      <c r="D122" s="4">
        <v>1526</v>
      </c>
      <c r="E122" s="5">
        <v>240</v>
      </c>
    </row>
    <row r="123" spans="1:5" x14ac:dyDescent="0.25">
      <c r="A123" t="s">
        <v>40</v>
      </c>
      <c r="B123" t="s">
        <v>38</v>
      </c>
      <c r="C123" t="s">
        <v>4</v>
      </c>
      <c r="D123" s="4">
        <v>6125</v>
      </c>
      <c r="E123" s="5">
        <v>102</v>
      </c>
    </row>
    <row r="124" spans="1:5" x14ac:dyDescent="0.25">
      <c r="A124" t="s">
        <v>41</v>
      </c>
      <c r="B124" t="s">
        <v>35</v>
      </c>
      <c r="C124" t="s">
        <v>27</v>
      </c>
      <c r="D124" s="4">
        <v>847</v>
      </c>
      <c r="E124" s="5">
        <v>129</v>
      </c>
    </row>
    <row r="125" spans="1:5" x14ac:dyDescent="0.25">
      <c r="A125" t="s">
        <v>8</v>
      </c>
      <c r="B125" t="s">
        <v>35</v>
      </c>
      <c r="C125" t="s">
        <v>27</v>
      </c>
      <c r="D125" s="4">
        <v>4753</v>
      </c>
      <c r="E125" s="5">
        <v>300</v>
      </c>
    </row>
    <row r="126" spans="1:5" x14ac:dyDescent="0.25">
      <c r="A126" t="s">
        <v>6</v>
      </c>
      <c r="B126" t="s">
        <v>38</v>
      </c>
      <c r="C126" t="s">
        <v>33</v>
      </c>
      <c r="D126" s="4">
        <v>959</v>
      </c>
      <c r="E126" s="5">
        <v>135</v>
      </c>
    </row>
    <row r="127" spans="1:5" x14ac:dyDescent="0.25">
      <c r="A127" t="s">
        <v>7</v>
      </c>
      <c r="B127" t="s">
        <v>35</v>
      </c>
      <c r="C127" t="s">
        <v>24</v>
      </c>
      <c r="D127" s="4">
        <v>2793</v>
      </c>
      <c r="E127" s="5">
        <v>114</v>
      </c>
    </row>
    <row r="128" spans="1:5" x14ac:dyDescent="0.25">
      <c r="A128" t="s">
        <v>7</v>
      </c>
      <c r="B128" t="s">
        <v>35</v>
      </c>
      <c r="C128" t="s">
        <v>14</v>
      </c>
      <c r="D128" s="4">
        <v>4606</v>
      </c>
      <c r="E128" s="5">
        <v>63</v>
      </c>
    </row>
    <row r="129" spans="1:5" x14ac:dyDescent="0.25">
      <c r="A129" t="s">
        <v>7</v>
      </c>
      <c r="B129" t="s">
        <v>36</v>
      </c>
      <c r="C129" t="s">
        <v>29</v>
      </c>
      <c r="D129" s="4">
        <v>5551</v>
      </c>
      <c r="E129" s="5">
        <v>252</v>
      </c>
    </row>
    <row r="130" spans="1:5" x14ac:dyDescent="0.25">
      <c r="A130" t="s">
        <v>10</v>
      </c>
      <c r="B130" t="s">
        <v>36</v>
      </c>
      <c r="C130" t="s">
        <v>32</v>
      </c>
      <c r="D130" s="4">
        <v>6657</v>
      </c>
      <c r="E130" s="5">
        <v>303</v>
      </c>
    </row>
    <row r="131" spans="1:5" x14ac:dyDescent="0.25">
      <c r="A131" t="s">
        <v>7</v>
      </c>
      <c r="B131" t="s">
        <v>39</v>
      </c>
      <c r="C131" t="s">
        <v>17</v>
      </c>
      <c r="D131" s="4">
        <v>4438</v>
      </c>
      <c r="E131" s="5">
        <v>246</v>
      </c>
    </row>
    <row r="132" spans="1:5" x14ac:dyDescent="0.25">
      <c r="A132" t="s">
        <v>8</v>
      </c>
      <c r="B132" t="s">
        <v>38</v>
      </c>
      <c r="C132" t="s">
        <v>22</v>
      </c>
      <c r="D132" s="4">
        <v>168</v>
      </c>
      <c r="E132" s="5">
        <v>84</v>
      </c>
    </row>
    <row r="133" spans="1:5" x14ac:dyDescent="0.25">
      <c r="A133" t="s">
        <v>7</v>
      </c>
      <c r="B133" t="s">
        <v>34</v>
      </c>
      <c r="C133" t="s">
        <v>17</v>
      </c>
      <c r="D133" s="4">
        <v>7777</v>
      </c>
      <c r="E133" s="5">
        <v>39</v>
      </c>
    </row>
    <row r="134" spans="1:5" x14ac:dyDescent="0.25">
      <c r="A134" t="s">
        <v>5</v>
      </c>
      <c r="B134" t="s">
        <v>36</v>
      </c>
      <c r="C134" t="s">
        <v>17</v>
      </c>
      <c r="D134" s="4">
        <v>3339</v>
      </c>
      <c r="E134" s="5">
        <v>348</v>
      </c>
    </row>
    <row r="135" spans="1:5" x14ac:dyDescent="0.25">
      <c r="A135" t="s">
        <v>7</v>
      </c>
      <c r="B135" t="s">
        <v>37</v>
      </c>
      <c r="C135" t="s">
        <v>33</v>
      </c>
      <c r="D135" s="4">
        <v>6391</v>
      </c>
      <c r="E135" s="5">
        <v>48</v>
      </c>
    </row>
    <row r="136" spans="1:5" x14ac:dyDescent="0.25">
      <c r="A136" t="s">
        <v>5</v>
      </c>
      <c r="B136" t="s">
        <v>37</v>
      </c>
      <c r="C136" t="s">
        <v>22</v>
      </c>
      <c r="D136" s="4">
        <v>518</v>
      </c>
      <c r="E136" s="5">
        <v>75</v>
      </c>
    </row>
    <row r="137" spans="1:5" x14ac:dyDescent="0.25">
      <c r="A137" t="s">
        <v>7</v>
      </c>
      <c r="B137" t="s">
        <v>38</v>
      </c>
      <c r="C137" t="s">
        <v>28</v>
      </c>
      <c r="D137" s="4">
        <v>5677</v>
      </c>
      <c r="E137" s="5">
        <v>258</v>
      </c>
    </row>
    <row r="138" spans="1:5" x14ac:dyDescent="0.25">
      <c r="A138" t="s">
        <v>6</v>
      </c>
      <c r="B138" t="s">
        <v>39</v>
      </c>
      <c r="C138" t="s">
        <v>17</v>
      </c>
      <c r="D138" s="4">
        <v>6048</v>
      </c>
      <c r="E138" s="5">
        <v>27</v>
      </c>
    </row>
    <row r="139" spans="1:5" x14ac:dyDescent="0.25">
      <c r="A139" t="s">
        <v>8</v>
      </c>
      <c r="B139" t="s">
        <v>38</v>
      </c>
      <c r="C139" t="s">
        <v>32</v>
      </c>
      <c r="D139" s="4">
        <v>3752</v>
      </c>
      <c r="E139" s="5">
        <v>213</v>
      </c>
    </row>
    <row r="140" spans="1:5" x14ac:dyDescent="0.25">
      <c r="A140" t="s">
        <v>5</v>
      </c>
      <c r="B140" t="s">
        <v>35</v>
      </c>
      <c r="C140" t="s">
        <v>29</v>
      </c>
      <c r="D140" s="4">
        <v>4480</v>
      </c>
      <c r="E140" s="5">
        <v>357</v>
      </c>
    </row>
    <row r="141" spans="1:5" x14ac:dyDescent="0.25">
      <c r="A141" t="s">
        <v>9</v>
      </c>
      <c r="B141" t="s">
        <v>37</v>
      </c>
      <c r="C141" t="s">
        <v>4</v>
      </c>
      <c r="D141" s="4">
        <v>259</v>
      </c>
      <c r="E141" s="5">
        <v>207</v>
      </c>
    </row>
    <row r="142" spans="1:5" x14ac:dyDescent="0.25">
      <c r="A142" t="s">
        <v>8</v>
      </c>
      <c r="B142" t="s">
        <v>37</v>
      </c>
      <c r="C142" t="s">
        <v>30</v>
      </c>
      <c r="D142" s="4">
        <v>42</v>
      </c>
      <c r="E142" s="5">
        <v>150</v>
      </c>
    </row>
    <row r="143" spans="1:5" x14ac:dyDescent="0.25">
      <c r="A143" t="s">
        <v>41</v>
      </c>
      <c r="B143" t="s">
        <v>36</v>
      </c>
      <c r="C143" t="s">
        <v>26</v>
      </c>
      <c r="D143" s="4">
        <v>98</v>
      </c>
      <c r="E143" s="5">
        <v>204</v>
      </c>
    </row>
    <row r="144" spans="1:5" x14ac:dyDescent="0.25">
      <c r="A144" t="s">
        <v>7</v>
      </c>
      <c r="B144" t="s">
        <v>35</v>
      </c>
      <c r="C144" t="s">
        <v>27</v>
      </c>
      <c r="D144" s="4">
        <v>2478</v>
      </c>
      <c r="E144" s="5">
        <v>21</v>
      </c>
    </row>
    <row r="145" spans="1:5" x14ac:dyDescent="0.25">
      <c r="A145" t="s">
        <v>41</v>
      </c>
      <c r="B145" t="s">
        <v>34</v>
      </c>
      <c r="C145" t="s">
        <v>33</v>
      </c>
      <c r="D145" s="4">
        <v>7847</v>
      </c>
      <c r="E145" s="5">
        <v>174</v>
      </c>
    </row>
    <row r="146" spans="1:5" x14ac:dyDescent="0.25">
      <c r="A146" t="s">
        <v>2</v>
      </c>
      <c r="B146" t="s">
        <v>37</v>
      </c>
      <c r="C146" t="s">
        <v>17</v>
      </c>
      <c r="D146" s="4">
        <v>9926</v>
      </c>
      <c r="E146" s="5">
        <v>201</v>
      </c>
    </row>
    <row r="147" spans="1:5" x14ac:dyDescent="0.25">
      <c r="A147" t="s">
        <v>8</v>
      </c>
      <c r="B147" t="s">
        <v>38</v>
      </c>
      <c r="C147" t="s">
        <v>13</v>
      </c>
      <c r="D147" s="4">
        <v>819</v>
      </c>
      <c r="E147" s="5">
        <v>510</v>
      </c>
    </row>
    <row r="148" spans="1:5" x14ac:dyDescent="0.25">
      <c r="A148" t="s">
        <v>6</v>
      </c>
      <c r="B148" t="s">
        <v>39</v>
      </c>
      <c r="C148" t="s">
        <v>29</v>
      </c>
      <c r="D148" s="4">
        <v>3052</v>
      </c>
      <c r="E148" s="5">
        <v>378</v>
      </c>
    </row>
    <row r="149" spans="1:5" x14ac:dyDescent="0.25">
      <c r="A149" t="s">
        <v>9</v>
      </c>
      <c r="B149" t="s">
        <v>34</v>
      </c>
      <c r="C149" t="s">
        <v>21</v>
      </c>
      <c r="D149" s="4">
        <v>6832</v>
      </c>
      <c r="E149" s="5">
        <v>27</v>
      </c>
    </row>
    <row r="150" spans="1:5" x14ac:dyDescent="0.25">
      <c r="A150" t="s">
        <v>2</v>
      </c>
      <c r="B150" t="s">
        <v>39</v>
      </c>
      <c r="C150" t="s">
        <v>16</v>
      </c>
      <c r="D150" s="4">
        <v>2016</v>
      </c>
      <c r="E150" s="5">
        <v>117</v>
      </c>
    </row>
    <row r="151" spans="1:5" x14ac:dyDescent="0.25">
      <c r="A151" t="s">
        <v>6</v>
      </c>
      <c r="B151" t="s">
        <v>38</v>
      </c>
      <c r="C151" t="s">
        <v>21</v>
      </c>
      <c r="D151" s="4">
        <v>7322</v>
      </c>
      <c r="E151" s="5">
        <v>36</v>
      </c>
    </row>
    <row r="152" spans="1:5" x14ac:dyDescent="0.25">
      <c r="A152" t="s">
        <v>8</v>
      </c>
      <c r="B152" t="s">
        <v>35</v>
      </c>
      <c r="C152" t="s">
        <v>33</v>
      </c>
      <c r="D152" s="4">
        <v>357</v>
      </c>
      <c r="E152" s="5">
        <v>126</v>
      </c>
    </row>
    <row r="153" spans="1:5" x14ac:dyDescent="0.25">
      <c r="A153" t="s">
        <v>9</v>
      </c>
      <c r="B153" t="s">
        <v>39</v>
      </c>
      <c r="C153" t="s">
        <v>25</v>
      </c>
      <c r="D153" s="4">
        <v>3192</v>
      </c>
      <c r="E153" s="5">
        <v>72</v>
      </c>
    </row>
    <row r="154" spans="1:5" x14ac:dyDescent="0.25">
      <c r="A154" t="s">
        <v>7</v>
      </c>
      <c r="B154" t="s">
        <v>36</v>
      </c>
      <c r="C154" t="s">
        <v>22</v>
      </c>
      <c r="D154" s="4">
        <v>8435</v>
      </c>
      <c r="E154" s="5">
        <v>42</v>
      </c>
    </row>
    <row r="155" spans="1:5" x14ac:dyDescent="0.25">
      <c r="A155" t="s">
        <v>40</v>
      </c>
      <c r="B155" t="s">
        <v>39</v>
      </c>
      <c r="C155" t="s">
        <v>29</v>
      </c>
      <c r="D155" s="4">
        <v>0</v>
      </c>
      <c r="E155" s="5">
        <v>135</v>
      </c>
    </row>
    <row r="156" spans="1:5" x14ac:dyDescent="0.25">
      <c r="A156" t="s">
        <v>7</v>
      </c>
      <c r="B156" t="s">
        <v>34</v>
      </c>
      <c r="C156" t="s">
        <v>24</v>
      </c>
      <c r="D156" s="4">
        <v>8862</v>
      </c>
      <c r="E156" s="5">
        <v>189</v>
      </c>
    </row>
    <row r="157" spans="1:5" x14ac:dyDescent="0.25">
      <c r="A157" t="s">
        <v>6</v>
      </c>
      <c r="B157" t="s">
        <v>37</v>
      </c>
      <c r="C157" t="s">
        <v>28</v>
      </c>
      <c r="D157" s="4">
        <v>3556</v>
      </c>
      <c r="E157" s="5">
        <v>459</v>
      </c>
    </row>
    <row r="158" spans="1:5" x14ac:dyDescent="0.25">
      <c r="A158" t="s">
        <v>5</v>
      </c>
      <c r="B158" t="s">
        <v>34</v>
      </c>
      <c r="C158" t="s">
        <v>15</v>
      </c>
      <c r="D158" s="4">
        <v>7280</v>
      </c>
      <c r="E158" s="5">
        <v>201</v>
      </c>
    </row>
    <row r="159" spans="1:5" x14ac:dyDescent="0.25">
      <c r="A159" t="s">
        <v>6</v>
      </c>
      <c r="B159" t="s">
        <v>34</v>
      </c>
      <c r="C159" t="s">
        <v>30</v>
      </c>
      <c r="D159" s="4">
        <v>3402</v>
      </c>
      <c r="E159" s="5">
        <v>366</v>
      </c>
    </row>
    <row r="160" spans="1:5" x14ac:dyDescent="0.25">
      <c r="A160" t="s">
        <v>3</v>
      </c>
      <c r="B160" t="s">
        <v>37</v>
      </c>
      <c r="C160" t="s">
        <v>29</v>
      </c>
      <c r="D160" s="4">
        <v>4592</v>
      </c>
      <c r="E160" s="5">
        <v>324</v>
      </c>
    </row>
    <row r="161" spans="1:5" x14ac:dyDescent="0.25">
      <c r="A161" t="s">
        <v>9</v>
      </c>
      <c r="B161" t="s">
        <v>35</v>
      </c>
      <c r="C161" t="s">
        <v>15</v>
      </c>
      <c r="D161" s="4">
        <v>7833</v>
      </c>
      <c r="E161" s="5">
        <v>243</v>
      </c>
    </row>
    <row r="162" spans="1:5" x14ac:dyDescent="0.25">
      <c r="A162" t="s">
        <v>2</v>
      </c>
      <c r="B162" t="s">
        <v>39</v>
      </c>
      <c r="C162" t="s">
        <v>21</v>
      </c>
      <c r="D162" s="4">
        <v>7651</v>
      </c>
      <c r="E162" s="5">
        <v>213</v>
      </c>
    </row>
    <row r="163" spans="1:5" x14ac:dyDescent="0.25">
      <c r="A163" t="s">
        <v>40</v>
      </c>
      <c r="B163" t="s">
        <v>35</v>
      </c>
      <c r="C163" t="s">
        <v>30</v>
      </c>
      <c r="D163" s="4">
        <v>2275</v>
      </c>
      <c r="E163" s="5">
        <v>447</v>
      </c>
    </row>
    <row r="164" spans="1:5" x14ac:dyDescent="0.25">
      <c r="A164" t="s">
        <v>40</v>
      </c>
      <c r="B164" t="s">
        <v>38</v>
      </c>
      <c r="C164" t="s">
        <v>13</v>
      </c>
      <c r="D164" s="4">
        <v>5670</v>
      </c>
      <c r="E164" s="5">
        <v>297</v>
      </c>
    </row>
    <row r="165" spans="1:5" x14ac:dyDescent="0.25">
      <c r="A165" t="s">
        <v>7</v>
      </c>
      <c r="B165" t="s">
        <v>35</v>
      </c>
      <c r="C165" t="s">
        <v>16</v>
      </c>
      <c r="D165" s="4">
        <v>2135</v>
      </c>
      <c r="E165" s="5">
        <v>27</v>
      </c>
    </row>
    <row r="166" spans="1:5" x14ac:dyDescent="0.25">
      <c r="A166" t="s">
        <v>40</v>
      </c>
      <c r="B166" t="s">
        <v>34</v>
      </c>
      <c r="C166" t="s">
        <v>23</v>
      </c>
      <c r="D166" s="4">
        <v>2779</v>
      </c>
      <c r="E166" s="5">
        <v>75</v>
      </c>
    </row>
    <row r="167" spans="1:5" x14ac:dyDescent="0.25">
      <c r="A167" t="s">
        <v>10</v>
      </c>
      <c r="B167" t="s">
        <v>39</v>
      </c>
      <c r="C167" t="s">
        <v>33</v>
      </c>
      <c r="D167" s="4">
        <v>12950</v>
      </c>
      <c r="E167" s="5">
        <v>30</v>
      </c>
    </row>
    <row r="168" spans="1:5" x14ac:dyDescent="0.25">
      <c r="A168" t="s">
        <v>7</v>
      </c>
      <c r="B168" t="s">
        <v>36</v>
      </c>
      <c r="C168" t="s">
        <v>18</v>
      </c>
      <c r="D168" s="4">
        <v>2646</v>
      </c>
      <c r="E168" s="5">
        <v>177</v>
      </c>
    </row>
    <row r="169" spans="1:5" x14ac:dyDescent="0.25">
      <c r="A169" t="s">
        <v>40</v>
      </c>
      <c r="B169" t="s">
        <v>34</v>
      </c>
      <c r="C169" t="s">
        <v>33</v>
      </c>
      <c r="D169" s="4">
        <v>3794</v>
      </c>
      <c r="E169" s="5">
        <v>159</v>
      </c>
    </row>
    <row r="170" spans="1:5" x14ac:dyDescent="0.25">
      <c r="A170" t="s">
        <v>3</v>
      </c>
      <c r="B170" t="s">
        <v>35</v>
      </c>
      <c r="C170" t="s">
        <v>33</v>
      </c>
      <c r="D170" s="4">
        <v>819</v>
      </c>
      <c r="E170" s="5">
        <v>306</v>
      </c>
    </row>
    <row r="171" spans="1:5" x14ac:dyDescent="0.25">
      <c r="A171" t="s">
        <v>3</v>
      </c>
      <c r="B171" t="s">
        <v>34</v>
      </c>
      <c r="C171" t="s">
        <v>20</v>
      </c>
      <c r="D171" s="4">
        <v>2583</v>
      </c>
      <c r="E171" s="5">
        <v>18</v>
      </c>
    </row>
    <row r="172" spans="1:5" x14ac:dyDescent="0.25">
      <c r="A172" t="s">
        <v>7</v>
      </c>
      <c r="B172" t="s">
        <v>35</v>
      </c>
      <c r="C172" t="s">
        <v>19</v>
      </c>
      <c r="D172" s="4">
        <v>4585</v>
      </c>
      <c r="E172" s="5">
        <v>240</v>
      </c>
    </row>
    <row r="173" spans="1:5" x14ac:dyDescent="0.25">
      <c r="A173" t="s">
        <v>5</v>
      </c>
      <c r="B173" t="s">
        <v>34</v>
      </c>
      <c r="C173" t="s">
        <v>33</v>
      </c>
      <c r="D173" s="4">
        <v>1652</v>
      </c>
      <c r="E173" s="5">
        <v>93</v>
      </c>
    </row>
    <row r="174" spans="1:5" x14ac:dyDescent="0.25">
      <c r="A174" t="s">
        <v>10</v>
      </c>
      <c r="B174" t="s">
        <v>34</v>
      </c>
      <c r="C174" t="s">
        <v>26</v>
      </c>
      <c r="D174" s="4">
        <v>4991</v>
      </c>
      <c r="E174" s="5">
        <v>9</v>
      </c>
    </row>
    <row r="175" spans="1:5" x14ac:dyDescent="0.25">
      <c r="A175" t="s">
        <v>8</v>
      </c>
      <c r="B175" t="s">
        <v>34</v>
      </c>
      <c r="C175" t="s">
        <v>16</v>
      </c>
      <c r="D175" s="4">
        <v>2009</v>
      </c>
      <c r="E175" s="5">
        <v>219</v>
      </c>
    </row>
    <row r="176" spans="1:5" x14ac:dyDescent="0.25">
      <c r="A176" t="s">
        <v>2</v>
      </c>
      <c r="B176" t="s">
        <v>39</v>
      </c>
      <c r="C176" t="s">
        <v>22</v>
      </c>
      <c r="D176" s="4">
        <v>1568</v>
      </c>
      <c r="E176" s="5">
        <v>141</v>
      </c>
    </row>
    <row r="177" spans="1:5" x14ac:dyDescent="0.25">
      <c r="A177" t="s">
        <v>41</v>
      </c>
      <c r="B177" t="s">
        <v>37</v>
      </c>
      <c r="C177" t="s">
        <v>20</v>
      </c>
      <c r="D177" s="4">
        <v>3388</v>
      </c>
      <c r="E177" s="5">
        <v>123</v>
      </c>
    </row>
    <row r="178" spans="1:5" x14ac:dyDescent="0.25">
      <c r="A178" t="s">
        <v>40</v>
      </c>
      <c r="B178" t="s">
        <v>38</v>
      </c>
      <c r="C178" t="s">
        <v>24</v>
      </c>
      <c r="D178" s="4">
        <v>623</v>
      </c>
      <c r="E178" s="5">
        <v>51</v>
      </c>
    </row>
    <row r="179" spans="1:5" x14ac:dyDescent="0.25">
      <c r="A179" t="s">
        <v>6</v>
      </c>
      <c r="B179" t="s">
        <v>36</v>
      </c>
      <c r="C179" t="s">
        <v>4</v>
      </c>
      <c r="D179" s="4">
        <v>10073</v>
      </c>
      <c r="E179" s="5">
        <v>120</v>
      </c>
    </row>
    <row r="180" spans="1:5" x14ac:dyDescent="0.25">
      <c r="A180" t="s">
        <v>8</v>
      </c>
      <c r="B180" t="s">
        <v>39</v>
      </c>
      <c r="C180" t="s">
        <v>26</v>
      </c>
      <c r="D180" s="4">
        <v>1561</v>
      </c>
      <c r="E180" s="5">
        <v>27</v>
      </c>
    </row>
    <row r="181" spans="1:5" x14ac:dyDescent="0.25">
      <c r="A181" t="s">
        <v>9</v>
      </c>
      <c r="B181" t="s">
        <v>36</v>
      </c>
      <c r="C181" t="s">
        <v>27</v>
      </c>
      <c r="D181" s="4">
        <v>11522</v>
      </c>
      <c r="E181" s="5">
        <v>204</v>
      </c>
    </row>
    <row r="182" spans="1:5" x14ac:dyDescent="0.25">
      <c r="A182" t="s">
        <v>6</v>
      </c>
      <c r="B182" t="s">
        <v>38</v>
      </c>
      <c r="C182" t="s">
        <v>13</v>
      </c>
      <c r="D182" s="4">
        <v>2317</v>
      </c>
      <c r="E182" s="5">
        <v>123</v>
      </c>
    </row>
    <row r="183" spans="1:5" x14ac:dyDescent="0.25">
      <c r="A183" t="s">
        <v>10</v>
      </c>
      <c r="B183" t="s">
        <v>37</v>
      </c>
      <c r="C183" t="s">
        <v>28</v>
      </c>
      <c r="D183" s="4">
        <v>3059</v>
      </c>
      <c r="E183" s="5">
        <v>27</v>
      </c>
    </row>
    <row r="184" spans="1:5" x14ac:dyDescent="0.25">
      <c r="A184" t="s">
        <v>41</v>
      </c>
      <c r="B184" t="s">
        <v>37</v>
      </c>
      <c r="C184" t="s">
        <v>26</v>
      </c>
      <c r="D184" s="4">
        <v>2324</v>
      </c>
      <c r="E184" s="5">
        <v>177</v>
      </c>
    </row>
    <row r="185" spans="1:5" x14ac:dyDescent="0.25">
      <c r="A185" t="s">
        <v>3</v>
      </c>
      <c r="B185" t="s">
        <v>39</v>
      </c>
      <c r="C185" t="s">
        <v>26</v>
      </c>
      <c r="D185" s="4">
        <v>4956</v>
      </c>
      <c r="E185" s="5">
        <v>171</v>
      </c>
    </row>
    <row r="186" spans="1:5" x14ac:dyDescent="0.25">
      <c r="A186" t="s">
        <v>10</v>
      </c>
      <c r="B186" t="s">
        <v>34</v>
      </c>
      <c r="C186" t="s">
        <v>19</v>
      </c>
      <c r="D186" s="4">
        <v>5355</v>
      </c>
      <c r="E186" s="5">
        <v>204</v>
      </c>
    </row>
    <row r="187" spans="1:5" x14ac:dyDescent="0.25">
      <c r="A187" t="s">
        <v>3</v>
      </c>
      <c r="B187" t="s">
        <v>34</v>
      </c>
      <c r="C187" t="s">
        <v>14</v>
      </c>
      <c r="D187" s="4">
        <v>7259</v>
      </c>
      <c r="E187" s="5">
        <v>276</v>
      </c>
    </row>
    <row r="188" spans="1:5" x14ac:dyDescent="0.25">
      <c r="A188" t="s">
        <v>8</v>
      </c>
      <c r="B188" t="s">
        <v>37</v>
      </c>
      <c r="C188" t="s">
        <v>26</v>
      </c>
      <c r="D188" s="4">
        <v>6279</v>
      </c>
      <c r="E188" s="5">
        <v>45</v>
      </c>
    </row>
    <row r="189" spans="1:5" x14ac:dyDescent="0.25">
      <c r="A189" t="s">
        <v>40</v>
      </c>
      <c r="B189" t="s">
        <v>38</v>
      </c>
      <c r="C189" t="s">
        <v>29</v>
      </c>
      <c r="D189" s="4">
        <v>2541</v>
      </c>
      <c r="E189" s="5">
        <v>45</v>
      </c>
    </row>
    <row r="190" spans="1:5" x14ac:dyDescent="0.25">
      <c r="A190" t="s">
        <v>6</v>
      </c>
      <c r="B190" t="s">
        <v>35</v>
      </c>
      <c r="C190" t="s">
        <v>27</v>
      </c>
      <c r="D190" s="4">
        <v>3864</v>
      </c>
      <c r="E190" s="5">
        <v>177</v>
      </c>
    </row>
    <row r="191" spans="1:5" x14ac:dyDescent="0.25">
      <c r="A191" t="s">
        <v>5</v>
      </c>
      <c r="B191" t="s">
        <v>36</v>
      </c>
      <c r="C191" t="s">
        <v>13</v>
      </c>
      <c r="D191" s="4">
        <v>6146</v>
      </c>
      <c r="E191" s="5">
        <v>63</v>
      </c>
    </row>
    <row r="192" spans="1:5" x14ac:dyDescent="0.25">
      <c r="A192" t="s">
        <v>9</v>
      </c>
      <c r="B192" t="s">
        <v>39</v>
      </c>
      <c r="C192" t="s">
        <v>18</v>
      </c>
      <c r="D192" s="4">
        <v>2639</v>
      </c>
      <c r="E192" s="5">
        <v>204</v>
      </c>
    </row>
    <row r="193" spans="1:5" x14ac:dyDescent="0.25">
      <c r="A193" t="s">
        <v>8</v>
      </c>
      <c r="B193" t="s">
        <v>37</v>
      </c>
      <c r="C193" t="s">
        <v>22</v>
      </c>
      <c r="D193" s="4">
        <v>1890</v>
      </c>
      <c r="E193" s="5">
        <v>195</v>
      </c>
    </row>
    <row r="194" spans="1:5" x14ac:dyDescent="0.25">
      <c r="A194" t="s">
        <v>7</v>
      </c>
      <c r="B194" t="s">
        <v>34</v>
      </c>
      <c r="C194" t="s">
        <v>14</v>
      </c>
      <c r="D194" s="4">
        <v>1932</v>
      </c>
      <c r="E194" s="5">
        <v>369</v>
      </c>
    </row>
    <row r="195" spans="1:5" x14ac:dyDescent="0.25">
      <c r="A195" t="s">
        <v>3</v>
      </c>
      <c r="B195" t="s">
        <v>34</v>
      </c>
      <c r="C195" t="s">
        <v>25</v>
      </c>
      <c r="D195" s="4">
        <v>6300</v>
      </c>
      <c r="E195" s="5">
        <v>42</v>
      </c>
    </row>
    <row r="196" spans="1:5" x14ac:dyDescent="0.25">
      <c r="A196" t="s">
        <v>6</v>
      </c>
      <c r="B196" t="s">
        <v>37</v>
      </c>
      <c r="C196" t="s">
        <v>30</v>
      </c>
      <c r="D196" s="4">
        <v>560</v>
      </c>
      <c r="E196" s="5">
        <v>81</v>
      </c>
    </row>
    <row r="197" spans="1:5" x14ac:dyDescent="0.25">
      <c r="A197" t="s">
        <v>9</v>
      </c>
      <c r="B197" t="s">
        <v>37</v>
      </c>
      <c r="C197" t="s">
        <v>26</v>
      </c>
      <c r="D197" s="4">
        <v>2856</v>
      </c>
      <c r="E197" s="5">
        <v>246</v>
      </c>
    </row>
    <row r="198" spans="1:5" x14ac:dyDescent="0.25">
      <c r="A198" t="s">
        <v>9</v>
      </c>
      <c r="B198" t="s">
        <v>34</v>
      </c>
      <c r="C198" t="s">
        <v>17</v>
      </c>
      <c r="D198" s="4">
        <v>707</v>
      </c>
      <c r="E198" s="5">
        <v>174</v>
      </c>
    </row>
    <row r="199" spans="1:5" x14ac:dyDescent="0.25">
      <c r="A199" t="s">
        <v>8</v>
      </c>
      <c r="B199" t="s">
        <v>35</v>
      </c>
      <c r="C199" t="s">
        <v>30</v>
      </c>
      <c r="D199" s="4">
        <v>3598</v>
      </c>
      <c r="E199" s="5">
        <v>81</v>
      </c>
    </row>
    <row r="200" spans="1:5" x14ac:dyDescent="0.25">
      <c r="A200" t="s">
        <v>40</v>
      </c>
      <c r="B200" t="s">
        <v>35</v>
      </c>
      <c r="C200" t="s">
        <v>22</v>
      </c>
      <c r="D200" s="4">
        <v>6853</v>
      </c>
      <c r="E200" s="5">
        <v>372</v>
      </c>
    </row>
    <row r="201" spans="1:5" x14ac:dyDescent="0.25">
      <c r="A201" t="s">
        <v>40</v>
      </c>
      <c r="B201" t="s">
        <v>35</v>
      </c>
      <c r="C201" t="s">
        <v>16</v>
      </c>
      <c r="D201" s="4">
        <v>4725</v>
      </c>
      <c r="E201" s="5">
        <v>174</v>
      </c>
    </row>
    <row r="202" spans="1:5" x14ac:dyDescent="0.25">
      <c r="A202" t="s">
        <v>41</v>
      </c>
      <c r="B202" t="s">
        <v>36</v>
      </c>
      <c r="C202" t="s">
        <v>32</v>
      </c>
      <c r="D202" s="4">
        <v>10304</v>
      </c>
      <c r="E202" s="5">
        <v>84</v>
      </c>
    </row>
    <row r="203" spans="1:5" x14ac:dyDescent="0.25">
      <c r="A203" t="s">
        <v>41</v>
      </c>
      <c r="B203" t="s">
        <v>34</v>
      </c>
      <c r="C203" t="s">
        <v>16</v>
      </c>
      <c r="D203" s="4">
        <v>1274</v>
      </c>
      <c r="E203" s="5">
        <v>225</v>
      </c>
    </row>
    <row r="204" spans="1:5" x14ac:dyDescent="0.25">
      <c r="A204" t="s">
        <v>5</v>
      </c>
      <c r="B204" t="s">
        <v>36</v>
      </c>
      <c r="C204" t="s">
        <v>30</v>
      </c>
      <c r="D204" s="4">
        <v>1526</v>
      </c>
      <c r="E204" s="5">
        <v>105</v>
      </c>
    </row>
    <row r="205" spans="1:5" x14ac:dyDescent="0.25">
      <c r="A205" t="s">
        <v>40</v>
      </c>
      <c r="B205" t="s">
        <v>39</v>
      </c>
      <c r="C205" t="s">
        <v>28</v>
      </c>
      <c r="D205" s="4">
        <v>3101</v>
      </c>
      <c r="E205" s="5">
        <v>225</v>
      </c>
    </row>
    <row r="206" spans="1:5" x14ac:dyDescent="0.25">
      <c r="A206" t="s">
        <v>2</v>
      </c>
      <c r="B206" t="s">
        <v>37</v>
      </c>
      <c r="C206" t="s">
        <v>14</v>
      </c>
      <c r="D206" s="4">
        <v>1057</v>
      </c>
      <c r="E206" s="5">
        <v>54</v>
      </c>
    </row>
    <row r="207" spans="1:5" x14ac:dyDescent="0.25">
      <c r="A207" t="s">
        <v>7</v>
      </c>
      <c r="B207" t="s">
        <v>37</v>
      </c>
      <c r="C207" t="s">
        <v>26</v>
      </c>
      <c r="D207" s="4">
        <v>5306</v>
      </c>
      <c r="E207" s="5">
        <v>0</v>
      </c>
    </row>
    <row r="208" spans="1:5" x14ac:dyDescent="0.25">
      <c r="A208" t="s">
        <v>5</v>
      </c>
      <c r="B208" t="s">
        <v>39</v>
      </c>
      <c r="C208" t="s">
        <v>24</v>
      </c>
      <c r="D208" s="4">
        <v>4018</v>
      </c>
      <c r="E208" s="5">
        <v>171</v>
      </c>
    </row>
    <row r="209" spans="1:5" x14ac:dyDescent="0.25">
      <c r="A209" t="s">
        <v>9</v>
      </c>
      <c r="B209" t="s">
        <v>34</v>
      </c>
      <c r="C209" t="s">
        <v>16</v>
      </c>
      <c r="D209" s="4">
        <v>938</v>
      </c>
      <c r="E209" s="5">
        <v>189</v>
      </c>
    </row>
    <row r="210" spans="1:5" x14ac:dyDescent="0.25">
      <c r="A210" t="s">
        <v>7</v>
      </c>
      <c r="B210" t="s">
        <v>38</v>
      </c>
      <c r="C210" t="s">
        <v>18</v>
      </c>
      <c r="D210" s="4">
        <v>1778</v>
      </c>
      <c r="E210" s="5">
        <v>270</v>
      </c>
    </row>
    <row r="211" spans="1:5" x14ac:dyDescent="0.25">
      <c r="A211" t="s">
        <v>6</v>
      </c>
      <c r="B211" t="s">
        <v>39</v>
      </c>
      <c r="C211" t="s">
        <v>30</v>
      </c>
      <c r="D211" s="4">
        <v>1638</v>
      </c>
      <c r="E211" s="5">
        <v>63</v>
      </c>
    </row>
    <row r="212" spans="1:5" x14ac:dyDescent="0.25">
      <c r="A212" t="s">
        <v>41</v>
      </c>
      <c r="B212" t="s">
        <v>38</v>
      </c>
      <c r="C212" t="s">
        <v>25</v>
      </c>
      <c r="D212" s="4">
        <v>154</v>
      </c>
      <c r="E212" s="5">
        <v>21</v>
      </c>
    </row>
    <row r="213" spans="1:5" x14ac:dyDescent="0.25">
      <c r="A213" t="s">
        <v>7</v>
      </c>
      <c r="B213" t="s">
        <v>37</v>
      </c>
      <c r="C213" t="s">
        <v>22</v>
      </c>
      <c r="D213" s="4">
        <v>9835</v>
      </c>
      <c r="E213" s="5">
        <v>207</v>
      </c>
    </row>
    <row r="214" spans="1:5" x14ac:dyDescent="0.25">
      <c r="A214" t="s">
        <v>9</v>
      </c>
      <c r="B214" t="s">
        <v>37</v>
      </c>
      <c r="C214" t="s">
        <v>20</v>
      </c>
      <c r="D214" s="4">
        <v>7273</v>
      </c>
      <c r="E214" s="5">
        <v>96</v>
      </c>
    </row>
    <row r="215" spans="1:5" x14ac:dyDescent="0.25">
      <c r="A215" t="s">
        <v>5</v>
      </c>
      <c r="B215" t="s">
        <v>39</v>
      </c>
      <c r="C215" t="s">
        <v>22</v>
      </c>
      <c r="D215" s="4">
        <v>6909</v>
      </c>
      <c r="E215" s="5">
        <v>81</v>
      </c>
    </row>
    <row r="216" spans="1:5" x14ac:dyDescent="0.25">
      <c r="A216" t="s">
        <v>9</v>
      </c>
      <c r="B216" t="s">
        <v>39</v>
      </c>
      <c r="C216" t="s">
        <v>24</v>
      </c>
      <c r="D216" s="4">
        <v>3920</v>
      </c>
      <c r="E216" s="5">
        <v>306</v>
      </c>
    </row>
    <row r="217" spans="1:5" x14ac:dyDescent="0.25">
      <c r="A217" t="s">
        <v>10</v>
      </c>
      <c r="B217" t="s">
        <v>39</v>
      </c>
      <c r="C217" t="s">
        <v>21</v>
      </c>
      <c r="D217" s="4">
        <v>4858</v>
      </c>
      <c r="E217" s="5">
        <v>279</v>
      </c>
    </row>
    <row r="218" spans="1:5" x14ac:dyDescent="0.25">
      <c r="A218" t="s">
        <v>2</v>
      </c>
      <c r="B218" t="s">
        <v>38</v>
      </c>
      <c r="C218" t="s">
        <v>4</v>
      </c>
      <c r="D218" s="4">
        <v>3549</v>
      </c>
      <c r="E218" s="5">
        <v>3</v>
      </c>
    </row>
    <row r="219" spans="1:5" x14ac:dyDescent="0.25">
      <c r="A219" t="s">
        <v>7</v>
      </c>
      <c r="B219" t="s">
        <v>39</v>
      </c>
      <c r="C219" t="s">
        <v>27</v>
      </c>
      <c r="D219" s="4">
        <v>966</v>
      </c>
      <c r="E219" s="5">
        <v>198</v>
      </c>
    </row>
    <row r="220" spans="1:5" x14ac:dyDescent="0.25">
      <c r="A220" t="s">
        <v>5</v>
      </c>
      <c r="B220" t="s">
        <v>39</v>
      </c>
      <c r="C220" t="s">
        <v>18</v>
      </c>
      <c r="D220" s="4">
        <v>385</v>
      </c>
      <c r="E220" s="5">
        <v>249</v>
      </c>
    </row>
    <row r="221" spans="1:5" x14ac:dyDescent="0.25">
      <c r="A221" t="s">
        <v>6</v>
      </c>
      <c r="B221" t="s">
        <v>34</v>
      </c>
      <c r="C221" t="s">
        <v>16</v>
      </c>
      <c r="D221" s="4">
        <v>2219</v>
      </c>
      <c r="E221" s="5">
        <v>75</v>
      </c>
    </row>
    <row r="222" spans="1:5" x14ac:dyDescent="0.25">
      <c r="A222" t="s">
        <v>9</v>
      </c>
      <c r="B222" t="s">
        <v>36</v>
      </c>
      <c r="C222" t="s">
        <v>32</v>
      </c>
      <c r="D222" s="4">
        <v>2954</v>
      </c>
      <c r="E222" s="5">
        <v>189</v>
      </c>
    </row>
    <row r="223" spans="1:5" x14ac:dyDescent="0.25">
      <c r="A223" t="s">
        <v>7</v>
      </c>
      <c r="B223" t="s">
        <v>36</v>
      </c>
      <c r="C223" t="s">
        <v>32</v>
      </c>
      <c r="D223" s="4">
        <v>280</v>
      </c>
      <c r="E223" s="5">
        <v>87</v>
      </c>
    </row>
    <row r="224" spans="1:5" x14ac:dyDescent="0.25">
      <c r="A224" t="s">
        <v>41</v>
      </c>
      <c r="B224" t="s">
        <v>36</v>
      </c>
      <c r="C224" t="s">
        <v>30</v>
      </c>
      <c r="D224" s="4">
        <v>6118</v>
      </c>
      <c r="E224" s="5">
        <v>174</v>
      </c>
    </row>
    <row r="225" spans="1:5" x14ac:dyDescent="0.25">
      <c r="A225" t="s">
        <v>2</v>
      </c>
      <c r="B225" t="s">
        <v>39</v>
      </c>
      <c r="C225" t="s">
        <v>15</v>
      </c>
      <c r="D225" s="4">
        <v>4802</v>
      </c>
      <c r="E225" s="5">
        <v>36</v>
      </c>
    </row>
    <row r="226" spans="1:5" x14ac:dyDescent="0.25">
      <c r="A226" t="s">
        <v>9</v>
      </c>
      <c r="B226" t="s">
        <v>38</v>
      </c>
      <c r="C226" t="s">
        <v>24</v>
      </c>
      <c r="D226" s="4">
        <v>4137</v>
      </c>
      <c r="E226" s="5">
        <v>60</v>
      </c>
    </row>
    <row r="227" spans="1:5" x14ac:dyDescent="0.25">
      <c r="A227" t="s">
        <v>3</v>
      </c>
      <c r="B227" t="s">
        <v>35</v>
      </c>
      <c r="C227" t="s">
        <v>23</v>
      </c>
      <c r="D227" s="4">
        <v>2023</v>
      </c>
      <c r="E227" s="5">
        <v>78</v>
      </c>
    </row>
    <row r="228" spans="1:5" x14ac:dyDescent="0.25">
      <c r="A228" t="s">
        <v>9</v>
      </c>
      <c r="B228" t="s">
        <v>36</v>
      </c>
      <c r="C228" t="s">
        <v>30</v>
      </c>
      <c r="D228" s="4">
        <v>9051</v>
      </c>
      <c r="E228" s="5">
        <v>57</v>
      </c>
    </row>
    <row r="229" spans="1:5" x14ac:dyDescent="0.25">
      <c r="A229" t="s">
        <v>9</v>
      </c>
      <c r="B229" t="s">
        <v>37</v>
      </c>
      <c r="C229" t="s">
        <v>28</v>
      </c>
      <c r="D229" s="4">
        <v>2919</v>
      </c>
      <c r="E229" s="5">
        <v>45</v>
      </c>
    </row>
    <row r="230" spans="1:5" x14ac:dyDescent="0.25">
      <c r="A230" t="s">
        <v>41</v>
      </c>
      <c r="B230" t="s">
        <v>38</v>
      </c>
      <c r="C230" t="s">
        <v>22</v>
      </c>
      <c r="D230" s="4">
        <v>5915</v>
      </c>
      <c r="E230" s="5">
        <v>3</v>
      </c>
    </row>
    <row r="231" spans="1:5" x14ac:dyDescent="0.25">
      <c r="A231" t="s">
        <v>10</v>
      </c>
      <c r="B231" t="s">
        <v>35</v>
      </c>
      <c r="C231" t="s">
        <v>15</v>
      </c>
      <c r="D231" s="4">
        <v>2562</v>
      </c>
      <c r="E231" s="5">
        <v>6</v>
      </c>
    </row>
    <row r="232" spans="1:5" x14ac:dyDescent="0.25">
      <c r="A232" t="s">
        <v>5</v>
      </c>
      <c r="B232" t="s">
        <v>37</v>
      </c>
      <c r="C232" t="s">
        <v>25</v>
      </c>
      <c r="D232" s="4">
        <v>8813</v>
      </c>
      <c r="E232" s="5">
        <v>21</v>
      </c>
    </row>
    <row r="233" spans="1:5" x14ac:dyDescent="0.25">
      <c r="A233" t="s">
        <v>5</v>
      </c>
      <c r="B233" t="s">
        <v>36</v>
      </c>
      <c r="C233" t="s">
        <v>18</v>
      </c>
      <c r="D233" s="4">
        <v>6111</v>
      </c>
      <c r="E233" s="5">
        <v>3</v>
      </c>
    </row>
    <row r="234" spans="1:5" x14ac:dyDescent="0.25">
      <c r="A234" t="s">
        <v>8</v>
      </c>
      <c r="B234" t="s">
        <v>34</v>
      </c>
      <c r="C234" t="s">
        <v>31</v>
      </c>
      <c r="D234" s="4">
        <v>3507</v>
      </c>
      <c r="E234" s="5">
        <v>288</v>
      </c>
    </row>
    <row r="235" spans="1:5" x14ac:dyDescent="0.25">
      <c r="A235" t="s">
        <v>6</v>
      </c>
      <c r="B235" t="s">
        <v>36</v>
      </c>
      <c r="C235" t="s">
        <v>13</v>
      </c>
      <c r="D235" s="4">
        <v>4319</v>
      </c>
      <c r="E235" s="5">
        <v>30</v>
      </c>
    </row>
    <row r="236" spans="1:5" x14ac:dyDescent="0.25">
      <c r="A236" t="s">
        <v>40</v>
      </c>
      <c r="B236" t="s">
        <v>38</v>
      </c>
      <c r="C236" t="s">
        <v>26</v>
      </c>
      <c r="D236" s="4">
        <v>609</v>
      </c>
      <c r="E236" s="5">
        <v>87</v>
      </c>
    </row>
    <row r="237" spans="1:5" x14ac:dyDescent="0.25">
      <c r="A237" t="s">
        <v>40</v>
      </c>
      <c r="B237" t="s">
        <v>39</v>
      </c>
      <c r="C237" t="s">
        <v>27</v>
      </c>
      <c r="D237" s="4">
        <v>6370</v>
      </c>
      <c r="E237" s="5">
        <v>30</v>
      </c>
    </row>
    <row r="238" spans="1:5" x14ac:dyDescent="0.25">
      <c r="A238" t="s">
        <v>5</v>
      </c>
      <c r="B238" t="s">
        <v>38</v>
      </c>
      <c r="C238" t="s">
        <v>19</v>
      </c>
      <c r="D238" s="4">
        <v>5474</v>
      </c>
      <c r="E238" s="5">
        <v>168</v>
      </c>
    </row>
    <row r="239" spans="1:5" x14ac:dyDescent="0.25">
      <c r="A239" t="s">
        <v>40</v>
      </c>
      <c r="B239" t="s">
        <v>36</v>
      </c>
      <c r="C239" t="s">
        <v>27</v>
      </c>
      <c r="D239" s="4">
        <v>3164</v>
      </c>
      <c r="E239" s="5">
        <v>306</v>
      </c>
    </row>
    <row r="240" spans="1:5" x14ac:dyDescent="0.25">
      <c r="A240" t="s">
        <v>6</v>
      </c>
      <c r="B240" t="s">
        <v>35</v>
      </c>
      <c r="C240" t="s">
        <v>4</v>
      </c>
      <c r="D240" s="4">
        <v>1302</v>
      </c>
      <c r="E240" s="5">
        <v>402</v>
      </c>
    </row>
    <row r="241" spans="1:5" x14ac:dyDescent="0.25">
      <c r="A241" t="s">
        <v>3</v>
      </c>
      <c r="B241" t="s">
        <v>37</v>
      </c>
      <c r="C241" t="s">
        <v>28</v>
      </c>
      <c r="D241" s="4">
        <v>7308</v>
      </c>
      <c r="E241" s="5">
        <v>327</v>
      </c>
    </row>
    <row r="242" spans="1:5" x14ac:dyDescent="0.25">
      <c r="A242" t="s">
        <v>40</v>
      </c>
      <c r="B242" t="s">
        <v>37</v>
      </c>
      <c r="C242" t="s">
        <v>27</v>
      </c>
      <c r="D242" s="4">
        <v>6132</v>
      </c>
      <c r="E242" s="5">
        <v>93</v>
      </c>
    </row>
    <row r="243" spans="1:5" x14ac:dyDescent="0.25">
      <c r="A243" t="s">
        <v>10</v>
      </c>
      <c r="B243" t="s">
        <v>35</v>
      </c>
      <c r="C243" t="s">
        <v>14</v>
      </c>
      <c r="D243" s="4">
        <v>3472</v>
      </c>
      <c r="E243" s="5">
        <v>96</v>
      </c>
    </row>
    <row r="244" spans="1:5" x14ac:dyDescent="0.25">
      <c r="A244" t="s">
        <v>8</v>
      </c>
      <c r="B244" t="s">
        <v>39</v>
      </c>
      <c r="C244" t="s">
        <v>18</v>
      </c>
      <c r="D244" s="4">
        <v>9660</v>
      </c>
      <c r="E244" s="5">
        <v>27</v>
      </c>
    </row>
    <row r="245" spans="1:5" x14ac:dyDescent="0.25">
      <c r="A245" t="s">
        <v>9</v>
      </c>
      <c r="B245" t="s">
        <v>38</v>
      </c>
      <c r="C245" t="s">
        <v>26</v>
      </c>
      <c r="D245" s="4">
        <v>2436</v>
      </c>
      <c r="E245" s="5">
        <v>99</v>
      </c>
    </row>
    <row r="246" spans="1:5" x14ac:dyDescent="0.25">
      <c r="A246" t="s">
        <v>9</v>
      </c>
      <c r="B246" t="s">
        <v>38</v>
      </c>
      <c r="C246" t="s">
        <v>33</v>
      </c>
      <c r="D246" s="4">
        <v>9506</v>
      </c>
      <c r="E246" s="5">
        <v>87</v>
      </c>
    </row>
    <row r="247" spans="1:5" x14ac:dyDescent="0.25">
      <c r="A247" t="s">
        <v>10</v>
      </c>
      <c r="B247" t="s">
        <v>37</v>
      </c>
      <c r="C247" t="s">
        <v>21</v>
      </c>
      <c r="D247" s="4">
        <v>245</v>
      </c>
      <c r="E247" s="5">
        <v>288</v>
      </c>
    </row>
    <row r="248" spans="1:5" x14ac:dyDescent="0.25">
      <c r="A248" t="s">
        <v>8</v>
      </c>
      <c r="B248" t="s">
        <v>35</v>
      </c>
      <c r="C248" t="s">
        <v>20</v>
      </c>
      <c r="D248" s="4">
        <v>2702</v>
      </c>
      <c r="E248" s="5">
        <v>363</v>
      </c>
    </row>
    <row r="249" spans="1:5" x14ac:dyDescent="0.25">
      <c r="A249" t="s">
        <v>10</v>
      </c>
      <c r="B249" t="s">
        <v>34</v>
      </c>
      <c r="C249" t="s">
        <v>17</v>
      </c>
      <c r="D249" s="4">
        <v>700</v>
      </c>
      <c r="E249" s="5">
        <v>87</v>
      </c>
    </row>
    <row r="250" spans="1:5" x14ac:dyDescent="0.25">
      <c r="A250" t="s">
        <v>6</v>
      </c>
      <c r="B250" t="s">
        <v>34</v>
      </c>
      <c r="C250" t="s">
        <v>17</v>
      </c>
      <c r="D250" s="4">
        <v>3759</v>
      </c>
      <c r="E250" s="5">
        <v>150</v>
      </c>
    </row>
    <row r="251" spans="1:5" x14ac:dyDescent="0.25">
      <c r="A251" t="s">
        <v>2</v>
      </c>
      <c r="B251" t="s">
        <v>35</v>
      </c>
      <c r="C251" t="s">
        <v>17</v>
      </c>
      <c r="D251" s="4">
        <v>1589</v>
      </c>
      <c r="E251" s="5">
        <v>303</v>
      </c>
    </row>
    <row r="252" spans="1:5" x14ac:dyDescent="0.25">
      <c r="A252" t="s">
        <v>7</v>
      </c>
      <c r="B252" t="s">
        <v>35</v>
      </c>
      <c r="C252" t="s">
        <v>28</v>
      </c>
      <c r="D252" s="4">
        <v>5194</v>
      </c>
      <c r="E252" s="5">
        <v>288</v>
      </c>
    </row>
    <row r="253" spans="1:5" x14ac:dyDescent="0.25">
      <c r="A253" t="s">
        <v>10</v>
      </c>
      <c r="B253" t="s">
        <v>36</v>
      </c>
      <c r="C253" t="s">
        <v>13</v>
      </c>
      <c r="D253" s="4">
        <v>945</v>
      </c>
      <c r="E253" s="5">
        <v>75</v>
      </c>
    </row>
    <row r="254" spans="1:5" x14ac:dyDescent="0.25">
      <c r="A254" t="s">
        <v>40</v>
      </c>
      <c r="B254" t="s">
        <v>38</v>
      </c>
      <c r="C254" t="s">
        <v>31</v>
      </c>
      <c r="D254" s="4">
        <v>1988</v>
      </c>
      <c r="E254" s="5">
        <v>39</v>
      </c>
    </row>
    <row r="255" spans="1:5" x14ac:dyDescent="0.25">
      <c r="A255" t="s">
        <v>6</v>
      </c>
      <c r="B255" t="s">
        <v>34</v>
      </c>
      <c r="C255" t="s">
        <v>32</v>
      </c>
      <c r="D255" s="4">
        <v>6734</v>
      </c>
      <c r="E255" s="5">
        <v>123</v>
      </c>
    </row>
    <row r="256" spans="1:5" x14ac:dyDescent="0.25">
      <c r="A256" t="s">
        <v>40</v>
      </c>
      <c r="B256" t="s">
        <v>36</v>
      </c>
      <c r="C256" t="s">
        <v>4</v>
      </c>
      <c r="D256" s="4">
        <v>217</v>
      </c>
      <c r="E256" s="5">
        <v>36</v>
      </c>
    </row>
    <row r="257" spans="1:5" x14ac:dyDescent="0.25">
      <c r="A257" t="s">
        <v>5</v>
      </c>
      <c r="B257" t="s">
        <v>34</v>
      </c>
      <c r="C257" t="s">
        <v>22</v>
      </c>
      <c r="D257" s="4">
        <v>6279</v>
      </c>
      <c r="E257" s="5">
        <v>237</v>
      </c>
    </row>
    <row r="258" spans="1:5" x14ac:dyDescent="0.25">
      <c r="A258" t="s">
        <v>40</v>
      </c>
      <c r="B258" t="s">
        <v>36</v>
      </c>
      <c r="C258" t="s">
        <v>13</v>
      </c>
      <c r="D258" s="4">
        <v>4424</v>
      </c>
      <c r="E258" s="5">
        <v>201</v>
      </c>
    </row>
    <row r="259" spans="1:5" x14ac:dyDescent="0.25">
      <c r="A259" t="s">
        <v>2</v>
      </c>
      <c r="B259" t="s">
        <v>36</v>
      </c>
      <c r="C259" t="s">
        <v>17</v>
      </c>
      <c r="D259" s="4">
        <v>189</v>
      </c>
      <c r="E259" s="5">
        <v>48</v>
      </c>
    </row>
    <row r="260" spans="1:5" x14ac:dyDescent="0.25">
      <c r="A260" t="s">
        <v>5</v>
      </c>
      <c r="B260" t="s">
        <v>35</v>
      </c>
      <c r="C260" t="s">
        <v>22</v>
      </c>
      <c r="D260" s="4">
        <v>490</v>
      </c>
      <c r="E260" s="5">
        <v>84</v>
      </c>
    </row>
    <row r="261" spans="1:5" x14ac:dyDescent="0.25">
      <c r="A261" t="s">
        <v>8</v>
      </c>
      <c r="B261" t="s">
        <v>37</v>
      </c>
      <c r="C261" t="s">
        <v>21</v>
      </c>
      <c r="D261" s="4">
        <v>434</v>
      </c>
      <c r="E261" s="5">
        <v>87</v>
      </c>
    </row>
    <row r="262" spans="1:5" x14ac:dyDescent="0.25">
      <c r="A262" t="s">
        <v>7</v>
      </c>
      <c r="B262" t="s">
        <v>38</v>
      </c>
      <c r="C262" t="s">
        <v>30</v>
      </c>
      <c r="D262" s="4">
        <v>10129</v>
      </c>
      <c r="E262" s="5">
        <v>312</v>
      </c>
    </row>
    <row r="263" spans="1:5" x14ac:dyDescent="0.25">
      <c r="A263" t="s">
        <v>3</v>
      </c>
      <c r="B263" t="s">
        <v>39</v>
      </c>
      <c r="C263" t="s">
        <v>28</v>
      </c>
      <c r="D263" s="4">
        <v>1652</v>
      </c>
      <c r="E263" s="5">
        <v>102</v>
      </c>
    </row>
    <row r="264" spans="1:5" x14ac:dyDescent="0.25">
      <c r="A264" t="s">
        <v>8</v>
      </c>
      <c r="B264" t="s">
        <v>38</v>
      </c>
      <c r="C264" t="s">
        <v>21</v>
      </c>
      <c r="D264" s="4">
        <v>6433</v>
      </c>
      <c r="E264" s="5">
        <v>78</v>
      </c>
    </row>
    <row r="265" spans="1:5" x14ac:dyDescent="0.25">
      <c r="A265" t="s">
        <v>3</v>
      </c>
      <c r="B265" t="s">
        <v>34</v>
      </c>
      <c r="C265" t="s">
        <v>23</v>
      </c>
      <c r="D265" s="4">
        <v>2212</v>
      </c>
      <c r="E265" s="5">
        <v>117</v>
      </c>
    </row>
    <row r="266" spans="1:5" x14ac:dyDescent="0.25">
      <c r="A266" t="s">
        <v>41</v>
      </c>
      <c r="B266" t="s">
        <v>35</v>
      </c>
      <c r="C266" t="s">
        <v>19</v>
      </c>
      <c r="D266" s="4">
        <v>609</v>
      </c>
      <c r="E266" s="5">
        <v>99</v>
      </c>
    </row>
    <row r="267" spans="1:5" x14ac:dyDescent="0.25">
      <c r="A267" t="s">
        <v>40</v>
      </c>
      <c r="B267" t="s">
        <v>35</v>
      </c>
      <c r="C267" t="s">
        <v>24</v>
      </c>
      <c r="D267" s="4">
        <v>1638</v>
      </c>
      <c r="E267" s="5">
        <v>48</v>
      </c>
    </row>
    <row r="268" spans="1:5" x14ac:dyDescent="0.25">
      <c r="A268" t="s">
        <v>7</v>
      </c>
      <c r="B268" t="s">
        <v>34</v>
      </c>
      <c r="C268" t="s">
        <v>15</v>
      </c>
      <c r="D268" s="4">
        <v>3829</v>
      </c>
      <c r="E268" s="5">
        <v>24</v>
      </c>
    </row>
    <row r="269" spans="1:5" x14ac:dyDescent="0.25">
      <c r="A269" t="s">
        <v>40</v>
      </c>
      <c r="B269" t="s">
        <v>39</v>
      </c>
      <c r="C269" t="s">
        <v>15</v>
      </c>
      <c r="D269" s="4">
        <v>5775</v>
      </c>
      <c r="E269" s="5">
        <v>42</v>
      </c>
    </row>
    <row r="270" spans="1:5" x14ac:dyDescent="0.25">
      <c r="A270" t="s">
        <v>6</v>
      </c>
      <c r="B270" t="s">
        <v>35</v>
      </c>
      <c r="C270" t="s">
        <v>20</v>
      </c>
      <c r="D270" s="4">
        <v>1071</v>
      </c>
      <c r="E270" s="5">
        <v>270</v>
      </c>
    </row>
    <row r="271" spans="1:5" x14ac:dyDescent="0.25">
      <c r="A271" t="s">
        <v>8</v>
      </c>
      <c r="B271" t="s">
        <v>36</v>
      </c>
      <c r="C271" t="s">
        <v>23</v>
      </c>
      <c r="D271" s="4">
        <v>5019</v>
      </c>
      <c r="E271" s="5">
        <v>150</v>
      </c>
    </row>
    <row r="272" spans="1:5" x14ac:dyDescent="0.25">
      <c r="A272" t="s">
        <v>2</v>
      </c>
      <c r="B272" t="s">
        <v>37</v>
      </c>
      <c r="C272" t="s">
        <v>15</v>
      </c>
      <c r="D272" s="4">
        <v>2863</v>
      </c>
      <c r="E272" s="5">
        <v>42</v>
      </c>
    </row>
    <row r="273" spans="1:5" x14ac:dyDescent="0.25">
      <c r="A273" t="s">
        <v>40</v>
      </c>
      <c r="B273" t="s">
        <v>35</v>
      </c>
      <c r="C273" t="s">
        <v>29</v>
      </c>
      <c r="D273" s="4">
        <v>1617</v>
      </c>
      <c r="E273" s="5">
        <v>126</v>
      </c>
    </row>
    <row r="274" spans="1:5" x14ac:dyDescent="0.25">
      <c r="A274" t="s">
        <v>6</v>
      </c>
      <c r="B274" t="s">
        <v>37</v>
      </c>
      <c r="C274" t="s">
        <v>26</v>
      </c>
      <c r="D274" s="4">
        <v>6818</v>
      </c>
      <c r="E274" s="5">
        <v>6</v>
      </c>
    </row>
    <row r="275" spans="1:5" x14ac:dyDescent="0.25">
      <c r="A275" t="s">
        <v>3</v>
      </c>
      <c r="B275" t="s">
        <v>35</v>
      </c>
      <c r="C275" t="s">
        <v>15</v>
      </c>
      <c r="D275" s="4">
        <v>6657</v>
      </c>
      <c r="E275" s="5">
        <v>276</v>
      </c>
    </row>
    <row r="276" spans="1:5" x14ac:dyDescent="0.25">
      <c r="A276" t="s">
        <v>3</v>
      </c>
      <c r="B276" t="s">
        <v>34</v>
      </c>
      <c r="C276" t="s">
        <v>17</v>
      </c>
      <c r="D276" s="4">
        <v>2919</v>
      </c>
      <c r="E276" s="5">
        <v>93</v>
      </c>
    </row>
    <row r="277" spans="1:5" x14ac:dyDescent="0.25">
      <c r="A277" t="s">
        <v>2</v>
      </c>
      <c r="B277" t="s">
        <v>36</v>
      </c>
      <c r="C277" t="s">
        <v>31</v>
      </c>
      <c r="D277" s="4">
        <v>3094</v>
      </c>
      <c r="E277" s="5">
        <v>246</v>
      </c>
    </row>
    <row r="278" spans="1:5" x14ac:dyDescent="0.25">
      <c r="A278" t="s">
        <v>6</v>
      </c>
      <c r="B278" t="s">
        <v>39</v>
      </c>
      <c r="C278" t="s">
        <v>24</v>
      </c>
      <c r="D278" s="4">
        <v>2989</v>
      </c>
      <c r="E278" s="5">
        <v>3</v>
      </c>
    </row>
    <row r="279" spans="1:5" x14ac:dyDescent="0.25">
      <c r="A279" t="s">
        <v>8</v>
      </c>
      <c r="B279" t="s">
        <v>38</v>
      </c>
      <c r="C279" t="s">
        <v>27</v>
      </c>
      <c r="D279" s="4">
        <v>2268</v>
      </c>
      <c r="E279" s="5">
        <v>63</v>
      </c>
    </row>
    <row r="280" spans="1:5" x14ac:dyDescent="0.25">
      <c r="A280" t="s">
        <v>5</v>
      </c>
      <c r="B280" t="s">
        <v>35</v>
      </c>
      <c r="C280" t="s">
        <v>31</v>
      </c>
      <c r="D280" s="4">
        <v>4753</v>
      </c>
      <c r="E280" s="5">
        <v>246</v>
      </c>
    </row>
    <row r="281" spans="1:5" x14ac:dyDescent="0.25">
      <c r="A281" t="s">
        <v>2</v>
      </c>
      <c r="B281" t="s">
        <v>34</v>
      </c>
      <c r="C281" t="s">
        <v>19</v>
      </c>
      <c r="D281" s="4">
        <v>7511</v>
      </c>
      <c r="E281" s="5">
        <v>120</v>
      </c>
    </row>
    <row r="282" spans="1:5" x14ac:dyDescent="0.25">
      <c r="A282" t="s">
        <v>2</v>
      </c>
      <c r="B282" t="s">
        <v>38</v>
      </c>
      <c r="C282" t="s">
        <v>31</v>
      </c>
      <c r="D282" s="4">
        <v>4326</v>
      </c>
      <c r="E282" s="5">
        <v>348</v>
      </c>
    </row>
    <row r="283" spans="1:5" x14ac:dyDescent="0.25">
      <c r="A283" t="s">
        <v>41</v>
      </c>
      <c r="B283" t="s">
        <v>34</v>
      </c>
      <c r="C283" t="s">
        <v>23</v>
      </c>
      <c r="D283" s="4">
        <v>4935</v>
      </c>
      <c r="E283" s="5">
        <v>126</v>
      </c>
    </row>
    <row r="284" spans="1:5" x14ac:dyDescent="0.25">
      <c r="A284" t="s">
        <v>6</v>
      </c>
      <c r="B284" t="s">
        <v>35</v>
      </c>
      <c r="C284" t="s">
        <v>30</v>
      </c>
      <c r="D284" s="4">
        <v>4781</v>
      </c>
      <c r="E284" s="5">
        <v>123</v>
      </c>
    </row>
    <row r="285" spans="1:5" x14ac:dyDescent="0.25">
      <c r="A285" t="s">
        <v>5</v>
      </c>
      <c r="B285" t="s">
        <v>38</v>
      </c>
      <c r="C285" t="s">
        <v>25</v>
      </c>
      <c r="D285" s="4">
        <v>7483</v>
      </c>
      <c r="E285" s="5">
        <v>45</v>
      </c>
    </row>
    <row r="286" spans="1:5" x14ac:dyDescent="0.25">
      <c r="A286" t="s">
        <v>10</v>
      </c>
      <c r="B286" t="s">
        <v>38</v>
      </c>
      <c r="C286" t="s">
        <v>4</v>
      </c>
      <c r="D286" s="4">
        <v>6860</v>
      </c>
      <c r="E286" s="5">
        <v>126</v>
      </c>
    </row>
    <row r="287" spans="1:5" x14ac:dyDescent="0.25">
      <c r="A287" t="s">
        <v>40</v>
      </c>
      <c r="B287" t="s">
        <v>37</v>
      </c>
      <c r="C287" t="s">
        <v>29</v>
      </c>
      <c r="D287" s="4">
        <v>9002</v>
      </c>
      <c r="E287" s="5">
        <v>72</v>
      </c>
    </row>
    <row r="288" spans="1:5" x14ac:dyDescent="0.25">
      <c r="A288" t="s">
        <v>6</v>
      </c>
      <c r="B288" t="s">
        <v>36</v>
      </c>
      <c r="C288" t="s">
        <v>29</v>
      </c>
      <c r="D288" s="4">
        <v>1400</v>
      </c>
      <c r="E288" s="5">
        <v>135</v>
      </c>
    </row>
    <row r="289" spans="1:5" x14ac:dyDescent="0.25">
      <c r="A289" t="s">
        <v>10</v>
      </c>
      <c r="B289" t="s">
        <v>34</v>
      </c>
      <c r="C289" t="s">
        <v>22</v>
      </c>
      <c r="D289" s="4">
        <v>4053</v>
      </c>
      <c r="E289" s="5">
        <v>24</v>
      </c>
    </row>
    <row r="290" spans="1:5" x14ac:dyDescent="0.25">
      <c r="A290" t="s">
        <v>7</v>
      </c>
      <c r="B290" t="s">
        <v>36</v>
      </c>
      <c r="C290" t="s">
        <v>31</v>
      </c>
      <c r="D290" s="4">
        <v>2149</v>
      </c>
      <c r="E290" s="5">
        <v>117</v>
      </c>
    </row>
    <row r="291" spans="1:5" x14ac:dyDescent="0.25">
      <c r="A291" t="s">
        <v>3</v>
      </c>
      <c r="B291" t="s">
        <v>39</v>
      </c>
      <c r="C291" t="s">
        <v>29</v>
      </c>
      <c r="D291" s="4">
        <v>3640</v>
      </c>
      <c r="E291" s="5">
        <v>51</v>
      </c>
    </row>
    <row r="292" spans="1:5" x14ac:dyDescent="0.25">
      <c r="A292" t="s">
        <v>2</v>
      </c>
      <c r="B292" t="s">
        <v>39</v>
      </c>
      <c r="C292" t="s">
        <v>23</v>
      </c>
      <c r="D292" s="4">
        <v>630</v>
      </c>
      <c r="E292" s="5">
        <v>36</v>
      </c>
    </row>
    <row r="293" spans="1:5" x14ac:dyDescent="0.25">
      <c r="A293" t="s">
        <v>9</v>
      </c>
      <c r="B293" t="s">
        <v>35</v>
      </c>
      <c r="C293" t="s">
        <v>27</v>
      </c>
      <c r="D293" s="4">
        <v>2429</v>
      </c>
      <c r="E293" s="5">
        <v>144</v>
      </c>
    </row>
    <row r="294" spans="1:5" x14ac:dyDescent="0.25">
      <c r="A294" t="s">
        <v>9</v>
      </c>
      <c r="B294" t="s">
        <v>36</v>
      </c>
      <c r="C294" t="s">
        <v>25</v>
      </c>
      <c r="D294" s="4">
        <v>2142</v>
      </c>
      <c r="E294" s="5">
        <v>114</v>
      </c>
    </row>
    <row r="295" spans="1:5" x14ac:dyDescent="0.25">
      <c r="A295" t="s">
        <v>7</v>
      </c>
      <c r="B295" t="s">
        <v>37</v>
      </c>
      <c r="C295" t="s">
        <v>30</v>
      </c>
      <c r="D295" s="4">
        <v>6454</v>
      </c>
      <c r="E295" s="5">
        <v>54</v>
      </c>
    </row>
    <row r="296" spans="1:5" x14ac:dyDescent="0.25">
      <c r="A296" t="s">
        <v>7</v>
      </c>
      <c r="B296" t="s">
        <v>37</v>
      </c>
      <c r="C296" t="s">
        <v>16</v>
      </c>
      <c r="D296" s="4">
        <v>4487</v>
      </c>
      <c r="E296" s="5">
        <v>333</v>
      </c>
    </row>
    <row r="297" spans="1:5" x14ac:dyDescent="0.25">
      <c r="A297" t="s">
        <v>3</v>
      </c>
      <c r="B297" t="s">
        <v>37</v>
      </c>
      <c r="C297" t="s">
        <v>4</v>
      </c>
      <c r="D297" s="4">
        <v>938</v>
      </c>
      <c r="E297" s="5">
        <v>366</v>
      </c>
    </row>
    <row r="298" spans="1:5" x14ac:dyDescent="0.25">
      <c r="A298" t="s">
        <v>3</v>
      </c>
      <c r="B298" t="s">
        <v>38</v>
      </c>
      <c r="C298" t="s">
        <v>26</v>
      </c>
      <c r="D298" s="4">
        <v>8841</v>
      </c>
      <c r="E298" s="5">
        <v>303</v>
      </c>
    </row>
    <row r="299" spans="1:5" x14ac:dyDescent="0.25">
      <c r="A299" t="s">
        <v>2</v>
      </c>
      <c r="B299" t="s">
        <v>39</v>
      </c>
      <c r="C299" t="s">
        <v>33</v>
      </c>
      <c r="D299" s="4">
        <v>4018</v>
      </c>
      <c r="E299" s="5">
        <v>126</v>
      </c>
    </row>
    <row r="300" spans="1:5" x14ac:dyDescent="0.25">
      <c r="A300" t="s">
        <v>41</v>
      </c>
      <c r="B300" t="s">
        <v>37</v>
      </c>
      <c r="C300" t="s">
        <v>15</v>
      </c>
      <c r="D300" s="4">
        <v>714</v>
      </c>
      <c r="E300" s="5">
        <v>231</v>
      </c>
    </row>
    <row r="301" spans="1:5" x14ac:dyDescent="0.25">
      <c r="A301" t="s">
        <v>9</v>
      </c>
      <c r="B301" t="s">
        <v>38</v>
      </c>
      <c r="C301" t="s">
        <v>25</v>
      </c>
      <c r="D301" s="4">
        <v>3850</v>
      </c>
      <c r="E301" s="5">
        <v>102</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A664-7A17-4F1A-8E43-3441D1B8BFDC}">
  <dimension ref="B3:C16"/>
  <sheetViews>
    <sheetView workbookViewId="0">
      <selection activeCell="G5" sqref="G5"/>
    </sheetView>
  </sheetViews>
  <sheetFormatPr defaultRowHeight="15" x14ac:dyDescent="0.25"/>
  <cols>
    <col min="2" max="2" width="16.42578125" bestFit="1" customWidth="1"/>
    <col min="3" max="3" width="14.85546875" bestFit="1" customWidth="1"/>
  </cols>
  <sheetData>
    <row r="3" spans="2:3" x14ac:dyDescent="0.25">
      <c r="B3" s="20" t="s">
        <v>65</v>
      </c>
      <c r="C3" t="s">
        <v>67</v>
      </c>
    </row>
    <row r="4" spans="2:3" x14ac:dyDescent="0.25">
      <c r="B4" s="21" t="s">
        <v>38</v>
      </c>
      <c r="C4" s="22">
        <v>25221</v>
      </c>
    </row>
    <row r="5" spans="2:3" x14ac:dyDescent="0.25">
      <c r="B5" s="25" t="s">
        <v>5</v>
      </c>
      <c r="C5" s="22">
        <v>25221</v>
      </c>
    </row>
    <row r="6" spans="2:3" x14ac:dyDescent="0.25">
      <c r="B6" s="21" t="s">
        <v>36</v>
      </c>
      <c r="C6" s="22">
        <v>39620</v>
      </c>
    </row>
    <row r="7" spans="2:3" x14ac:dyDescent="0.25">
      <c r="B7" s="25" t="s">
        <v>5</v>
      </c>
      <c r="C7" s="22">
        <v>39620</v>
      </c>
    </row>
    <row r="8" spans="2:3" x14ac:dyDescent="0.25">
      <c r="B8" s="21" t="s">
        <v>34</v>
      </c>
      <c r="C8" s="22">
        <v>41559</v>
      </c>
    </row>
    <row r="9" spans="2:3" x14ac:dyDescent="0.25">
      <c r="B9" s="25" t="s">
        <v>5</v>
      </c>
      <c r="C9" s="22">
        <v>41559</v>
      </c>
    </row>
    <row r="10" spans="2:3" x14ac:dyDescent="0.25">
      <c r="B10" s="21" t="s">
        <v>37</v>
      </c>
      <c r="C10" s="22">
        <v>43568</v>
      </c>
    </row>
    <row r="11" spans="2:3" x14ac:dyDescent="0.25">
      <c r="B11" s="25" t="s">
        <v>7</v>
      </c>
      <c r="C11" s="22">
        <v>43568</v>
      </c>
    </row>
    <row r="12" spans="2:3" x14ac:dyDescent="0.25">
      <c r="B12" s="21" t="s">
        <v>39</v>
      </c>
      <c r="C12" s="22">
        <v>45752</v>
      </c>
    </row>
    <row r="13" spans="2:3" x14ac:dyDescent="0.25">
      <c r="B13" s="25" t="s">
        <v>2</v>
      </c>
      <c r="C13" s="22">
        <v>45752</v>
      </c>
    </row>
    <row r="14" spans="2:3" x14ac:dyDescent="0.25">
      <c r="B14" s="21" t="s">
        <v>35</v>
      </c>
      <c r="C14" s="22">
        <v>38325</v>
      </c>
    </row>
    <row r="15" spans="2:3" x14ac:dyDescent="0.25">
      <c r="B15" s="25" t="s">
        <v>40</v>
      </c>
      <c r="C15" s="22">
        <v>38325</v>
      </c>
    </row>
    <row r="16" spans="2:3" x14ac:dyDescent="0.25">
      <c r="B16" s="21" t="s">
        <v>66</v>
      </c>
      <c r="C16" s="22">
        <v>234045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28CFE-434E-4AAF-9FF1-76C8AACD308E}">
  <dimension ref="B3:C26"/>
  <sheetViews>
    <sheetView workbookViewId="0">
      <selection activeCell="I7" sqref="I7"/>
    </sheetView>
  </sheetViews>
  <sheetFormatPr defaultRowHeight="15" x14ac:dyDescent="0.25"/>
  <cols>
    <col min="2" max="2" width="21.85546875" bestFit="1" customWidth="1"/>
    <col min="3" max="5" width="10.85546875" bestFit="1" customWidth="1"/>
  </cols>
  <sheetData>
    <row r="3" spans="2:3" x14ac:dyDescent="0.25">
      <c r="B3" s="20" t="s">
        <v>65</v>
      </c>
      <c r="C3" t="s">
        <v>72</v>
      </c>
    </row>
    <row r="4" spans="2:3" x14ac:dyDescent="0.25">
      <c r="B4" s="21" t="s">
        <v>26</v>
      </c>
      <c r="C4" s="27">
        <v>58277.8</v>
      </c>
    </row>
    <row r="5" spans="2:3" x14ac:dyDescent="0.25">
      <c r="B5" s="21" t="s">
        <v>17</v>
      </c>
      <c r="C5" s="27">
        <v>56471.590000000004</v>
      </c>
    </row>
    <row r="6" spans="2:3" x14ac:dyDescent="0.25">
      <c r="B6" s="21" t="s">
        <v>32</v>
      </c>
      <c r="C6" s="27">
        <v>52063.35</v>
      </c>
    </row>
    <row r="7" spans="2:3" x14ac:dyDescent="0.25">
      <c r="B7" s="21" t="s">
        <v>15</v>
      </c>
      <c r="C7" s="27">
        <v>50988.91</v>
      </c>
    </row>
    <row r="8" spans="2:3" x14ac:dyDescent="0.25">
      <c r="B8" s="21" t="s">
        <v>22</v>
      </c>
      <c r="C8" s="27">
        <v>46234.960000000006</v>
      </c>
    </row>
    <row r="9" spans="2:3" x14ac:dyDescent="0.25">
      <c r="B9" s="21" t="s">
        <v>33</v>
      </c>
      <c r="C9" s="27">
        <v>46226.020000000004</v>
      </c>
    </row>
    <row r="10" spans="2:3" x14ac:dyDescent="0.25">
      <c r="B10" s="21" t="s">
        <v>23</v>
      </c>
      <c r="C10" s="27">
        <v>44884.12</v>
      </c>
    </row>
    <row r="11" spans="2:3" x14ac:dyDescent="0.25">
      <c r="B11" s="21" t="s">
        <v>16</v>
      </c>
      <c r="C11" s="27">
        <v>43177.340000000004</v>
      </c>
    </row>
    <row r="12" spans="2:3" x14ac:dyDescent="0.25">
      <c r="B12" s="21" t="s">
        <v>18</v>
      </c>
      <c r="C12" s="27">
        <v>40814.559999999998</v>
      </c>
    </row>
    <row r="13" spans="2:3" x14ac:dyDescent="0.25">
      <c r="B13" s="21" t="s">
        <v>28</v>
      </c>
      <c r="C13" s="27">
        <v>39084.340000000004</v>
      </c>
    </row>
    <row r="14" spans="2:3" x14ac:dyDescent="0.25">
      <c r="B14" s="21" t="s">
        <v>29</v>
      </c>
      <c r="C14" s="27">
        <v>36700.840000000004</v>
      </c>
    </row>
    <row r="15" spans="2:3" x14ac:dyDescent="0.25">
      <c r="B15" s="21" t="s">
        <v>20</v>
      </c>
      <c r="C15" s="27">
        <v>31390.480000000003</v>
      </c>
    </row>
    <row r="16" spans="2:3" x14ac:dyDescent="0.25">
      <c r="B16" s="21" t="s">
        <v>24</v>
      </c>
      <c r="C16" s="27">
        <v>30189.32</v>
      </c>
    </row>
    <row r="17" spans="2:3" x14ac:dyDescent="0.25">
      <c r="B17" s="21" t="s">
        <v>19</v>
      </c>
      <c r="C17" s="27">
        <v>29800.160000000003</v>
      </c>
    </row>
    <row r="18" spans="2:3" x14ac:dyDescent="0.25">
      <c r="B18" s="21" t="s">
        <v>13</v>
      </c>
      <c r="C18" s="27">
        <v>29721.27</v>
      </c>
    </row>
    <row r="19" spans="2:3" x14ac:dyDescent="0.25">
      <c r="B19" s="21" t="s">
        <v>25</v>
      </c>
      <c r="C19" s="27">
        <v>29678.099999999995</v>
      </c>
    </row>
    <row r="20" spans="2:3" x14ac:dyDescent="0.25">
      <c r="B20" s="21" t="s">
        <v>31</v>
      </c>
      <c r="C20" s="27">
        <v>29518.43</v>
      </c>
    </row>
    <row r="21" spans="2:3" x14ac:dyDescent="0.25">
      <c r="B21" s="21" t="s">
        <v>21</v>
      </c>
      <c r="C21" s="27">
        <v>26000</v>
      </c>
    </row>
    <row r="22" spans="2:3" x14ac:dyDescent="0.25">
      <c r="B22" s="21" t="s">
        <v>30</v>
      </c>
      <c r="C22" s="27">
        <v>25899.020000000011</v>
      </c>
    </row>
    <row r="23" spans="2:3" x14ac:dyDescent="0.25">
      <c r="B23" s="21" t="s">
        <v>27</v>
      </c>
      <c r="C23" s="27">
        <v>19572.14</v>
      </c>
    </row>
    <row r="24" spans="2:3" x14ac:dyDescent="0.25">
      <c r="B24" s="21" t="s">
        <v>14</v>
      </c>
      <c r="C24" s="27">
        <v>19525.600000000002</v>
      </c>
    </row>
    <row r="25" spans="2:3" x14ac:dyDescent="0.25">
      <c r="B25" s="21" t="s">
        <v>4</v>
      </c>
      <c r="C25" s="27">
        <v>14946.919999999998</v>
      </c>
    </row>
    <row r="26" spans="2:3" x14ac:dyDescent="0.25">
      <c r="B26" s="21" t="s">
        <v>66</v>
      </c>
      <c r="C26" s="27">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FFE5-A962-4B56-A428-C6515B8ECD3F}">
  <dimension ref="B2:O17"/>
  <sheetViews>
    <sheetView workbookViewId="0">
      <selection activeCell="H12" sqref="H12"/>
    </sheetView>
  </sheetViews>
  <sheetFormatPr defaultRowHeight="15" x14ac:dyDescent="0.25"/>
  <cols>
    <col min="2" max="2" width="18.140625" bestFit="1" customWidth="1"/>
    <col min="3" max="3" width="14.42578125" customWidth="1"/>
    <col min="4" max="4" width="12.85546875" customWidth="1"/>
    <col min="6" max="6" width="16" bestFit="1" customWidth="1"/>
    <col min="7" max="7" width="14.85546875" customWidth="1"/>
    <col min="9" max="9" width="6.5703125" bestFit="1" customWidth="1"/>
    <col min="15" max="15" width="12.5703125" bestFit="1" customWidth="1"/>
  </cols>
  <sheetData>
    <row r="2" spans="2:15" x14ac:dyDescent="0.25">
      <c r="O2" t="s">
        <v>73</v>
      </c>
    </row>
    <row r="3" spans="2:15" x14ac:dyDescent="0.25">
      <c r="B3" t="s">
        <v>74</v>
      </c>
      <c r="C3" s="28" t="s">
        <v>36</v>
      </c>
      <c r="O3" t="str" cm="1">
        <f t="array" ref="O3:O8">_xlfn.UNIQUE(data[Geography])</f>
        <v>New Zealand</v>
      </c>
    </row>
    <row r="4" spans="2:15" x14ac:dyDescent="0.25">
      <c r="O4" t="str">
        <v>USA</v>
      </c>
    </row>
    <row r="5" spans="2:15" x14ac:dyDescent="0.25">
      <c r="B5" s="30" t="s">
        <v>79</v>
      </c>
      <c r="C5" s="30"/>
      <c r="F5" s="32" t="s">
        <v>81</v>
      </c>
      <c r="G5" s="31"/>
      <c r="H5" s="31"/>
      <c r="I5" s="31"/>
      <c r="J5" s="31"/>
      <c r="O5" t="str">
        <v>Canada</v>
      </c>
    </row>
    <row r="6" spans="2:15" x14ac:dyDescent="0.25">
      <c r="O6" t="str">
        <v>UK</v>
      </c>
    </row>
    <row r="7" spans="2:15" x14ac:dyDescent="0.25">
      <c r="B7" t="s">
        <v>80</v>
      </c>
      <c r="D7">
        <f>COUNTIFS(data[Geography],C3)</f>
        <v>50</v>
      </c>
      <c r="G7" s="33" t="s">
        <v>1</v>
      </c>
      <c r="H7" s="33" t="s">
        <v>82</v>
      </c>
      <c r="I7" t="s">
        <v>83</v>
      </c>
      <c r="O7" t="str">
        <v>Australia</v>
      </c>
    </row>
    <row r="8" spans="2:15" x14ac:dyDescent="0.25">
      <c r="F8" t="str" cm="1">
        <f t="array" ref="F8:F17">_xlfn.UNIQUE(data[Sales Person])</f>
        <v>Ram Mahesh</v>
      </c>
      <c r="G8">
        <f>SUMIFS(data[Amount],data[Sales Person],F8,data[Geography],$C$3)</f>
        <v>23016</v>
      </c>
      <c r="H8">
        <f>SUMIFS(data[Units],data[Sales Person],F8,data[Geography],$C$3)</f>
        <v>663</v>
      </c>
      <c r="I8">
        <f>IF(G8&gt;12000,1,-1)</f>
        <v>1</v>
      </c>
      <c r="O8" t="str">
        <v>India</v>
      </c>
    </row>
    <row r="9" spans="2:15" x14ac:dyDescent="0.25">
      <c r="B9" s="29"/>
      <c r="C9" s="29" t="s">
        <v>78</v>
      </c>
      <c r="D9" s="29" t="s">
        <v>56</v>
      </c>
      <c r="F9" t="str">
        <v>Brien Boise</v>
      </c>
      <c r="G9">
        <f>SUMIFS(data[Amount],data[Sales Person],F9,data[Geography],$C$3)</f>
        <v>5019</v>
      </c>
      <c r="H9">
        <f>SUMIFS(data[Units],data[Sales Person],F9,data[Geography],$C$3)</f>
        <v>150</v>
      </c>
      <c r="I9">
        <f t="shared" ref="I9:I17" si="0">IF(G9&gt;12000,1,-1)</f>
        <v>-1</v>
      </c>
    </row>
    <row r="10" spans="2:15" x14ac:dyDescent="0.25">
      <c r="B10" t="s">
        <v>75</v>
      </c>
      <c r="C10" s="23">
        <f>SUMIFS(data[Amount],data[Geography],C3)</f>
        <v>237944</v>
      </c>
      <c r="D10" s="23">
        <f>AVERAGEIFS(data[Amount],data[Geography],C3)</f>
        <v>4758.88</v>
      </c>
      <c r="F10" t="str">
        <v>Husein Augar</v>
      </c>
      <c r="G10">
        <f>SUMIFS(data[Amount],data[Sales Person],F10,data[Geography],$C$3)</f>
        <v>25669</v>
      </c>
      <c r="H10">
        <f>SUMIFS(data[Units],data[Sales Person],F10,data[Geography],$C$3)</f>
        <v>564</v>
      </c>
      <c r="I10">
        <f t="shared" si="0"/>
        <v>1</v>
      </c>
    </row>
    <row r="11" spans="2:15" x14ac:dyDescent="0.25">
      <c r="B11" t="s">
        <v>71</v>
      </c>
      <c r="C11" s="23">
        <f>SUMIFS(data[Cost],data[Geography],C3)</f>
        <v>68259.839999999997</v>
      </c>
      <c r="D11" s="23">
        <f>AVERAGEIFS(data[Cost],data[Geography],C3)</f>
        <v>1365.1967999999999</v>
      </c>
      <c r="F11" t="str">
        <v>Carla Molina</v>
      </c>
      <c r="G11">
        <f>SUMIFS(data[Amount],data[Sales Person],F11,data[Geography],$C$3)</f>
        <v>39242</v>
      </c>
      <c r="H11">
        <f>SUMIFS(data[Units],data[Sales Person],F11,data[Geography],$C$3)</f>
        <v>1482</v>
      </c>
      <c r="I11">
        <f t="shared" si="0"/>
        <v>1</v>
      </c>
    </row>
    <row r="12" spans="2:15" x14ac:dyDescent="0.25">
      <c r="B12" t="s">
        <v>76</v>
      </c>
      <c r="C12" s="23">
        <f>C10-C11</f>
        <v>169684.16</v>
      </c>
      <c r="D12" s="23">
        <f>D10-D11</f>
        <v>3393.6832000000004</v>
      </c>
      <c r="F12" t="str">
        <v>Curtice Advani</v>
      </c>
      <c r="G12">
        <f>SUMIFS(data[Amount],data[Sales Person],F12,data[Geography],$C$3)</f>
        <v>27377</v>
      </c>
      <c r="H12">
        <f>SUMIFS(data[Units],data[Sales Person],F12,data[Geography],$C$3)</f>
        <v>513</v>
      </c>
      <c r="I12">
        <f t="shared" si="0"/>
        <v>1</v>
      </c>
    </row>
    <row r="13" spans="2:15" x14ac:dyDescent="0.25">
      <c r="B13" t="s">
        <v>77</v>
      </c>
      <c r="C13">
        <f>SUMIFS(data[Units],data[Geography],C3)</f>
        <v>7302</v>
      </c>
      <c r="D13">
        <f>AVERAGEIFS(data[Units],data[Geography],C3)</f>
        <v>146.04</v>
      </c>
      <c r="F13" t="str">
        <v>Ches Bonnell</v>
      </c>
      <c r="G13">
        <f>SUMIFS(data[Amount],data[Sales Person],F13,data[Geography],$C$3)</f>
        <v>21931</v>
      </c>
      <c r="H13">
        <f>SUMIFS(data[Units],data[Sales Person],F13,data[Geography],$C$3)</f>
        <v>975</v>
      </c>
      <c r="I13">
        <f t="shared" si="0"/>
        <v>1</v>
      </c>
    </row>
    <row r="14" spans="2:15" x14ac:dyDescent="0.25">
      <c r="F14" t="str">
        <v>Gigi Bohling</v>
      </c>
      <c r="G14">
        <f>SUMIFS(data[Amount],data[Sales Person],F14,data[Geography],$C$3)</f>
        <v>39620</v>
      </c>
      <c r="H14">
        <f>SUMIFS(data[Units],data[Sales Person],F14,data[Geography],$C$3)</f>
        <v>573</v>
      </c>
      <c r="I14">
        <f t="shared" si="0"/>
        <v>1</v>
      </c>
    </row>
    <row r="15" spans="2:15" x14ac:dyDescent="0.25">
      <c r="F15" t="str">
        <v>Barr Faughny</v>
      </c>
      <c r="G15">
        <f>SUMIFS(data[Amount],data[Sales Person],F15,data[Geography],$C$3)</f>
        <v>23709</v>
      </c>
      <c r="H15">
        <f>SUMIFS(data[Units],data[Sales Person],F15,data[Geography],$C$3)</f>
        <v>909</v>
      </c>
      <c r="I15">
        <f t="shared" si="0"/>
        <v>1</v>
      </c>
    </row>
    <row r="16" spans="2:15" x14ac:dyDescent="0.25">
      <c r="F16" t="str">
        <v>Gunar Cockshoot</v>
      </c>
      <c r="G16">
        <f>SUMIFS(data[Amount],data[Sales Person],F16,data[Geography],$C$3)</f>
        <v>18564</v>
      </c>
      <c r="H16">
        <f>SUMIFS(data[Units],data[Sales Person],F16,data[Geography],$C$3)</f>
        <v>420</v>
      </c>
      <c r="I16">
        <f t="shared" si="0"/>
        <v>1</v>
      </c>
    </row>
    <row r="17" spans="6:9" x14ac:dyDescent="0.25">
      <c r="F17" t="str">
        <v>Oby Sorrel</v>
      </c>
      <c r="G17">
        <f>SUMIFS(data[Amount],data[Sales Person],F17,data[Geography],$C$3)</f>
        <v>13797</v>
      </c>
      <c r="H17">
        <f>SUMIFS(data[Units],data[Sales Person],F17,data[Geography],$C$3)</f>
        <v>1053</v>
      </c>
      <c r="I17">
        <f t="shared" si="0"/>
        <v>1</v>
      </c>
    </row>
  </sheetData>
  <mergeCells count="1">
    <mergeCell ref="B5:C5"/>
  </mergeCells>
  <conditionalFormatting sqref="G8:G17">
    <cfRule type="dataBar" priority="3">
      <dataBar>
        <cfvo type="min"/>
        <cfvo type="max"/>
        <color rgb="FF008AEF"/>
      </dataBar>
      <extLst>
        <ext xmlns:x14="http://schemas.microsoft.com/office/spreadsheetml/2009/9/main" uri="{B025F937-C7B1-47D3-B67F-A62EFF666E3E}">
          <x14:id>{712FF6ED-D331-4FC2-916F-1AD186461BA7}</x14:id>
        </ext>
      </extLst>
    </cfRule>
  </conditionalFormatting>
  <conditionalFormatting sqref="I7">
    <cfRule type="iconSet" priority="2">
      <iconSet>
        <cfvo type="percent" val="0"/>
        <cfvo type="percent" val="33"/>
        <cfvo type="percent" val="67"/>
      </iconSet>
    </cfRule>
  </conditionalFormatting>
  <dataValidations count="1">
    <dataValidation type="list" allowBlank="1" showInputMessage="1" showErrorMessage="1" sqref="C3" xr:uid="{87899124-73CE-4243-AB33-B8F524E9A161}">
      <formula1>$O$3:$O$10</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712FF6ED-D331-4FC2-916F-1AD186461BA7}">
            <x14:dataBar minLength="0" maxLength="100" border="1" negativeBarBorderColorSameAsPositive="0">
              <x14:cfvo type="autoMin"/>
              <x14:cfvo type="autoMax"/>
              <x14:borderColor rgb="FF008AEF"/>
              <x14:negativeFillColor rgb="FFFF0000"/>
              <x14:negativeBorderColor rgb="FFFF0000"/>
              <x14:axisColor rgb="FF000000"/>
            </x14:dataBar>
          </x14:cfRule>
          <xm:sqref>G8:G17</xm:sqref>
        </x14:conditionalFormatting>
        <x14:conditionalFormatting xmlns:xm="http://schemas.microsoft.com/office/excel/2006/main">
          <x14:cfRule type="iconSet" priority="1" id="{DEB6E5D6-BDB4-4A26-9C78-5B5191351694}">
            <x14:iconSet iconSet="3Symbols" showValue="0" custom="1">
              <x14:cfvo type="percent">
                <xm:f>0</xm:f>
              </x14:cfvo>
              <x14:cfvo type="num">
                <xm:f>0</xm:f>
              </x14:cfvo>
              <x14:cfvo type="num">
                <xm:f>1</xm:f>
              </x14:cfvo>
              <x14:cfIcon iconSet="3Symbols" iconId="0"/>
              <x14:cfIcon iconSet="NoIcons" iconId="0"/>
              <x14:cfIcon iconSet="3Symbols" iconId="2"/>
            </x14:iconSet>
          </x14:cfRule>
          <xm:sqref>I8:I17</xm:sqref>
        </x14:conditionalFormatting>
      </x14:conditionalFormatting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B3ACF-D54B-4C93-9876-F3A9F57786D3}">
  <dimension ref="B4:H27"/>
  <sheetViews>
    <sheetView tabSelected="1" workbookViewId="0">
      <selection activeCell="O6" sqref="O6"/>
    </sheetView>
  </sheetViews>
  <sheetFormatPr defaultRowHeight="15" x14ac:dyDescent="0.25"/>
  <cols>
    <col min="2" max="2" width="21.85546875" bestFit="1" customWidth="1"/>
    <col min="3" max="3" width="14.85546875" bestFit="1" customWidth="1"/>
    <col min="4" max="4" width="12.28515625" bestFit="1" customWidth="1"/>
    <col min="5" max="5" width="10.85546875" bestFit="1" customWidth="1"/>
    <col min="6" max="6" width="8" bestFit="1" customWidth="1"/>
  </cols>
  <sheetData>
    <row r="4" spans="2:8" x14ac:dyDescent="0.25">
      <c r="B4" s="20" t="s">
        <v>65</v>
      </c>
      <c r="C4" t="s">
        <v>67</v>
      </c>
      <c r="D4" t="s">
        <v>68</v>
      </c>
      <c r="E4" t="s">
        <v>72</v>
      </c>
      <c r="F4" t="s">
        <v>84</v>
      </c>
    </row>
    <row r="5" spans="2:8" x14ac:dyDescent="0.25">
      <c r="B5" s="21" t="s">
        <v>4</v>
      </c>
      <c r="C5" s="22">
        <v>33551</v>
      </c>
      <c r="D5" s="22">
        <v>1566</v>
      </c>
      <c r="E5" s="27">
        <v>14946.919999999998</v>
      </c>
      <c r="F5" s="34">
        <v>0.44549849482876808</v>
      </c>
    </row>
    <row r="6" spans="2:8" x14ac:dyDescent="0.25">
      <c r="B6" s="21" t="s">
        <v>24</v>
      </c>
      <c r="C6" s="22">
        <v>35378</v>
      </c>
      <c r="D6" s="22">
        <v>1044</v>
      </c>
      <c r="E6" s="27">
        <v>30189.32</v>
      </c>
      <c r="F6" s="34">
        <v>0.85333597150771667</v>
      </c>
    </row>
    <row r="7" spans="2:8" x14ac:dyDescent="0.25">
      <c r="B7" s="21" t="s">
        <v>21</v>
      </c>
      <c r="C7" s="22">
        <v>37772</v>
      </c>
      <c r="D7" s="22">
        <v>1308</v>
      </c>
      <c r="E7" s="27">
        <v>26000</v>
      </c>
      <c r="F7" s="34">
        <v>0.68834056973419466</v>
      </c>
    </row>
    <row r="8" spans="2:8" x14ac:dyDescent="0.25">
      <c r="B8" s="21" t="s">
        <v>31</v>
      </c>
      <c r="C8" s="22">
        <v>39263</v>
      </c>
      <c r="D8" s="22">
        <v>1683</v>
      </c>
      <c r="E8" s="27">
        <v>29518.43</v>
      </c>
      <c r="F8" s="34">
        <v>0.75181290273285284</v>
      </c>
    </row>
    <row r="9" spans="2:8" x14ac:dyDescent="0.25">
      <c r="B9" s="21" t="s">
        <v>14</v>
      </c>
      <c r="C9" s="22">
        <v>43183</v>
      </c>
      <c r="D9" s="22">
        <v>2022</v>
      </c>
      <c r="E9" s="27">
        <v>19525.600000000002</v>
      </c>
      <c r="F9" s="34">
        <v>0.45215941458444298</v>
      </c>
    </row>
    <row r="10" spans="2:8" x14ac:dyDescent="0.25">
      <c r="B10" s="21" t="s">
        <v>19</v>
      </c>
      <c r="C10" s="22">
        <v>44744</v>
      </c>
      <c r="D10" s="22">
        <v>1956</v>
      </c>
      <c r="E10" s="27">
        <v>29800.160000000003</v>
      </c>
      <c r="F10" s="34">
        <v>0.66601466118362251</v>
      </c>
    </row>
    <row r="11" spans="2:8" x14ac:dyDescent="0.25">
      <c r="B11" s="21" t="s">
        <v>13</v>
      </c>
      <c r="C11" s="22">
        <v>47271</v>
      </c>
      <c r="D11" s="22">
        <v>1881</v>
      </c>
      <c r="E11" s="27">
        <v>29721.27</v>
      </c>
      <c r="F11" s="34">
        <v>0.62874214634765502</v>
      </c>
    </row>
    <row r="12" spans="2:8" x14ac:dyDescent="0.25">
      <c r="B12" s="21" t="s">
        <v>18</v>
      </c>
      <c r="C12" s="22">
        <v>52150</v>
      </c>
      <c r="D12" s="22">
        <v>1752</v>
      </c>
      <c r="E12" s="27">
        <v>40814.559999999998</v>
      </c>
      <c r="F12" s="34">
        <v>0.78263777564717163</v>
      </c>
    </row>
    <row r="13" spans="2:8" x14ac:dyDescent="0.25">
      <c r="B13" s="21" t="s">
        <v>20</v>
      </c>
      <c r="C13" s="22">
        <v>54712</v>
      </c>
      <c r="D13" s="22">
        <v>2196</v>
      </c>
      <c r="E13" s="27">
        <v>31390.480000000003</v>
      </c>
      <c r="F13" s="34">
        <v>0.57374031291124439</v>
      </c>
    </row>
    <row r="14" spans="2:8" x14ac:dyDescent="0.25">
      <c r="B14" s="21" t="s">
        <v>23</v>
      </c>
      <c r="C14" s="22">
        <v>56644</v>
      </c>
      <c r="D14" s="22">
        <v>1812</v>
      </c>
      <c r="E14" s="27">
        <v>44884.12</v>
      </c>
      <c r="F14" s="34">
        <v>0.79238966174705183</v>
      </c>
    </row>
    <row r="15" spans="2:8" x14ac:dyDescent="0.25">
      <c r="B15" s="21" t="s">
        <v>25</v>
      </c>
      <c r="C15" s="22">
        <v>57372</v>
      </c>
      <c r="D15" s="22">
        <v>2106</v>
      </c>
      <c r="E15" s="27">
        <v>29678.099999999995</v>
      </c>
      <c r="F15" s="34">
        <v>0.51729240744614091</v>
      </c>
    </row>
    <row r="16" spans="2:8" x14ac:dyDescent="0.25">
      <c r="B16" s="21" t="s">
        <v>29</v>
      </c>
      <c r="C16" s="22">
        <v>58009</v>
      </c>
      <c r="D16" s="22">
        <v>2976</v>
      </c>
      <c r="E16" s="27">
        <v>36700.840000000004</v>
      </c>
      <c r="F16" s="34">
        <v>0.6326749297522799</v>
      </c>
    </row>
    <row r="17" spans="2:6" x14ac:dyDescent="0.25">
      <c r="B17" s="21" t="s">
        <v>16</v>
      </c>
      <c r="C17" s="22">
        <v>62111</v>
      </c>
      <c r="D17" s="22">
        <v>2154</v>
      </c>
      <c r="E17" s="27">
        <v>43177.340000000004</v>
      </c>
      <c r="F17" s="34">
        <v>0.6951641416174269</v>
      </c>
    </row>
    <row r="18" spans="2:6" x14ac:dyDescent="0.25">
      <c r="B18" s="21" t="s">
        <v>17</v>
      </c>
      <c r="C18" s="22">
        <v>63721</v>
      </c>
      <c r="D18" s="22">
        <v>2331</v>
      </c>
      <c r="E18" s="27">
        <v>56471.590000000004</v>
      </c>
      <c r="F18" s="34">
        <v>0.88623201142480512</v>
      </c>
    </row>
    <row r="19" spans="2:6" x14ac:dyDescent="0.25">
      <c r="B19" s="21" t="s">
        <v>22</v>
      </c>
      <c r="C19" s="22">
        <v>66283</v>
      </c>
      <c r="D19" s="22">
        <v>2052</v>
      </c>
      <c r="E19" s="27">
        <v>46234.960000000006</v>
      </c>
      <c r="F19" s="34">
        <v>0.69753873542235578</v>
      </c>
    </row>
    <row r="20" spans="2:6" x14ac:dyDescent="0.25">
      <c r="B20" s="21" t="s">
        <v>30</v>
      </c>
      <c r="C20" s="22">
        <v>66500</v>
      </c>
      <c r="D20" s="22">
        <v>2802</v>
      </c>
      <c r="E20" s="27">
        <v>25899.020000000011</v>
      </c>
      <c r="F20" s="34">
        <v>0.38945894736842124</v>
      </c>
    </row>
    <row r="21" spans="2:6" x14ac:dyDescent="0.25">
      <c r="B21" s="21" t="s">
        <v>15</v>
      </c>
      <c r="C21" s="22">
        <v>68971</v>
      </c>
      <c r="D21" s="22">
        <v>1533</v>
      </c>
      <c r="E21" s="27">
        <v>50988.91</v>
      </c>
      <c r="F21" s="34">
        <v>0.73928042220643464</v>
      </c>
    </row>
    <row r="22" spans="2:6" x14ac:dyDescent="0.25">
      <c r="B22" s="21" t="s">
        <v>33</v>
      </c>
      <c r="C22" s="22">
        <v>69160</v>
      </c>
      <c r="D22" s="22">
        <v>1854</v>
      </c>
      <c r="E22" s="27">
        <v>46226.020000000004</v>
      </c>
      <c r="F22" s="34">
        <v>0.6683924233661076</v>
      </c>
    </row>
    <row r="23" spans="2:6" x14ac:dyDescent="0.25">
      <c r="B23" s="21" t="s">
        <v>27</v>
      </c>
      <c r="C23" s="22">
        <v>69461</v>
      </c>
      <c r="D23" s="22">
        <v>2982</v>
      </c>
      <c r="E23" s="27">
        <v>19572.14</v>
      </c>
      <c r="F23" s="34">
        <v>0.28177164164063284</v>
      </c>
    </row>
    <row r="24" spans="2:6" x14ac:dyDescent="0.25">
      <c r="B24" s="21" t="s">
        <v>26</v>
      </c>
      <c r="C24" s="22">
        <v>70273</v>
      </c>
      <c r="D24" s="22">
        <v>2142</v>
      </c>
      <c r="E24" s="27">
        <v>58277.8</v>
      </c>
      <c r="F24" s="34">
        <v>0.82930570773981471</v>
      </c>
    </row>
    <row r="25" spans="2:6" x14ac:dyDescent="0.25">
      <c r="B25" s="21" t="s">
        <v>32</v>
      </c>
      <c r="C25" s="22">
        <v>71967</v>
      </c>
      <c r="D25" s="22">
        <v>2301</v>
      </c>
      <c r="E25" s="27">
        <v>52063.35</v>
      </c>
      <c r="F25" s="34">
        <v>0.72343365709283425</v>
      </c>
    </row>
    <row r="26" spans="2:6" x14ac:dyDescent="0.25">
      <c r="B26" s="21" t="s">
        <v>28</v>
      </c>
      <c r="C26" s="22">
        <v>72373</v>
      </c>
      <c r="D26" s="22">
        <v>3207</v>
      </c>
      <c r="E26" s="27">
        <v>39084.340000000004</v>
      </c>
      <c r="F26" s="34">
        <v>0.54004034653807365</v>
      </c>
    </row>
    <row r="27" spans="2:6" x14ac:dyDescent="0.25">
      <c r="B27" s="21" t="s">
        <v>66</v>
      </c>
      <c r="C27" s="22">
        <v>1240869</v>
      </c>
      <c r="D27" s="22">
        <v>45660</v>
      </c>
      <c r="E27" s="27">
        <v>801165.2699999999</v>
      </c>
      <c r="F27" s="34">
        <v>0.64564854952456696</v>
      </c>
    </row>
  </sheetData>
  <conditionalFormatting sqref="F4">
    <cfRule type="colorScale" priority="1">
      <colorScale>
        <cfvo type="min"/>
        <cfvo type="max"/>
        <color rgb="FFFCFCFF"/>
        <color rgb="FF63BE7B"/>
      </colorScale>
    </cfRule>
  </conditionalFormatting>
  <pageMargins left="0.7" right="0.7" top="0.75" bottom="0.75" header="0.3" footer="0.3"/>
  <drawing r:id="rId2"/>
  <legacy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raw data</vt:lpstr>
      <vt:lpstr>data</vt:lpstr>
      <vt:lpstr>Quick Statistics</vt:lpstr>
      <vt:lpstr>EDA with conditional formatting</vt:lpstr>
      <vt:lpstr>Sales by country</vt:lpstr>
      <vt:lpstr>Sales using pivot table</vt:lpstr>
      <vt:lpstr>Top 5 product dollar per unit</vt:lpstr>
      <vt:lpstr>Anomaly Detection</vt:lpstr>
      <vt:lpstr>Best in category</vt:lpstr>
      <vt:lpstr>Profit Anlysis </vt:lpstr>
      <vt:lpstr>Dynamic Sales Report</vt:lpstr>
      <vt:lpstr>Which product to Discontinue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Bittu Dubey</cp:lastModifiedBy>
  <dcterms:created xsi:type="dcterms:W3CDTF">2021-03-14T20:21:32Z</dcterms:created>
  <dcterms:modified xsi:type="dcterms:W3CDTF">2022-09-21T21:28:31Z</dcterms:modified>
</cp:coreProperties>
</file>