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image_stitcher\TechReport\"/>
    </mc:Choice>
  </mc:AlternateContent>
  <bookViews>
    <workbookView xWindow="0" yWindow="0" windowWidth="20490" windowHeight="7755"/>
  </bookViews>
  <sheets>
    <sheet name="Sheet1" sheetId="1" r:id="rId1"/>
  </sheets>
  <definedNames>
    <definedName name="En">Sheet1!$J$30</definedName>
    <definedName name="ЧП">Sheet1!$P$10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P23" i="1" l="1"/>
  <c r="C18" i="1"/>
  <c r="D18" i="1"/>
  <c r="P3" i="1"/>
  <c r="C24" i="1" l="1"/>
  <c r="F30" i="1"/>
  <c r="E30" i="1"/>
  <c r="D30" i="1"/>
  <c r="C30" i="1"/>
  <c r="B22" i="1" l="1"/>
  <c r="B24" i="1" s="1"/>
  <c r="B25" i="1" s="1"/>
  <c r="B27" i="1" s="1"/>
  <c r="B28" i="1" s="1"/>
  <c r="P1" i="1"/>
  <c r="M3" i="1"/>
  <c r="M2" i="1"/>
  <c r="B30" i="1"/>
  <c r="F24" i="1"/>
  <c r="E24" i="1"/>
  <c r="D24" i="1"/>
  <c r="F25" i="1"/>
  <c r="E25" i="1"/>
  <c r="C25" i="1" l="1"/>
  <c r="G25" i="1" s="1"/>
  <c r="D25" i="1"/>
  <c r="E18" i="1"/>
  <c r="F18" i="1" s="1"/>
  <c r="G18" i="1" s="1"/>
  <c r="P7" i="1"/>
  <c r="P8" i="1" l="1"/>
  <c r="P9" i="1" l="1"/>
  <c r="P10" i="1"/>
  <c r="D19" i="1" l="1"/>
  <c r="D20" i="1" s="1"/>
  <c r="D27" i="1" s="1"/>
  <c r="C19" i="1"/>
  <c r="F19" i="1"/>
  <c r="F20" i="1" s="1"/>
  <c r="F27" i="1" s="1"/>
  <c r="E19" i="1"/>
  <c r="E20" i="1" s="1"/>
  <c r="E27" i="1" s="1"/>
  <c r="P25" i="1" l="1"/>
  <c r="G19" i="1"/>
  <c r="C20" i="1"/>
  <c r="C27" i="1" s="1"/>
  <c r="G20" i="1"/>
  <c r="P27" i="1" s="1"/>
  <c r="C28" i="1" l="1"/>
  <c r="D28" i="1" s="1"/>
  <c r="E28" i="1" s="1"/>
  <c r="F28" i="1" s="1"/>
  <c r="P28" i="1" s="1"/>
</calcChain>
</file>

<file path=xl/sharedStrings.xml><?xml version="1.0" encoding="utf-8"?>
<sst xmlns="http://schemas.openxmlformats.org/spreadsheetml/2006/main" count="28" uniqueCount="28">
  <si>
    <t>дисконтированный доход года</t>
  </si>
  <si>
    <t>коэффициент</t>
  </si>
  <si>
    <t>ЧДД</t>
  </si>
  <si>
    <t>En</t>
  </si>
  <si>
    <t>Пед</t>
  </si>
  <si>
    <t>Ц</t>
  </si>
  <si>
    <t>НДС</t>
  </si>
  <si>
    <t>З</t>
  </si>
  <si>
    <t>З/N</t>
  </si>
  <si>
    <t>П</t>
  </si>
  <si>
    <t>Р</t>
  </si>
  <si>
    <t>N</t>
  </si>
  <si>
    <t>Nt, единиц</t>
  </si>
  <si>
    <t>Pt, экономический эффект</t>
  </si>
  <si>
    <t>PtAt, дисконтированный эффект</t>
  </si>
  <si>
    <t>Зреал, затраты на реализацию</t>
  </si>
  <si>
    <t>Зсопр, затраты на саппорт</t>
  </si>
  <si>
    <t>ЗtAt, дисконтированная сумма затрат</t>
  </si>
  <si>
    <t>Зt, сумма затрат</t>
  </si>
  <si>
    <t>чистый дисконтированный доход</t>
  </si>
  <si>
    <t>Сумма</t>
  </si>
  <si>
    <t>ЧП</t>
  </si>
  <si>
    <t>Зреал</t>
  </si>
  <si>
    <t>Зразр</t>
  </si>
  <si>
    <t>Зсопр</t>
  </si>
  <si>
    <t>Ри</t>
  </si>
  <si>
    <t>Пчср</t>
  </si>
  <si>
    <t>РиГГ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</si>
</sst>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C16" workbookViewId="0">
      <selection activeCell="M23" sqref="M23"/>
    </sheetView>
  </sheetViews>
  <sheetFormatPr defaultRowHeight="15" x14ac:dyDescent="0.25"/>
  <cols>
    <col min="1" max="1" width="35.85546875" customWidth="1"/>
    <col min="2" max="2" width="11.140625" customWidth="1"/>
    <col min="7" max="8" width="11.28515625" customWidth="1"/>
  </cols>
  <sheetData>
    <row r="1" spans="12:16" x14ac:dyDescent="0.25">
      <c r="L1" t="s">
        <v>23</v>
      </c>
      <c r="M1">
        <v>132.06800000000001</v>
      </c>
      <c r="O1" t="s">
        <v>7</v>
      </c>
      <c r="P1">
        <f>M1+M2+M3</f>
        <v>151.87819999999999</v>
      </c>
    </row>
    <row r="2" spans="12:16" x14ac:dyDescent="0.25">
      <c r="L2" t="s">
        <v>22</v>
      </c>
      <c r="M2">
        <f>M1*0.05</f>
        <v>6.6034000000000006</v>
      </c>
      <c r="O2" t="s">
        <v>11</v>
      </c>
      <c r="P2">
        <v>300</v>
      </c>
    </row>
    <row r="3" spans="12:16" x14ac:dyDescent="0.25">
      <c r="L3" t="s">
        <v>24</v>
      </c>
      <c r="M3">
        <f>M1*0.1</f>
        <v>13.206800000000001</v>
      </c>
      <c r="O3" t="s">
        <v>8</v>
      </c>
      <c r="P3">
        <f>P1/P2</f>
        <v>0.50626066666666669</v>
      </c>
    </row>
    <row r="5" spans="12:16" x14ac:dyDescent="0.25">
      <c r="O5" t="s">
        <v>5</v>
      </c>
      <c r="P5">
        <v>1</v>
      </c>
    </row>
    <row r="6" spans="12:16" x14ac:dyDescent="0.25">
      <c r="O6" t="s">
        <v>6</v>
      </c>
      <c r="P6">
        <v>0.2</v>
      </c>
    </row>
    <row r="7" spans="12:16" x14ac:dyDescent="0.25">
      <c r="O7" t="s">
        <v>4</v>
      </c>
      <c r="P7">
        <f>P5-P6*P5/(1+P6)-P3</f>
        <v>0.32707266666666657</v>
      </c>
    </row>
    <row r="8" spans="12:16" x14ac:dyDescent="0.25">
      <c r="O8" t="s">
        <v>9</v>
      </c>
      <c r="P8">
        <f>P7*P2</f>
        <v>98.121799999999965</v>
      </c>
    </row>
    <row r="9" spans="12:16" x14ac:dyDescent="0.25">
      <c r="O9" t="s">
        <v>10</v>
      </c>
      <c r="P9">
        <f>P8/P1</f>
        <v>0.64605585265034726</v>
      </c>
    </row>
    <row r="10" spans="12:16" x14ac:dyDescent="0.25">
      <c r="O10" t="s">
        <v>21</v>
      </c>
      <c r="P10">
        <f>P8*(1-0.18)</f>
        <v>80.45987599999998</v>
      </c>
    </row>
    <row r="17" spans="1:16" x14ac:dyDescent="0.25">
      <c r="B17">
        <v>0</v>
      </c>
      <c r="C17">
        <v>1</v>
      </c>
      <c r="D17">
        <v>2</v>
      </c>
      <c r="E17">
        <v>3</v>
      </c>
      <c r="F17">
        <v>4</v>
      </c>
      <c r="G17" t="s">
        <v>20</v>
      </c>
    </row>
    <row r="18" spans="1:16" x14ac:dyDescent="0.25">
      <c r="A18" t="s">
        <v>12</v>
      </c>
      <c r="C18">
        <f>P2/2</f>
        <v>150</v>
      </c>
      <c r="D18">
        <f>P2</f>
        <v>300</v>
      </c>
      <c r="E18">
        <f t="shared" ref="E18:F18" si="0">D18</f>
        <v>300</v>
      </c>
      <c r="F18">
        <f t="shared" si="0"/>
        <v>300</v>
      </c>
      <c r="G18">
        <f>SUM(C18:F18)</f>
        <v>1050</v>
      </c>
    </row>
    <row r="19" spans="1:16" x14ac:dyDescent="0.25">
      <c r="A19" t="s">
        <v>13</v>
      </c>
      <c r="B19">
        <v>0</v>
      </c>
      <c r="C19">
        <f>ЧП/2</f>
        <v>40.22993799999999</v>
      </c>
      <c r="D19">
        <f>ЧП</f>
        <v>80.45987599999998</v>
      </c>
      <c r="E19">
        <f>ЧП</f>
        <v>80.45987599999998</v>
      </c>
      <c r="F19">
        <f>ЧП</f>
        <v>80.45987599999998</v>
      </c>
      <c r="G19">
        <f>SUM(B19:F19)</f>
        <v>281.60956599999997</v>
      </c>
    </row>
    <row r="20" spans="1:16" x14ac:dyDescent="0.25">
      <c r="A20" t="s">
        <v>14</v>
      </c>
      <c r="B20">
        <v>0</v>
      </c>
      <c r="C20">
        <f>C19*C30</f>
        <v>40.22993799999999</v>
      </c>
      <c r="D20">
        <f t="shared" ref="D20:F20" si="1">D19*D30</f>
        <v>57.471339999999984</v>
      </c>
      <c r="E20">
        <f t="shared" si="1"/>
        <v>41.050957142857143</v>
      </c>
      <c r="F20">
        <f t="shared" si="1"/>
        <v>29.322112244897959</v>
      </c>
      <c r="G20">
        <f>SUM(B20:F20)</f>
        <v>168.07434738775507</v>
      </c>
    </row>
    <row r="22" spans="1:16" x14ac:dyDescent="0.25">
      <c r="A22" t="s">
        <v>15</v>
      </c>
      <c r="B22">
        <f>P1</f>
        <v>151.87819999999999</v>
      </c>
      <c r="C22">
        <v>0</v>
      </c>
      <c r="D22">
        <v>0</v>
      </c>
      <c r="E22">
        <v>0</v>
      </c>
      <c r="F22">
        <v>0</v>
      </c>
    </row>
    <row r="23" spans="1:16" x14ac:dyDescent="0.25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P23">
        <f>G19/4</f>
        <v>70.402391499999993</v>
      </c>
    </row>
    <row r="24" spans="1:16" x14ac:dyDescent="0.25">
      <c r="A24" t="s">
        <v>18</v>
      </c>
      <c r="B24">
        <f>SUM(B22:B23)</f>
        <v>151.87819999999999</v>
      </c>
      <c r="C24">
        <f>B24</f>
        <v>151.87819999999999</v>
      </c>
      <c r="D24">
        <f t="shared" ref="D24:F24" si="2">SUM(D22:D23)</f>
        <v>0</v>
      </c>
      <c r="E24">
        <f t="shared" si="2"/>
        <v>0</v>
      </c>
      <c r="F24">
        <f t="shared" si="2"/>
        <v>0</v>
      </c>
    </row>
    <row r="25" spans="1:16" x14ac:dyDescent="0.25">
      <c r="A25" t="s">
        <v>17</v>
      </c>
      <c r="B25">
        <f>B24*B30</f>
        <v>151.87819999999999</v>
      </c>
      <c r="C25">
        <f>C24*C30</f>
        <v>151.87819999999999</v>
      </c>
      <c r="D25">
        <f t="shared" ref="D25:F25" si="3">D24*D30</f>
        <v>0</v>
      </c>
      <c r="E25">
        <f t="shared" si="3"/>
        <v>0</v>
      </c>
      <c r="F25">
        <f t="shared" si="3"/>
        <v>0</v>
      </c>
      <c r="G25">
        <f>SUM(B25:F25)</f>
        <v>303.75639999999999</v>
      </c>
      <c r="O25" t="s">
        <v>26</v>
      </c>
      <c r="P25">
        <f>C19</f>
        <v>40.22993799999999</v>
      </c>
    </row>
    <row r="26" spans="1:16" x14ac:dyDescent="0.25">
      <c r="O26" t="s">
        <v>27</v>
      </c>
      <c r="P26">
        <f>F19/P1</f>
        <v>0.52976579917328481</v>
      </c>
    </row>
    <row r="27" spans="1:16" x14ac:dyDescent="0.25">
      <c r="A27" t="s">
        <v>0</v>
      </c>
      <c r="B27">
        <f>B20-B25</f>
        <v>-151.87819999999999</v>
      </c>
      <c r="C27">
        <f t="shared" ref="C27:F27" si="4">C20-C25</f>
        <v>-111.648262</v>
      </c>
      <c r="D27">
        <f t="shared" si="4"/>
        <v>57.471339999999984</v>
      </c>
      <c r="E27">
        <f t="shared" si="4"/>
        <v>41.050957142857143</v>
      </c>
      <c r="F27">
        <f t="shared" si="4"/>
        <v>29.322112244897959</v>
      </c>
      <c r="O27" t="s">
        <v>25</v>
      </c>
      <c r="P27">
        <f>G20/G25*100</f>
        <v>55.331952639600381</v>
      </c>
    </row>
    <row r="28" spans="1:16" x14ac:dyDescent="0.25">
      <c r="A28" t="s">
        <v>19</v>
      </c>
      <c r="B28">
        <f>B27</f>
        <v>-151.87819999999999</v>
      </c>
      <c r="C28">
        <f>C27</f>
        <v>-111.648262</v>
      </c>
      <c r="D28">
        <f>C28+D27</f>
        <v>-54.176922000000019</v>
      </c>
      <c r="E28">
        <f t="shared" ref="E28:F28" si="5">D28+E27</f>
        <v>-13.125964857142876</v>
      </c>
      <c r="F28">
        <f t="shared" si="5"/>
        <v>16.196147387755083</v>
      </c>
      <c r="O28" t="s">
        <v>2</v>
      </c>
      <c r="P28">
        <f>F28</f>
        <v>16.196147387755083</v>
      </c>
    </row>
    <row r="30" spans="1:16" x14ac:dyDescent="0.25">
      <c r="A30" t="s">
        <v>1</v>
      </c>
      <c r="B30">
        <f>POWER(1+En,0-B17)</f>
        <v>1</v>
      </c>
      <c r="C30">
        <f>POWER(1+En,1-C17)</f>
        <v>1</v>
      </c>
      <c r="D30">
        <f>POWER(1+En,1-D17)</f>
        <v>0.7142857142857143</v>
      </c>
      <c r="E30">
        <f>POWER(1+En,1-E17)</f>
        <v>0.51020408163265318</v>
      </c>
      <c r="F30">
        <f>POWER(1+En,1-F17)</f>
        <v>0.36443148688046656</v>
      </c>
      <c r="I30" t="s">
        <v>3</v>
      </c>
      <c r="J30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En</vt:lpstr>
      <vt:lpstr>ЧП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2015-05-08T16:24:56Z</dcterms:created>
  <dcterms:modified xsi:type="dcterms:W3CDTF">2015-05-13T17:01:31Z</dcterms:modified>
</cp:coreProperties>
</file>