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fe of Investment" sheetId="1" r:id="rId4"/>
  </sheets>
  <definedNames/>
  <calcPr/>
  <extLst>
    <ext uri="GoogleSheetsCustomDataVersion1">
      <go:sheetsCustomData xmlns:go="http://customooxmlschemas.google.com/" r:id="rId5" roundtripDataSignature="AMtx7mj2YbVLYK2N1ki1/U8kMWR+MxRwf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8">
      <text>
        <t xml:space="preserve">======
ID#AAAAN498ghA
Michael McIntosh    (2021-08-18 12:13:09)
Do you want to make Interest and Principal repayents to your bank?
1 = Yes
0 = No</t>
      </text>
    </comment>
    <comment authorId="0" ref="C19">
      <text>
        <t xml:space="preserve">======
ID#AAAAN498gg8
Michael McIntosh    (2021-08-18 12:13:09)
This will be the percentage of profit you want to keep for use on other things (outside this investment), like drawings, travel etc. Ie; if you enter 0% then all profit will go towards principal repayments, likewise 50% would represent half of profit going towards principal repayments, and keeping half for cash flow</t>
      </text>
    </comment>
    <comment authorId="0" ref="C14">
      <text>
        <t xml:space="preserve">======
ID#AAAAN498gg4
Michael McIntosh    (2021-08-18 12:13:09)
Change this to whatever term suits.  
Keep in mind the term of lease and any options, the type and location of the asset.</t>
      </text>
    </comment>
  </commentList>
  <extLst>
    <ext uri="GoogleSheetsCustomDataVersion1">
      <go:sheetsCustomData xmlns:go="http://customooxmlschemas.google.com/" r:id="rId1" roundtripDataSignature="AMtx7mhc6Rpshk2YiSor00Gx+c9I5HoTgw=="/>
    </ext>
  </extLst>
</comments>
</file>

<file path=xl/sharedStrings.xml><?xml version="1.0" encoding="utf-8"?>
<sst xmlns="http://schemas.openxmlformats.org/spreadsheetml/2006/main" count="31" uniqueCount="30">
  <si>
    <t xml:space="preserve">Purchase Price </t>
  </si>
  <si>
    <t>2 Page Road (Cnr Albany Highway) Kelmscott</t>
  </si>
  <si>
    <t>Total Loan (assuming 65%)</t>
  </si>
  <si>
    <t>Deposit (assuming 65% debt) - 35%</t>
  </si>
  <si>
    <t>Stamp Duty - assume 5%</t>
  </si>
  <si>
    <t>Valuation Cost</t>
  </si>
  <si>
    <t>Solicitor Cost</t>
  </si>
  <si>
    <t>Other Purchasing Costs</t>
  </si>
  <si>
    <t>Total Cash Required</t>
  </si>
  <si>
    <t>Year 1 Net Rental Income</t>
  </si>
  <si>
    <t>Yearly Review</t>
  </si>
  <si>
    <t>Term of ownership</t>
  </si>
  <si>
    <t>Loan Interest Rate</t>
  </si>
  <si>
    <t>Debt Reduction (1=Yes. 0=No)</t>
  </si>
  <si>
    <r>
      <rPr>
        <rFont val="Calibri"/>
        <color theme="1"/>
        <sz val="11.0"/>
      </rPr>
      <t xml:space="preserve">% of Profit </t>
    </r>
    <r>
      <rPr>
        <rFont val="Calibri"/>
        <b/>
        <color theme="1"/>
        <sz val="11.0"/>
      </rPr>
      <t>NOT</t>
    </r>
    <r>
      <rPr>
        <rFont val="Calibri"/>
        <color theme="1"/>
        <sz val="11.0"/>
      </rPr>
      <t xml:space="preserve"> used for debt reduction</t>
    </r>
  </si>
  <si>
    <t>Year</t>
  </si>
  <si>
    <t>Sale Price 5% CAP</t>
  </si>
  <si>
    <t>Rent Received</t>
  </si>
  <si>
    <t>Yield Each year</t>
  </si>
  <si>
    <t>Principal Remaining (Start of Year)</t>
  </si>
  <si>
    <t>Principal Repaid</t>
  </si>
  <si>
    <t>Interest Paid</t>
  </si>
  <si>
    <t>Principal Remaining (at end of year)</t>
  </si>
  <si>
    <t>Cash-flow (rent less Interest)</t>
  </si>
  <si>
    <t xml:space="preserve">Return on Equity (pure cash flow return) </t>
  </si>
  <si>
    <t>Value at same Cap Rate as when you purchased</t>
  </si>
  <si>
    <t>c</t>
  </si>
  <si>
    <t>Now - Let's Look at the Cash on Cash Return</t>
  </si>
  <si>
    <t>Deposit Needed = 30% + costs</t>
  </si>
  <si>
    <t>Cost of loan (Assume 2.5% pa on 70% debt)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</si>
</sst>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-* #,##0_-;\-* #,##0_-;_-* &quot;-&quot;??_-;_-@"/>
    <numFmt numFmtId="167" formatCode="_(* #,##0.00_);_(* \(#,##0.00\);_(* &quot;-&quot;??_);_(@_)"/>
  </numFmts>
  <fonts count="9">
    <font>
      <sz val="11.0"/>
      <color theme="1"/>
      <name val="Arial"/>
    </font>
    <font>
      <sz val="11.0"/>
      <color theme="1"/>
      <name val="Calibri"/>
    </font>
    <font>
      <b/>
      <u/>
      <sz val="14.0"/>
      <color theme="1"/>
      <name val="Calibri"/>
    </font>
    <font/>
    <font>
      <b/>
      <sz val="18.0"/>
      <color theme="1"/>
      <name val="Calibri"/>
    </font>
    <font>
      <sz val="11.0"/>
      <color theme="1"/>
    </font>
    <font>
      <b/>
      <sz val="11.0"/>
      <color theme="1"/>
      <name val="Calibri"/>
    </font>
    <font>
      <b/>
      <u/>
      <sz val="11.0"/>
      <color theme="1"/>
      <name val="Calibri"/>
    </font>
    <font>
      <b/>
      <sz val="11.0"/>
      <color rgb="FF00B0F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4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4" numFmtId="0" xfId="0" applyAlignment="1" applyFont="1">
      <alignment horizontal="center"/>
    </xf>
    <xf borderId="5" fillId="0" fontId="1" numFmtId="0" xfId="0" applyBorder="1" applyFont="1"/>
    <xf borderId="6" fillId="0" fontId="1" numFmtId="0" xfId="0" applyBorder="1" applyFont="1"/>
    <xf borderId="7" fillId="0" fontId="5" numFmtId="164" xfId="0" applyBorder="1" applyFont="1" applyNumberFormat="1"/>
    <xf borderId="0" fillId="0" fontId="6" numFmtId="0" xfId="0" applyAlignment="1" applyFont="1">
      <alignment horizontal="center"/>
    </xf>
    <xf borderId="8" fillId="0" fontId="1" numFmtId="0" xfId="0" applyBorder="1" applyFont="1"/>
    <xf borderId="8" fillId="0" fontId="1" numFmtId="164" xfId="0" applyBorder="1" applyFont="1" applyNumberFormat="1"/>
    <xf borderId="8" fillId="0" fontId="5" numFmtId="164" xfId="0" applyBorder="1" applyFont="1" applyNumberFormat="1"/>
    <xf borderId="7" fillId="0" fontId="6" numFmtId="0" xfId="0" applyBorder="1" applyFont="1"/>
    <xf borderId="7" fillId="0" fontId="6" numFmtId="164" xfId="0" applyBorder="1" applyFont="1" applyNumberFormat="1"/>
    <xf borderId="8" fillId="0" fontId="1" numFmtId="165" xfId="0" applyBorder="1" applyFont="1" applyNumberFormat="1"/>
    <xf borderId="8" fillId="0" fontId="1" numFmtId="10" xfId="0" applyBorder="1" applyFont="1" applyNumberFormat="1"/>
    <xf borderId="8" fillId="0" fontId="1" numFmtId="166" xfId="0" applyBorder="1" applyFont="1" applyNumberFormat="1"/>
    <xf borderId="9" fillId="0" fontId="1" numFmtId="0" xfId="0" applyBorder="1" applyFont="1"/>
    <xf borderId="9" fillId="0" fontId="1" numFmtId="9" xfId="0" applyBorder="1" applyFont="1" applyNumberFormat="1"/>
    <xf borderId="0" fillId="0" fontId="1" numFmtId="166" xfId="0" applyFont="1" applyNumberFormat="1"/>
    <xf borderId="10" fillId="2" fontId="6" numFmtId="0" xfId="0" applyAlignment="1" applyBorder="1" applyFill="1" applyFont="1">
      <alignment horizontal="right"/>
    </xf>
    <xf borderId="11" fillId="2" fontId="6" numFmtId="0" xfId="0" applyAlignment="1" applyBorder="1" applyFont="1">
      <alignment horizontal="center"/>
    </xf>
    <xf borderId="12" fillId="2" fontId="6" numFmtId="0" xfId="0" applyAlignment="1" applyBorder="1" applyFont="1">
      <alignment horizontal="center"/>
    </xf>
    <xf borderId="12" fillId="2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167" xfId="0" applyBorder="1" applyFont="1" applyNumberFormat="1"/>
    <xf borderId="14" fillId="0" fontId="1" numFmtId="166" xfId="0" applyBorder="1" applyFont="1" applyNumberFormat="1"/>
    <xf borderId="15" fillId="0" fontId="1" numFmtId="166" xfId="0" applyBorder="1" applyFont="1" applyNumberFormat="1"/>
    <xf borderId="16" fillId="0" fontId="1" numFmtId="0" xfId="0" applyBorder="1" applyFont="1"/>
    <xf borderId="14" fillId="0" fontId="1" numFmtId="10" xfId="0" applyBorder="1" applyFont="1" applyNumberFormat="1"/>
    <xf borderId="17" fillId="0" fontId="1" numFmtId="0" xfId="0" applyBorder="1" applyFont="1"/>
    <xf borderId="18" fillId="0" fontId="1" numFmtId="166" xfId="0" applyBorder="1" applyFont="1" applyNumberFormat="1"/>
    <xf borderId="19" fillId="0" fontId="1" numFmtId="166" xfId="0" applyBorder="1" applyFont="1" applyNumberFormat="1"/>
    <xf borderId="20" fillId="0" fontId="1" numFmtId="0" xfId="0" applyBorder="1" applyFont="1"/>
    <xf borderId="21" fillId="0" fontId="6" numFmtId="0" xfId="0" applyBorder="1" applyFont="1"/>
    <xf borderId="22" fillId="0" fontId="6" numFmtId="0" xfId="0" applyBorder="1" applyFont="1"/>
    <xf borderId="23" fillId="0" fontId="6" numFmtId="164" xfId="0" applyBorder="1" applyFont="1" applyNumberFormat="1"/>
    <xf borderId="24" fillId="0" fontId="6" numFmtId="164" xfId="0" applyBorder="1" applyFont="1" applyNumberFormat="1"/>
    <xf borderId="25" fillId="0" fontId="6" numFmtId="0" xfId="0" applyBorder="1" applyFont="1"/>
    <xf borderId="26" fillId="0" fontId="6" numFmtId="0" xfId="0" applyBorder="1" applyFont="1"/>
    <xf borderId="27" fillId="0" fontId="1" numFmtId="0" xfId="0" applyBorder="1" applyFont="1"/>
    <xf borderId="28" fillId="0" fontId="1" numFmtId="10" xfId="0" applyBorder="1" applyFont="1" applyNumberFormat="1"/>
    <xf borderId="29" fillId="0" fontId="1" numFmtId="0" xfId="0" applyBorder="1" applyFont="1"/>
    <xf borderId="30" fillId="0" fontId="1" numFmtId="0" xfId="0" applyBorder="1" applyFont="1"/>
    <xf borderId="31" fillId="0" fontId="1" numFmtId="164" xfId="0" applyBorder="1" applyFont="1" applyNumberFormat="1"/>
    <xf borderId="32" fillId="2" fontId="1" numFmtId="0" xfId="0" applyBorder="1" applyFont="1"/>
    <xf borderId="33" fillId="2" fontId="1" numFmtId="166" xfId="0" applyBorder="1" applyFont="1" applyNumberFormat="1"/>
    <xf borderId="34" fillId="2" fontId="1" numFmtId="166" xfId="0" applyBorder="1" applyFont="1" applyNumberFormat="1"/>
    <xf borderId="35" fillId="0" fontId="1" numFmtId="0" xfId="0" applyBorder="1" applyFont="1"/>
    <xf borderId="36" fillId="0" fontId="1" numFmtId="0" xfId="0" applyBorder="1" applyFont="1"/>
    <xf borderId="37" fillId="0" fontId="1" numFmtId="0" xfId="0" applyBorder="1" applyFont="1"/>
    <xf borderId="38" fillId="3" fontId="7" numFmtId="0" xfId="0" applyBorder="1" applyFill="1" applyFont="1"/>
    <xf borderId="38" fillId="3" fontId="1" numFmtId="0" xfId="0" applyBorder="1" applyFont="1"/>
    <xf borderId="39" fillId="3" fontId="1" numFmtId="0" xfId="0" applyBorder="1" applyFont="1"/>
    <xf borderId="40" fillId="3" fontId="1" numFmtId="164" xfId="0" applyBorder="1" applyFont="1" applyNumberFormat="1"/>
    <xf borderId="13" fillId="3" fontId="1" numFmtId="0" xfId="0" applyBorder="1" applyFont="1"/>
    <xf borderId="15" fillId="3" fontId="1" numFmtId="164" xfId="0" applyBorder="1" applyFont="1" applyNumberFormat="1"/>
    <xf borderId="13" fillId="3" fontId="8" numFmtId="0" xfId="0" applyBorder="1" applyFont="1"/>
    <xf borderId="15" fillId="3" fontId="8" numFmtId="10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323850</xdr:colOff>
      <xdr:row>1</xdr:row>
      <xdr:rowOff>209550</xdr:rowOff>
    </xdr:from>
    <xdr:ext cx="1847850" cy="638175"/>
    <xdr:pic>
      <xdr:nvPicPr>
        <xdr:cNvPr descr="Rethink Investi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C6E7"/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31.5"/>
    <col customWidth="1" min="3" max="4" width="13.0"/>
    <col customWidth="1" min="5" max="7" width="10.63"/>
    <col customWidth="1" min="8" max="8" width="11.63"/>
    <col customWidth="1" min="9" max="11" width="10.63"/>
    <col customWidth="1" min="12" max="17" width="12.88"/>
    <col customWidth="1" min="18" max="18" width="14.13"/>
    <col customWidth="1" min="19" max="26" width="7.75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6"/>
      <c r="S2" s="1"/>
      <c r="T2" s="1"/>
      <c r="U2" s="1"/>
      <c r="V2" s="1"/>
      <c r="W2" s="1"/>
      <c r="X2" s="1"/>
      <c r="Y2" s="1"/>
      <c r="Z2" s="1"/>
    </row>
    <row r="3">
      <c r="A3" s="1"/>
      <c r="B3" s="7"/>
      <c r="C3" s="1"/>
      <c r="D3" s="1"/>
      <c r="E3" s="1"/>
      <c r="F3" s="1"/>
      <c r="G3" s="8"/>
      <c r="K3" s="1"/>
      <c r="L3" s="1"/>
      <c r="M3" s="1"/>
      <c r="N3" s="1"/>
      <c r="O3" s="1"/>
      <c r="P3" s="1"/>
      <c r="Q3" s="9"/>
      <c r="R3" s="9"/>
      <c r="S3" s="1"/>
      <c r="T3" s="1"/>
      <c r="U3" s="1"/>
      <c r="V3" s="1"/>
      <c r="W3" s="1"/>
      <c r="X3" s="1"/>
      <c r="Y3" s="1"/>
      <c r="Z3" s="1"/>
    </row>
    <row r="4">
      <c r="A4" s="1"/>
      <c r="B4" s="10" t="s">
        <v>0</v>
      </c>
      <c r="C4" s="11">
        <v>7850000.0</v>
      </c>
      <c r="D4" s="1"/>
      <c r="E4" s="1"/>
      <c r="F4" s="1"/>
      <c r="G4" s="12" t="s">
        <v>1</v>
      </c>
      <c r="K4" s="1"/>
      <c r="L4" s="1"/>
      <c r="M4" s="1"/>
      <c r="N4" s="1"/>
      <c r="O4" s="1"/>
      <c r="P4" s="1"/>
      <c r="Q4" s="9"/>
      <c r="R4" s="9"/>
      <c r="S4" s="1"/>
      <c r="T4" s="1"/>
      <c r="U4" s="1"/>
      <c r="V4" s="1"/>
      <c r="W4" s="1"/>
      <c r="X4" s="1"/>
      <c r="Y4" s="1"/>
      <c r="Z4" s="1"/>
    </row>
    <row r="5">
      <c r="A5" s="1"/>
      <c r="B5" s="13" t="s">
        <v>2</v>
      </c>
      <c r="C5" s="14">
        <f>C4*0.7</f>
        <v>5495000</v>
      </c>
      <c r="D5" s="1"/>
      <c r="E5" s="1"/>
      <c r="F5" s="1"/>
      <c r="G5" s="12"/>
      <c r="H5" s="12"/>
      <c r="I5" s="12"/>
      <c r="J5" s="12"/>
      <c r="K5" s="1"/>
      <c r="L5" s="1"/>
      <c r="M5" s="1"/>
      <c r="N5" s="1"/>
      <c r="O5" s="1"/>
      <c r="P5" s="1"/>
      <c r="Q5" s="9"/>
      <c r="R5" s="9"/>
      <c r="S5" s="1"/>
      <c r="T5" s="1"/>
      <c r="U5" s="1"/>
      <c r="V5" s="1"/>
      <c r="W5" s="1"/>
      <c r="X5" s="1"/>
      <c r="Y5" s="1"/>
      <c r="Z5" s="1"/>
    </row>
    <row r="6">
      <c r="A6" s="1"/>
      <c r="B6" s="13" t="s">
        <v>3</v>
      </c>
      <c r="C6" s="14">
        <f>C4*0.3</f>
        <v>2355000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9"/>
      <c r="R6" s="9"/>
      <c r="S6" s="1"/>
      <c r="T6" s="1"/>
      <c r="U6" s="1"/>
      <c r="V6" s="1"/>
      <c r="W6" s="1"/>
      <c r="X6" s="1"/>
      <c r="Y6" s="1"/>
      <c r="Z6" s="1"/>
    </row>
    <row r="7">
      <c r="A7" s="1"/>
      <c r="B7" s="13" t="s">
        <v>4</v>
      </c>
      <c r="C7" s="14">
        <f>C4*0.05</f>
        <v>392500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9"/>
      <c r="R7" s="9"/>
      <c r="S7" s="1"/>
      <c r="T7" s="1"/>
      <c r="U7" s="1"/>
      <c r="V7" s="1"/>
      <c r="W7" s="1"/>
      <c r="X7" s="1"/>
      <c r="Y7" s="1"/>
      <c r="Z7" s="1"/>
    </row>
    <row r="8">
      <c r="A8" s="1"/>
      <c r="B8" s="13" t="s">
        <v>5</v>
      </c>
      <c r="C8" s="15">
        <v>7000.0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9"/>
      <c r="R8" s="9"/>
      <c r="S8" s="1"/>
      <c r="T8" s="1"/>
      <c r="U8" s="1"/>
      <c r="V8" s="1"/>
      <c r="W8" s="1"/>
      <c r="X8" s="1"/>
      <c r="Y8" s="1"/>
      <c r="Z8" s="1"/>
    </row>
    <row r="9">
      <c r="A9" s="1"/>
      <c r="B9" s="13" t="s">
        <v>6</v>
      </c>
      <c r="C9" s="15">
        <v>6000.0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9"/>
      <c r="R9" s="9"/>
      <c r="S9" s="1"/>
      <c r="T9" s="1"/>
      <c r="U9" s="1"/>
      <c r="V9" s="1"/>
      <c r="W9" s="1"/>
      <c r="X9" s="1"/>
      <c r="Y9" s="1"/>
      <c r="Z9" s="1"/>
    </row>
    <row r="10">
      <c r="A10" s="1"/>
      <c r="B10" s="13" t="s">
        <v>7</v>
      </c>
      <c r="C10" s="14">
        <f>C4*0.019*1.1</f>
        <v>164065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9"/>
      <c r="R10" s="9"/>
      <c r="S10" s="1"/>
      <c r="T10" s="1"/>
      <c r="U10" s="1"/>
      <c r="V10" s="1"/>
      <c r="W10" s="1"/>
      <c r="X10" s="1"/>
      <c r="Y10" s="1"/>
      <c r="Z10" s="1"/>
    </row>
    <row r="11">
      <c r="A11" s="1"/>
      <c r="B11" s="16" t="s">
        <v>8</v>
      </c>
      <c r="C11" s="17">
        <f>SUM(C6:C10)</f>
        <v>2924565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9"/>
      <c r="R11" s="9"/>
      <c r="S11" s="1"/>
      <c r="T11" s="1"/>
      <c r="U11" s="1"/>
      <c r="V11" s="1"/>
      <c r="W11" s="1"/>
      <c r="X11" s="1"/>
      <c r="Y11" s="1"/>
      <c r="Z11" s="1"/>
    </row>
    <row r="12">
      <c r="A12" s="1"/>
      <c r="B12" s="13" t="s">
        <v>9</v>
      </c>
      <c r="C12" s="18">
        <v>514000.0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9"/>
      <c r="R12" s="9"/>
      <c r="S12" s="1"/>
      <c r="T12" s="1"/>
      <c r="U12" s="1"/>
      <c r="V12" s="1"/>
      <c r="W12" s="1"/>
      <c r="X12" s="1"/>
      <c r="Y12" s="1"/>
      <c r="Z12" s="1"/>
    </row>
    <row r="13">
      <c r="A13" s="1"/>
      <c r="B13" s="13" t="s">
        <v>10</v>
      </c>
      <c r="C13" s="19">
        <v>0.03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9"/>
      <c r="R13" s="9"/>
      <c r="S13" s="1"/>
      <c r="T13" s="1"/>
      <c r="U13" s="1"/>
      <c r="V13" s="1"/>
      <c r="W13" s="1"/>
      <c r="X13" s="1"/>
      <c r="Y13" s="1"/>
      <c r="Z13" s="1"/>
    </row>
    <row r="14">
      <c r="A14" s="1"/>
      <c r="B14" s="13" t="s">
        <v>11</v>
      </c>
      <c r="C14" s="20">
        <v>15.0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9"/>
      <c r="R14" s="9"/>
      <c r="S14" s="1"/>
      <c r="T14" s="1"/>
      <c r="U14" s="1"/>
      <c r="V14" s="1"/>
      <c r="W14" s="1"/>
      <c r="X14" s="1"/>
      <c r="Y14" s="1"/>
      <c r="Z14" s="1"/>
    </row>
    <row r="15">
      <c r="A15" s="1"/>
      <c r="B15" s="13"/>
      <c r="C15" s="1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9"/>
      <c r="R15" s="9"/>
      <c r="S15" s="1"/>
      <c r="T15" s="1"/>
      <c r="U15" s="1"/>
      <c r="V15" s="1"/>
      <c r="W15" s="1"/>
      <c r="X15" s="1"/>
      <c r="Y15" s="1"/>
      <c r="Z15" s="1"/>
    </row>
    <row r="16">
      <c r="A16" s="1"/>
      <c r="B16" s="13" t="s">
        <v>12</v>
      </c>
      <c r="C16" s="19">
        <v>0.03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9"/>
      <c r="R16" s="9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9"/>
      <c r="R17" s="9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13" t="s">
        <v>13</v>
      </c>
      <c r="C18" s="13">
        <v>1.0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9"/>
      <c r="R18" s="9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21" t="s">
        <v>14</v>
      </c>
      <c r="C19" s="22">
        <v>0.0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9"/>
      <c r="R19" s="9"/>
      <c r="S19" s="1"/>
      <c r="T19" s="1"/>
      <c r="U19" s="1"/>
      <c r="V19" s="1"/>
      <c r="W19" s="1"/>
      <c r="X19" s="1"/>
      <c r="Y19" s="1"/>
      <c r="Z19" s="1"/>
    </row>
    <row r="20">
      <c r="A20" s="1"/>
      <c r="B20" s="7"/>
      <c r="C20" s="2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9"/>
      <c r="R20" s="9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7"/>
      <c r="C21" s="2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9"/>
      <c r="R21" s="9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9"/>
      <c r="R22" s="9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24" t="s">
        <v>15</v>
      </c>
      <c r="C23" s="25">
        <v>1.0</v>
      </c>
      <c r="D23" s="25">
        <v>2.0</v>
      </c>
      <c r="E23" s="25">
        <v>3.0</v>
      </c>
      <c r="F23" s="25">
        <v>4.0</v>
      </c>
      <c r="G23" s="25">
        <v>5.0</v>
      </c>
      <c r="H23" s="25">
        <v>6.0</v>
      </c>
      <c r="I23" s="25">
        <v>7.0</v>
      </c>
      <c r="J23" s="25">
        <v>8.0</v>
      </c>
      <c r="K23" s="25">
        <v>9.0</v>
      </c>
      <c r="L23" s="25">
        <v>10.0</v>
      </c>
      <c r="M23" s="25">
        <v>11.0</v>
      </c>
      <c r="N23" s="25">
        <v>12.0</v>
      </c>
      <c r="O23" s="25">
        <v>13.0</v>
      </c>
      <c r="P23" s="25">
        <v>14.0</v>
      </c>
      <c r="Q23" s="26">
        <v>15.0</v>
      </c>
      <c r="R23" s="27" t="s">
        <v>16</v>
      </c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30"/>
      <c r="R24" s="31">
        <f>Q25/0.05</f>
        <v>15549422.37</v>
      </c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>
        <v>1.0</v>
      </c>
      <c r="B25" s="28" t="s">
        <v>17</v>
      </c>
      <c r="C25" s="32">
        <f>+C12</f>
        <v>514000</v>
      </c>
      <c r="D25" s="32">
        <f t="shared" ref="D25:Q25" si="1">+IF(D23&lt;=$C$14,(C25*$C$13)+C25,0)</f>
        <v>529420</v>
      </c>
      <c r="E25" s="32">
        <f t="shared" si="1"/>
        <v>545302.6</v>
      </c>
      <c r="F25" s="32">
        <f t="shared" si="1"/>
        <v>561661.678</v>
      </c>
      <c r="G25" s="32">
        <f t="shared" si="1"/>
        <v>578511.5283</v>
      </c>
      <c r="H25" s="32">
        <f t="shared" si="1"/>
        <v>595866.8742</v>
      </c>
      <c r="I25" s="32">
        <f t="shared" si="1"/>
        <v>613742.8804</v>
      </c>
      <c r="J25" s="32">
        <f t="shared" si="1"/>
        <v>632155.1668</v>
      </c>
      <c r="K25" s="32">
        <f t="shared" si="1"/>
        <v>651119.8218</v>
      </c>
      <c r="L25" s="32">
        <f t="shared" si="1"/>
        <v>670653.4165</v>
      </c>
      <c r="M25" s="32">
        <f t="shared" si="1"/>
        <v>690773.019</v>
      </c>
      <c r="N25" s="32">
        <f t="shared" si="1"/>
        <v>711496.2096</v>
      </c>
      <c r="O25" s="32">
        <f t="shared" si="1"/>
        <v>732841.0958</v>
      </c>
      <c r="P25" s="32">
        <f t="shared" si="1"/>
        <v>754826.3287</v>
      </c>
      <c r="Q25" s="33">
        <f t="shared" si="1"/>
        <v>777471.1186</v>
      </c>
      <c r="R25" s="34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>
        <v>2.0</v>
      </c>
      <c r="B26" s="28" t="s">
        <v>18</v>
      </c>
      <c r="C26" s="35">
        <f t="shared" ref="C26:Q26" si="2">C25/$C$4</f>
        <v>0.06547770701</v>
      </c>
      <c r="D26" s="35">
        <f t="shared" si="2"/>
        <v>0.06744203822</v>
      </c>
      <c r="E26" s="35">
        <f t="shared" si="2"/>
        <v>0.06946529936</v>
      </c>
      <c r="F26" s="35">
        <f t="shared" si="2"/>
        <v>0.07154925834</v>
      </c>
      <c r="G26" s="35">
        <f t="shared" si="2"/>
        <v>0.07369573609</v>
      </c>
      <c r="H26" s="35">
        <f t="shared" si="2"/>
        <v>0.07590660818</v>
      </c>
      <c r="I26" s="35">
        <f t="shared" si="2"/>
        <v>0.07818380642</v>
      </c>
      <c r="J26" s="35">
        <f t="shared" si="2"/>
        <v>0.08052932062</v>
      </c>
      <c r="K26" s="35">
        <f t="shared" si="2"/>
        <v>0.08294520023</v>
      </c>
      <c r="L26" s="35">
        <f t="shared" si="2"/>
        <v>0.08543355624</v>
      </c>
      <c r="M26" s="35">
        <f t="shared" si="2"/>
        <v>0.08799656293</v>
      </c>
      <c r="N26" s="35">
        <f t="shared" si="2"/>
        <v>0.09063645982</v>
      </c>
      <c r="O26" s="35">
        <f t="shared" si="2"/>
        <v>0.09335555361</v>
      </c>
      <c r="P26" s="35">
        <f t="shared" si="2"/>
        <v>0.09615622022</v>
      </c>
      <c r="Q26" s="35">
        <f t="shared" si="2"/>
        <v>0.09904090682</v>
      </c>
      <c r="R26" s="34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>
        <v>7.0</v>
      </c>
      <c r="B27" s="28" t="s">
        <v>19</v>
      </c>
      <c r="C27" s="32">
        <f>+C5</f>
        <v>5495000</v>
      </c>
      <c r="D27" s="32">
        <f t="shared" ref="D27:Q27" si="3">MAX(0,(IF(D25&gt;1,(IF($C$18=1,(C27-C28),$C$4)),0)))</f>
        <v>5495000</v>
      </c>
      <c r="E27" s="32">
        <f t="shared" si="3"/>
        <v>5130430</v>
      </c>
      <c r="F27" s="32">
        <f t="shared" si="3"/>
        <v>4739040.3</v>
      </c>
      <c r="G27" s="32">
        <f t="shared" si="3"/>
        <v>4319549.831</v>
      </c>
      <c r="H27" s="32">
        <f t="shared" si="3"/>
        <v>3870624.798</v>
      </c>
      <c r="I27" s="32">
        <f t="shared" si="3"/>
        <v>3390876.667</v>
      </c>
      <c r="J27" s="32">
        <f t="shared" si="3"/>
        <v>2878860.087</v>
      </c>
      <c r="K27" s="32">
        <f t="shared" si="3"/>
        <v>2333070.723</v>
      </c>
      <c r="L27" s="32">
        <f t="shared" si="3"/>
        <v>1751943.023</v>
      </c>
      <c r="M27" s="32">
        <f t="shared" si="3"/>
        <v>1133847.897</v>
      </c>
      <c r="N27" s="32">
        <f t="shared" si="3"/>
        <v>477090.3147</v>
      </c>
      <c r="O27" s="32">
        <f t="shared" si="3"/>
        <v>0</v>
      </c>
      <c r="P27" s="32">
        <f t="shared" si="3"/>
        <v>0</v>
      </c>
      <c r="Q27" s="33">
        <f t="shared" si="3"/>
        <v>0</v>
      </c>
      <c r="R27" s="34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>
        <v>6.0</v>
      </c>
      <c r="B28" s="28" t="s">
        <v>20</v>
      </c>
      <c r="C28" s="32">
        <f>MAX(0,(IF(C18=1,+C20,0)))</f>
        <v>0</v>
      </c>
      <c r="D28" s="32">
        <f t="shared" ref="D28:Q28" si="4">IF(IF(D25&gt;1,(IF($C$18=1,(+D31*(1-$C$19)),0)),0)&gt;=D27,+D27,IF(D25&gt;1,(IF($C$18=1,(+D31*(1-$C$19)),0)),0))</f>
        <v>364570</v>
      </c>
      <c r="E28" s="32">
        <f t="shared" si="4"/>
        <v>391389.7</v>
      </c>
      <c r="F28" s="32">
        <f t="shared" si="4"/>
        <v>419490.469</v>
      </c>
      <c r="G28" s="32">
        <f t="shared" si="4"/>
        <v>448925.0334</v>
      </c>
      <c r="H28" s="32">
        <f t="shared" si="4"/>
        <v>479748.1303</v>
      </c>
      <c r="I28" s="32">
        <f t="shared" si="4"/>
        <v>512016.5804</v>
      </c>
      <c r="J28" s="32">
        <f t="shared" si="4"/>
        <v>545789.3642</v>
      </c>
      <c r="K28" s="32">
        <f t="shared" si="4"/>
        <v>581127.7002</v>
      </c>
      <c r="L28" s="32">
        <f t="shared" si="4"/>
        <v>618095.1258</v>
      </c>
      <c r="M28" s="32">
        <f t="shared" si="4"/>
        <v>656757.5821</v>
      </c>
      <c r="N28" s="32">
        <f t="shared" si="4"/>
        <v>477090.3147</v>
      </c>
      <c r="O28" s="32">
        <f t="shared" si="4"/>
        <v>0</v>
      </c>
      <c r="P28" s="32">
        <f t="shared" si="4"/>
        <v>0</v>
      </c>
      <c r="Q28" s="33">
        <f t="shared" si="4"/>
        <v>0</v>
      </c>
      <c r="R28" s="34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>
        <v>3.0</v>
      </c>
      <c r="B29" s="28" t="s">
        <v>21</v>
      </c>
      <c r="C29" s="32">
        <f t="shared" ref="C29:Q29" si="5">C27*$C$16</f>
        <v>164850</v>
      </c>
      <c r="D29" s="32">
        <f t="shared" si="5"/>
        <v>164850</v>
      </c>
      <c r="E29" s="32">
        <f t="shared" si="5"/>
        <v>153912.9</v>
      </c>
      <c r="F29" s="32">
        <f t="shared" si="5"/>
        <v>142171.209</v>
      </c>
      <c r="G29" s="32">
        <f t="shared" si="5"/>
        <v>129586.4949</v>
      </c>
      <c r="H29" s="32">
        <f t="shared" si="5"/>
        <v>116118.7439</v>
      </c>
      <c r="I29" s="32">
        <f t="shared" si="5"/>
        <v>101726.3</v>
      </c>
      <c r="J29" s="32">
        <f t="shared" si="5"/>
        <v>86365.80261</v>
      </c>
      <c r="K29" s="32">
        <f t="shared" si="5"/>
        <v>69992.12168</v>
      </c>
      <c r="L29" s="32">
        <f t="shared" si="5"/>
        <v>52558.29068</v>
      </c>
      <c r="M29" s="32">
        <f t="shared" si="5"/>
        <v>34015.4369</v>
      </c>
      <c r="N29" s="32">
        <f t="shared" si="5"/>
        <v>14312.70944</v>
      </c>
      <c r="O29" s="32">
        <f t="shared" si="5"/>
        <v>0</v>
      </c>
      <c r="P29" s="32">
        <f t="shared" si="5"/>
        <v>0</v>
      </c>
      <c r="Q29" s="32">
        <f t="shared" si="5"/>
        <v>0</v>
      </c>
      <c r="R29" s="34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>
        <v>8.0</v>
      </c>
      <c r="B30" s="36" t="s">
        <v>22</v>
      </c>
      <c r="C30" s="37">
        <f t="shared" ref="C30:Q30" si="6">MAX(0,(+C27-C28),0)</f>
        <v>5495000</v>
      </c>
      <c r="D30" s="37">
        <f t="shared" si="6"/>
        <v>5130430</v>
      </c>
      <c r="E30" s="37">
        <f t="shared" si="6"/>
        <v>4739040.3</v>
      </c>
      <c r="F30" s="37">
        <f t="shared" si="6"/>
        <v>4319549.831</v>
      </c>
      <c r="G30" s="37">
        <f t="shared" si="6"/>
        <v>3870624.798</v>
      </c>
      <c r="H30" s="37">
        <f t="shared" si="6"/>
        <v>3390876.667</v>
      </c>
      <c r="I30" s="37">
        <f t="shared" si="6"/>
        <v>2878860.087</v>
      </c>
      <c r="J30" s="37">
        <f t="shared" si="6"/>
        <v>2333070.723</v>
      </c>
      <c r="K30" s="37">
        <f t="shared" si="6"/>
        <v>1751943.023</v>
      </c>
      <c r="L30" s="37">
        <f t="shared" si="6"/>
        <v>1133847.897</v>
      </c>
      <c r="M30" s="37">
        <f t="shared" si="6"/>
        <v>477090.3147</v>
      </c>
      <c r="N30" s="37">
        <f t="shared" si="6"/>
        <v>0</v>
      </c>
      <c r="O30" s="37">
        <f t="shared" si="6"/>
        <v>0</v>
      </c>
      <c r="P30" s="37">
        <f t="shared" si="6"/>
        <v>0</v>
      </c>
      <c r="Q30" s="38">
        <f t="shared" si="6"/>
        <v>0</v>
      </c>
      <c r="R30" s="39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40">
        <v>4.0</v>
      </c>
      <c r="B31" s="41" t="s">
        <v>23</v>
      </c>
      <c r="C31" s="42">
        <f t="shared" ref="C31:Q31" si="7">+C25-C29</f>
        <v>349150</v>
      </c>
      <c r="D31" s="42">
        <f t="shared" si="7"/>
        <v>364570</v>
      </c>
      <c r="E31" s="42">
        <f t="shared" si="7"/>
        <v>391389.7</v>
      </c>
      <c r="F31" s="42">
        <f t="shared" si="7"/>
        <v>419490.469</v>
      </c>
      <c r="G31" s="42">
        <f t="shared" si="7"/>
        <v>448925.0334</v>
      </c>
      <c r="H31" s="42">
        <f t="shared" si="7"/>
        <v>479748.1303</v>
      </c>
      <c r="I31" s="42">
        <f t="shared" si="7"/>
        <v>512016.5804</v>
      </c>
      <c r="J31" s="42">
        <f t="shared" si="7"/>
        <v>545789.3642</v>
      </c>
      <c r="K31" s="42">
        <f t="shared" si="7"/>
        <v>581127.7002</v>
      </c>
      <c r="L31" s="42">
        <f t="shared" si="7"/>
        <v>618095.1258</v>
      </c>
      <c r="M31" s="42">
        <f t="shared" si="7"/>
        <v>656757.5821</v>
      </c>
      <c r="N31" s="42">
        <f t="shared" si="7"/>
        <v>697183.5001</v>
      </c>
      <c r="O31" s="42">
        <f t="shared" si="7"/>
        <v>732841.0958</v>
      </c>
      <c r="P31" s="42">
        <f t="shared" si="7"/>
        <v>754826.3287</v>
      </c>
      <c r="Q31" s="43">
        <f t="shared" si="7"/>
        <v>777471.1186</v>
      </c>
      <c r="R31" s="44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1">
        <v>5.0</v>
      </c>
      <c r="B32" s="46" t="s">
        <v>24</v>
      </c>
      <c r="C32" s="47">
        <f t="shared" ref="C32:Q32" si="8">C31/$C$11</f>
        <v>0.1193852761</v>
      </c>
      <c r="D32" s="47">
        <f t="shared" si="8"/>
        <v>0.1246578551</v>
      </c>
      <c r="E32" s="47">
        <f t="shared" si="8"/>
        <v>0.1338283471</v>
      </c>
      <c r="F32" s="47">
        <f t="shared" si="8"/>
        <v>0.1434368766</v>
      </c>
      <c r="G32" s="47">
        <f t="shared" si="8"/>
        <v>0.1535014723</v>
      </c>
      <c r="H32" s="47">
        <f t="shared" si="8"/>
        <v>0.1640408506</v>
      </c>
      <c r="I32" s="47">
        <f t="shared" si="8"/>
        <v>0.1750744403</v>
      </c>
      <c r="J32" s="47">
        <f t="shared" si="8"/>
        <v>0.1866224085</v>
      </c>
      <c r="K32" s="47">
        <f t="shared" si="8"/>
        <v>0.1987056879</v>
      </c>
      <c r="L32" s="47">
        <f t="shared" si="8"/>
        <v>0.2113460039</v>
      </c>
      <c r="M32" s="47">
        <f t="shared" si="8"/>
        <v>0.2245659037</v>
      </c>
      <c r="N32" s="47">
        <f t="shared" si="8"/>
        <v>0.2383887861</v>
      </c>
      <c r="O32" s="47">
        <f t="shared" si="8"/>
        <v>0.2505812303</v>
      </c>
      <c r="P32" s="47">
        <f t="shared" si="8"/>
        <v>0.2580986672</v>
      </c>
      <c r="Q32" s="47">
        <f t="shared" si="8"/>
        <v>0.2658416272</v>
      </c>
      <c r="R32" s="48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>
        <v>9.0</v>
      </c>
      <c r="B33" s="49" t="s">
        <v>25</v>
      </c>
      <c r="C33" s="50">
        <f t="shared" ref="C33:Q33" si="9">C25/$C$26</f>
        <v>7850000</v>
      </c>
      <c r="D33" s="50">
        <f t="shared" si="9"/>
        <v>8085500</v>
      </c>
      <c r="E33" s="50">
        <f t="shared" si="9"/>
        <v>8328065</v>
      </c>
      <c r="F33" s="50">
        <f t="shared" si="9"/>
        <v>8577906.95</v>
      </c>
      <c r="G33" s="50">
        <f t="shared" si="9"/>
        <v>8835244.159</v>
      </c>
      <c r="H33" s="50">
        <f t="shared" si="9"/>
        <v>9100301.483</v>
      </c>
      <c r="I33" s="50">
        <f t="shared" si="9"/>
        <v>9373310.528</v>
      </c>
      <c r="J33" s="50">
        <f t="shared" si="9"/>
        <v>9654509.844</v>
      </c>
      <c r="K33" s="50">
        <f t="shared" si="9"/>
        <v>9944145.139</v>
      </c>
      <c r="L33" s="50">
        <f t="shared" si="9"/>
        <v>10242469.49</v>
      </c>
      <c r="M33" s="50">
        <f t="shared" si="9"/>
        <v>10549743.58</v>
      </c>
      <c r="N33" s="50">
        <f t="shared" si="9"/>
        <v>10866235.89</v>
      </c>
      <c r="O33" s="50">
        <f t="shared" si="9"/>
        <v>11192222.96</v>
      </c>
      <c r="P33" s="50">
        <f t="shared" si="9"/>
        <v>11527989.65</v>
      </c>
      <c r="Q33" s="50">
        <f t="shared" si="9"/>
        <v>11873829.34</v>
      </c>
      <c r="R33" s="48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5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3"/>
      <c r="R34" s="34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7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1"/>
      <c r="O35" s="1"/>
      <c r="P35" s="1"/>
      <c r="Q35" s="1"/>
      <c r="R35" s="9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 t="s">
        <v>26</v>
      </c>
      <c r="J36" s="1"/>
      <c r="K36" s="1"/>
      <c r="L36" s="1"/>
      <c r="M36" s="1"/>
      <c r="N36" s="1"/>
      <c r="O36" s="1"/>
      <c r="P36" s="1"/>
      <c r="Q36" s="1"/>
      <c r="R36" s="9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9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9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9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9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9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9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9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9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9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9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9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9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9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9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9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9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9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9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54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6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57" t="s">
        <v>27</v>
      </c>
      <c r="I68" s="5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59" t="s">
        <v>28</v>
      </c>
      <c r="I69" s="60" t="str">
        <f>I61</f>
        <v/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61" t="s">
        <v>29</v>
      </c>
      <c r="I70" s="62">
        <f>I54*0.025*0.7</f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63" t="s">
        <v>24</v>
      </c>
      <c r="I71" s="64" t="str">
        <f>(I64-I70)/I69</f>
        <v>#DIV/0!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2:Q2"/>
    <mergeCell ref="G3:J3"/>
    <mergeCell ref="G4:J4"/>
  </mergeCell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2019-10-02T02:31:48Z</dcterms:created>
  <dc:creator>Michael McIntosh</dc:creator>
</cp:coreProperties>
</file>