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F:\IBSLoadRunnerCourse\IBSLoadRunnerCourse\Documentation\"/>
    </mc:Choice>
  </mc:AlternateContent>
  <xr:revisionPtr revIDLastSave="0" documentId="13_ncr:1_{EDCA83F5-8CBE-4A23-BB99-08393E4BFC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Автоматизированный расчет" sheetId="1" r:id="rId1"/>
    <sheet name="Соответствие" sheetId="2" r:id="rId2"/>
    <sheet name="SummaryReport" sheetId="3" r:id="rId3"/>
    <sheet name="maxSearchSummaryReportBySteps" sheetId="5" r:id="rId4"/>
    <sheet name="maxValidaionSummaryReport" sheetId="6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3" i="6" l="1"/>
  <c r="P43" i="6" s="1"/>
  <c r="N37" i="6"/>
  <c r="N38" i="6"/>
  <c r="N39" i="6"/>
  <c r="N40" i="6"/>
  <c r="N41" i="6"/>
  <c r="N42" i="6"/>
  <c r="N44" i="6"/>
  <c r="N45" i="6"/>
  <c r="N46" i="6"/>
  <c r="N47" i="6"/>
  <c r="N36" i="6"/>
  <c r="P36" i="6" s="1"/>
  <c r="O36" i="6"/>
  <c r="P41" i="6"/>
  <c r="O47" i="6"/>
  <c r="P47" i="6"/>
  <c r="P46" i="6"/>
  <c r="O46" i="6"/>
  <c r="P45" i="6"/>
  <c r="O45" i="6"/>
  <c r="O44" i="6"/>
  <c r="O43" i="6"/>
  <c r="O42" i="6"/>
  <c r="P42" i="6" s="1"/>
  <c r="O41" i="6"/>
  <c r="O40" i="6"/>
  <c r="P40" i="6" s="1"/>
  <c r="O39" i="6"/>
  <c r="P39" i="6" s="1"/>
  <c r="O38" i="6"/>
  <c r="P38" i="6" s="1"/>
  <c r="O37" i="6"/>
  <c r="P37" i="6" s="1"/>
  <c r="C37" i="6"/>
  <c r="C38" i="6"/>
  <c r="C39" i="6"/>
  <c r="C40" i="6"/>
  <c r="C41" i="6"/>
  <c r="C42" i="6"/>
  <c r="C43" i="6"/>
  <c r="C44" i="6"/>
  <c r="C45" i="6"/>
  <c r="C46" i="6"/>
  <c r="C47" i="6"/>
  <c r="C36" i="6"/>
  <c r="B47" i="6"/>
  <c r="D38" i="6"/>
  <c r="D39" i="6"/>
  <c r="D45" i="6"/>
  <c r="D36" i="6"/>
  <c r="B37" i="6"/>
  <c r="B38" i="6"/>
  <c r="B39" i="6"/>
  <c r="B40" i="6"/>
  <c r="B41" i="6"/>
  <c r="B42" i="6"/>
  <c r="B43" i="6"/>
  <c r="B44" i="6"/>
  <c r="B45" i="6"/>
  <c r="B46" i="6"/>
  <c r="B36" i="6"/>
  <c r="D37" i="6"/>
  <c r="AA38" i="5"/>
  <c r="D46" i="6"/>
  <c r="AM39" i="5"/>
  <c r="AM40" i="5"/>
  <c r="AM41" i="5"/>
  <c r="AM42" i="5"/>
  <c r="AM43" i="5"/>
  <c r="AO43" i="5" s="1"/>
  <c r="AM44" i="5"/>
  <c r="AM45" i="5"/>
  <c r="AO45" i="5" s="1"/>
  <c r="AM46" i="5"/>
  <c r="AO46" i="5" s="1"/>
  <c r="AM47" i="5"/>
  <c r="AM48" i="5"/>
  <c r="AM49" i="5"/>
  <c r="AM38" i="5"/>
  <c r="AN49" i="5"/>
  <c r="AO49" i="5"/>
  <c r="AO48" i="5"/>
  <c r="AN48" i="5"/>
  <c r="AO47" i="5"/>
  <c r="AN47" i="5"/>
  <c r="AN46" i="5"/>
  <c r="AN45" i="5"/>
  <c r="AN44" i="5"/>
  <c r="AO44" i="5"/>
  <c r="AN43" i="5"/>
  <c r="AN42" i="5"/>
  <c r="AN41" i="5"/>
  <c r="AO41" i="5"/>
  <c r="AN40" i="5"/>
  <c r="AO40" i="5" s="1"/>
  <c r="AO39" i="5"/>
  <c r="AN39" i="5"/>
  <c r="AN38" i="5"/>
  <c r="AO38" i="5"/>
  <c r="AA39" i="5"/>
  <c r="AA40" i="5"/>
  <c r="AA41" i="5"/>
  <c r="AA42" i="5"/>
  <c r="AA43" i="5"/>
  <c r="AC43" i="5" s="1"/>
  <c r="AA44" i="5"/>
  <c r="AA45" i="5"/>
  <c r="AC45" i="5" s="1"/>
  <c r="AA46" i="5"/>
  <c r="AC46" i="5" s="1"/>
  <c r="AA47" i="5"/>
  <c r="AA48" i="5"/>
  <c r="AA49" i="5"/>
  <c r="AC49" i="5"/>
  <c r="AB49" i="5"/>
  <c r="AB48" i="5"/>
  <c r="AC48" i="5"/>
  <c r="AC47" i="5"/>
  <c r="AB47" i="5"/>
  <c r="AB46" i="5"/>
  <c r="AB45" i="5"/>
  <c r="AC44" i="5"/>
  <c r="AB44" i="5"/>
  <c r="AB43" i="5"/>
  <c r="AB42" i="5"/>
  <c r="AC42" i="5"/>
  <c r="AB41" i="5"/>
  <c r="AC41" i="5"/>
  <c r="AB40" i="5"/>
  <c r="AC40" i="5"/>
  <c r="AB39" i="5"/>
  <c r="AC39" i="5" s="1"/>
  <c r="AB38" i="5"/>
  <c r="AC38" i="5"/>
  <c r="P39" i="5"/>
  <c r="P40" i="5"/>
  <c r="P41" i="5"/>
  <c r="P42" i="5"/>
  <c r="P43" i="5"/>
  <c r="P44" i="5"/>
  <c r="Q44" i="5" s="1"/>
  <c r="P45" i="5"/>
  <c r="P46" i="5"/>
  <c r="P47" i="5"/>
  <c r="P48" i="5"/>
  <c r="P49" i="5"/>
  <c r="Q49" i="5" s="1"/>
  <c r="P38" i="5"/>
  <c r="O40" i="5"/>
  <c r="O41" i="5"/>
  <c r="O42" i="5"/>
  <c r="O43" i="5"/>
  <c r="Q43" i="5" s="1"/>
  <c r="O44" i="5"/>
  <c r="O45" i="5"/>
  <c r="O46" i="5"/>
  <c r="O47" i="5"/>
  <c r="Q47" i="5" s="1"/>
  <c r="O48" i="5"/>
  <c r="O49" i="5"/>
  <c r="O39" i="5"/>
  <c r="O38" i="5"/>
  <c r="Q48" i="5"/>
  <c r="Q42" i="5"/>
  <c r="Q41" i="5"/>
  <c r="Q40" i="5"/>
  <c r="Q39" i="5"/>
  <c r="Q38" i="5"/>
  <c r="C49" i="5"/>
  <c r="C48" i="5"/>
  <c r="C47" i="5"/>
  <c r="C46" i="5"/>
  <c r="C45" i="5"/>
  <c r="C44" i="5"/>
  <c r="C43" i="5"/>
  <c r="D47" i="5"/>
  <c r="C42" i="5"/>
  <c r="C41" i="5"/>
  <c r="C40" i="5"/>
  <c r="C39" i="5"/>
  <c r="D39" i="5" s="1"/>
  <c r="C38" i="5"/>
  <c r="B38" i="5"/>
  <c r="B39" i="5"/>
  <c r="B40" i="5"/>
  <c r="B41" i="5"/>
  <c r="B42" i="5"/>
  <c r="B43" i="5"/>
  <c r="B44" i="5"/>
  <c r="B45" i="5"/>
  <c r="B46" i="5"/>
  <c r="B47" i="5"/>
  <c r="B48" i="5"/>
  <c r="B49" i="5"/>
  <c r="G50" i="1"/>
  <c r="G39" i="1"/>
  <c r="A13" i="2"/>
  <c r="A12" i="2"/>
  <c r="A11" i="2"/>
  <c r="A10" i="2"/>
  <c r="A9" i="2"/>
  <c r="A8" i="2"/>
  <c r="A7" i="2"/>
  <c r="A6" i="2"/>
  <c r="A5" i="2"/>
  <c r="A4" i="2"/>
  <c r="A3" i="2"/>
  <c r="A2" i="2"/>
  <c r="B51" i="1"/>
  <c r="H50" i="1"/>
  <c r="H49" i="1"/>
  <c r="H48" i="1"/>
  <c r="H47" i="1"/>
  <c r="H46" i="1"/>
  <c r="H45" i="1"/>
  <c r="H44" i="1"/>
  <c r="H43" i="1"/>
  <c r="H42" i="1"/>
  <c r="H41" i="1"/>
  <c r="F40" i="1"/>
  <c r="H40" i="1" s="1"/>
  <c r="H39" i="1"/>
  <c r="G33" i="1"/>
  <c r="D33" i="1"/>
  <c r="G32" i="1"/>
  <c r="D32" i="1"/>
  <c r="G31" i="1"/>
  <c r="D31" i="1"/>
  <c r="G30" i="1"/>
  <c r="D30" i="1"/>
  <c r="G29" i="1"/>
  <c r="D29" i="1"/>
  <c r="G28" i="1"/>
  <c r="D28" i="1"/>
  <c r="G27" i="1"/>
  <c r="D27" i="1"/>
  <c r="G26" i="1"/>
  <c r="D26" i="1"/>
  <c r="G25" i="1"/>
  <c r="D25" i="1"/>
  <c r="G24" i="1"/>
  <c r="D24" i="1"/>
  <c r="G23" i="1"/>
  <c r="D23" i="1"/>
  <c r="G19" i="1"/>
  <c r="D19" i="1"/>
  <c r="G18" i="1"/>
  <c r="D18" i="1"/>
  <c r="G17" i="1"/>
  <c r="D17" i="1"/>
  <c r="G16" i="1"/>
  <c r="D16" i="1"/>
  <c r="G15" i="1"/>
  <c r="D15" i="1"/>
  <c r="G14" i="1"/>
  <c r="D14" i="1"/>
  <c r="G13" i="1"/>
  <c r="D13" i="1"/>
  <c r="G12" i="1"/>
  <c r="D12" i="1"/>
  <c r="G11" i="1"/>
  <c r="D11" i="1"/>
  <c r="G10" i="1"/>
  <c r="D10" i="1"/>
  <c r="G9" i="1"/>
  <c r="D9" i="1"/>
  <c r="G8" i="1"/>
  <c r="D8" i="1"/>
  <c r="Q7" i="1"/>
  <c r="T7" i="1" s="1"/>
  <c r="P7" i="1"/>
  <c r="G7" i="1"/>
  <c r="E7" i="1"/>
  <c r="F7" i="1" s="1"/>
  <c r="H7" i="1" s="1"/>
  <c r="D7" i="1"/>
  <c r="P6" i="1"/>
  <c r="Q6" i="1" s="1"/>
  <c r="G6" i="1"/>
  <c r="D6" i="1"/>
  <c r="P5" i="1"/>
  <c r="Q5" i="1" s="1"/>
  <c r="G5" i="1"/>
  <c r="D5" i="1"/>
  <c r="P4" i="1"/>
  <c r="Q4" i="1" s="1"/>
  <c r="G4" i="1"/>
  <c r="D4" i="1"/>
  <c r="P3" i="1"/>
  <c r="Q3" i="1" s="1"/>
  <c r="G3" i="1"/>
  <c r="E3" i="1"/>
  <c r="F3" i="1" s="1"/>
  <c r="H3" i="1" s="1"/>
  <c r="D3" i="1"/>
  <c r="W2" i="1"/>
  <c r="S7" i="1" s="1"/>
  <c r="Q2" i="1"/>
  <c r="E9" i="1" s="1"/>
  <c r="F9" i="1" s="1"/>
  <c r="H9" i="1" s="1"/>
  <c r="P2" i="1"/>
  <c r="G2" i="1"/>
  <c r="D2" i="1"/>
  <c r="C46" i="1"/>
  <c r="C41" i="1"/>
  <c r="C49" i="1"/>
  <c r="C44" i="1"/>
  <c r="C47" i="1"/>
  <c r="C50" i="1"/>
  <c r="C42" i="1"/>
  <c r="C39" i="1"/>
  <c r="C43" i="1"/>
  <c r="C40" i="1"/>
  <c r="C45" i="1"/>
  <c r="C48" i="1"/>
  <c r="P44" i="6" l="1"/>
  <c r="D42" i="6"/>
  <c r="D47" i="6"/>
  <c r="D43" i="6"/>
  <c r="D44" i="6"/>
  <c r="D41" i="6"/>
  <c r="D40" i="6"/>
  <c r="AO42" i="5"/>
  <c r="Q46" i="5"/>
  <c r="Q45" i="5"/>
  <c r="D38" i="5"/>
  <c r="D46" i="5"/>
  <c r="D49" i="5"/>
  <c r="D41" i="5"/>
  <c r="D42" i="5"/>
  <c r="D48" i="5"/>
  <c r="D43" i="5"/>
  <c r="D44" i="5"/>
  <c r="D40" i="5"/>
  <c r="D45" i="5"/>
  <c r="G48" i="1"/>
  <c r="I48" i="1" s="1"/>
  <c r="D48" i="1"/>
  <c r="G45" i="1"/>
  <c r="I45" i="1" s="1"/>
  <c r="D45" i="1"/>
  <c r="G40" i="1"/>
  <c r="I40" i="1" s="1"/>
  <c r="D40" i="1"/>
  <c r="G43" i="1"/>
  <c r="I43" i="1" s="1"/>
  <c r="D43" i="1"/>
  <c r="I39" i="1"/>
  <c r="D39" i="1"/>
  <c r="C51" i="1"/>
  <c r="G42" i="1"/>
  <c r="I42" i="1" s="1"/>
  <c r="D42" i="1"/>
  <c r="I50" i="1"/>
  <c r="D50" i="1"/>
  <c r="G47" i="1"/>
  <c r="I47" i="1" s="1"/>
  <c r="D47" i="1"/>
  <c r="G44" i="1"/>
  <c r="I44" i="1" s="1"/>
  <c r="D44" i="1"/>
  <c r="D49" i="1"/>
  <c r="G49" i="1"/>
  <c r="I49" i="1" s="1"/>
  <c r="D41" i="1"/>
  <c r="G41" i="1"/>
  <c r="I41" i="1" s="1"/>
  <c r="D46" i="1"/>
  <c r="G46" i="1"/>
  <c r="I46" i="1" s="1"/>
  <c r="T4" i="1"/>
  <c r="V4" i="1" s="1"/>
  <c r="E17" i="1"/>
  <c r="F17" i="1" s="1"/>
  <c r="H17" i="1" s="1"/>
  <c r="E15" i="1"/>
  <c r="F15" i="1" s="1"/>
  <c r="H15" i="1" s="1"/>
  <c r="E18" i="1"/>
  <c r="F18" i="1" s="1"/>
  <c r="H18" i="1" s="1"/>
  <c r="E19" i="1"/>
  <c r="F19" i="1" s="1"/>
  <c r="H19" i="1" s="1"/>
  <c r="E16" i="1"/>
  <c r="F16" i="1" s="1"/>
  <c r="H14" i="1"/>
  <c r="H26" i="1"/>
  <c r="H30" i="1"/>
  <c r="E14" i="1"/>
  <c r="F14" i="1" s="1"/>
  <c r="E12" i="1"/>
  <c r="F12" i="1" s="1"/>
  <c r="H12" i="1" s="1"/>
  <c r="T3" i="1"/>
  <c r="V3" i="1" s="1"/>
  <c r="E10" i="1"/>
  <c r="F10" i="1" s="1"/>
  <c r="H10" i="1" s="1"/>
  <c r="E11" i="1"/>
  <c r="F11" i="1" s="1"/>
  <c r="H11" i="1" s="1"/>
  <c r="E13" i="1"/>
  <c r="F13" i="1" s="1"/>
  <c r="H13" i="1"/>
  <c r="E33" i="1"/>
  <c r="F33" i="1" s="1"/>
  <c r="H33" i="1" s="1"/>
  <c r="E31" i="1"/>
  <c r="F31" i="1" s="1"/>
  <c r="H31" i="1" s="1"/>
  <c r="T6" i="1"/>
  <c r="V6" i="1" s="1"/>
  <c r="E32" i="1"/>
  <c r="F32" i="1" s="1"/>
  <c r="H32" i="1" s="1"/>
  <c r="E30" i="1"/>
  <c r="F30" i="1" s="1"/>
  <c r="H24" i="1"/>
  <c r="D51" i="1"/>
  <c r="E25" i="1"/>
  <c r="F25" i="1" s="1"/>
  <c r="H25" i="1" s="1"/>
  <c r="E28" i="1"/>
  <c r="F28" i="1" s="1"/>
  <c r="H28" i="1" s="1"/>
  <c r="E23" i="1"/>
  <c r="F23" i="1" s="1"/>
  <c r="H23" i="1" s="1"/>
  <c r="E26" i="1"/>
  <c r="F26" i="1" s="1"/>
  <c r="E29" i="1"/>
  <c r="F29" i="1" s="1"/>
  <c r="H29" i="1" s="1"/>
  <c r="E24" i="1"/>
  <c r="F24" i="1" s="1"/>
  <c r="E27" i="1"/>
  <c r="F27" i="1" s="1"/>
  <c r="T5" i="1"/>
  <c r="V5" i="1" s="1"/>
  <c r="H6" i="1"/>
  <c r="H16" i="1"/>
  <c r="H27" i="1"/>
  <c r="S4" i="1"/>
  <c r="E8" i="1"/>
  <c r="F8" i="1" s="1"/>
  <c r="H8" i="1" s="1"/>
  <c r="T2" i="1"/>
  <c r="V2" i="1" s="1"/>
  <c r="E5" i="1"/>
  <c r="F5" i="1" s="1"/>
  <c r="H5" i="1" s="1"/>
  <c r="S6" i="1"/>
  <c r="E4" i="1"/>
  <c r="F4" i="1" s="1"/>
  <c r="H4" i="1" s="1"/>
  <c r="S5" i="1"/>
  <c r="S2" i="1"/>
  <c r="S8" i="1" s="1"/>
  <c r="E2" i="1"/>
  <c r="F2" i="1" s="1"/>
  <c r="H2" i="1" s="1"/>
  <c r="S3" i="1"/>
  <c r="E6" i="1"/>
  <c r="F6" i="1" s="1"/>
  <c r="V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tc={0030006F-00B4-4C40-8ECA-00EB00F6006A}</author>
    <author>tc={00F700F9-0012-4CB2-8CEE-00D100220054}</author>
    <author>tc={00F100CF-00AC-46BA-8CB0-00D200E2006E}</author>
    <author>tc={00B80000-0081-4D4E-897D-009E00B800DA}</author>
    <author>tc={00F400E8-00EF-4BA0-882F-008000EC0077}</author>
    <author>tc={003A00BB-00F3-4FCB-AC14-00F900B90012}</author>
  </authors>
  <commentList>
    <comment ref="N2" authorId="0" shapeId="0" xr:uid="{0030006F-00B4-4C40-8ECA-00EB00F6006A}">
      <text>
        <r>
          <rPr>
            <b/>
            <sz val="9"/>
            <rFont val="Tahoma"/>
          </rPr>
          <t>Microsoft Office User:</t>
        </r>
        <r>
          <rPr>
            <sz val="9"/>
            <rFont val="Tahoma"/>
          </rPr>
          <t xml:space="preserve">
Duration - заполняется на основе данных после выполнения итерации соотвествующего скрипта в Vugen'е
</t>
        </r>
      </text>
    </comment>
    <comment ref="O2" authorId="1" shapeId="0" xr:uid="{00F700F9-0012-4CB2-8CEE-00D100220054}">
      <text>
        <r>
          <rPr>
            <b/>
            <sz val="9"/>
            <rFont val="Tahoma"/>
          </rPr>
          <t>Microsoft Office User:</t>
        </r>
        <r>
          <rPr>
            <sz val="9"/>
            <rFont val="Tahoma"/>
          </rPr>
          <t xml:space="preserve">
ThinkTime - заполнятеся на основе ThinkTime'ов по выполнению одной итерации соотвествующего скрипта в Vugen'е
</t>
        </r>
      </text>
    </comment>
    <comment ref="P2" authorId="2" shapeId="0" xr:uid="{00F100CF-00AC-46BA-8CB0-00D200E2006E}">
      <text>
        <r>
          <rPr>
            <b/>
            <sz val="9"/>
            <rFont val="Tahoma"/>
          </rPr>
          <t>Microsoft Office User:</t>
        </r>
        <r>
          <rPr>
            <sz val="9"/>
            <rFont val="Tahoma"/>
          </rPr>
          <t xml:space="preserve">
Общая длительность одной итерации скрипта ThinkTime + Duration, считается автоматически
</t>
        </r>
      </text>
    </comment>
    <comment ref="Q2" authorId="3" shapeId="0" xr:uid="{00B80000-0081-4D4E-897D-009E00B800DA}">
      <text>
        <r>
          <rPr>
            <b/>
            <sz val="9"/>
            <rFont val="Tahoma"/>
          </rPr>
          <t>Microsoft Office User:</t>
        </r>
        <r>
          <rPr>
            <sz val="9"/>
            <rFont val="Tahoma"/>
          </rPr>
          <t xml:space="preserve">
Pacing не должен быть меньше чем Duration + think time (столбец P). Изначально считается как Duration + think time * 2 (коэф запаса времени), далее подгоняется вручную
</t>
        </r>
      </text>
    </comment>
    <comment ref="R2" authorId="4" shapeId="0" xr:uid="{00F400E8-00EF-4BA0-882F-008000EC0077}">
      <text>
        <r>
          <rPr>
            <b/>
            <sz val="9"/>
            <rFont val="Tahoma"/>
          </rPr>
          <t>Microsoft Office User:</t>
        </r>
        <r>
          <rPr>
            <sz val="9"/>
            <rFont val="Tahoma"/>
          </rPr>
          <t xml:space="preserve">
Количество пользователей для конкретного скрипта, заполняется вручную, сумма всех пользователей для 100% профиля не должна превышать 10.
</t>
        </r>
      </text>
    </comment>
    <comment ref="M21" authorId="5" shapeId="0" xr:uid="{003A00BB-00F3-4FCB-AC14-00F900B90012}">
      <text>
        <r>
          <rPr>
            <b/>
            <sz val="9"/>
            <rFont val="Tahoma"/>
          </rPr>
          <t>Microsoft Office User:</t>
        </r>
        <r>
          <rPr>
            <sz val="9"/>
            <rFont val="Tahoma"/>
          </rPr>
          <t xml:space="preserve">
1. Отображение состояния скриптов
2. Расчёт интенсивности
3. Расчёт интенсивности для каждой транзакции
</t>
        </r>
      </text>
    </comment>
  </commentList>
</comments>
</file>

<file path=xl/sharedStrings.xml><?xml version="1.0" encoding="utf-8"?>
<sst xmlns="http://schemas.openxmlformats.org/spreadsheetml/2006/main" count="739" uniqueCount="120">
  <si>
    <t>Script name</t>
  </si>
  <si>
    <t>transaction rq</t>
  </si>
  <si>
    <t>count</t>
  </si>
  <si>
    <t>VU</t>
  </si>
  <si>
    <t>pacing</t>
  </si>
  <si>
    <t>одним пользователем в минуту</t>
  </si>
  <si>
    <t>Длительность ступени</t>
  </si>
  <si>
    <t>Итого</t>
  </si>
  <si>
    <t>Названия строк</t>
  </si>
  <si>
    <t>Сумма по полю Итого</t>
  </si>
  <si>
    <t>Операция (бизнес процесс)</t>
  </si>
  <si>
    <t>Duration</t>
  </si>
  <si>
    <t>Think_time</t>
  </si>
  <si>
    <t>Duration + Think_time</t>
  </si>
  <si>
    <t>Pacing</t>
  </si>
  <si>
    <t>% Распределения пользователей</t>
  </si>
  <si>
    <t>Jmeter, throughput per minute</t>
  </si>
  <si>
    <t>Длительность ступени в минутах</t>
  </si>
  <si>
    <t>Интенсивность операций</t>
  </si>
  <si>
    <t>Всего пользователей на ступени</t>
  </si>
  <si>
    <t>Покупка билета</t>
  </si>
  <si>
    <t>Главная Welcome страница</t>
  </si>
  <si>
    <t>Вход в систему</t>
  </si>
  <si>
    <t xml:space="preserve">Выбор рейса из найденных </t>
  </si>
  <si>
    <t xml:space="preserve">Удаление бронирования </t>
  </si>
  <si>
    <t>Переход на страницу поиска билетов</t>
  </si>
  <si>
    <t>Выход из системы</t>
  </si>
  <si>
    <t>Регистрация новых пользователей</t>
  </si>
  <si>
    <t xml:space="preserve">Заполнение полей для поиска билета </t>
  </si>
  <si>
    <t>Поиск билета без покупки</t>
  </si>
  <si>
    <t>Оплата билета</t>
  </si>
  <si>
    <t>Ознакомление с путевым листом</t>
  </si>
  <si>
    <t xml:space="preserve">Отмена бронирования </t>
  </si>
  <si>
    <t>Логин</t>
  </si>
  <si>
    <t>Просмотр квитанций</t>
  </si>
  <si>
    <t>Перход на страницу регистрации</t>
  </si>
  <si>
    <t>Заполнение полей регистарции</t>
  </si>
  <si>
    <t>Переход на следуюущий эран после регистарции</t>
  </si>
  <si>
    <t>(пусто)</t>
  </si>
  <si>
    <t>Общий итог</t>
  </si>
  <si>
    <t>Статистика с ПРОДа</t>
  </si>
  <si>
    <t>Профиль</t>
  </si>
  <si>
    <t>Название запроса</t>
  </si>
  <si>
    <t>Интенсивность по статистике запросов / час</t>
  </si>
  <si>
    <t>Расчетная интенсивность запросов / час</t>
  </si>
  <si>
    <t>% Соотвествия расчетанной интенсивности статистики</t>
  </si>
  <si>
    <t>ScriptName</t>
  </si>
  <si>
    <t>Расчетная интенсивность запросов / 20 мин</t>
  </si>
  <si>
    <t>Фактическая интенсивность в тесте</t>
  </si>
  <si>
    <t>% Отклонение от Профиля</t>
  </si>
  <si>
    <t>GoTo WebTours</t>
  </si>
  <si>
    <t>GoTo Flights</t>
  </si>
  <si>
    <t>FindFlight</t>
  </si>
  <si>
    <t>ChooseTicket</t>
  </si>
  <si>
    <t>Payment details</t>
  </si>
  <si>
    <t>GoTo Itnerary</t>
  </si>
  <si>
    <t>DelReservation</t>
  </si>
  <si>
    <t>logout</t>
  </si>
  <si>
    <t>GoTo reg</t>
  </si>
  <si>
    <t>reg user</t>
  </si>
  <si>
    <t>click continue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</si>
  <si>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</si>
  <si>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Имя в статистике</t>
  </si>
  <si>
    <t>Имя в скрипте</t>
  </si>
  <si>
    <t>Login</t>
  </si>
  <si>
    <t>Transaction Name</t>
  </si>
  <si>
    <t>SLA Status</t>
  </si>
  <si>
    <t>Minimum</t>
  </si>
  <si>
    <t>Average</t>
  </si>
  <si>
    <t>Maximum</t>
  </si>
  <si>
    <t>Std. Deviation</t>
  </si>
  <si>
    <t>90 Percent</t>
  </si>
  <si>
    <t>Pass</t>
  </si>
  <si>
    <t>Fail</t>
  </si>
  <si>
    <t>Stop</t>
  </si>
  <si>
    <t>Action_Transaction</t>
  </si>
  <si>
    <t>No Data</t>
  </si>
  <si>
    <t>UC1_RegisterUser</t>
  </si>
  <si>
    <t>UC2_CheckMyTickets</t>
  </si>
  <si>
    <t>UC3_RemoveTicket</t>
  </si>
  <si>
    <t>UC4_SearchTickets</t>
  </si>
  <si>
    <t>UC5_BuyTicket</t>
  </si>
  <si>
    <t>UC6_Login</t>
  </si>
  <si>
    <t>00000000-0000-0000-0000-000000000000</t>
  </si>
  <si>
    <t>UC2_FindFlight</t>
  </si>
  <si>
    <t>UC3_BuyTicket</t>
  </si>
  <si>
    <t>UC4_ViewTicketList</t>
  </si>
  <si>
    <t>UC5_CanselRegistration</t>
  </si>
  <si>
    <t>UC7_RegisterRandomUser</t>
  </si>
  <si>
    <t>Passed</t>
  </si>
  <si>
    <t>Failed</t>
  </si>
  <si>
    <t>Stopped</t>
  </si>
  <si>
    <t>TOTAL</t>
  </si>
  <si>
    <t>2 728,</t>
  </si>
  <si>
    <t xml:space="preserve"> </t>
  </si>
  <si>
    <t>vuser_init_Transaction</t>
  </si>
  <si>
    <t>Codes</t>
  </si>
  <si>
    <t>Total</t>
  </si>
  <si>
    <t>Per second</t>
  </si>
  <si>
    <t>HTTP_200</t>
  </si>
  <si>
    <t>9 107,</t>
  </si>
  <si>
    <t>2 step</t>
  </si>
  <si>
    <t>Расчетная интенсивность запросов / 20 мин для второй ступени</t>
  </si>
  <si>
    <t>3 step</t>
  </si>
  <si>
    <t>4 084,</t>
  </si>
  <si>
    <t>13 667,</t>
  </si>
  <si>
    <t>HTTP_500</t>
  </si>
  <si>
    <t>Расчетная интенсивность запросов / 20 мин для 3 ступени</t>
  </si>
  <si>
    <t>5 424,</t>
  </si>
  <si>
    <t>18 314,</t>
  </si>
  <si>
    <t>4 step</t>
  </si>
  <si>
    <t>Расчетная интенсивность запросов / 20 мин для 4 ступени</t>
  </si>
  <si>
    <t>5 161,</t>
  </si>
  <si>
    <t>17 669,</t>
  </si>
  <si>
    <t>Расчетная интенсивность запросов / 20 мин для 5 ступени</t>
  </si>
  <si>
    <t>5 step</t>
  </si>
  <si>
    <t>16 131,</t>
  </si>
  <si>
    <t>54 263,</t>
  </si>
  <si>
    <t>14 457,</t>
  </si>
  <si>
    <t>48 835,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</si>
</sst>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scheme val="minor"/>
    </font>
    <font>
      <sz val="11"/>
      <color rgb="FF9C6500"/>
      <name val="Calibri"/>
      <scheme val="minor"/>
    </font>
    <font>
      <sz val="11"/>
      <name val="Calibri"/>
      <scheme val="minor"/>
    </font>
    <font>
      <sz val="11"/>
      <color theme="0" tint="-0.249977111117893"/>
      <name val="Calibri"/>
      <scheme val="minor"/>
    </font>
    <font>
      <sz val="14"/>
      <color theme="1"/>
      <name val="Calibri"/>
      <scheme val="minor"/>
    </font>
    <font>
      <sz val="14"/>
      <name val="Times New Roman"/>
    </font>
    <font>
      <sz val="11"/>
      <name val="Calibri"/>
    </font>
    <font>
      <b/>
      <sz val="14"/>
      <name val="Times New Roman"/>
    </font>
    <font>
      <sz val="11"/>
      <color theme="1"/>
      <name val="Calibri"/>
      <scheme val="minor"/>
    </font>
    <font>
      <b/>
      <sz val="9"/>
      <name val="Tahoma"/>
    </font>
    <font>
      <sz val="9"/>
      <name val="Tahoma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theme="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24">
    <xf numFmtId="0" fontId="0" fillId="0" borderId="0"/>
    <xf numFmtId="0" fontId="11" fillId="2" borderId="0" applyNumberFormat="0" applyBorder="0" applyProtection="0"/>
    <xf numFmtId="0" fontId="11" fillId="2" borderId="0" applyNumberFormat="0" applyBorder="0" applyProtection="0"/>
    <xf numFmtId="0" fontId="11" fillId="3" borderId="0" applyNumberFormat="0" applyBorder="0" applyProtection="0"/>
    <xf numFmtId="0" fontId="11" fillId="3" borderId="0" applyNumberFormat="0" applyBorder="0" applyProtection="0"/>
    <xf numFmtId="0" fontId="11" fillId="4" borderId="0" applyNumberFormat="0" applyBorder="0" applyProtection="0"/>
    <xf numFmtId="0" fontId="11" fillId="4" borderId="0" applyNumberFormat="0" applyBorder="0" applyProtection="0"/>
    <xf numFmtId="0" fontId="11" fillId="5" borderId="0" applyNumberFormat="0" applyBorder="0" applyProtection="0"/>
    <xf numFmtId="0" fontId="11" fillId="5" borderId="0" applyNumberFormat="0" applyBorder="0" applyProtection="0"/>
    <xf numFmtId="0" fontId="11" fillId="6" borderId="0" applyNumberFormat="0" applyBorder="0" applyProtection="0"/>
    <xf numFmtId="0" fontId="11" fillId="6" borderId="0" applyNumberFormat="0" applyBorder="0" applyProtection="0"/>
    <xf numFmtId="0" fontId="11" fillId="7" borderId="0" applyNumberFormat="0" applyBorder="0" applyProtection="0"/>
    <xf numFmtId="0" fontId="11" fillId="7" borderId="0" applyNumberFormat="0" applyBorder="0" applyProtection="0"/>
    <xf numFmtId="0" fontId="11" fillId="8" borderId="0" applyNumberFormat="0" applyBorder="0" applyProtection="0"/>
    <xf numFmtId="0" fontId="11" fillId="8" borderId="0" applyNumberFormat="0" applyBorder="0" applyProtection="0"/>
    <xf numFmtId="0" fontId="11" fillId="9" borderId="0" applyNumberFormat="0" applyBorder="0" applyProtection="0"/>
    <xf numFmtId="0" fontId="11" fillId="9" borderId="0" applyNumberFormat="0" applyBorder="0" applyProtection="0"/>
    <xf numFmtId="0" fontId="11" fillId="10" borderId="0" applyNumberFormat="0" applyBorder="0" applyProtection="0"/>
    <xf numFmtId="0" fontId="11" fillId="10" borderId="0" applyNumberFormat="0" applyBorder="0" applyProtection="0"/>
    <xf numFmtId="0" fontId="11" fillId="11" borderId="0" applyNumberFormat="0" applyBorder="0" applyProtection="0"/>
    <xf numFmtId="0" fontId="11" fillId="11" borderId="0" applyNumberFormat="0" applyBorder="0" applyProtection="0"/>
    <xf numFmtId="0" fontId="11" fillId="12" borderId="0" applyNumberFormat="0" applyBorder="0" applyProtection="0"/>
    <xf numFmtId="0" fontId="11" fillId="12" borderId="0" applyNumberFormat="0" applyBorder="0" applyProtection="0"/>
    <xf numFmtId="0" fontId="11" fillId="13" borderId="0" applyNumberFormat="0" applyBorder="0" applyProtection="0"/>
    <xf numFmtId="0" fontId="11" fillId="13" borderId="0" applyNumberFormat="0" applyBorder="0" applyProtection="0"/>
    <xf numFmtId="0" fontId="3" fillId="14" borderId="0" applyNumberFormat="0" applyBorder="0" applyProtection="0"/>
    <xf numFmtId="0" fontId="3" fillId="15" borderId="0" applyNumberFormat="0" applyBorder="0" applyProtection="0"/>
    <xf numFmtId="0" fontId="3" fillId="16" borderId="0" applyNumberFormat="0" applyBorder="0" applyProtection="0"/>
    <xf numFmtId="0" fontId="3" fillId="17" borderId="0" applyNumberFormat="0" applyBorder="0" applyProtection="0"/>
    <xf numFmtId="0" fontId="3" fillId="18" borderId="0" applyNumberFormat="0" applyBorder="0" applyProtection="0"/>
    <xf numFmtId="0" fontId="3" fillId="19" borderId="0" applyNumberFormat="0" applyBorder="0" applyProtection="0"/>
    <xf numFmtId="0" fontId="4" fillId="21" borderId="0" applyNumberFormat="0" applyBorder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2" borderId="8" applyNumberFormat="0" applyFont="0" applyProtection="0"/>
    <xf numFmtId="0" fontId="11" fillId="22" borderId="8" applyNumberFormat="0" applyFont="0" applyProtection="0"/>
    <xf numFmtId="0" fontId="11" fillId="22" borderId="8" applyNumberFormat="0" applyFont="0" applyProtection="0"/>
    <xf numFmtId="9" fontId="11" fillId="0" borderId="0" applyFont="0" applyFill="0" applyBorder="0" applyProtection="0"/>
    <xf numFmtId="0" fontId="2" fillId="0" borderId="0"/>
    <xf numFmtId="0" fontId="14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33" borderId="0" applyNumberFormat="0" applyBorder="0" applyAlignment="0" applyProtection="0"/>
    <xf numFmtId="0" fontId="21" fillId="34" borderId="1" applyNumberFormat="0" applyAlignment="0" applyProtection="0"/>
    <xf numFmtId="0" fontId="22" fillId="35" borderId="2" applyNumberFormat="0" applyAlignment="0" applyProtection="0"/>
    <xf numFmtId="0" fontId="23" fillId="35" borderId="1" applyNumberFormat="0" applyAlignment="0" applyProtection="0"/>
    <xf numFmtId="0" fontId="24" fillId="0" borderId="9" applyNumberFormat="0" applyFill="0" applyAlignment="0" applyProtection="0"/>
    <xf numFmtId="0" fontId="25" fillId="36" borderId="7" applyNumberFormat="0" applyAlignment="0" applyProtection="0"/>
    <xf numFmtId="0" fontId="26" fillId="0" borderId="0" applyNumberFormat="0" applyFill="0" applyBorder="0" applyAlignment="0" applyProtection="0"/>
    <xf numFmtId="0" fontId="2" fillId="30" borderId="8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29" fillId="37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14" borderId="0" applyNumberFormat="0" applyBorder="0" applyAlignment="0" applyProtection="0"/>
    <xf numFmtId="0" fontId="29" fillId="3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9" fillId="3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9" fillId="4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17" borderId="0" applyNumberFormat="0" applyBorder="0" applyAlignment="0" applyProtection="0"/>
    <xf numFmtId="0" fontId="29" fillId="4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9" fillId="4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33" borderId="0" applyNumberFormat="0" applyBorder="0" applyAlignment="0" applyProtection="0"/>
    <xf numFmtId="0" fontId="21" fillId="34" borderId="1" applyNumberFormat="0" applyAlignment="0" applyProtection="0"/>
    <xf numFmtId="0" fontId="22" fillId="35" borderId="2" applyNumberFormat="0" applyAlignment="0" applyProtection="0"/>
    <xf numFmtId="0" fontId="23" fillId="35" borderId="1" applyNumberFormat="0" applyAlignment="0" applyProtection="0"/>
    <xf numFmtId="0" fontId="24" fillId="0" borderId="9" applyNumberFormat="0" applyFill="0" applyAlignment="0" applyProtection="0"/>
    <xf numFmtId="0" fontId="25" fillId="36" borderId="7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29" fillId="37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29" fillId="3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29" fillId="3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29" fillId="4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29" fillId="4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29" fillId="4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30" borderId="8" applyNumberFormat="0" applyFont="0" applyAlignment="0" applyProtection="0"/>
  </cellStyleXfs>
  <cellXfs count="71">
    <xf numFmtId="0" fontId="0" fillId="0" borderId="0" xfId="0"/>
    <xf numFmtId="0" fontId="0" fillId="0" borderId="0" xfId="0" pivotButton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23" borderId="11" xfId="0" applyFont="1" applyFill="1" applyBorder="1"/>
    <xf numFmtId="0" fontId="6" fillId="0" borderId="11" xfId="0" applyFont="1" applyBorder="1"/>
    <xf numFmtId="0" fontId="0" fillId="0" borderId="13" xfId="0" applyBorder="1"/>
    <xf numFmtId="0" fontId="0" fillId="24" borderId="14" xfId="0" applyFill="1" applyBorder="1"/>
    <xf numFmtId="0" fontId="0" fillId="24" borderId="15" xfId="0" applyFill="1" applyBorder="1"/>
    <xf numFmtId="0" fontId="0" fillId="0" borderId="16" xfId="0" applyBorder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17" xfId="0" applyBorder="1"/>
    <xf numFmtId="0" fontId="0" fillId="20" borderId="14" xfId="0" applyFill="1" applyBorder="1"/>
    <xf numFmtId="1" fontId="0" fillId="20" borderId="14" xfId="0" applyNumberFormat="1" applyFill="1" applyBorder="1"/>
    <xf numFmtId="1" fontId="0" fillId="0" borderId="14" xfId="0" applyNumberFormat="1" applyBorder="1"/>
    <xf numFmtId="1" fontId="0" fillId="25" borderId="14" xfId="0" applyNumberFormat="1" applyFill="1" applyBorder="1"/>
    <xf numFmtId="0" fontId="0" fillId="25" borderId="15" xfId="0" applyFill="1" applyBorder="1"/>
    <xf numFmtId="9" fontId="0" fillId="0" borderId="14" xfId="0" applyNumberFormat="1" applyBorder="1"/>
    <xf numFmtId="2" fontId="5" fillId="23" borderId="14" xfId="0" applyNumberFormat="1" applyFont="1" applyFill="1" applyBorder="1"/>
    <xf numFmtId="0" fontId="6" fillId="0" borderId="0" xfId="0" applyFont="1"/>
    <xf numFmtId="1" fontId="6" fillId="0" borderId="0" xfId="0" applyNumberFormat="1" applyFont="1"/>
    <xf numFmtId="0" fontId="0" fillId="0" borderId="18" xfId="0" applyBorder="1"/>
    <xf numFmtId="0" fontId="0" fillId="0" borderId="19" xfId="0" applyBorder="1"/>
    <xf numFmtId="0" fontId="0" fillId="24" borderId="20" xfId="0" applyFill="1" applyBorder="1"/>
    <xf numFmtId="0" fontId="0" fillId="24" borderId="21" xfId="0" applyFill="1" applyBorder="1"/>
    <xf numFmtId="1" fontId="0" fillId="20" borderId="20" xfId="0" applyNumberFormat="1" applyFill="1" applyBorder="1"/>
    <xf numFmtId="0" fontId="0" fillId="0" borderId="22" xfId="0" applyBorder="1"/>
    <xf numFmtId="0" fontId="0" fillId="0" borderId="23" xfId="0" applyBorder="1"/>
    <xf numFmtId="9" fontId="0" fillId="0" borderId="24" xfId="0" applyNumberFormat="1" applyBorder="1"/>
    <xf numFmtId="0" fontId="5" fillId="0" borderId="23" xfId="0" applyFont="1" applyBorder="1"/>
    <xf numFmtId="0" fontId="0" fillId="0" borderId="25" xfId="0" applyBorder="1"/>
    <xf numFmtId="0" fontId="0" fillId="0" borderId="26" xfId="0" applyBorder="1"/>
    <xf numFmtId="0" fontId="7" fillId="27" borderId="31" xfId="0" applyFont="1" applyFill="1" applyBorder="1" applyAlignment="1">
      <alignment vertical="center" wrapText="1"/>
    </xf>
    <xf numFmtId="0" fontId="7" fillId="27" borderId="15" xfId="0" applyFont="1" applyFill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4" xfId="0" applyFont="1" applyBorder="1" applyAlignment="1">
      <alignment wrapText="1"/>
    </xf>
    <xf numFmtId="0" fontId="8" fillId="27" borderId="15" xfId="0" applyFont="1" applyFill="1" applyBorder="1" applyAlignment="1">
      <alignment horizontal="center" vertical="center" wrapText="1"/>
    </xf>
    <xf numFmtId="9" fontId="0" fillId="0" borderId="14" xfId="39" applyNumberFormat="1" applyFont="1" applyBorder="1"/>
    <xf numFmtId="2" fontId="0" fillId="0" borderId="0" xfId="39" applyNumberFormat="1" applyFont="1"/>
    <xf numFmtId="0" fontId="9" fillId="0" borderId="0" xfId="0" applyFont="1"/>
    <xf numFmtId="1" fontId="0" fillId="28" borderId="14" xfId="0" applyNumberFormat="1" applyFill="1" applyBorder="1"/>
    <xf numFmtId="9" fontId="0" fillId="29" borderId="14" xfId="39" applyNumberFormat="1" applyFont="1" applyFill="1" applyBorder="1"/>
    <xf numFmtId="0" fontId="8" fillId="27" borderId="31" xfId="0" applyFont="1" applyFill="1" applyBorder="1" applyAlignment="1">
      <alignment horizontal="left" vertical="center" wrapText="1"/>
    </xf>
    <xf numFmtId="0" fontId="0" fillId="0" borderId="14" xfId="0" applyBorder="1"/>
    <xf numFmtId="0" fontId="8" fillId="25" borderId="31" xfId="0" applyFont="1" applyFill="1" applyBorder="1" applyAlignment="1">
      <alignment horizontal="left" vertical="center" wrapText="1"/>
    </xf>
    <xf numFmtId="0" fontId="10" fillId="27" borderId="32" xfId="0" applyFont="1" applyFill="1" applyBorder="1" applyAlignment="1">
      <alignment horizontal="left" vertical="center" wrapText="1"/>
    </xf>
    <xf numFmtId="0" fontId="8" fillId="27" borderId="33" xfId="0" applyFont="1" applyFill="1" applyBorder="1" applyAlignment="1">
      <alignment horizontal="center" vertical="center" wrapText="1"/>
    </xf>
    <xf numFmtId="1" fontId="8" fillId="0" borderId="1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27" borderId="14" xfId="0" applyFill="1" applyBorder="1"/>
    <xf numFmtId="0" fontId="0" fillId="0" borderId="14" xfId="0" applyBorder="1"/>
    <xf numFmtId="0" fontId="9" fillId="0" borderId="0" xfId="0" quotePrefix="1" applyFont="1"/>
    <xf numFmtId="0" fontId="0" fillId="0" borderId="0" xfId="0" quotePrefix="1"/>
    <xf numFmtId="0" fontId="2" fillId="0" borderId="0" xfId="40"/>
    <xf numFmtId="9" fontId="0" fillId="29" borderId="14" xfId="39" applyNumberFormat="1" applyFont="1" applyFill="1" applyBorder="1"/>
    <xf numFmtId="0" fontId="2" fillId="0" borderId="0" xfId="40" applyNumberFormat="1"/>
    <xf numFmtId="0" fontId="2" fillId="0" borderId="0" xfId="40"/>
    <xf numFmtId="0" fontId="2" fillId="0" borderId="0" xfId="40"/>
    <xf numFmtId="0" fontId="2" fillId="0" borderId="0" xfId="40"/>
    <xf numFmtId="0" fontId="2" fillId="0" borderId="0" xfId="40"/>
    <xf numFmtId="0" fontId="2" fillId="0" borderId="0" xfId="40"/>
    <xf numFmtId="0" fontId="1" fillId="0" borderId="0" xfId="122"/>
    <xf numFmtId="0" fontId="0" fillId="26" borderId="27" xfId="0" applyFill="1" applyBorder="1" applyAlignment="1">
      <alignment horizontal="center"/>
    </xf>
    <xf numFmtId="0" fontId="0" fillId="26" borderId="28" xfId="0" applyFill="1" applyBorder="1" applyAlignment="1">
      <alignment horizontal="center"/>
    </xf>
    <xf numFmtId="0" fontId="0" fillId="26" borderId="29" xfId="0" applyFill="1" applyBorder="1" applyAlignment="1">
      <alignment horizontal="center"/>
    </xf>
    <xf numFmtId="0" fontId="0" fillId="26" borderId="30" xfId="0" applyFill="1" applyBorder="1" applyAlignment="1">
      <alignment horizontal="center"/>
    </xf>
  </cellXfs>
  <cellStyles count="124">
    <cellStyle name="20% — акцент1" xfId="99" builtinId="30" customBuiltin="1"/>
    <cellStyle name="20% — акцент1 2" xfId="1" xr:uid="{00000000-0005-0000-0000-000001000000}"/>
    <cellStyle name="20% — акцент1 3" xfId="2" xr:uid="{00000000-0005-0000-0000-000002000000}"/>
    <cellStyle name="20% — акцент1 4" xfId="59" xr:uid="{829DD9BC-92C2-497A-8419-4F7F24832728}"/>
    <cellStyle name="20% — акцент2" xfId="103" builtinId="34" customBuiltin="1"/>
    <cellStyle name="20% — акцент2 2" xfId="3" xr:uid="{00000000-0005-0000-0000-000004000000}"/>
    <cellStyle name="20% — акцент2 3" xfId="4" xr:uid="{00000000-0005-0000-0000-000005000000}"/>
    <cellStyle name="20% — акцент2 4" xfId="63" xr:uid="{6FF79095-D246-4558-9E5E-53B2646AD030}"/>
    <cellStyle name="20% — акцент3" xfId="107" builtinId="38" customBuiltin="1"/>
    <cellStyle name="20% — акцент3 2" xfId="5" xr:uid="{00000000-0005-0000-0000-000007000000}"/>
    <cellStyle name="20% — акцент3 3" xfId="6" xr:uid="{00000000-0005-0000-0000-000008000000}"/>
    <cellStyle name="20% — акцент3 4" xfId="67" xr:uid="{154C8FFB-87C4-4BF3-A2B3-9BC8CC190106}"/>
    <cellStyle name="20% — акцент4" xfId="111" builtinId="42" customBuiltin="1"/>
    <cellStyle name="20% — акцент4 2" xfId="7" xr:uid="{00000000-0005-0000-0000-00000A000000}"/>
    <cellStyle name="20% — акцент4 3" xfId="8" xr:uid="{00000000-0005-0000-0000-00000B000000}"/>
    <cellStyle name="20% — акцент4 4" xfId="71" xr:uid="{768A7360-68FF-4A2D-A418-E2FFD1035D98}"/>
    <cellStyle name="20% — акцент5" xfId="115" builtinId="46" customBuiltin="1"/>
    <cellStyle name="20% — акцент5 2" xfId="9" xr:uid="{00000000-0005-0000-0000-00000D000000}"/>
    <cellStyle name="20% — акцент5 3" xfId="10" xr:uid="{00000000-0005-0000-0000-00000E000000}"/>
    <cellStyle name="20% — акцент5 4" xfId="75" xr:uid="{07FCC509-BA1B-48E6-87B4-DF36F9DC6D17}"/>
    <cellStyle name="20% — акцент6" xfId="119" builtinId="50" customBuiltin="1"/>
    <cellStyle name="20% — акцент6 2" xfId="11" xr:uid="{00000000-0005-0000-0000-000010000000}"/>
    <cellStyle name="20% — акцент6 3" xfId="12" xr:uid="{00000000-0005-0000-0000-000011000000}"/>
    <cellStyle name="20% — акцент6 4" xfId="79" xr:uid="{AADF8CE4-5DB8-4879-8C7D-6943B57C241D}"/>
    <cellStyle name="40% — акцент1" xfId="100" builtinId="31" customBuiltin="1"/>
    <cellStyle name="40% — акцент1 2" xfId="13" xr:uid="{00000000-0005-0000-0000-000013000000}"/>
    <cellStyle name="40% — акцент1 3" xfId="14" xr:uid="{00000000-0005-0000-0000-000014000000}"/>
    <cellStyle name="40% — акцент1 4" xfId="60" xr:uid="{15655CF8-2DEB-40F4-B698-4476DD9D15BD}"/>
    <cellStyle name="40% — акцент2" xfId="104" builtinId="35" customBuiltin="1"/>
    <cellStyle name="40% — акцент2 2" xfId="15" xr:uid="{00000000-0005-0000-0000-000016000000}"/>
    <cellStyle name="40% — акцент2 3" xfId="16" xr:uid="{00000000-0005-0000-0000-000017000000}"/>
    <cellStyle name="40% — акцент2 4" xfId="64" xr:uid="{CA235F5A-A391-4228-8960-9B1CF42B048A}"/>
    <cellStyle name="40% — акцент3" xfId="108" builtinId="39" customBuiltin="1"/>
    <cellStyle name="40% — акцент3 2" xfId="17" xr:uid="{00000000-0005-0000-0000-000019000000}"/>
    <cellStyle name="40% — акцент3 3" xfId="18" xr:uid="{00000000-0005-0000-0000-00001A000000}"/>
    <cellStyle name="40% — акцент3 4" xfId="68" xr:uid="{5C81F93D-5A53-41BF-BA5D-C32D0BE1532F}"/>
    <cellStyle name="40% — акцент4" xfId="112" builtinId="43" customBuiltin="1"/>
    <cellStyle name="40% — акцент4 2" xfId="19" xr:uid="{00000000-0005-0000-0000-00001C000000}"/>
    <cellStyle name="40% — акцент4 3" xfId="20" xr:uid="{00000000-0005-0000-0000-00001D000000}"/>
    <cellStyle name="40% — акцент4 4" xfId="72" xr:uid="{2E3865D0-5743-4476-8C4B-8F4EF3BAD349}"/>
    <cellStyle name="40% — акцент5" xfId="116" builtinId="47" customBuiltin="1"/>
    <cellStyle name="40% — акцент5 2" xfId="21" xr:uid="{00000000-0005-0000-0000-00001F000000}"/>
    <cellStyle name="40% — акцент5 3" xfId="22" xr:uid="{00000000-0005-0000-0000-000020000000}"/>
    <cellStyle name="40% — акцент5 4" xfId="76" xr:uid="{2B4B58E9-066B-4601-8720-BB5B9C42764F}"/>
    <cellStyle name="40% — акцент6" xfId="120" builtinId="51" customBuiltin="1"/>
    <cellStyle name="40% — акцент6 2" xfId="23" xr:uid="{00000000-0005-0000-0000-000022000000}"/>
    <cellStyle name="40% — акцент6 3" xfId="24" xr:uid="{00000000-0005-0000-0000-000023000000}"/>
    <cellStyle name="40% — акцент6 4" xfId="80" xr:uid="{88E8912E-09E5-4BAC-9701-6B4E13202321}"/>
    <cellStyle name="60% — акцент1" xfId="101" builtinId="32" customBuiltin="1"/>
    <cellStyle name="60% — акцент1 2" xfId="25" xr:uid="{00000000-0005-0000-0000-000025000000}"/>
    <cellStyle name="60% — акцент1 3" xfId="61" xr:uid="{2EFE3462-3088-4025-8A95-0CDB6C31D4F7}"/>
    <cellStyle name="60% — акцент2" xfId="105" builtinId="36" customBuiltin="1"/>
    <cellStyle name="60% — акцент2 2" xfId="26" xr:uid="{00000000-0005-0000-0000-000027000000}"/>
    <cellStyle name="60% — акцент2 3" xfId="65" xr:uid="{7F534565-3DA4-4E1C-B484-5B24C921CC08}"/>
    <cellStyle name="60% — акцент3" xfId="109" builtinId="40" customBuiltin="1"/>
    <cellStyle name="60% — акцент3 2" xfId="27" xr:uid="{00000000-0005-0000-0000-000029000000}"/>
    <cellStyle name="60% — акцент3 3" xfId="69" xr:uid="{94E9D8AB-4A78-46BB-9B9D-6C88D7E9A223}"/>
    <cellStyle name="60% — акцент4" xfId="113" builtinId="44" customBuiltin="1"/>
    <cellStyle name="60% — акцент4 2" xfId="28" xr:uid="{00000000-0005-0000-0000-00002B000000}"/>
    <cellStyle name="60% — акцент4 3" xfId="73" xr:uid="{3C2F148D-E5A2-4224-975B-941E254769F9}"/>
    <cellStyle name="60% — акцент5" xfId="117" builtinId="48" customBuiltin="1"/>
    <cellStyle name="60% — акцент5 2" xfId="29" xr:uid="{00000000-0005-0000-0000-00002D000000}"/>
    <cellStyle name="60% — акцент5 3" xfId="77" xr:uid="{A5C4BE70-7DC5-4185-925B-B48354CFC81A}"/>
    <cellStyle name="60% — акцент6" xfId="121" builtinId="52" customBuiltin="1"/>
    <cellStyle name="60% — акцент6 2" xfId="30" xr:uid="{00000000-0005-0000-0000-00002F000000}"/>
    <cellStyle name="60% — акцент6 3" xfId="81" xr:uid="{763B3DDA-23F8-4E76-A4B3-D3C57FE3C972}"/>
    <cellStyle name="Акцент1" xfId="98" builtinId="29" customBuiltin="1"/>
    <cellStyle name="Акцент1 2" xfId="58" xr:uid="{DF68E2F2-731D-4F75-B66D-D40F142B3150}"/>
    <cellStyle name="Акцент2" xfId="102" builtinId="33" customBuiltin="1"/>
    <cellStyle name="Акцент2 2" xfId="62" xr:uid="{2138F2BF-21B2-4593-AE41-F0BABDC4F8AA}"/>
    <cellStyle name="Акцент3" xfId="106" builtinId="37" customBuiltin="1"/>
    <cellStyle name="Акцент3 2" xfId="66" xr:uid="{82961638-9BDD-4FA9-8E0D-A5114431BA8B}"/>
    <cellStyle name="Акцент4" xfId="110" builtinId="41" customBuiltin="1"/>
    <cellStyle name="Акцент4 2" xfId="70" xr:uid="{F4319D6B-EF33-4828-80B7-6C6E72B6FCB6}"/>
    <cellStyle name="Акцент5" xfId="114" builtinId="45" customBuiltin="1"/>
    <cellStyle name="Акцент5 2" xfId="74" xr:uid="{FE0C04E0-1E94-46F0-A44B-7BFF889B8B35}"/>
    <cellStyle name="Акцент6" xfId="118" builtinId="49" customBuiltin="1"/>
    <cellStyle name="Акцент6 2" xfId="78" xr:uid="{9F7AF291-C9C3-4F0B-B8DC-424BD95621E0}"/>
    <cellStyle name="Ввод " xfId="90" builtinId="20" customBuiltin="1"/>
    <cellStyle name="Ввод  2" xfId="49" xr:uid="{1CA90476-790E-455F-A5DA-8BBE9F71B905}"/>
    <cellStyle name="Вывод" xfId="91" builtinId="21" customBuiltin="1"/>
    <cellStyle name="Вывод 2" xfId="50" xr:uid="{D348ADD3-2360-4AEC-8F3C-FFD973575FB0}"/>
    <cellStyle name="Вычисление" xfId="92" builtinId="22" customBuiltin="1"/>
    <cellStyle name="Вычисление 2" xfId="51" xr:uid="{B5997C02-381F-4A11-AA93-19419BED86DD}"/>
    <cellStyle name="Заголовок 1" xfId="83" builtinId="16" customBuiltin="1"/>
    <cellStyle name="Заголовок 1 2" xfId="42" xr:uid="{43A120EB-6B9C-4C51-A793-6E2589888029}"/>
    <cellStyle name="Заголовок 2" xfId="84" builtinId="17" customBuiltin="1"/>
    <cellStyle name="Заголовок 2 2" xfId="43" xr:uid="{2742AF2A-2681-4159-9E31-23FA66AD0615}"/>
    <cellStyle name="Заголовок 3" xfId="85" builtinId="18" customBuiltin="1"/>
    <cellStyle name="Заголовок 3 2" xfId="44" xr:uid="{22F63F2F-562A-4691-8092-E44A380C555B}"/>
    <cellStyle name="Заголовок 4" xfId="86" builtinId="19" customBuiltin="1"/>
    <cellStyle name="Заголовок 4 2" xfId="45" xr:uid="{912CB08E-8610-4FEC-A57D-B3729DD1A65C}"/>
    <cellStyle name="Итог" xfId="97" builtinId="25" customBuiltin="1"/>
    <cellStyle name="Итог 2" xfId="57" xr:uid="{2DEFB1D9-893B-4DF7-BAB5-346EE18F8D76}"/>
    <cellStyle name="Контрольная ячейка" xfId="94" builtinId="23" customBuiltin="1"/>
    <cellStyle name="Контрольная ячейка 2" xfId="53" xr:uid="{BA9A55AA-DF34-4462-93EB-CC598CB08C16}"/>
    <cellStyle name="Название" xfId="82" builtinId="15" customBuiltin="1"/>
    <cellStyle name="Название 2" xfId="41" xr:uid="{080AFE34-5A9F-4231-B261-46327AF3944D}"/>
    <cellStyle name="Нейтральный" xfId="89" builtinId="28" customBuiltin="1"/>
    <cellStyle name="Нейтральный 2" xfId="31" xr:uid="{00000000-0005-0000-0000-000041000000}"/>
    <cellStyle name="Нейтральный 3" xfId="48" xr:uid="{E70254C3-D5FA-4834-AA9B-F7F59980502A}"/>
    <cellStyle name="Обычный" xfId="0" builtinId="0"/>
    <cellStyle name="Обычный 2" xfId="32" xr:uid="{00000000-0005-0000-0000-000043000000}"/>
    <cellStyle name="Обычный 3" xfId="33" xr:uid="{00000000-0005-0000-0000-000044000000}"/>
    <cellStyle name="Обычный 4" xfId="34" xr:uid="{00000000-0005-0000-0000-000045000000}"/>
    <cellStyle name="Обычный 5" xfId="35" xr:uid="{00000000-0005-0000-0000-000046000000}"/>
    <cellStyle name="Обычный 6" xfId="40" xr:uid="{70DDB902-B403-4DB1-8FC6-B05EFAA8E3E6}"/>
    <cellStyle name="Обычный 7" xfId="122" xr:uid="{43C1AE55-C8E0-4D94-B33F-477376B270DD}"/>
    <cellStyle name="Плохой" xfId="88" builtinId="27" customBuiltin="1"/>
    <cellStyle name="Плохой 2" xfId="47" xr:uid="{01700ADA-C948-4BB2-8BA2-294DD9404EE1}"/>
    <cellStyle name="Пояснение" xfId="96" builtinId="53" customBuiltin="1"/>
    <cellStyle name="Пояснение 2" xfId="56" xr:uid="{1C3D364A-B935-467E-B682-312E13451E1D}"/>
    <cellStyle name="Примечание 2" xfId="36" xr:uid="{00000000-0005-0000-0000-000049000000}"/>
    <cellStyle name="Примечание 3" xfId="37" xr:uid="{00000000-0005-0000-0000-00004A000000}"/>
    <cellStyle name="Примечание 4" xfId="38" xr:uid="{00000000-0005-0000-0000-00004B000000}"/>
    <cellStyle name="Примечание 5" xfId="55" xr:uid="{EC409A93-AAF6-4A11-8063-88E7B96663EB}"/>
    <cellStyle name="Примечание 6" xfId="123" xr:uid="{4C65D717-C71D-41A7-B4BC-F87091428EE3}"/>
    <cellStyle name="Процентный" xfId="39" builtinId="5"/>
    <cellStyle name="Связанная ячейка" xfId="93" builtinId="24" customBuiltin="1"/>
    <cellStyle name="Связанная ячейка 2" xfId="52" xr:uid="{2091C1E7-4CB8-4F37-9475-7EE62E1FB60D}"/>
    <cellStyle name="Текст предупреждения" xfId="95" builtinId="11" customBuiltin="1"/>
    <cellStyle name="Текст предупреждения 2" xfId="54" xr:uid="{7E68F51E-EFB7-4145-B922-59D3ECE9EB73}"/>
    <cellStyle name="Хороший" xfId="87" builtinId="26" customBuiltin="1"/>
    <cellStyle name="Хороший 2" xfId="46" xr:uid="{19F99B9C-0CB6-4F73-8BDE-724ADBDE7E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rosoft Office User" id="{8759404F-AB4E-7877-519C-382B3E4680F5}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tse" refreshedDate="45648.089031365744" createdVersion="6" refreshedVersion="6" minRefreshableVersion="3" recordCount="32" xr:uid="{00000000-000A-0000-FFFF-FFFF00000000}">
  <cacheSource type="worksheet">
    <worksheetSource ref="A1:H33" sheet="Автоматизированный расчет"/>
  </cacheSource>
  <cacheFields count="8">
    <cacheField name="Script name" numFmtId="0">
      <sharedItems containsBlank="1"/>
    </cacheField>
    <cacheField name="transaction rq" numFmtId="0">
      <sharedItems containsBlank="1" count="14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Выход из системы"/>
        <s v="Отмена бронирования "/>
        <s v="Перход на страницу регистрации"/>
        <s v="Заполнение полей регистарции"/>
        <s v="Переход на следуюущий эран после регистарции"/>
        <m/>
        <s v="*" u="1"/>
      </sharedItems>
    </cacheField>
    <cacheField name="count" numFmtId="0">
      <sharedItems containsString="0" containsBlank="1" containsNumber="1" containsInteger="1" minValue="0" maxValue="1"/>
    </cacheField>
    <cacheField name="VU" numFmtId="0">
      <sharedItems containsString="0" containsBlank="1" containsNumber="1" containsInteger="1" minValue="1" maxValue="3"/>
    </cacheField>
    <cacheField name="pacing" numFmtId="0">
      <sharedItems containsString="0" containsBlank="1" containsNumber="1" containsInteger="1" minValue="50" maxValue="80"/>
    </cacheField>
    <cacheField name="одним пользователем в минуту" numFmtId="2">
      <sharedItems containsString="0" containsBlank="1" containsNumber="1" minValue="0" maxValue="1.2"/>
    </cacheField>
    <cacheField name="Длительность ступени" numFmtId="0">
      <sharedItems containsString="0" containsBlank="1" containsNumber="1" containsInteger="1" minValue="20" maxValue="20"/>
    </cacheField>
    <cacheField name="Итого" numFmtId="1">
      <sharedItems containsString="0" containsBlank="1" containsNumber="1" minValue="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s v="Покупка билета"/>
    <x v="0"/>
    <n v="1"/>
    <n v="3"/>
    <n v="60"/>
    <n v="1"/>
    <n v="20"/>
    <n v="60"/>
  </r>
  <r>
    <s v="Покупка билета"/>
    <x v="1"/>
    <n v="1"/>
    <n v="3"/>
    <n v="60"/>
    <n v="1"/>
    <n v="20"/>
    <n v="60"/>
  </r>
  <r>
    <s v="Покупка билета"/>
    <x v="2"/>
    <n v="1"/>
    <n v="3"/>
    <n v="60"/>
    <n v="1"/>
    <n v="20"/>
    <n v="60"/>
  </r>
  <r>
    <s v="Покупка билета"/>
    <x v="3"/>
    <n v="1"/>
    <n v="3"/>
    <n v="60"/>
    <n v="1"/>
    <n v="20"/>
    <n v="60"/>
  </r>
  <r>
    <s v="Покупка билета"/>
    <x v="4"/>
    <n v="1"/>
    <n v="3"/>
    <n v="60"/>
    <n v="1"/>
    <n v="20"/>
    <n v="60"/>
  </r>
  <r>
    <s v="Покупка билета"/>
    <x v="5"/>
    <n v="1"/>
    <n v="3"/>
    <n v="60"/>
    <n v="1"/>
    <n v="20"/>
    <n v="60"/>
  </r>
  <r>
    <s v="Покупка билета"/>
    <x v="6"/>
    <n v="0"/>
    <n v="3"/>
    <n v="60"/>
    <n v="0"/>
    <n v="20"/>
    <n v="0"/>
  </r>
  <r>
    <s v="Покупка билета"/>
    <x v="7"/>
    <n v="1"/>
    <n v="3"/>
    <n v="60"/>
    <n v="1"/>
    <n v="20"/>
    <n v="60"/>
  </r>
  <r>
    <s v="Удаление бронирования "/>
    <x v="0"/>
    <n v="1"/>
    <n v="1"/>
    <n v="50"/>
    <n v="1.2"/>
    <n v="20"/>
    <n v="24"/>
  </r>
  <r>
    <s v="Удаление бронирования "/>
    <x v="1"/>
    <n v="1"/>
    <n v="1"/>
    <n v="50"/>
    <n v="1.2"/>
    <n v="20"/>
    <n v="24"/>
  </r>
  <r>
    <s v="Удаление бронирования "/>
    <x v="6"/>
    <n v="1"/>
    <n v="1"/>
    <n v="50"/>
    <n v="1.2"/>
    <n v="20"/>
    <n v="24"/>
  </r>
  <r>
    <s v="Удаление бронирования "/>
    <x v="8"/>
    <n v="1"/>
    <n v="1"/>
    <n v="50"/>
    <n v="1.2"/>
    <n v="20"/>
    <n v="24"/>
  </r>
  <r>
    <s v="Удаление бронирования "/>
    <x v="7"/>
    <n v="1"/>
    <n v="1"/>
    <n v="50"/>
    <n v="1.2"/>
    <n v="20"/>
    <n v="24"/>
  </r>
  <r>
    <s v="Регистрация новых пользователей"/>
    <x v="0"/>
    <n v="1"/>
    <n v="2"/>
    <n v="76"/>
    <n v="0.7894736842105263"/>
    <n v="20"/>
    <n v="31.578947368421055"/>
  </r>
  <r>
    <s v="Регистрация новых пользователей"/>
    <x v="9"/>
    <n v="1"/>
    <n v="2"/>
    <n v="76"/>
    <n v="0.7894736842105263"/>
    <n v="20"/>
    <n v="31.578947368421055"/>
  </r>
  <r>
    <s v="Регистрация новых пользователей"/>
    <x v="10"/>
    <n v="1"/>
    <n v="2"/>
    <n v="76"/>
    <n v="0.7894736842105263"/>
    <n v="20"/>
    <n v="31.578947368421055"/>
  </r>
  <r>
    <s v="Регистрация новых пользователей"/>
    <x v="11"/>
    <n v="1"/>
    <n v="2"/>
    <n v="76"/>
    <n v="0.7894736842105263"/>
    <n v="20"/>
    <n v="31.578947368421055"/>
  </r>
  <r>
    <s v="Регистрация новых пользователей"/>
    <x v="7"/>
    <n v="0"/>
    <n v="2"/>
    <n v="76"/>
    <n v="0"/>
    <n v="20"/>
    <n v="0"/>
  </r>
  <r>
    <m/>
    <x v="12"/>
    <m/>
    <m/>
    <m/>
    <m/>
    <m/>
    <m/>
  </r>
  <r>
    <m/>
    <x v="12"/>
    <m/>
    <m/>
    <m/>
    <m/>
    <m/>
    <m/>
  </r>
  <r>
    <m/>
    <x v="12"/>
    <m/>
    <m/>
    <m/>
    <m/>
    <m/>
    <m/>
  </r>
  <r>
    <s v="Поиск билета без покупки"/>
    <x v="0"/>
    <n v="1"/>
    <n v="2"/>
    <n v="68"/>
    <n v="0.8823529411764706"/>
    <n v="20"/>
    <n v="35.294117647058826"/>
  </r>
  <r>
    <s v="Поиск билета без покупки"/>
    <x v="1"/>
    <n v="1"/>
    <n v="2"/>
    <n v="68"/>
    <n v="0.8823529411764706"/>
    <n v="20"/>
    <n v="35.294117647058826"/>
  </r>
  <r>
    <s v="Поиск билета без покупки"/>
    <x v="2"/>
    <n v="1"/>
    <n v="2"/>
    <n v="68"/>
    <n v="0.8823529411764706"/>
    <n v="20"/>
    <n v="35.294117647058826"/>
  </r>
  <r>
    <s v="Поиск билета без покупки"/>
    <x v="3"/>
    <n v="1"/>
    <n v="2"/>
    <n v="68"/>
    <n v="0.8823529411764706"/>
    <n v="20"/>
    <n v="35.294117647058826"/>
  </r>
  <r>
    <s v="Поиск билета без покупки"/>
    <x v="4"/>
    <n v="1"/>
    <n v="2"/>
    <n v="68"/>
    <n v="0.8823529411764706"/>
    <n v="20"/>
    <n v="35.294117647058826"/>
  </r>
  <r>
    <s v="Поиск билета без покупки"/>
    <x v="6"/>
    <n v="1"/>
    <n v="2"/>
    <n v="68"/>
    <n v="0.8823529411764706"/>
    <n v="20"/>
    <n v="35.294117647058826"/>
  </r>
  <r>
    <s v="Поиск билета без покупки"/>
    <x v="7"/>
    <n v="0"/>
    <n v="2"/>
    <n v="68"/>
    <n v="0"/>
    <n v="20"/>
    <n v="0"/>
  </r>
  <r>
    <s v="Ознакомление с путевым листом"/>
    <x v="0"/>
    <n v="1"/>
    <n v="2"/>
    <n v="80"/>
    <n v="0.75"/>
    <n v="20"/>
    <n v="30"/>
  </r>
  <r>
    <s v="Ознакомление с путевым листом"/>
    <x v="1"/>
    <n v="1"/>
    <n v="2"/>
    <n v="80"/>
    <n v="0.75"/>
    <n v="20"/>
    <n v="30"/>
  </r>
  <r>
    <s v="Ознакомление с путевым листом"/>
    <x v="6"/>
    <n v="1"/>
    <n v="2"/>
    <n v="80"/>
    <n v="0.75"/>
    <n v="20"/>
    <n v="30"/>
  </r>
  <r>
    <s v="Ознакомление с путевым листом"/>
    <x v="7"/>
    <n v="1"/>
    <n v="2"/>
    <n v="80"/>
    <n v="0.75"/>
    <n v="20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15" firstHeaderRow="1" firstDataRow="1" firstDataCol="1"/>
  <pivotFields count="8">
    <pivotField showAll="0"/>
    <pivotField axis="axisRow" showAll="0">
      <items count="15">
        <item x="1"/>
        <item x="4"/>
        <item x="7"/>
        <item x="3"/>
        <item x="5"/>
        <item x="8"/>
        <item x="6"/>
        <item x="0"/>
        <item x="9"/>
        <item x="10"/>
        <item x="11"/>
        <item x="2"/>
        <item x="12"/>
        <item m="1" x="1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>
      <pivotArea outline="0" collapsedLevelsAreSubtotals="1" fieldPosition="0"/>
    </format>
    <format>
      <pivotArea outline="0" collapsedLevelsAreSubtotals="1" fieldPosition="0"/>
    </format>
    <format>
      <pivotArea outline="0" collapsedLevelsAreSubtotals="1" fieldPosition="0"/>
    </format>
    <format>
      <pivotArea outline="0" collapsedLevelsAreSubtotals="1" fieldPosition="0"/>
    </format>
    <format>
      <pivotArea outline="0" collapsedLevelsAreSubtotals="1" fieldPosition="0"/>
    </format>
    <format>
      <pivotArea outline="0" collapsedLevelsAreSubtotals="1" fieldPosition="0"/>
    </format>
    <format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" personId="{8759404F-AB4E-7877-519C-382B3E4680F5}" id="{0030006F-00B4-4C40-8ECA-00EB00F6006A}" done="0">
    <text xml:space="preserve">Duration - заполняется на основе данных после выполнения итерации соотвествующего скрипта в Vugen'е
</text>
  </threadedComment>
  <threadedComment ref="O2" personId="{8759404F-AB4E-7877-519C-382B3E4680F5}" id="{00F700F9-0012-4CB2-8CEE-00D100220054}" done="0">
    <text xml:space="preserve">ThinkTime - заполнятеся на основе ThinkTime'ов по выполнению одной итерации соотвествующего скрипта в Vugen'е
</text>
  </threadedComment>
  <threadedComment ref="P2" personId="{8759404F-AB4E-7877-519C-382B3E4680F5}" id="{00F100CF-00AC-46BA-8CB0-00D200E2006E}" done="0">
    <text xml:space="preserve">Общая длительность одной итерации скрипта ThinkTime + Duration, считается автоматически
</text>
  </threadedComment>
  <threadedComment ref="Q2" personId="{8759404F-AB4E-7877-519C-382B3E4680F5}" id="{00B80000-0081-4D4E-897D-009E00B800DA}" done="0">
    <text xml:space="preserve">Pacing не должен быть меньше чем Duration + think time (столбец P). Изначально считается как Duration + think time * 2 (коэф запаса времени), далее подгоняется вручную
</text>
  </threadedComment>
  <threadedComment ref="R2" personId="{8759404F-AB4E-7877-519C-382B3E4680F5}" id="{00F400E8-00EF-4BA0-882F-008000EC0077}" done="0">
    <text xml:space="preserve">Количество пользователей для конкретного скрипта, заполняется вручную, сумма всех пользователей для 100% профиля не должна превышать 10.
</text>
  </threadedComment>
  <threadedComment ref="M21" personId="{8759404F-AB4E-7877-519C-382B3E4680F5}" id="{003A00BB-00F3-4FCB-AC14-00F900B90012}" done="0">
    <text xml:space="preserve">1. Отображение состояния скриптов
2. Расчёт интенсивности
3. Расчёт интенсивности для каждой транзакции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workbookViewId="0">
      <selection activeCell="G50" sqref="G50"/>
    </sheetView>
  </sheetViews>
  <sheetFormatPr defaultColWidth="11.42578125" defaultRowHeight="15" x14ac:dyDescent="0.25"/>
  <cols>
    <col min="1" max="1" width="31.7109375" customWidth="1"/>
    <col min="2" max="2" width="31.42578125" bestFit="1" customWidth="1"/>
    <col min="3" max="3" width="18.140625" customWidth="1"/>
    <col min="4" max="4" width="17.85546875" customWidth="1"/>
    <col min="5" max="5" width="19.140625" bestFit="1" customWidth="1"/>
    <col min="6" max="6" width="28.28515625" customWidth="1"/>
    <col min="7" max="7" width="18.7109375" bestFit="1" customWidth="1"/>
    <col min="8" max="8" width="17" customWidth="1"/>
    <col min="9" max="9" width="47.42578125" bestFit="1" customWidth="1"/>
    <col min="10" max="10" width="21.5703125" bestFit="1" customWidth="1"/>
    <col min="11" max="11" width="18.140625" customWidth="1"/>
    <col min="12" max="12" width="26.7109375" customWidth="1"/>
    <col min="13" max="13" width="35.140625" bestFit="1" customWidth="1"/>
    <col min="14" max="14" width="17.85546875" customWidth="1"/>
    <col min="15" max="15" width="23.85546875" customWidth="1"/>
    <col min="16" max="16" width="23.42578125" bestFit="1" customWidth="1"/>
    <col min="17" max="17" width="26" customWidth="1"/>
    <col min="18" max="18" width="10.42578125" customWidth="1"/>
    <col min="19" max="19" width="34.140625" bestFit="1" customWidth="1"/>
    <col min="20" max="20" width="53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M1" s="2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3</v>
      </c>
      <c r="S1" s="4" t="s">
        <v>15</v>
      </c>
      <c r="T1" s="5" t="s">
        <v>16</v>
      </c>
      <c r="U1" s="6" t="s">
        <v>17</v>
      </c>
      <c r="V1" s="6" t="s">
        <v>18</v>
      </c>
      <c r="W1" s="7" t="s">
        <v>19</v>
      </c>
    </row>
    <row r="2" spans="1:23" x14ac:dyDescent="0.25">
      <c r="A2" s="8" t="s">
        <v>20</v>
      </c>
      <c r="B2" s="8" t="s">
        <v>21</v>
      </c>
      <c r="C2" s="9">
        <v>1</v>
      </c>
      <c r="D2" s="10">
        <f t="shared" ref="D2:D3" si="0">VLOOKUP(A2,$M$1:$X$8,6,FALSE)</f>
        <v>3</v>
      </c>
      <c r="E2">
        <f t="shared" ref="E2:E3" si="1">VLOOKUP(A2,$M$1:$X$8,5,FALSE)</f>
        <v>60</v>
      </c>
      <c r="F2" s="11">
        <f t="shared" ref="F2:F9" si="2">60/E2*C2</f>
        <v>1</v>
      </c>
      <c r="G2">
        <f t="shared" ref="G2:G9" si="3">VLOOKUP(A2,$M$1:$X$8,9,FALSE)</f>
        <v>20</v>
      </c>
      <c r="H2" s="12">
        <f t="shared" ref="H2:H9" si="4">D2*F2*G2</f>
        <v>60</v>
      </c>
      <c r="I2" s="13" t="s">
        <v>22</v>
      </c>
      <c r="J2" s="12">
        <v>149.29411764705884</v>
      </c>
      <c r="M2" s="14" t="s">
        <v>20</v>
      </c>
      <c r="N2" s="15">
        <v>5</v>
      </c>
      <c r="O2" s="16">
        <v>25</v>
      </c>
      <c r="P2" s="17">
        <f t="shared" ref="P2:P7" si="5">N2+O2</f>
        <v>30</v>
      </c>
      <c r="Q2" s="18">
        <f t="shared" ref="Q2:Q7" si="6">P2*2</f>
        <v>60</v>
      </c>
      <c r="R2" s="19">
        <v>3</v>
      </c>
      <c r="S2" s="20">
        <f t="shared" ref="S2:S7" si="7">R2/W$2</f>
        <v>0.3</v>
      </c>
      <c r="T2" s="21">
        <f t="shared" ref="T2:T7" si="8">60/(Q2)</f>
        <v>1</v>
      </c>
      <c r="U2" s="22">
        <v>20</v>
      </c>
      <c r="V2" s="23">
        <f t="shared" ref="V2:V6" si="9">ROUND(R2*T2*U2,0)</f>
        <v>60</v>
      </c>
      <c r="W2" s="24">
        <f>SUM(R2:R7)</f>
        <v>10</v>
      </c>
    </row>
    <row r="3" spans="1:23" x14ac:dyDescent="0.25">
      <c r="A3" s="8" t="s">
        <v>20</v>
      </c>
      <c r="B3" s="8" t="s">
        <v>22</v>
      </c>
      <c r="C3" s="9">
        <v>1</v>
      </c>
      <c r="D3" s="25">
        <f t="shared" si="0"/>
        <v>3</v>
      </c>
      <c r="E3">
        <f t="shared" si="1"/>
        <v>60</v>
      </c>
      <c r="F3" s="11">
        <f t="shared" si="2"/>
        <v>1</v>
      </c>
      <c r="G3">
        <f t="shared" si="3"/>
        <v>20</v>
      </c>
      <c r="H3" s="12">
        <f t="shared" si="4"/>
        <v>60</v>
      </c>
      <c r="I3" s="13" t="s">
        <v>23</v>
      </c>
      <c r="J3" s="12">
        <v>95.294117647058826</v>
      </c>
      <c r="M3" s="14" t="s">
        <v>24</v>
      </c>
      <c r="N3" s="15">
        <v>5</v>
      </c>
      <c r="O3" s="16">
        <v>20</v>
      </c>
      <c r="P3" s="17">
        <f t="shared" si="5"/>
        <v>25</v>
      </c>
      <c r="Q3" s="18">
        <f t="shared" si="6"/>
        <v>50</v>
      </c>
      <c r="R3" s="19">
        <v>1</v>
      </c>
      <c r="S3" s="20">
        <f t="shared" si="7"/>
        <v>0.1</v>
      </c>
      <c r="T3" s="21">
        <f t="shared" si="8"/>
        <v>1.2</v>
      </c>
      <c r="U3" s="22">
        <v>20</v>
      </c>
      <c r="V3" s="23">
        <f t="shared" si="9"/>
        <v>24</v>
      </c>
      <c r="W3" s="24"/>
    </row>
    <row r="4" spans="1:23" x14ac:dyDescent="0.25">
      <c r="A4" s="8" t="s">
        <v>20</v>
      </c>
      <c r="B4" s="8" t="s">
        <v>25</v>
      </c>
      <c r="C4" s="9">
        <v>1</v>
      </c>
      <c r="D4" s="25">
        <f t="shared" ref="D4:D5" si="10">VLOOKUP(A5,$M$1:$X$8,6,FALSE)</f>
        <v>3</v>
      </c>
      <c r="E4">
        <f t="shared" ref="E4:E5" si="11">VLOOKUP(A5,$M$1:$X$8,5,FALSE)</f>
        <v>60</v>
      </c>
      <c r="F4" s="11">
        <f t="shared" si="2"/>
        <v>1</v>
      </c>
      <c r="G4">
        <f t="shared" si="3"/>
        <v>20</v>
      </c>
      <c r="H4" s="12">
        <f t="shared" si="4"/>
        <v>60</v>
      </c>
      <c r="I4" s="13" t="s">
        <v>26</v>
      </c>
      <c r="J4" s="12">
        <v>114</v>
      </c>
      <c r="M4" s="14" t="s">
        <v>27</v>
      </c>
      <c r="N4" s="15">
        <v>3</v>
      </c>
      <c r="O4" s="16">
        <v>35</v>
      </c>
      <c r="P4" s="17">
        <f t="shared" si="5"/>
        <v>38</v>
      </c>
      <c r="Q4" s="18">
        <f t="shared" si="6"/>
        <v>76</v>
      </c>
      <c r="R4" s="19">
        <v>2</v>
      </c>
      <c r="S4" s="20">
        <f t="shared" si="7"/>
        <v>0.2</v>
      </c>
      <c r="T4" s="21">
        <f t="shared" si="8"/>
        <v>0.78947368421052633</v>
      </c>
      <c r="U4" s="22">
        <v>20</v>
      </c>
      <c r="V4" s="23">
        <f t="shared" si="9"/>
        <v>32</v>
      </c>
      <c r="W4" s="24"/>
    </row>
    <row r="5" spans="1:23" x14ac:dyDescent="0.25">
      <c r="A5" s="8" t="s">
        <v>20</v>
      </c>
      <c r="B5" s="8" t="s">
        <v>28</v>
      </c>
      <c r="C5" s="9">
        <v>1</v>
      </c>
      <c r="D5" s="25">
        <f t="shared" si="10"/>
        <v>3</v>
      </c>
      <c r="E5">
        <f t="shared" si="11"/>
        <v>60</v>
      </c>
      <c r="F5" s="11">
        <f t="shared" si="2"/>
        <v>1</v>
      </c>
      <c r="G5">
        <f t="shared" si="3"/>
        <v>20</v>
      </c>
      <c r="H5" s="12">
        <f t="shared" si="4"/>
        <v>60</v>
      </c>
      <c r="I5" s="13" t="s">
        <v>28</v>
      </c>
      <c r="J5" s="12">
        <v>95.294117647058826</v>
      </c>
      <c r="M5" s="14" t="s">
        <v>29</v>
      </c>
      <c r="N5" s="15">
        <v>3</v>
      </c>
      <c r="O5" s="16">
        <v>31</v>
      </c>
      <c r="P5" s="17">
        <f t="shared" si="5"/>
        <v>34</v>
      </c>
      <c r="Q5" s="18">
        <f t="shared" si="6"/>
        <v>68</v>
      </c>
      <c r="R5" s="19">
        <v>2</v>
      </c>
      <c r="S5" s="20">
        <f t="shared" si="7"/>
        <v>0.2</v>
      </c>
      <c r="T5" s="21">
        <f t="shared" si="8"/>
        <v>0.88235294117647056</v>
      </c>
      <c r="U5" s="22">
        <v>20</v>
      </c>
      <c r="V5" s="23">
        <f t="shared" si="9"/>
        <v>35</v>
      </c>
      <c r="W5" s="24"/>
    </row>
    <row r="6" spans="1:23" x14ac:dyDescent="0.25">
      <c r="A6" s="8" t="s">
        <v>20</v>
      </c>
      <c r="B6" s="8" t="s">
        <v>23</v>
      </c>
      <c r="C6" s="9">
        <v>1</v>
      </c>
      <c r="D6" s="25">
        <f t="shared" ref="D6:D9" si="12">VLOOKUP(A6,$M$1:$X$8,6,FALSE)</f>
        <v>3</v>
      </c>
      <c r="E6">
        <f t="shared" ref="E6:E9" si="13">VLOOKUP(A6,$M$1:$X$8,5,FALSE)</f>
        <v>60</v>
      </c>
      <c r="F6" s="11">
        <f t="shared" si="2"/>
        <v>1</v>
      </c>
      <c r="G6">
        <f t="shared" si="3"/>
        <v>20</v>
      </c>
      <c r="H6" s="12">
        <f t="shared" si="4"/>
        <v>60</v>
      </c>
      <c r="I6" s="13" t="s">
        <v>30</v>
      </c>
      <c r="J6" s="12">
        <v>60</v>
      </c>
      <c r="M6" s="14" t="s">
        <v>31</v>
      </c>
      <c r="N6" s="15">
        <v>3</v>
      </c>
      <c r="O6" s="16">
        <v>37</v>
      </c>
      <c r="P6" s="17">
        <f t="shared" si="5"/>
        <v>40</v>
      </c>
      <c r="Q6" s="18">
        <f t="shared" si="6"/>
        <v>80</v>
      </c>
      <c r="R6" s="19">
        <v>2</v>
      </c>
      <c r="S6" s="20">
        <f t="shared" si="7"/>
        <v>0.2</v>
      </c>
      <c r="T6" s="21">
        <f t="shared" si="8"/>
        <v>0.75</v>
      </c>
      <c r="U6" s="22">
        <v>20</v>
      </c>
      <c r="V6" s="23">
        <f t="shared" si="9"/>
        <v>30</v>
      </c>
      <c r="W6" s="24"/>
    </row>
    <row r="7" spans="1:23" x14ac:dyDescent="0.25">
      <c r="A7" s="26" t="s">
        <v>20</v>
      </c>
      <c r="B7" s="8" t="s">
        <v>30</v>
      </c>
      <c r="C7" s="27">
        <v>1</v>
      </c>
      <c r="D7" s="25">
        <f t="shared" si="12"/>
        <v>3</v>
      </c>
      <c r="E7">
        <f t="shared" si="13"/>
        <v>60</v>
      </c>
      <c r="F7" s="11">
        <f t="shared" si="2"/>
        <v>1</v>
      </c>
      <c r="G7">
        <f t="shared" si="3"/>
        <v>20</v>
      </c>
      <c r="H7" s="12">
        <f t="shared" si="4"/>
        <v>60</v>
      </c>
      <c r="I7" s="13" t="s">
        <v>32</v>
      </c>
      <c r="J7" s="12">
        <v>24</v>
      </c>
      <c r="M7" s="14" t="s">
        <v>33</v>
      </c>
      <c r="N7" s="15">
        <v>0.61</v>
      </c>
      <c r="O7" s="28">
        <v>5</v>
      </c>
      <c r="P7" s="17">
        <f t="shared" si="5"/>
        <v>5.61</v>
      </c>
      <c r="Q7" s="18">
        <f t="shared" si="6"/>
        <v>11.22</v>
      </c>
      <c r="R7" s="19">
        <v>0</v>
      </c>
      <c r="S7" s="20">
        <f t="shared" si="7"/>
        <v>0</v>
      </c>
      <c r="T7" s="21">
        <f t="shared" si="8"/>
        <v>5.3475935828877006</v>
      </c>
      <c r="U7" s="22">
        <v>20</v>
      </c>
      <c r="V7" s="23">
        <f>SUM(V2:V6)</f>
        <v>181</v>
      </c>
      <c r="W7" s="24"/>
    </row>
    <row r="8" spans="1:23" x14ac:dyDescent="0.25">
      <c r="A8" s="26" t="s">
        <v>20</v>
      </c>
      <c r="B8" s="26" t="s">
        <v>34</v>
      </c>
      <c r="C8" s="27">
        <v>0</v>
      </c>
      <c r="D8" s="25">
        <f t="shared" si="12"/>
        <v>3</v>
      </c>
      <c r="E8">
        <f t="shared" si="13"/>
        <v>60</v>
      </c>
      <c r="F8" s="11">
        <f t="shared" si="2"/>
        <v>0</v>
      </c>
      <c r="G8">
        <f t="shared" si="3"/>
        <v>20</v>
      </c>
      <c r="H8" s="12">
        <f t="shared" si="4"/>
        <v>0</v>
      </c>
      <c r="I8" s="13" t="s">
        <v>34</v>
      </c>
      <c r="J8" s="12">
        <v>89.294117647058826</v>
      </c>
      <c r="M8" s="29"/>
      <c r="N8" s="30"/>
      <c r="O8" s="30"/>
      <c r="P8" s="30"/>
      <c r="Q8" s="30"/>
      <c r="R8" s="30"/>
      <c r="S8" s="31">
        <f>SUM(S2:S7)</f>
        <v>1</v>
      </c>
      <c r="T8" s="32"/>
      <c r="U8" s="30"/>
      <c r="V8" s="30"/>
      <c r="W8" s="33"/>
    </row>
    <row r="9" spans="1:23" x14ac:dyDescent="0.25">
      <c r="A9" s="8" t="s">
        <v>20</v>
      </c>
      <c r="B9" s="8" t="s">
        <v>26</v>
      </c>
      <c r="C9" s="9">
        <v>1</v>
      </c>
      <c r="D9" s="25">
        <f t="shared" si="12"/>
        <v>3</v>
      </c>
      <c r="E9">
        <f t="shared" si="13"/>
        <v>60</v>
      </c>
      <c r="F9" s="11">
        <f t="shared" si="2"/>
        <v>1</v>
      </c>
      <c r="G9">
        <f t="shared" si="3"/>
        <v>20</v>
      </c>
      <c r="H9" s="12">
        <f t="shared" si="4"/>
        <v>60</v>
      </c>
      <c r="I9" s="13" t="s">
        <v>21</v>
      </c>
      <c r="J9" s="12">
        <v>180.87306501547988</v>
      </c>
    </row>
    <row r="10" spans="1:23" x14ac:dyDescent="0.25">
      <c r="A10" s="8" t="s">
        <v>24</v>
      </c>
      <c r="B10" s="8" t="s">
        <v>21</v>
      </c>
      <c r="C10" s="8">
        <v>1</v>
      </c>
      <c r="D10" s="7">
        <f t="shared" ref="D10:D33" si="14">VLOOKUP(A10,$M$1:$X$8,6,FALSE)</f>
        <v>1</v>
      </c>
      <c r="E10" s="12">
        <f t="shared" ref="E10:E33" si="15">VLOOKUP(A10,$M$1:$X$8,5,FALSE)</f>
        <v>50</v>
      </c>
      <c r="F10" s="11">
        <f t="shared" ref="F10:F33" si="16">60/E10*C10</f>
        <v>1.2</v>
      </c>
      <c r="G10">
        <f t="shared" ref="G10:G33" si="17">VLOOKUP(A10,$M$1:$X$8,9,FALSE)</f>
        <v>20</v>
      </c>
      <c r="H10" s="12">
        <f t="shared" ref="H10:H33" si="18">D10*F10*G10</f>
        <v>24</v>
      </c>
      <c r="I10" s="13" t="s">
        <v>35</v>
      </c>
      <c r="J10" s="12">
        <v>31.578947368421055</v>
      </c>
    </row>
    <row r="11" spans="1:23" x14ac:dyDescent="0.25">
      <c r="A11" s="8" t="s">
        <v>24</v>
      </c>
      <c r="B11" s="8" t="s">
        <v>22</v>
      </c>
      <c r="C11" s="8">
        <v>1</v>
      </c>
      <c r="D11" s="24">
        <f t="shared" si="14"/>
        <v>1</v>
      </c>
      <c r="E11" s="12">
        <f t="shared" si="15"/>
        <v>50</v>
      </c>
      <c r="F11" s="11">
        <f t="shared" si="16"/>
        <v>1.2</v>
      </c>
      <c r="G11">
        <f t="shared" si="17"/>
        <v>20</v>
      </c>
      <c r="H11" s="12">
        <f t="shared" si="18"/>
        <v>24</v>
      </c>
      <c r="I11" s="13" t="s">
        <v>36</v>
      </c>
      <c r="J11" s="12">
        <v>31.578947368421055</v>
      </c>
    </row>
    <row r="12" spans="1:23" x14ac:dyDescent="0.25">
      <c r="A12" s="8" t="s">
        <v>24</v>
      </c>
      <c r="B12" s="8" t="s">
        <v>34</v>
      </c>
      <c r="C12" s="8">
        <v>1</v>
      </c>
      <c r="D12" s="24">
        <f t="shared" si="14"/>
        <v>1</v>
      </c>
      <c r="E12" s="12">
        <f t="shared" si="15"/>
        <v>50</v>
      </c>
      <c r="F12" s="11">
        <f t="shared" si="16"/>
        <v>1.2</v>
      </c>
      <c r="G12">
        <f t="shared" si="17"/>
        <v>20</v>
      </c>
      <c r="H12" s="12">
        <f t="shared" si="18"/>
        <v>24</v>
      </c>
      <c r="I12" s="13" t="s">
        <v>37</v>
      </c>
      <c r="J12" s="12">
        <v>31.578947368421055</v>
      </c>
    </row>
    <row r="13" spans="1:23" x14ac:dyDescent="0.25">
      <c r="A13" s="8" t="s">
        <v>24</v>
      </c>
      <c r="B13" s="8" t="s">
        <v>32</v>
      </c>
      <c r="C13" s="8">
        <v>1</v>
      </c>
      <c r="D13" s="24">
        <f t="shared" si="14"/>
        <v>1</v>
      </c>
      <c r="E13" s="12">
        <f t="shared" si="15"/>
        <v>50</v>
      </c>
      <c r="F13" s="11">
        <f t="shared" si="16"/>
        <v>1.2</v>
      </c>
      <c r="G13">
        <f t="shared" si="17"/>
        <v>20</v>
      </c>
      <c r="H13" s="12">
        <f t="shared" si="18"/>
        <v>24</v>
      </c>
      <c r="I13" s="13" t="s">
        <v>25</v>
      </c>
      <c r="J13" s="12">
        <v>95.294117647058826</v>
      </c>
    </row>
    <row r="14" spans="1:23" x14ac:dyDescent="0.25">
      <c r="A14" s="8" t="s">
        <v>24</v>
      </c>
      <c r="B14" s="8" t="s">
        <v>26</v>
      </c>
      <c r="C14" s="8">
        <v>1</v>
      </c>
      <c r="D14" s="33">
        <f t="shared" si="14"/>
        <v>1</v>
      </c>
      <c r="E14" s="12">
        <f t="shared" si="15"/>
        <v>50</v>
      </c>
      <c r="F14" s="11">
        <f t="shared" si="16"/>
        <v>1.2</v>
      </c>
      <c r="G14">
        <f t="shared" si="17"/>
        <v>20</v>
      </c>
      <c r="H14" s="12">
        <f t="shared" si="18"/>
        <v>24</v>
      </c>
      <c r="I14" s="13" t="s">
        <v>38</v>
      </c>
      <c r="J14" s="12"/>
    </row>
    <row r="15" spans="1:23" x14ac:dyDescent="0.25">
      <c r="A15" s="8" t="s">
        <v>27</v>
      </c>
      <c r="B15" s="8" t="s">
        <v>21</v>
      </c>
      <c r="C15" s="8">
        <v>1</v>
      </c>
      <c r="D15" s="7">
        <f t="shared" si="14"/>
        <v>2</v>
      </c>
      <c r="E15" s="12">
        <f t="shared" si="15"/>
        <v>76</v>
      </c>
      <c r="F15" s="11">
        <f t="shared" si="16"/>
        <v>0.78947368421052633</v>
      </c>
      <c r="G15">
        <f t="shared" si="17"/>
        <v>20</v>
      </c>
      <c r="H15" s="12">
        <f t="shared" si="18"/>
        <v>31.578947368421055</v>
      </c>
      <c r="I15" s="13" t="s">
        <v>39</v>
      </c>
      <c r="J15" s="12">
        <v>998.08049535603709</v>
      </c>
    </row>
    <row r="16" spans="1:23" x14ac:dyDescent="0.25">
      <c r="A16" s="8" t="s">
        <v>27</v>
      </c>
      <c r="B16" s="8" t="s">
        <v>35</v>
      </c>
      <c r="C16" s="8">
        <v>1</v>
      </c>
      <c r="D16" s="24">
        <f t="shared" si="14"/>
        <v>2</v>
      </c>
      <c r="E16" s="12">
        <f t="shared" si="15"/>
        <v>76</v>
      </c>
      <c r="F16" s="11">
        <f t="shared" si="16"/>
        <v>0.78947368421052633</v>
      </c>
      <c r="G16">
        <f t="shared" si="17"/>
        <v>20</v>
      </c>
      <c r="H16" s="12">
        <f t="shared" si="18"/>
        <v>31.578947368421055</v>
      </c>
    </row>
    <row r="17" spans="1:13" x14ac:dyDescent="0.25">
      <c r="A17" s="8" t="s">
        <v>27</v>
      </c>
      <c r="B17" s="8" t="s">
        <v>36</v>
      </c>
      <c r="C17" s="8">
        <v>1</v>
      </c>
      <c r="D17" s="24">
        <f t="shared" si="14"/>
        <v>2</v>
      </c>
      <c r="E17" s="12">
        <f t="shared" si="15"/>
        <v>76</v>
      </c>
      <c r="F17" s="11">
        <f t="shared" si="16"/>
        <v>0.78947368421052633</v>
      </c>
      <c r="G17">
        <f t="shared" si="17"/>
        <v>20</v>
      </c>
      <c r="H17" s="12">
        <f t="shared" si="18"/>
        <v>31.578947368421055</v>
      </c>
    </row>
    <row r="18" spans="1:13" x14ac:dyDescent="0.25">
      <c r="A18" s="8" t="s">
        <v>27</v>
      </c>
      <c r="B18" s="8" t="s">
        <v>37</v>
      </c>
      <c r="C18" s="8">
        <v>1</v>
      </c>
      <c r="D18" s="24">
        <f t="shared" si="14"/>
        <v>2</v>
      </c>
      <c r="E18" s="12">
        <f t="shared" si="15"/>
        <v>76</v>
      </c>
      <c r="F18" s="11">
        <f t="shared" si="16"/>
        <v>0.78947368421052633</v>
      </c>
      <c r="G18">
        <f t="shared" si="17"/>
        <v>20</v>
      </c>
      <c r="H18" s="12">
        <f t="shared" si="18"/>
        <v>31.578947368421055</v>
      </c>
    </row>
    <row r="19" spans="1:13" x14ac:dyDescent="0.25">
      <c r="A19" s="8" t="s">
        <v>27</v>
      </c>
      <c r="B19" s="8" t="s">
        <v>26</v>
      </c>
      <c r="C19" s="8">
        <v>0</v>
      </c>
      <c r="D19" s="24">
        <f t="shared" si="14"/>
        <v>2</v>
      </c>
      <c r="E19" s="12">
        <f t="shared" si="15"/>
        <v>76</v>
      </c>
      <c r="F19" s="11">
        <f t="shared" si="16"/>
        <v>0</v>
      </c>
      <c r="G19">
        <f t="shared" si="17"/>
        <v>20</v>
      </c>
      <c r="H19" s="12">
        <f t="shared" si="18"/>
        <v>0</v>
      </c>
    </row>
    <row r="20" spans="1:13" x14ac:dyDescent="0.25">
      <c r="A20" s="8"/>
      <c r="B20" s="8"/>
      <c r="C20" s="9"/>
      <c r="D20" s="10"/>
      <c r="F20" s="11"/>
      <c r="H20" s="12"/>
    </row>
    <row r="21" spans="1:13" x14ac:dyDescent="0.25">
      <c r="A21" s="8"/>
      <c r="B21" s="8"/>
      <c r="C21" s="9"/>
      <c r="D21" s="25"/>
      <c r="F21" s="11"/>
      <c r="H21" s="12"/>
    </row>
    <row r="22" spans="1:13" x14ac:dyDescent="0.25">
      <c r="A22" s="8"/>
      <c r="B22" s="8"/>
      <c r="C22" s="9"/>
      <c r="D22" s="34"/>
      <c r="F22" s="11"/>
      <c r="H22" s="12"/>
    </row>
    <row r="23" spans="1:13" x14ac:dyDescent="0.25">
      <c r="A23" s="8" t="s">
        <v>29</v>
      </c>
      <c r="B23" s="8" t="s">
        <v>21</v>
      </c>
      <c r="C23" s="8">
        <v>1</v>
      </c>
      <c r="D23" s="24">
        <f t="shared" si="14"/>
        <v>2</v>
      </c>
      <c r="E23">
        <f t="shared" si="15"/>
        <v>68</v>
      </c>
      <c r="F23" s="11">
        <f t="shared" si="16"/>
        <v>0.88235294117647056</v>
      </c>
      <c r="G23">
        <f t="shared" si="17"/>
        <v>20</v>
      </c>
      <c r="H23" s="12">
        <f t="shared" si="18"/>
        <v>35.294117647058826</v>
      </c>
    </row>
    <row r="24" spans="1:13" x14ac:dyDescent="0.25">
      <c r="A24" s="8" t="s">
        <v>29</v>
      </c>
      <c r="B24" s="8" t="s">
        <v>22</v>
      </c>
      <c r="C24" s="8">
        <v>1</v>
      </c>
      <c r="D24" s="24">
        <f t="shared" si="14"/>
        <v>2</v>
      </c>
      <c r="E24">
        <f t="shared" si="15"/>
        <v>68</v>
      </c>
      <c r="F24" s="11">
        <f t="shared" si="16"/>
        <v>0.88235294117647056</v>
      </c>
      <c r="G24">
        <f t="shared" si="17"/>
        <v>20</v>
      </c>
      <c r="H24" s="12">
        <f t="shared" si="18"/>
        <v>35.294117647058826</v>
      </c>
    </row>
    <row r="25" spans="1:13" x14ac:dyDescent="0.25">
      <c r="A25" s="8" t="s">
        <v>29</v>
      </c>
      <c r="B25" t="s">
        <v>25</v>
      </c>
      <c r="C25" s="27">
        <v>1</v>
      </c>
      <c r="D25" s="24">
        <f t="shared" si="14"/>
        <v>2</v>
      </c>
      <c r="E25">
        <f t="shared" si="15"/>
        <v>68</v>
      </c>
      <c r="F25" s="11">
        <f t="shared" si="16"/>
        <v>0.88235294117647056</v>
      </c>
      <c r="G25">
        <f t="shared" si="17"/>
        <v>20</v>
      </c>
      <c r="H25" s="12">
        <f t="shared" si="18"/>
        <v>35.294117647058826</v>
      </c>
    </row>
    <row r="26" spans="1:13" x14ac:dyDescent="0.25">
      <c r="A26" s="8" t="s">
        <v>29</v>
      </c>
      <c r="B26" s="8" t="s">
        <v>28</v>
      </c>
      <c r="C26" s="8">
        <v>1</v>
      </c>
      <c r="D26" s="24">
        <f t="shared" si="14"/>
        <v>2</v>
      </c>
      <c r="E26">
        <f t="shared" si="15"/>
        <v>68</v>
      </c>
      <c r="F26" s="11">
        <f t="shared" si="16"/>
        <v>0.88235294117647056</v>
      </c>
      <c r="G26">
        <f t="shared" si="17"/>
        <v>20</v>
      </c>
      <c r="H26" s="12">
        <f t="shared" si="18"/>
        <v>35.294117647058826</v>
      </c>
    </row>
    <row r="27" spans="1:13" x14ac:dyDescent="0.25">
      <c r="A27" s="8" t="s">
        <v>29</v>
      </c>
      <c r="B27" s="8" t="s">
        <v>23</v>
      </c>
      <c r="C27" s="8">
        <v>1</v>
      </c>
      <c r="D27" s="24">
        <f t="shared" si="14"/>
        <v>2</v>
      </c>
      <c r="E27">
        <f t="shared" si="15"/>
        <v>68</v>
      </c>
      <c r="F27" s="11">
        <f t="shared" si="16"/>
        <v>0.88235294117647056</v>
      </c>
      <c r="G27">
        <f t="shared" si="17"/>
        <v>20</v>
      </c>
      <c r="H27" s="12">
        <f t="shared" si="18"/>
        <v>35.294117647058826</v>
      </c>
    </row>
    <row r="28" spans="1:13" x14ac:dyDescent="0.25">
      <c r="A28" s="26" t="s">
        <v>29</v>
      </c>
      <c r="B28" s="26" t="s">
        <v>34</v>
      </c>
      <c r="C28" s="27">
        <v>1</v>
      </c>
      <c r="D28" s="24">
        <f t="shared" si="14"/>
        <v>2</v>
      </c>
      <c r="E28">
        <f t="shared" si="15"/>
        <v>68</v>
      </c>
      <c r="F28" s="11">
        <f t="shared" si="16"/>
        <v>0.88235294117647056</v>
      </c>
      <c r="G28">
        <f t="shared" si="17"/>
        <v>20</v>
      </c>
      <c r="H28" s="12">
        <f t="shared" si="18"/>
        <v>35.294117647058826</v>
      </c>
    </row>
    <row r="29" spans="1:13" x14ac:dyDescent="0.25">
      <c r="A29" s="26" t="s">
        <v>29</v>
      </c>
      <c r="B29" s="26" t="s">
        <v>26</v>
      </c>
      <c r="C29" s="27">
        <v>0</v>
      </c>
      <c r="D29" s="24">
        <f t="shared" si="14"/>
        <v>2</v>
      </c>
      <c r="E29">
        <f t="shared" si="15"/>
        <v>68</v>
      </c>
      <c r="F29" s="11">
        <f t="shared" si="16"/>
        <v>0</v>
      </c>
      <c r="G29">
        <f t="shared" si="17"/>
        <v>20</v>
      </c>
      <c r="H29" s="12">
        <f t="shared" si="18"/>
        <v>0</v>
      </c>
    </row>
    <row r="30" spans="1:13" x14ac:dyDescent="0.25">
      <c r="A30" s="8" t="s">
        <v>31</v>
      </c>
      <c r="B30" s="8" t="s">
        <v>21</v>
      </c>
      <c r="C30" s="8">
        <v>1</v>
      </c>
      <c r="D30" s="7">
        <f t="shared" si="14"/>
        <v>2</v>
      </c>
      <c r="E30">
        <f t="shared" si="15"/>
        <v>80</v>
      </c>
      <c r="F30" s="11">
        <f t="shared" si="16"/>
        <v>0.75</v>
      </c>
      <c r="G30">
        <f t="shared" si="17"/>
        <v>20</v>
      </c>
      <c r="H30" s="12">
        <f t="shared" si="18"/>
        <v>30</v>
      </c>
    </row>
    <row r="31" spans="1:13" x14ac:dyDescent="0.25">
      <c r="A31" s="8" t="s">
        <v>31</v>
      </c>
      <c r="B31" s="8" t="s">
        <v>22</v>
      </c>
      <c r="C31" s="8">
        <v>1</v>
      </c>
      <c r="D31" s="24">
        <f t="shared" si="14"/>
        <v>2</v>
      </c>
      <c r="E31">
        <f t="shared" si="15"/>
        <v>80</v>
      </c>
      <c r="F31" s="11">
        <f t="shared" si="16"/>
        <v>0.75</v>
      </c>
      <c r="G31">
        <f t="shared" si="17"/>
        <v>20</v>
      </c>
      <c r="H31" s="12">
        <f t="shared" si="18"/>
        <v>30</v>
      </c>
    </row>
    <row r="32" spans="1:13" x14ac:dyDescent="0.25">
      <c r="A32" s="8" t="s">
        <v>31</v>
      </c>
      <c r="B32" s="8" t="s">
        <v>34</v>
      </c>
      <c r="C32" s="8">
        <v>1</v>
      </c>
      <c r="D32" s="24">
        <f t="shared" si="14"/>
        <v>2</v>
      </c>
      <c r="E32">
        <f t="shared" si="15"/>
        <v>80</v>
      </c>
      <c r="F32" s="11">
        <f t="shared" si="16"/>
        <v>0.75</v>
      </c>
      <c r="G32">
        <f t="shared" si="17"/>
        <v>20</v>
      </c>
      <c r="H32" s="12">
        <f t="shared" si="18"/>
        <v>30</v>
      </c>
    </row>
    <row r="33" spans="1:9" x14ac:dyDescent="0.25">
      <c r="A33" s="8" t="s">
        <v>31</v>
      </c>
      <c r="B33" s="8" t="s">
        <v>26</v>
      </c>
      <c r="C33" s="8">
        <v>1</v>
      </c>
      <c r="D33" s="24">
        <f t="shared" si="14"/>
        <v>2</v>
      </c>
      <c r="E33">
        <f t="shared" si="15"/>
        <v>80</v>
      </c>
      <c r="F33" s="11">
        <f t="shared" si="16"/>
        <v>0.75</v>
      </c>
      <c r="G33">
        <f t="shared" si="17"/>
        <v>20</v>
      </c>
      <c r="H33" s="12">
        <f t="shared" si="18"/>
        <v>30</v>
      </c>
    </row>
    <row r="37" spans="1:9" x14ac:dyDescent="0.25">
      <c r="A37" s="67" t="s">
        <v>40</v>
      </c>
      <c r="B37" s="68"/>
      <c r="C37" s="69" t="s">
        <v>41</v>
      </c>
      <c r="D37" s="70"/>
    </row>
    <row r="38" spans="1:9" ht="93.75" x14ac:dyDescent="0.3">
      <c r="A38" s="35" t="s">
        <v>42</v>
      </c>
      <c r="B38" s="36" t="s">
        <v>43</v>
      </c>
      <c r="C38" s="37" t="s">
        <v>44</v>
      </c>
      <c r="D38" s="37" t="s">
        <v>45</v>
      </c>
      <c r="E38" s="38"/>
      <c r="F38" s="39" t="s">
        <v>46</v>
      </c>
      <c r="G38" s="37" t="s">
        <v>47</v>
      </c>
      <c r="H38" s="37" t="s">
        <v>48</v>
      </c>
      <c r="I38" s="37" t="s">
        <v>49</v>
      </c>
    </row>
    <row r="39" spans="1:9" ht="37.5" x14ac:dyDescent="0.25">
      <c r="A39" s="35" t="s">
        <v>21</v>
      </c>
      <c r="B39" s="40">
        <v>520</v>
      </c>
      <c r="C39" s="17">
        <f t="shared" ref="C39:C50" si="19">GETPIVOTDATA("Итого",$I$1,"transaction rq",A39)*3</f>
        <v>542.6191950464397</v>
      </c>
      <c r="D39" s="41">
        <f t="shared" ref="D39:D51" si="20">1-B39/C39</f>
        <v>4.168520990950908E-2</v>
      </c>
      <c r="E39" s="42"/>
      <c r="F39" s="43" t="s">
        <v>50</v>
      </c>
      <c r="G39" s="44">
        <f t="shared" ref="G39:G50" si="21">C39/3</f>
        <v>180.87306501547991</v>
      </c>
      <c r="H39" s="8">
        <f>VLOOKUP(F39,SummaryReport!A:J,8,FALSE)</f>
        <v>182</v>
      </c>
      <c r="I39" s="45">
        <f t="shared" ref="I39:I50" si="22">1-G39/H39</f>
        <v>6.1919504643961343E-3</v>
      </c>
    </row>
    <row r="40" spans="1:9" ht="18.75" x14ac:dyDescent="0.25">
      <c r="A40" s="46" t="s">
        <v>22</v>
      </c>
      <c r="B40" s="40">
        <v>422</v>
      </c>
      <c r="C40" s="17">
        <f t="shared" si="19"/>
        <v>447.88235294117652</v>
      </c>
      <c r="D40" s="41">
        <f t="shared" si="20"/>
        <v>5.7788284738639506E-2</v>
      </c>
      <c r="E40" s="42"/>
      <c r="F40" s="47" t="str">
        <f>VLOOKUP(A40,Соответствие!A:B,2,FALSE)</f>
        <v>Login</v>
      </c>
      <c r="G40" s="44">
        <f t="shared" si="21"/>
        <v>149.29411764705884</v>
      </c>
      <c r="H40" s="8">
        <f>VLOOKUP(F40,SummaryReport!A:J,8,FALSE)</f>
        <v>150</v>
      </c>
      <c r="I40" s="45">
        <f t="shared" si="22"/>
        <v>4.7058823529411153E-3</v>
      </c>
    </row>
    <row r="41" spans="1:9" ht="37.5" x14ac:dyDescent="0.25">
      <c r="A41" s="48" t="s">
        <v>25</v>
      </c>
      <c r="B41" s="40">
        <v>305</v>
      </c>
      <c r="C41" s="17">
        <f t="shared" si="19"/>
        <v>285.88235294117646</v>
      </c>
      <c r="D41" s="41">
        <f t="shared" si="20"/>
        <v>-6.6872427983539096E-2</v>
      </c>
      <c r="E41" s="42"/>
      <c r="F41" s="43" t="s">
        <v>51</v>
      </c>
      <c r="G41" s="44">
        <f t="shared" si="21"/>
        <v>95.294117647058826</v>
      </c>
      <c r="H41" s="8">
        <f>VLOOKUP(F41,SummaryReport!A:J,8,FALSE)</f>
        <v>96</v>
      </c>
      <c r="I41" s="45">
        <f t="shared" si="22"/>
        <v>7.3529411764705621E-3</v>
      </c>
    </row>
    <row r="42" spans="1:9" ht="37.5" x14ac:dyDescent="0.25">
      <c r="A42" s="46" t="s">
        <v>28</v>
      </c>
      <c r="B42" s="40">
        <v>282</v>
      </c>
      <c r="C42" s="17">
        <f t="shared" si="19"/>
        <v>285.88235294117646</v>
      </c>
      <c r="D42" s="41">
        <f t="shared" si="20"/>
        <v>1.3580246913580174E-2</v>
      </c>
      <c r="E42" s="42"/>
      <c r="F42" s="43" t="s">
        <v>52</v>
      </c>
      <c r="G42" s="44">
        <f t="shared" si="21"/>
        <v>95.294117647058826</v>
      </c>
      <c r="H42" s="8">
        <f>VLOOKUP(F42,SummaryReport!A:J,8,FALSE)</f>
        <v>96</v>
      </c>
      <c r="I42" s="45">
        <f t="shared" si="22"/>
        <v>7.3529411764705621E-3</v>
      </c>
    </row>
    <row r="43" spans="1:9" ht="37.5" x14ac:dyDescent="0.25">
      <c r="A43" s="46" t="s">
        <v>23</v>
      </c>
      <c r="B43" s="40">
        <v>270</v>
      </c>
      <c r="C43" s="17">
        <f t="shared" si="19"/>
        <v>285.88235294117646</v>
      </c>
      <c r="D43" s="41">
        <f t="shared" si="20"/>
        <v>5.555555555555558E-2</v>
      </c>
      <c r="E43" s="42"/>
      <c r="F43" s="43" t="s">
        <v>53</v>
      </c>
      <c r="G43" s="44">
        <f t="shared" si="21"/>
        <v>95.294117647058826</v>
      </c>
      <c r="H43" s="8">
        <f>VLOOKUP(F43,SummaryReport!A:J,8,FALSE)</f>
        <v>96</v>
      </c>
      <c r="I43" s="45">
        <f t="shared" si="22"/>
        <v>7.3529411764705621E-3</v>
      </c>
    </row>
    <row r="44" spans="1:9" ht="18.75" x14ac:dyDescent="0.25">
      <c r="A44" s="46" t="s">
        <v>30</v>
      </c>
      <c r="B44" s="40">
        <v>175</v>
      </c>
      <c r="C44" s="17">
        <f t="shared" si="19"/>
        <v>180</v>
      </c>
      <c r="D44" s="41">
        <f t="shared" si="20"/>
        <v>2.777777777777779E-2</v>
      </c>
      <c r="E44" s="42"/>
      <c r="F44" s="43" t="s">
        <v>54</v>
      </c>
      <c r="G44" s="44">
        <f t="shared" si="21"/>
        <v>60</v>
      </c>
      <c r="H44" s="8">
        <f>VLOOKUP(F44,SummaryReport!A:J,8,FALSE)</f>
        <v>60</v>
      </c>
      <c r="I44" s="45">
        <f t="shared" si="22"/>
        <v>0</v>
      </c>
    </row>
    <row r="45" spans="1:9" ht="18.75" x14ac:dyDescent="0.25">
      <c r="A45" s="46" t="s">
        <v>34</v>
      </c>
      <c r="B45" s="40">
        <v>280</v>
      </c>
      <c r="C45" s="17">
        <f t="shared" si="19"/>
        <v>267.88235294117646</v>
      </c>
      <c r="D45" s="41">
        <f t="shared" si="20"/>
        <v>-4.5234958278436599E-2</v>
      </c>
      <c r="E45" s="42"/>
      <c r="F45" s="43" t="s">
        <v>55</v>
      </c>
      <c r="G45" s="44">
        <f t="shared" si="21"/>
        <v>89.294117647058826</v>
      </c>
      <c r="H45" s="8">
        <f>VLOOKUP(F45,SummaryReport!A:J,8,FALSE)</f>
        <v>90</v>
      </c>
      <c r="I45" s="45">
        <f t="shared" si="22"/>
        <v>7.8431372549019329E-3</v>
      </c>
    </row>
    <row r="46" spans="1:9" ht="18.75" x14ac:dyDescent="0.25">
      <c r="A46" s="46" t="s">
        <v>32</v>
      </c>
      <c r="B46" s="40">
        <v>73</v>
      </c>
      <c r="C46" s="17">
        <f t="shared" si="19"/>
        <v>72</v>
      </c>
      <c r="D46" s="41">
        <f t="shared" si="20"/>
        <v>-1.388888888888884E-2</v>
      </c>
      <c r="E46" s="42"/>
      <c r="F46" s="43" t="s">
        <v>56</v>
      </c>
      <c r="G46" s="44">
        <f t="shared" si="21"/>
        <v>24</v>
      </c>
      <c r="H46" s="8">
        <f>VLOOKUP(F46,SummaryReport!A:J,8,FALSE)</f>
        <v>24</v>
      </c>
      <c r="I46" s="45">
        <f t="shared" si="22"/>
        <v>0</v>
      </c>
    </row>
    <row r="47" spans="1:9" ht="18.75" x14ac:dyDescent="0.25">
      <c r="A47" s="46" t="s">
        <v>26</v>
      </c>
      <c r="B47" s="40">
        <v>326</v>
      </c>
      <c r="C47" s="17">
        <f t="shared" si="19"/>
        <v>342</v>
      </c>
      <c r="D47" s="41">
        <f t="shared" si="20"/>
        <v>4.6783625730994149E-2</v>
      </c>
      <c r="E47" s="42"/>
      <c r="F47" s="43" t="s">
        <v>57</v>
      </c>
      <c r="G47" s="44">
        <f t="shared" si="21"/>
        <v>114</v>
      </c>
      <c r="H47" s="8">
        <f>VLOOKUP(F47,SummaryReport!A:J,8,FALSE)</f>
        <v>114</v>
      </c>
      <c r="I47" s="45">
        <f t="shared" si="22"/>
        <v>0</v>
      </c>
    </row>
    <row r="48" spans="1:9" ht="37.5" x14ac:dyDescent="0.25">
      <c r="A48" s="46" t="s">
        <v>35</v>
      </c>
      <c r="B48" s="40">
        <v>97</v>
      </c>
      <c r="C48" s="17">
        <f t="shared" si="19"/>
        <v>94.736842105263165</v>
      </c>
      <c r="D48" s="41">
        <f t="shared" si="20"/>
        <v>-2.3888888888888848E-2</v>
      </c>
      <c r="E48" s="42"/>
      <c r="F48" s="43" t="s">
        <v>58</v>
      </c>
      <c r="G48" s="44">
        <f t="shared" si="21"/>
        <v>31.578947368421055</v>
      </c>
      <c r="H48" s="8">
        <f>VLOOKUP(F48,SummaryReport!A:J,8,FALSE)</f>
        <v>32</v>
      </c>
      <c r="I48" s="45">
        <f t="shared" si="22"/>
        <v>1.3157894736842035E-2</v>
      </c>
    </row>
    <row r="49" spans="1:9" ht="37.5" x14ac:dyDescent="0.25">
      <c r="A49" s="46" t="s">
        <v>36</v>
      </c>
      <c r="B49" s="40">
        <v>97</v>
      </c>
      <c r="C49" s="17">
        <f t="shared" si="19"/>
        <v>94.736842105263165</v>
      </c>
      <c r="D49" s="41">
        <f t="shared" si="20"/>
        <v>-2.3888888888888848E-2</v>
      </c>
      <c r="E49" s="42"/>
      <c r="F49" s="43" t="s">
        <v>59</v>
      </c>
      <c r="G49" s="44">
        <f t="shared" si="21"/>
        <v>31.578947368421055</v>
      </c>
      <c r="H49" s="8">
        <f>VLOOKUP(F49,SummaryReport!A:J,8,FALSE)</f>
        <v>32</v>
      </c>
      <c r="I49" s="45">
        <f t="shared" si="22"/>
        <v>1.3157894736842035E-2</v>
      </c>
    </row>
    <row r="50" spans="1:9" ht="37.5" x14ac:dyDescent="0.25">
      <c r="A50" s="46" t="s">
        <v>37</v>
      </c>
      <c r="B50" s="40">
        <v>97</v>
      </c>
      <c r="C50" s="17">
        <f t="shared" si="19"/>
        <v>94.736842105263165</v>
      </c>
      <c r="D50" s="41">
        <f t="shared" si="20"/>
        <v>-2.3888888888888848E-2</v>
      </c>
      <c r="E50" s="42"/>
      <c r="F50" s="43" t="s">
        <v>60</v>
      </c>
      <c r="G50" s="44">
        <f t="shared" si="21"/>
        <v>31.578947368421055</v>
      </c>
      <c r="H50" s="8">
        <f>VLOOKUP(F50,SummaryReport!A:J,8,FALSE)</f>
        <v>32</v>
      </c>
      <c r="I50" s="45">
        <f t="shared" si="22"/>
        <v>1.3157894736842035E-2</v>
      </c>
    </row>
    <row r="51" spans="1:9" ht="18.75" x14ac:dyDescent="0.25">
      <c r="A51" s="49" t="s">
        <v>7</v>
      </c>
      <c r="B51" s="50">
        <f>SUM(B39:B50)</f>
        <v>2944</v>
      </c>
      <c r="C51" s="51">
        <f>SUM(C39:C50)</f>
        <v>2994.2414860681124</v>
      </c>
      <c r="D51" s="41">
        <f t="shared" si="20"/>
        <v>1.677937010153685E-2</v>
      </c>
    </row>
    <row r="52" spans="1:9" x14ac:dyDescent="0.25">
      <c r="I52" s="52"/>
    </row>
    <row r="53" spans="1:9" x14ac:dyDescent="0.25">
      <c r="A53" s="2"/>
      <c r="B53" s="3"/>
      <c r="C53" s="53" t="s">
        <v>61</v>
      </c>
      <c r="D53" s="53"/>
      <c r="E53" s="53"/>
      <c r="F53" s="53"/>
      <c r="G53" s="53"/>
      <c r="H53" s="53"/>
      <c r="I53" s="7"/>
    </row>
  </sheetData>
  <mergeCells count="2">
    <mergeCell ref="A37:B37"/>
    <mergeCell ref="C37:D37"/>
  </mergeCells>
  <pageMargins left="0.7" right="0.7" top="0.75" bottom="0.75" header="0.3" footer="0.3"/>
  <pageSetup paperSize="9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opLeftCell="A4" workbookViewId="0">
      <selection activeCell="B3" sqref="B3"/>
    </sheetView>
  </sheetViews>
  <sheetFormatPr defaultColWidth="8.85546875" defaultRowHeight="15" x14ac:dyDescent="0.25"/>
  <cols>
    <col min="1" max="1" width="47.42578125" bestFit="1" customWidth="1"/>
    <col min="2" max="2" width="22.28515625" bestFit="1" customWidth="1"/>
  </cols>
  <sheetData>
    <row r="1" spans="1:2" x14ac:dyDescent="0.25">
      <c r="A1" s="54" t="s">
        <v>62</v>
      </c>
      <c r="B1" s="54" t="s">
        <v>63</v>
      </c>
    </row>
    <row r="2" spans="1:2" x14ac:dyDescent="0.25">
      <c r="A2" s="47" t="str">
        <f>'Автоматизированный расчет'!A39</f>
        <v>Главная Welcome страница</v>
      </c>
      <c r="B2" s="55" t="s">
        <v>50</v>
      </c>
    </row>
    <row r="3" spans="1:2" x14ac:dyDescent="0.25">
      <c r="A3" s="47" t="str">
        <f>'Автоматизированный расчет'!A40</f>
        <v>Вход в систему</v>
      </c>
      <c r="B3" s="55" t="s">
        <v>64</v>
      </c>
    </row>
    <row r="4" spans="1:2" x14ac:dyDescent="0.25">
      <c r="A4" s="47" t="str">
        <f>'Автоматизированный расчет'!A41</f>
        <v>Переход на страницу поиска билетов</v>
      </c>
      <c r="B4" s="56" t="s">
        <v>51</v>
      </c>
    </row>
    <row r="5" spans="1:2" x14ac:dyDescent="0.25">
      <c r="A5" s="47" t="str">
        <f>'Автоматизированный расчет'!A42</f>
        <v xml:space="preserve">Заполнение полей для поиска билета </v>
      </c>
      <c r="B5" s="43" t="s">
        <v>52</v>
      </c>
    </row>
    <row r="6" spans="1:2" x14ac:dyDescent="0.25">
      <c r="A6" s="47" t="str">
        <f>'Автоматизированный расчет'!A43</f>
        <v xml:space="preserve">Выбор рейса из найденных </v>
      </c>
      <c r="B6" s="43" t="s">
        <v>53</v>
      </c>
    </row>
    <row r="7" spans="1:2" x14ac:dyDescent="0.25">
      <c r="A7" s="47" t="str">
        <f>'Автоматизированный расчет'!A44</f>
        <v>Оплата билета</v>
      </c>
      <c r="B7" s="43" t="s">
        <v>54</v>
      </c>
    </row>
    <row r="8" spans="1:2" x14ac:dyDescent="0.25">
      <c r="A8" s="47" t="str">
        <f>'Автоматизированный расчет'!A45</f>
        <v>Просмотр квитанций</v>
      </c>
      <c r="B8" s="43" t="s">
        <v>55</v>
      </c>
    </row>
    <row r="9" spans="1:2" x14ac:dyDescent="0.25">
      <c r="A9" s="47" t="str">
        <f>'Автоматизированный расчет'!A46</f>
        <v xml:space="preserve">Отмена бронирования </v>
      </c>
      <c r="B9" s="43" t="s">
        <v>56</v>
      </c>
    </row>
    <row r="10" spans="1:2" x14ac:dyDescent="0.25">
      <c r="A10" s="47" t="str">
        <f>'Автоматизированный расчет'!A47</f>
        <v>Выход из системы</v>
      </c>
      <c r="B10" s="43" t="s">
        <v>57</v>
      </c>
    </row>
    <row r="11" spans="1:2" x14ac:dyDescent="0.25">
      <c r="A11" s="47" t="str">
        <f>'Автоматизированный расчет'!A48</f>
        <v>Перход на страницу регистрации</v>
      </c>
      <c r="B11" s="43" t="s">
        <v>58</v>
      </c>
    </row>
    <row r="12" spans="1:2" x14ac:dyDescent="0.25">
      <c r="A12" s="47" t="str">
        <f>'Автоматизированный расчет'!A49</f>
        <v>Заполнение полей регистарции</v>
      </c>
      <c r="B12" s="43" t="s">
        <v>59</v>
      </c>
    </row>
    <row r="13" spans="1:2" x14ac:dyDescent="0.25">
      <c r="A13" s="47" t="str">
        <f>'Автоматизированный расчет'!A50</f>
        <v>Переход на следуюущий эран после регистарции</v>
      </c>
      <c r="B13" s="43" t="s">
        <v>60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topLeftCell="A19" workbookViewId="0">
      <selection activeCell="H3" sqref="H3"/>
    </sheetView>
  </sheetViews>
  <sheetFormatPr defaultColWidth="8.85546875" defaultRowHeight="15" x14ac:dyDescent="0.25"/>
  <cols>
    <col min="1" max="1" width="36.42578125" bestFit="1" customWidth="1"/>
  </cols>
  <sheetData>
    <row r="1" spans="1:10" x14ac:dyDescent="0.25">
      <c r="A1" s="57" t="s">
        <v>65</v>
      </c>
      <c r="B1" s="57" t="s">
        <v>66</v>
      </c>
      <c r="C1" s="57" t="s">
        <v>67</v>
      </c>
      <c r="D1" s="57" t="s">
        <v>68</v>
      </c>
      <c r="E1" s="57" t="s">
        <v>69</v>
      </c>
      <c r="F1" s="57" t="s">
        <v>70</v>
      </c>
      <c r="G1" s="57" t="s">
        <v>71</v>
      </c>
      <c r="H1" s="57" t="s">
        <v>72</v>
      </c>
      <c r="I1" s="57" t="s">
        <v>73</v>
      </c>
      <c r="J1" s="57" t="s">
        <v>74</v>
      </c>
    </row>
    <row r="2" spans="1:10" x14ac:dyDescent="0.25">
      <c r="A2" s="56" t="s">
        <v>75</v>
      </c>
      <c r="B2" s="56" t="s">
        <v>76</v>
      </c>
      <c r="C2" s="56">
        <v>0.33300000000000002</v>
      </c>
      <c r="D2" s="56">
        <v>0.53900000000000003</v>
      </c>
      <c r="E2" s="56">
        <v>0.72399999999999998</v>
      </c>
      <c r="F2" s="56">
        <v>0.125</v>
      </c>
      <c r="G2" s="56">
        <v>0.67900000000000005</v>
      </c>
      <c r="H2" s="56">
        <v>182</v>
      </c>
      <c r="I2" s="56">
        <v>0</v>
      </c>
      <c r="J2" s="56">
        <v>0</v>
      </c>
    </row>
    <row r="3" spans="1:10" x14ac:dyDescent="0.25">
      <c r="A3" s="56" t="s">
        <v>53</v>
      </c>
      <c r="B3" s="56" t="s">
        <v>72</v>
      </c>
      <c r="C3" s="56">
        <v>8.2000000000000003E-2</v>
      </c>
      <c r="D3" s="56">
        <v>9.1999999999999998E-2</v>
      </c>
      <c r="E3" s="56">
        <v>0.1</v>
      </c>
      <c r="F3" s="56">
        <v>4.0000000000000001E-3</v>
      </c>
      <c r="G3" s="56">
        <v>9.8000000000000004E-2</v>
      </c>
      <c r="H3" s="56">
        <v>96</v>
      </c>
      <c r="I3" s="56">
        <v>0</v>
      </c>
      <c r="J3" s="56">
        <v>0</v>
      </c>
    </row>
    <row r="4" spans="1:10" x14ac:dyDescent="0.25">
      <c r="A4" s="56" t="s">
        <v>51</v>
      </c>
      <c r="B4" s="56" t="s">
        <v>72</v>
      </c>
      <c r="C4" s="56">
        <v>8.2000000000000003E-2</v>
      </c>
      <c r="D4" s="56">
        <v>0.11</v>
      </c>
      <c r="E4" s="56">
        <v>0.128</v>
      </c>
      <c r="F4" s="56">
        <v>0.01</v>
      </c>
      <c r="G4" s="56">
        <v>0.124</v>
      </c>
      <c r="H4" s="56">
        <v>96</v>
      </c>
      <c r="I4" s="56">
        <v>0</v>
      </c>
      <c r="J4" s="56">
        <v>0</v>
      </c>
    </row>
    <row r="5" spans="1:10" x14ac:dyDescent="0.25">
      <c r="A5" s="56" t="s">
        <v>60</v>
      </c>
      <c r="B5" s="56" t="s">
        <v>72</v>
      </c>
      <c r="C5" s="56">
        <v>0.13</v>
      </c>
      <c r="D5" s="56">
        <v>0.14799999999999999</v>
      </c>
      <c r="E5" s="56">
        <v>0.184</v>
      </c>
      <c r="F5" s="56">
        <v>1.2E-2</v>
      </c>
      <c r="G5" s="56">
        <v>0.156</v>
      </c>
      <c r="H5" s="56">
        <v>32</v>
      </c>
      <c r="I5" s="56">
        <v>0</v>
      </c>
      <c r="J5" s="56">
        <v>0</v>
      </c>
    </row>
    <row r="6" spans="1:10" x14ac:dyDescent="0.25">
      <c r="A6" s="56" t="s">
        <v>55</v>
      </c>
      <c r="B6" s="56" t="s">
        <v>72</v>
      </c>
      <c r="C6" s="56">
        <v>7.6999999999999999E-2</v>
      </c>
      <c r="D6" s="56">
        <v>0.13200000000000001</v>
      </c>
      <c r="E6" s="56">
        <v>0.193</v>
      </c>
      <c r="F6" s="56">
        <v>0.03</v>
      </c>
      <c r="G6" s="56">
        <v>0.16900000000000001</v>
      </c>
      <c r="H6" s="56">
        <v>90</v>
      </c>
      <c r="I6" s="56">
        <v>0</v>
      </c>
      <c r="J6" s="56">
        <v>0</v>
      </c>
    </row>
    <row r="7" spans="1:10" x14ac:dyDescent="0.25">
      <c r="A7" s="56" t="s">
        <v>58</v>
      </c>
      <c r="B7" s="56" t="s">
        <v>72</v>
      </c>
      <c r="C7" s="56">
        <v>7.6999999999999999E-2</v>
      </c>
      <c r="D7" s="56">
        <v>9.2999999999999999E-2</v>
      </c>
      <c r="E7" s="56">
        <v>0.16300000000000001</v>
      </c>
      <c r="F7" s="56">
        <v>1.4E-2</v>
      </c>
      <c r="G7" s="56">
        <v>0.10199999999999999</v>
      </c>
      <c r="H7" s="56">
        <v>32</v>
      </c>
      <c r="I7" s="56">
        <v>0</v>
      </c>
      <c r="J7" s="56">
        <v>0</v>
      </c>
    </row>
    <row r="8" spans="1:10" x14ac:dyDescent="0.25">
      <c r="A8" s="56" t="s">
        <v>50</v>
      </c>
      <c r="B8" s="56" t="s">
        <v>72</v>
      </c>
      <c r="C8" s="56">
        <v>5.1999999999999998E-2</v>
      </c>
      <c r="D8" s="56">
        <v>6.3E-2</v>
      </c>
      <c r="E8" s="56">
        <v>0.28199999999999997</v>
      </c>
      <c r="F8" s="56">
        <v>1.7999999999999999E-2</v>
      </c>
      <c r="G8" s="56">
        <v>7.2999999999999995E-2</v>
      </c>
      <c r="H8" s="56">
        <v>182</v>
      </c>
      <c r="I8" s="56">
        <v>0</v>
      </c>
      <c r="J8" s="56">
        <v>0</v>
      </c>
    </row>
    <row r="9" spans="1:10" x14ac:dyDescent="0.25">
      <c r="A9" s="56" t="s">
        <v>52</v>
      </c>
      <c r="B9" s="56" t="s">
        <v>72</v>
      </c>
      <c r="C9" s="56">
        <v>0.03</v>
      </c>
      <c r="D9" s="56">
        <v>3.7999999999999999E-2</v>
      </c>
      <c r="E9" s="56">
        <v>5.2999999999999999E-2</v>
      </c>
      <c r="F9" s="56">
        <v>4.0000000000000001E-3</v>
      </c>
      <c r="G9" s="56">
        <v>4.1000000000000002E-2</v>
      </c>
      <c r="H9" s="56">
        <v>96</v>
      </c>
      <c r="I9" s="56">
        <v>0</v>
      </c>
      <c r="J9" s="56">
        <v>0</v>
      </c>
    </row>
    <row r="10" spans="1:10" x14ac:dyDescent="0.25">
      <c r="A10" s="56" t="s">
        <v>64</v>
      </c>
      <c r="B10" s="56" t="s">
        <v>72</v>
      </c>
      <c r="C10" s="56">
        <v>0.125</v>
      </c>
      <c r="D10" s="56">
        <v>0.151</v>
      </c>
      <c r="E10" s="56">
        <v>0.246</v>
      </c>
      <c r="F10" s="56">
        <v>1.4999999999999999E-2</v>
      </c>
      <c r="G10" s="56">
        <v>0.16800000000000001</v>
      </c>
      <c r="H10" s="56">
        <v>150</v>
      </c>
      <c r="I10" s="56">
        <v>0</v>
      </c>
      <c r="J10" s="56">
        <v>0</v>
      </c>
    </row>
    <row r="11" spans="1:10" x14ac:dyDescent="0.25">
      <c r="A11" s="56" t="s">
        <v>57</v>
      </c>
      <c r="B11" s="56" t="s">
        <v>72</v>
      </c>
      <c r="C11" s="56">
        <v>5.2999999999999999E-2</v>
      </c>
      <c r="D11" s="56">
        <v>0.1</v>
      </c>
      <c r="E11" s="56">
        <v>0.155</v>
      </c>
      <c r="F11" s="56">
        <v>2.5999999999999999E-2</v>
      </c>
      <c r="G11" s="56">
        <v>0.121</v>
      </c>
      <c r="H11" s="56">
        <v>114</v>
      </c>
      <c r="I11" s="56">
        <v>0</v>
      </c>
      <c r="J11" s="56">
        <v>0</v>
      </c>
    </row>
    <row r="12" spans="1:10" x14ac:dyDescent="0.25">
      <c r="A12" s="56" t="s">
        <v>54</v>
      </c>
      <c r="B12" s="56" t="s">
        <v>72</v>
      </c>
      <c r="C12" s="56">
        <v>8.5999999999999993E-2</v>
      </c>
      <c r="D12" s="56">
        <v>9.4E-2</v>
      </c>
      <c r="E12" s="56">
        <v>0.10199999999999999</v>
      </c>
      <c r="F12" s="56">
        <v>4.0000000000000001E-3</v>
      </c>
      <c r="G12" s="56">
        <v>9.9000000000000005E-2</v>
      </c>
      <c r="H12" s="56">
        <v>60</v>
      </c>
      <c r="I12" s="56">
        <v>0</v>
      </c>
      <c r="J12" s="56">
        <v>0</v>
      </c>
    </row>
    <row r="13" spans="1:10" x14ac:dyDescent="0.25">
      <c r="A13" s="56" t="s">
        <v>59</v>
      </c>
      <c r="B13" s="56" t="s">
        <v>72</v>
      </c>
      <c r="C13" s="56">
        <v>7.5999999999999998E-2</v>
      </c>
      <c r="D13" s="56">
        <v>8.7999999999999995E-2</v>
      </c>
      <c r="E13" s="56">
        <v>9.8000000000000004E-2</v>
      </c>
      <c r="F13" s="56">
        <v>5.0000000000000001E-3</v>
      </c>
      <c r="G13" s="56">
        <v>9.4E-2</v>
      </c>
      <c r="H13" s="56">
        <v>32</v>
      </c>
      <c r="I13" s="56">
        <v>0</v>
      </c>
      <c r="J13" s="56">
        <v>0</v>
      </c>
    </row>
    <row r="14" spans="1:10" x14ac:dyDescent="0.25">
      <c r="A14" s="56" t="s">
        <v>56</v>
      </c>
      <c r="B14" s="56" t="s">
        <v>72</v>
      </c>
      <c r="C14" s="56">
        <v>4.1000000000000002E-2</v>
      </c>
      <c r="D14" s="56">
        <v>5.2999999999999999E-2</v>
      </c>
      <c r="E14" s="56">
        <v>7.5999999999999998E-2</v>
      </c>
      <c r="F14" s="56">
        <v>1.0999999999999999E-2</v>
      </c>
      <c r="G14" s="56">
        <v>7.3999999999999996E-2</v>
      </c>
      <c r="H14" s="56">
        <v>24</v>
      </c>
      <c r="I14" s="56">
        <v>0</v>
      </c>
      <c r="J14" s="56">
        <v>0</v>
      </c>
    </row>
    <row r="15" spans="1:10" x14ac:dyDescent="0.25">
      <c r="A15" s="57" t="s">
        <v>77</v>
      </c>
      <c r="B15" s="57" t="s">
        <v>73</v>
      </c>
      <c r="C15" s="57">
        <v>1.9690000000000001</v>
      </c>
      <c r="D15" s="57">
        <v>2.3410000000000002</v>
      </c>
      <c r="E15" s="57">
        <v>3.45</v>
      </c>
      <c r="F15" s="57">
        <v>0.32</v>
      </c>
      <c r="G15" s="57">
        <v>2.806</v>
      </c>
      <c r="H15" s="57">
        <v>31</v>
      </c>
      <c r="I15" s="57">
        <v>0</v>
      </c>
      <c r="J15" s="57">
        <v>0</v>
      </c>
    </row>
    <row r="16" spans="1:10" x14ac:dyDescent="0.25">
      <c r="A16" s="57" t="s">
        <v>78</v>
      </c>
      <c r="B16" s="57" t="s">
        <v>73</v>
      </c>
      <c r="C16" s="57">
        <v>1.994</v>
      </c>
      <c r="D16" s="57">
        <v>2.5310000000000001</v>
      </c>
      <c r="E16" s="57">
        <v>3.798</v>
      </c>
      <c r="F16" s="57">
        <v>0.47199999999999998</v>
      </c>
      <c r="G16" s="57">
        <v>3.3660000000000001</v>
      </c>
      <c r="H16" s="57">
        <v>25</v>
      </c>
      <c r="I16" s="57">
        <v>0</v>
      </c>
      <c r="J16" s="57">
        <v>0</v>
      </c>
    </row>
    <row r="17" spans="1:10" x14ac:dyDescent="0.25">
      <c r="A17" s="57" t="s">
        <v>79</v>
      </c>
      <c r="B17" s="57" t="s">
        <v>73</v>
      </c>
      <c r="C17" s="57">
        <v>2.3759999999999999</v>
      </c>
      <c r="D17" s="57">
        <v>2.8780000000000001</v>
      </c>
      <c r="E17" s="57">
        <v>4.5129999999999999</v>
      </c>
      <c r="F17" s="57">
        <v>0.44900000000000001</v>
      </c>
      <c r="G17" s="57">
        <v>3.222</v>
      </c>
      <c r="H17" s="57">
        <v>23</v>
      </c>
      <c r="I17" s="57">
        <v>0</v>
      </c>
      <c r="J17" s="57">
        <v>0</v>
      </c>
    </row>
    <row r="18" spans="1:10" x14ac:dyDescent="0.25">
      <c r="A18" s="57" t="s">
        <v>80</v>
      </c>
      <c r="B18" s="57" t="s">
        <v>73</v>
      </c>
      <c r="C18" s="57">
        <v>2.3380000000000001</v>
      </c>
      <c r="D18" s="57">
        <v>3.0390000000000001</v>
      </c>
      <c r="E18" s="57">
        <v>4.7709999999999999</v>
      </c>
      <c r="F18" s="57">
        <v>0.57099999999999995</v>
      </c>
      <c r="G18" s="57">
        <v>3.6869999999999998</v>
      </c>
      <c r="H18" s="57">
        <v>34</v>
      </c>
      <c r="I18" s="57">
        <v>6</v>
      </c>
      <c r="J18" s="57">
        <v>0</v>
      </c>
    </row>
    <row r="19" spans="1:10" x14ac:dyDescent="0.25">
      <c r="A19" s="57" t="s">
        <v>81</v>
      </c>
      <c r="B19" s="57" t="s">
        <v>73</v>
      </c>
      <c r="C19" s="57">
        <v>3.012</v>
      </c>
      <c r="D19" s="57">
        <v>4.0720000000000001</v>
      </c>
      <c r="E19" s="57">
        <v>5.61</v>
      </c>
      <c r="F19" s="57">
        <v>0.45100000000000001</v>
      </c>
      <c r="G19" s="57">
        <v>4.633</v>
      </c>
      <c r="H19" s="57">
        <v>57</v>
      </c>
      <c r="I19" s="57">
        <v>0</v>
      </c>
      <c r="J19" s="57">
        <v>0</v>
      </c>
    </row>
    <row r="20" spans="1:10" x14ac:dyDescent="0.25">
      <c r="A20" s="57" t="s">
        <v>82</v>
      </c>
      <c r="B20" s="57" t="s">
        <v>73</v>
      </c>
      <c r="C20" s="57">
        <v>2.0299999999999998</v>
      </c>
      <c r="D20" s="57">
        <v>2.5419999999999998</v>
      </c>
      <c r="E20" s="57">
        <v>3.1019999999999999</v>
      </c>
      <c r="F20" s="57">
        <v>0.33400000000000002</v>
      </c>
      <c r="G20" s="57">
        <v>2.9420000000000002</v>
      </c>
      <c r="H20" s="57">
        <v>10</v>
      </c>
      <c r="I20" s="57">
        <v>0</v>
      </c>
      <c r="J20" s="57">
        <v>0</v>
      </c>
    </row>
    <row r="24" spans="1:10" x14ac:dyDescent="0.25">
      <c r="A24" s="43" t="s">
        <v>65</v>
      </c>
      <c r="B24" s="43" t="s">
        <v>66</v>
      </c>
      <c r="C24" s="43" t="s">
        <v>67</v>
      </c>
      <c r="D24" s="43" t="s">
        <v>68</v>
      </c>
      <c r="E24" s="43" t="s">
        <v>69</v>
      </c>
      <c r="F24" s="43" t="s">
        <v>70</v>
      </c>
      <c r="G24" s="43" t="s">
        <v>71</v>
      </c>
      <c r="H24" s="43" t="s">
        <v>72</v>
      </c>
      <c r="I24" s="43" t="s">
        <v>73</v>
      </c>
      <c r="J24" s="43" t="s">
        <v>74</v>
      </c>
    </row>
    <row r="25" spans="1:10" x14ac:dyDescent="0.25">
      <c r="A25" s="43" t="s">
        <v>75</v>
      </c>
      <c r="B25" s="43" t="s">
        <v>76</v>
      </c>
      <c r="C25" s="43">
        <v>0.33300000000000002</v>
      </c>
      <c r="D25" s="43">
        <v>0.53900000000000003</v>
      </c>
      <c r="E25" s="43">
        <v>0.72399999999999998</v>
      </c>
      <c r="F25" s="43">
        <v>0.125</v>
      </c>
      <c r="G25" s="43">
        <v>0.67900000000000005</v>
      </c>
      <c r="H25" s="43">
        <v>182</v>
      </c>
      <c r="I25" s="43">
        <v>0</v>
      </c>
      <c r="J25" s="43">
        <v>0</v>
      </c>
    </row>
    <row r="26" spans="1:10" x14ac:dyDescent="0.25">
      <c r="A26" s="43" t="s">
        <v>83</v>
      </c>
      <c r="B26" s="43" t="s">
        <v>76</v>
      </c>
      <c r="C26" s="43">
        <v>0.33300000000000002</v>
      </c>
      <c r="D26" s="43">
        <v>0.53900000000000003</v>
      </c>
      <c r="E26" s="43">
        <v>0.72399999999999998</v>
      </c>
      <c r="F26" s="43">
        <v>0</v>
      </c>
      <c r="G26" s="43">
        <v>0.67900000000000005</v>
      </c>
      <c r="H26" s="43">
        <v>182</v>
      </c>
      <c r="I26" s="43">
        <v>0</v>
      </c>
      <c r="J26" s="43">
        <v>0</v>
      </c>
    </row>
    <row r="27" spans="1:10" x14ac:dyDescent="0.25">
      <c r="A27" s="43" t="s">
        <v>53</v>
      </c>
      <c r="B27" s="43" t="s">
        <v>72</v>
      </c>
      <c r="C27" s="43">
        <v>8.2000000000000003E-2</v>
      </c>
      <c r="D27" s="43">
        <v>9.1999999999999998E-2</v>
      </c>
      <c r="E27" s="43">
        <v>0.1</v>
      </c>
      <c r="F27" s="43">
        <v>4.0000000000000001E-3</v>
      </c>
      <c r="G27" s="43">
        <v>9.8000000000000004E-2</v>
      </c>
      <c r="H27" s="43">
        <v>96</v>
      </c>
      <c r="I27" s="43">
        <v>0</v>
      </c>
      <c r="J27" s="43">
        <v>0</v>
      </c>
    </row>
    <row r="28" spans="1:10" x14ac:dyDescent="0.25">
      <c r="A28" s="43" t="s">
        <v>83</v>
      </c>
      <c r="B28" s="43" t="s">
        <v>76</v>
      </c>
      <c r="C28" s="43">
        <v>8.2000000000000003E-2</v>
      </c>
      <c r="D28" s="43">
        <v>9.1999999999999998E-2</v>
      </c>
      <c r="E28" s="43">
        <v>0.1</v>
      </c>
      <c r="F28" s="43">
        <v>0</v>
      </c>
      <c r="G28" s="43">
        <v>9.8000000000000004E-2</v>
      </c>
      <c r="H28" s="43">
        <v>96</v>
      </c>
      <c r="I28" s="43">
        <v>0</v>
      </c>
      <c r="J28" s="43">
        <v>0</v>
      </c>
    </row>
    <row r="29" spans="1:10" x14ac:dyDescent="0.25">
      <c r="A29" s="43" t="s">
        <v>60</v>
      </c>
      <c r="B29" s="43" t="s">
        <v>72</v>
      </c>
      <c r="C29" s="43">
        <v>0.13</v>
      </c>
      <c r="D29" s="43">
        <v>0.14799999999999999</v>
      </c>
      <c r="E29" s="43">
        <v>0.184</v>
      </c>
      <c r="F29" s="43">
        <v>1.2E-2</v>
      </c>
      <c r="G29" s="43">
        <v>0.156</v>
      </c>
      <c r="H29" s="43">
        <v>32</v>
      </c>
      <c r="I29" s="43">
        <v>0</v>
      </c>
      <c r="J29" s="43">
        <v>0</v>
      </c>
    </row>
    <row r="30" spans="1:10" x14ac:dyDescent="0.25">
      <c r="A30" s="43" t="s">
        <v>83</v>
      </c>
      <c r="B30" s="43" t="s">
        <v>76</v>
      </c>
      <c r="C30" s="43">
        <v>0.13</v>
      </c>
      <c r="D30" s="43">
        <v>0.14799999999999999</v>
      </c>
      <c r="E30" s="43">
        <v>0.184</v>
      </c>
      <c r="F30" s="43">
        <v>0</v>
      </c>
      <c r="G30" s="43">
        <v>0.156</v>
      </c>
      <c r="H30" s="43">
        <v>32</v>
      </c>
      <c r="I30" s="43">
        <v>0</v>
      </c>
      <c r="J30" s="43">
        <v>0</v>
      </c>
    </row>
    <row r="31" spans="1:10" x14ac:dyDescent="0.25">
      <c r="A31" s="43" t="s">
        <v>56</v>
      </c>
      <c r="B31" s="43" t="s">
        <v>72</v>
      </c>
      <c r="C31" s="43">
        <v>4.1000000000000002E-2</v>
      </c>
      <c r="D31" s="43">
        <v>5.2999999999999999E-2</v>
      </c>
      <c r="E31" s="43">
        <v>7.5999999999999998E-2</v>
      </c>
      <c r="F31" s="43">
        <v>1.0999999999999999E-2</v>
      </c>
      <c r="G31" s="43">
        <v>7.3999999999999996E-2</v>
      </c>
      <c r="H31" s="43">
        <v>24</v>
      </c>
      <c r="I31" s="43">
        <v>0</v>
      </c>
      <c r="J31" s="43">
        <v>0</v>
      </c>
    </row>
    <row r="32" spans="1:10" x14ac:dyDescent="0.25">
      <c r="A32" s="43" t="s">
        <v>83</v>
      </c>
      <c r="B32" s="43" t="s">
        <v>76</v>
      </c>
      <c r="C32" s="43">
        <v>4.1000000000000002E-2</v>
      </c>
      <c r="D32" s="43">
        <v>5.2999999999999999E-2</v>
      </c>
      <c r="E32" s="43">
        <v>7.5999999999999998E-2</v>
      </c>
      <c r="F32" s="43">
        <v>0</v>
      </c>
      <c r="G32" s="43">
        <v>7.3999999999999996E-2</v>
      </c>
      <c r="H32" s="43">
        <v>24</v>
      </c>
      <c r="I32" s="43">
        <v>0</v>
      </c>
      <c r="J32" s="43">
        <v>0</v>
      </c>
    </row>
    <row r="33" spans="1:10" x14ac:dyDescent="0.25">
      <c r="A33" s="43" t="s">
        <v>52</v>
      </c>
      <c r="B33" s="43" t="s">
        <v>72</v>
      </c>
      <c r="C33" s="43">
        <v>0.03</v>
      </c>
      <c r="D33" s="43">
        <v>3.7999999999999999E-2</v>
      </c>
      <c r="E33" s="43">
        <v>5.2999999999999999E-2</v>
      </c>
      <c r="F33" s="43">
        <v>4.0000000000000001E-3</v>
      </c>
      <c r="G33" s="43">
        <v>4.1000000000000002E-2</v>
      </c>
      <c r="H33" s="43">
        <v>96</v>
      </c>
      <c r="I33" s="43">
        <v>0</v>
      </c>
      <c r="J33" s="43">
        <v>0</v>
      </c>
    </row>
    <row r="34" spans="1:10" x14ac:dyDescent="0.25">
      <c r="A34" s="43" t="s">
        <v>83</v>
      </c>
      <c r="B34" s="43" t="s">
        <v>76</v>
      </c>
      <c r="C34" s="43">
        <v>0.03</v>
      </c>
      <c r="D34" s="43">
        <v>3.7999999999999999E-2</v>
      </c>
      <c r="E34" s="43">
        <v>5.2999999999999999E-2</v>
      </c>
      <c r="F34" s="43">
        <v>0</v>
      </c>
      <c r="G34" s="43">
        <v>4.1000000000000002E-2</v>
      </c>
      <c r="H34" s="43">
        <v>96</v>
      </c>
      <c r="I34" s="43">
        <v>0</v>
      </c>
      <c r="J34" s="43">
        <v>0</v>
      </c>
    </row>
    <row r="35" spans="1:10" x14ac:dyDescent="0.25">
      <c r="A35" s="43" t="s">
        <v>51</v>
      </c>
      <c r="B35" s="43" t="s">
        <v>72</v>
      </c>
      <c r="C35" s="43">
        <v>8.2000000000000003E-2</v>
      </c>
      <c r="D35" s="43">
        <v>0.11</v>
      </c>
      <c r="E35" s="43">
        <v>0.128</v>
      </c>
      <c r="F35" s="43">
        <v>0.01</v>
      </c>
      <c r="G35" s="43">
        <v>0.124</v>
      </c>
      <c r="H35" s="43">
        <v>96</v>
      </c>
      <c r="I35" s="43">
        <v>0</v>
      </c>
      <c r="J35" s="43">
        <v>0</v>
      </c>
    </row>
    <row r="36" spans="1:10" x14ac:dyDescent="0.25">
      <c r="A36" s="43" t="s">
        <v>83</v>
      </c>
      <c r="B36" s="43" t="s">
        <v>76</v>
      </c>
      <c r="C36" s="43">
        <v>8.2000000000000003E-2</v>
      </c>
      <c r="D36" s="43">
        <v>0.11</v>
      </c>
      <c r="E36" s="43">
        <v>0.128</v>
      </c>
      <c r="F36" s="43">
        <v>0</v>
      </c>
      <c r="G36" s="43">
        <v>0.124</v>
      </c>
      <c r="H36" s="43">
        <v>96</v>
      </c>
      <c r="I36" s="43">
        <v>0</v>
      </c>
      <c r="J36" s="43">
        <v>0</v>
      </c>
    </row>
    <row r="37" spans="1:10" x14ac:dyDescent="0.25">
      <c r="A37" s="43" t="s">
        <v>55</v>
      </c>
      <c r="B37" s="43" t="s">
        <v>72</v>
      </c>
      <c r="C37" s="43">
        <v>7.6999999999999999E-2</v>
      </c>
      <c r="D37" s="43">
        <v>0.13200000000000001</v>
      </c>
      <c r="E37" s="43">
        <v>0.193</v>
      </c>
      <c r="F37" s="43">
        <v>0.03</v>
      </c>
      <c r="G37" s="43">
        <v>0.16900000000000001</v>
      </c>
      <c r="H37" s="43">
        <v>90</v>
      </c>
      <c r="I37" s="43">
        <v>0</v>
      </c>
      <c r="J37" s="43">
        <v>0</v>
      </c>
    </row>
    <row r="38" spans="1:10" x14ac:dyDescent="0.25">
      <c r="A38" s="43" t="s">
        <v>83</v>
      </c>
      <c r="B38" s="43" t="s">
        <v>76</v>
      </c>
      <c r="C38" s="43">
        <v>7.6999999999999999E-2</v>
      </c>
      <c r="D38" s="43">
        <v>0.13200000000000001</v>
      </c>
      <c r="E38" s="43">
        <v>0.193</v>
      </c>
      <c r="F38" s="43">
        <v>0</v>
      </c>
      <c r="G38" s="43">
        <v>0.16900000000000001</v>
      </c>
      <c r="H38" s="43">
        <v>90</v>
      </c>
      <c r="I38" s="43">
        <v>0</v>
      </c>
      <c r="J38" s="43">
        <v>0</v>
      </c>
    </row>
    <row r="39" spans="1:10" x14ac:dyDescent="0.25">
      <c r="A39" s="43" t="s">
        <v>58</v>
      </c>
      <c r="B39" s="43" t="s">
        <v>72</v>
      </c>
      <c r="C39" s="43">
        <v>7.6999999999999999E-2</v>
      </c>
      <c r="D39" s="43">
        <v>9.2999999999999999E-2</v>
      </c>
      <c r="E39" s="43">
        <v>0.16300000000000001</v>
      </c>
      <c r="F39" s="43">
        <v>1.4E-2</v>
      </c>
      <c r="G39" s="43">
        <v>0.10199999999999999</v>
      </c>
      <c r="H39" s="43">
        <v>32</v>
      </c>
      <c r="I39" s="43">
        <v>0</v>
      </c>
      <c r="J39" s="43">
        <v>0</v>
      </c>
    </row>
    <row r="40" spans="1:10" x14ac:dyDescent="0.25">
      <c r="A40" s="43" t="s">
        <v>83</v>
      </c>
      <c r="B40" s="43" t="s">
        <v>76</v>
      </c>
      <c r="C40" s="43">
        <v>7.6999999999999999E-2</v>
      </c>
      <c r="D40" s="43">
        <v>9.2999999999999999E-2</v>
      </c>
      <c r="E40" s="43">
        <v>0.16300000000000001</v>
      </c>
      <c r="F40" s="43">
        <v>0</v>
      </c>
      <c r="G40" s="43">
        <v>0.10199999999999999</v>
      </c>
      <c r="H40" s="43">
        <v>32</v>
      </c>
      <c r="I40" s="43">
        <v>0</v>
      </c>
      <c r="J40" s="43">
        <v>0</v>
      </c>
    </row>
    <row r="41" spans="1:10" x14ac:dyDescent="0.25">
      <c r="A41" s="43" t="s">
        <v>50</v>
      </c>
      <c r="B41" s="43" t="s">
        <v>72</v>
      </c>
      <c r="C41" s="43">
        <v>5.1999999999999998E-2</v>
      </c>
      <c r="D41" s="43">
        <v>6.3E-2</v>
      </c>
      <c r="E41" s="43">
        <v>0.28199999999999997</v>
      </c>
      <c r="F41" s="43">
        <v>1.7999999999999999E-2</v>
      </c>
      <c r="G41" s="43">
        <v>7.2999999999999995E-2</v>
      </c>
      <c r="H41" s="43">
        <v>182</v>
      </c>
      <c r="I41" s="43">
        <v>0</v>
      </c>
      <c r="J41" s="43">
        <v>0</v>
      </c>
    </row>
    <row r="42" spans="1:10" x14ac:dyDescent="0.25">
      <c r="A42" s="43" t="s">
        <v>83</v>
      </c>
      <c r="B42" s="43" t="s">
        <v>76</v>
      </c>
      <c r="C42" s="43">
        <v>5.1999999999999998E-2</v>
      </c>
      <c r="D42" s="43">
        <v>6.3E-2</v>
      </c>
      <c r="E42" s="43">
        <v>0.28199999999999997</v>
      </c>
      <c r="F42" s="43">
        <v>0</v>
      </c>
      <c r="G42" s="43">
        <v>7.2999999999999995E-2</v>
      </c>
      <c r="H42" s="43">
        <v>182</v>
      </c>
      <c r="I42" s="43">
        <v>0</v>
      </c>
      <c r="J42" s="43">
        <v>0</v>
      </c>
    </row>
    <row r="43" spans="1:10" x14ac:dyDescent="0.25">
      <c r="A43" s="43" t="s">
        <v>64</v>
      </c>
      <c r="B43" s="43" t="s">
        <v>72</v>
      </c>
      <c r="C43" s="43">
        <v>0.125</v>
      </c>
      <c r="D43" s="43">
        <v>0.151</v>
      </c>
      <c r="E43" s="43">
        <v>0.246</v>
      </c>
      <c r="F43" s="43">
        <v>1.4999999999999999E-2</v>
      </c>
      <c r="G43" s="43">
        <v>0.16800000000000001</v>
      </c>
      <c r="H43" s="43">
        <v>150</v>
      </c>
      <c r="I43" s="43">
        <v>0</v>
      </c>
      <c r="J43" s="43">
        <v>0</v>
      </c>
    </row>
    <row r="44" spans="1:10" x14ac:dyDescent="0.25">
      <c r="A44" s="43" t="s">
        <v>83</v>
      </c>
      <c r="B44" s="43" t="s">
        <v>76</v>
      </c>
      <c r="C44" s="43">
        <v>0.125</v>
      </c>
      <c r="D44" s="43">
        <v>0.151</v>
      </c>
      <c r="E44" s="43">
        <v>0.246</v>
      </c>
      <c r="F44" s="43">
        <v>0</v>
      </c>
      <c r="G44" s="43">
        <v>0.16800000000000001</v>
      </c>
      <c r="H44" s="43">
        <v>150</v>
      </c>
      <c r="I44" s="43">
        <v>0</v>
      </c>
      <c r="J44" s="43">
        <v>0</v>
      </c>
    </row>
    <row r="45" spans="1:10" x14ac:dyDescent="0.25">
      <c r="A45" s="43" t="s">
        <v>57</v>
      </c>
      <c r="B45" s="43" t="s">
        <v>72</v>
      </c>
      <c r="C45" s="43">
        <v>5.2999999999999999E-2</v>
      </c>
      <c r="D45" s="43">
        <v>0.1</v>
      </c>
      <c r="E45" s="43">
        <v>0.155</v>
      </c>
      <c r="F45" s="43">
        <v>2.5999999999999999E-2</v>
      </c>
      <c r="G45" s="43">
        <v>0.121</v>
      </c>
      <c r="H45" s="43">
        <v>114</v>
      </c>
      <c r="I45" s="43">
        <v>0</v>
      </c>
      <c r="J45" s="43">
        <v>0</v>
      </c>
    </row>
    <row r="46" spans="1:10" x14ac:dyDescent="0.25">
      <c r="A46" s="43" t="s">
        <v>83</v>
      </c>
      <c r="B46" s="43" t="s">
        <v>76</v>
      </c>
      <c r="C46" s="43">
        <v>5.2999999999999999E-2</v>
      </c>
      <c r="D46" s="43">
        <v>0.1</v>
      </c>
      <c r="E46" s="43">
        <v>0.155</v>
      </c>
      <c r="F46" s="43">
        <v>0</v>
      </c>
      <c r="G46" s="43">
        <v>0.121</v>
      </c>
      <c r="H46" s="43">
        <v>114</v>
      </c>
      <c r="I46" s="43">
        <v>0</v>
      </c>
      <c r="J46" s="43">
        <v>0</v>
      </c>
    </row>
    <row r="47" spans="1:10" x14ac:dyDescent="0.25">
      <c r="A47" s="43" t="s">
        <v>54</v>
      </c>
      <c r="B47" s="43" t="s">
        <v>72</v>
      </c>
      <c r="C47" s="43">
        <v>8.5999999999999993E-2</v>
      </c>
      <c r="D47" s="43">
        <v>9.4E-2</v>
      </c>
      <c r="E47" s="43">
        <v>0.10199999999999999</v>
      </c>
      <c r="F47" s="43">
        <v>4.0000000000000001E-3</v>
      </c>
      <c r="G47" s="43">
        <v>9.9000000000000005E-2</v>
      </c>
      <c r="H47" s="43">
        <v>60</v>
      </c>
      <c r="I47" s="43">
        <v>0</v>
      </c>
      <c r="J47" s="43">
        <v>0</v>
      </c>
    </row>
    <row r="48" spans="1:10" x14ac:dyDescent="0.25">
      <c r="A48" s="43" t="s">
        <v>83</v>
      </c>
      <c r="B48" s="43" t="s">
        <v>76</v>
      </c>
      <c r="C48" s="43">
        <v>8.5999999999999993E-2</v>
      </c>
      <c r="D48" s="43">
        <v>9.4E-2</v>
      </c>
      <c r="E48" s="43">
        <v>0.10199999999999999</v>
      </c>
      <c r="F48" s="43">
        <v>0</v>
      </c>
      <c r="G48" s="43">
        <v>9.9000000000000005E-2</v>
      </c>
      <c r="H48" s="43">
        <v>60</v>
      </c>
      <c r="I48" s="43">
        <v>0</v>
      </c>
      <c r="J48" s="43">
        <v>0</v>
      </c>
    </row>
    <row r="49" spans="1:10" x14ac:dyDescent="0.25">
      <c r="A49" s="43" t="s">
        <v>59</v>
      </c>
      <c r="B49" s="43" t="s">
        <v>72</v>
      </c>
      <c r="C49" s="43">
        <v>7.5999999999999998E-2</v>
      </c>
      <c r="D49" s="43">
        <v>8.7999999999999995E-2</v>
      </c>
      <c r="E49" s="43">
        <v>9.8000000000000004E-2</v>
      </c>
      <c r="F49" s="43">
        <v>5.0000000000000001E-3</v>
      </c>
      <c r="G49" s="43">
        <v>9.4E-2</v>
      </c>
      <c r="H49" s="43">
        <v>32</v>
      </c>
      <c r="I49" s="43">
        <v>0</v>
      </c>
      <c r="J49" s="43">
        <v>0</v>
      </c>
    </row>
    <row r="50" spans="1:10" x14ac:dyDescent="0.25">
      <c r="A50" s="43" t="s">
        <v>83</v>
      </c>
      <c r="B50" s="43" t="s">
        <v>76</v>
      </c>
      <c r="C50" s="43">
        <v>7.5999999999999998E-2</v>
      </c>
      <c r="D50" s="43">
        <v>8.7999999999999995E-2</v>
      </c>
      <c r="E50" s="43">
        <v>9.8000000000000004E-2</v>
      </c>
      <c r="F50" s="43">
        <v>0</v>
      </c>
      <c r="G50" s="43">
        <v>9.4E-2</v>
      </c>
      <c r="H50" s="43">
        <v>32</v>
      </c>
      <c r="I50" s="43">
        <v>0</v>
      </c>
      <c r="J50" s="43">
        <v>0</v>
      </c>
    </row>
    <row r="51" spans="1:10" x14ac:dyDescent="0.25">
      <c r="A51" s="43" t="s">
        <v>84</v>
      </c>
      <c r="B51" s="43" t="s">
        <v>76</v>
      </c>
      <c r="C51" s="43">
        <v>0.56100000000000005</v>
      </c>
      <c r="D51" s="43">
        <v>0.61599999999999999</v>
      </c>
      <c r="E51" s="43">
        <v>0.65100000000000002</v>
      </c>
      <c r="F51" s="43">
        <v>0.02</v>
      </c>
      <c r="G51" s="43">
        <v>0.63800000000000001</v>
      </c>
      <c r="H51" s="43">
        <v>36</v>
      </c>
      <c r="I51" s="43">
        <v>0</v>
      </c>
      <c r="J51" s="43">
        <v>0</v>
      </c>
    </row>
    <row r="52" spans="1:10" x14ac:dyDescent="0.25">
      <c r="A52" s="43" t="s">
        <v>83</v>
      </c>
      <c r="B52" s="43" t="s">
        <v>76</v>
      </c>
      <c r="C52" s="43">
        <v>0.56100000000000005</v>
      </c>
      <c r="D52" s="43">
        <v>0.61599999999999999</v>
      </c>
      <c r="E52" s="43">
        <v>0.65100000000000002</v>
      </c>
      <c r="F52" s="43">
        <v>0</v>
      </c>
      <c r="G52" s="43">
        <v>0.63800000000000001</v>
      </c>
      <c r="H52" s="43">
        <v>36</v>
      </c>
      <c r="I52" s="43">
        <v>0</v>
      </c>
      <c r="J52" s="43">
        <v>0</v>
      </c>
    </row>
    <row r="53" spans="1:10" x14ac:dyDescent="0.25">
      <c r="A53" s="43" t="s">
        <v>85</v>
      </c>
      <c r="B53" s="43" t="s">
        <v>76</v>
      </c>
      <c r="C53" s="43">
        <v>0.60299999999999998</v>
      </c>
      <c r="D53" s="43">
        <v>0.66600000000000004</v>
      </c>
      <c r="E53" s="43">
        <v>0.72399999999999998</v>
      </c>
      <c r="F53" s="43">
        <v>2.4E-2</v>
      </c>
      <c r="G53" s="43">
        <v>0.69699999999999995</v>
      </c>
      <c r="H53" s="43">
        <v>60</v>
      </c>
      <c r="I53" s="43">
        <v>0</v>
      </c>
      <c r="J53" s="43">
        <v>0</v>
      </c>
    </row>
    <row r="54" spans="1:10" x14ac:dyDescent="0.25">
      <c r="A54" s="43" t="s">
        <v>83</v>
      </c>
      <c r="B54" s="43" t="s">
        <v>76</v>
      </c>
      <c r="C54" s="43">
        <v>0.60299999999999998</v>
      </c>
      <c r="D54" s="43">
        <v>0.66600000000000004</v>
      </c>
      <c r="E54" s="43">
        <v>0.72399999999999998</v>
      </c>
      <c r="F54" s="43">
        <v>0</v>
      </c>
      <c r="G54" s="43">
        <v>0.69699999999999995</v>
      </c>
      <c r="H54" s="43">
        <v>60</v>
      </c>
      <c r="I54" s="43">
        <v>0</v>
      </c>
      <c r="J54" s="43">
        <v>0</v>
      </c>
    </row>
    <row r="55" spans="1:10" x14ac:dyDescent="0.25">
      <c r="A55" s="43" t="s">
        <v>86</v>
      </c>
      <c r="B55" s="43" t="s">
        <v>76</v>
      </c>
      <c r="C55" s="43">
        <v>0.33300000000000002</v>
      </c>
      <c r="D55" s="43">
        <v>0.38800000000000001</v>
      </c>
      <c r="E55" s="43">
        <v>0.67900000000000005</v>
      </c>
      <c r="F55" s="43">
        <v>6.9000000000000006E-2</v>
      </c>
      <c r="G55" s="43">
        <v>0.39900000000000002</v>
      </c>
      <c r="H55" s="43">
        <v>30</v>
      </c>
      <c r="I55" s="43">
        <v>0</v>
      </c>
      <c r="J55" s="43">
        <v>0</v>
      </c>
    </row>
    <row r="56" spans="1:10" x14ac:dyDescent="0.25">
      <c r="A56" s="43" t="s">
        <v>83</v>
      </c>
      <c r="B56" s="43" t="s">
        <v>76</v>
      </c>
      <c r="C56" s="43">
        <v>0.33300000000000002</v>
      </c>
      <c r="D56" s="43">
        <v>0.38800000000000001</v>
      </c>
      <c r="E56" s="43">
        <v>0.67900000000000005</v>
      </c>
      <c r="F56" s="43">
        <v>0</v>
      </c>
      <c r="G56" s="43">
        <v>0.39900000000000002</v>
      </c>
      <c r="H56" s="43">
        <v>30</v>
      </c>
      <c r="I56" s="43">
        <v>0</v>
      </c>
      <c r="J56" s="43">
        <v>0</v>
      </c>
    </row>
    <row r="57" spans="1:10" x14ac:dyDescent="0.25">
      <c r="A57" s="43" t="s">
        <v>87</v>
      </c>
      <c r="B57" s="43" t="s">
        <v>76</v>
      </c>
      <c r="C57" s="43">
        <v>0.45200000000000001</v>
      </c>
      <c r="D57" s="43">
        <v>0.48699999999999999</v>
      </c>
      <c r="E57" s="43">
        <v>0.53900000000000003</v>
      </c>
      <c r="F57" s="43">
        <v>2.1000000000000001E-2</v>
      </c>
      <c r="G57" s="43">
        <v>0.51800000000000002</v>
      </c>
      <c r="H57" s="43">
        <v>24</v>
      </c>
      <c r="I57" s="43">
        <v>0</v>
      </c>
      <c r="J57" s="43">
        <v>0</v>
      </c>
    </row>
    <row r="58" spans="1:10" x14ac:dyDescent="0.25">
      <c r="A58" s="43" t="s">
        <v>83</v>
      </c>
      <c r="B58" s="43" t="s">
        <v>76</v>
      </c>
      <c r="C58" s="43">
        <v>0.45200000000000001</v>
      </c>
      <c r="D58" s="43">
        <v>0.48699999999999999</v>
      </c>
      <c r="E58" s="43">
        <v>0.53900000000000003</v>
      </c>
      <c r="F58" s="43">
        <v>0</v>
      </c>
      <c r="G58" s="43">
        <v>0.51800000000000002</v>
      </c>
      <c r="H58" s="43">
        <v>24</v>
      </c>
      <c r="I58" s="43">
        <v>0</v>
      </c>
      <c r="J58" s="43">
        <v>0</v>
      </c>
    </row>
    <row r="59" spans="1:10" x14ac:dyDescent="0.25">
      <c r="A59" s="43" t="s">
        <v>88</v>
      </c>
      <c r="B59" s="43" t="s">
        <v>76</v>
      </c>
      <c r="C59" s="43">
        <v>0.36</v>
      </c>
      <c r="D59" s="43">
        <v>0.39300000000000002</v>
      </c>
      <c r="E59" s="43">
        <v>0.47099999999999997</v>
      </c>
      <c r="F59" s="43">
        <v>2.1999999999999999E-2</v>
      </c>
      <c r="G59" s="43">
        <v>0.41899999999999998</v>
      </c>
      <c r="H59" s="43">
        <v>32</v>
      </c>
      <c r="I59" s="43">
        <v>0</v>
      </c>
      <c r="J59" s="43">
        <v>0</v>
      </c>
    </row>
    <row r="60" spans="1:10" x14ac:dyDescent="0.25">
      <c r="A60" s="43" t="s">
        <v>83</v>
      </c>
      <c r="B60" s="43" t="s">
        <v>76</v>
      </c>
      <c r="C60" s="43">
        <v>0.36</v>
      </c>
      <c r="D60" s="43">
        <v>0.39300000000000002</v>
      </c>
      <c r="E60" s="43">
        <v>0.47099999999999997</v>
      </c>
      <c r="F60" s="43">
        <v>0</v>
      </c>
      <c r="G60" s="43">
        <v>0.41899999999999998</v>
      </c>
      <c r="H60" s="43">
        <v>32</v>
      </c>
      <c r="I60" s="43">
        <v>0</v>
      </c>
      <c r="J60" s="43">
        <v>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9C2D-AF07-4B7B-A32B-EF4BC528151C}">
  <dimension ref="A2:AU53"/>
  <sheetViews>
    <sheetView topLeftCell="P28" workbookViewId="0">
      <selection activeCell="AA40" sqref="AA40"/>
    </sheetView>
  </sheetViews>
  <sheetFormatPr defaultRowHeight="15" x14ac:dyDescent="0.25"/>
  <cols>
    <col min="1" max="1" width="23" customWidth="1"/>
    <col min="2" max="3" width="27.5703125" customWidth="1"/>
    <col min="4" max="4" width="18" customWidth="1"/>
    <col min="5" max="5" width="18.42578125" customWidth="1"/>
    <col min="13" max="13" width="27.28515625" customWidth="1"/>
    <col min="14" max="14" width="27.140625" customWidth="1"/>
    <col min="15" max="15" width="26.85546875" customWidth="1"/>
    <col min="16" max="16" width="36.140625" customWidth="1"/>
    <col min="17" max="17" width="17.42578125" customWidth="1"/>
    <col min="26" max="26" width="36.7109375" customWidth="1"/>
    <col min="27" max="27" width="27.42578125" customWidth="1"/>
    <col min="28" max="28" width="27.140625" customWidth="1"/>
    <col min="29" max="29" width="18" customWidth="1"/>
    <col min="38" max="38" width="27.85546875" customWidth="1"/>
    <col min="39" max="39" width="27.140625" customWidth="1"/>
    <col min="40" max="40" width="18.140625" customWidth="1"/>
    <col min="41" max="41" width="18.28515625" customWidth="1"/>
  </cols>
  <sheetData>
    <row r="2" spans="1:47" x14ac:dyDescent="0.25">
      <c r="E2" t="s">
        <v>101</v>
      </c>
      <c r="Q2" t="s">
        <v>103</v>
      </c>
      <c r="AB2" t="s">
        <v>110</v>
      </c>
      <c r="AM2" t="s">
        <v>115</v>
      </c>
    </row>
    <row r="4" spans="1:47" x14ac:dyDescent="0.25">
      <c r="A4" s="58"/>
      <c r="B4" s="58" t="s">
        <v>89</v>
      </c>
      <c r="C4" s="58" t="s">
        <v>90</v>
      </c>
      <c r="D4" s="58" t="s">
        <v>91</v>
      </c>
      <c r="E4" s="58"/>
      <c r="F4" s="58"/>
      <c r="G4" s="58"/>
      <c r="H4" s="58"/>
      <c r="I4" s="58"/>
      <c r="J4" s="58"/>
      <c r="N4" s="61"/>
      <c r="O4" s="61" t="s">
        <v>89</v>
      </c>
      <c r="P4" s="61" t="s">
        <v>90</v>
      </c>
      <c r="Q4" s="61" t="s">
        <v>91</v>
      </c>
      <c r="R4" s="61"/>
      <c r="S4" s="61"/>
      <c r="T4" s="61"/>
      <c r="U4" s="61"/>
      <c r="V4" s="61"/>
      <c r="W4" s="61"/>
      <c r="Y4" t="s">
        <v>94</v>
      </c>
      <c r="Z4" s="63"/>
      <c r="AA4" s="63" t="s">
        <v>89</v>
      </c>
      <c r="AB4" s="63" t="s">
        <v>90</v>
      </c>
      <c r="AC4" s="63" t="s">
        <v>91</v>
      </c>
      <c r="AD4" s="63"/>
      <c r="AE4" s="63"/>
      <c r="AF4" s="63"/>
      <c r="AG4" s="63"/>
      <c r="AH4" s="63"/>
      <c r="AI4" s="63"/>
      <c r="AL4" s="64"/>
      <c r="AM4" s="64" t="s">
        <v>89</v>
      </c>
      <c r="AN4" s="64" t="s">
        <v>90</v>
      </c>
      <c r="AO4" s="64" t="s">
        <v>91</v>
      </c>
      <c r="AP4" s="64"/>
      <c r="AQ4" s="64"/>
      <c r="AR4" s="64"/>
      <c r="AS4" s="64"/>
      <c r="AT4" s="64"/>
      <c r="AU4" s="64"/>
    </row>
    <row r="5" spans="1:47" x14ac:dyDescent="0.25">
      <c r="A5" s="58" t="s">
        <v>92</v>
      </c>
      <c r="B5" s="58" t="s">
        <v>93</v>
      </c>
      <c r="C5" s="58">
        <v>0</v>
      </c>
      <c r="D5" s="58">
        <v>0</v>
      </c>
      <c r="E5" s="58"/>
      <c r="F5" s="58"/>
      <c r="G5" s="58"/>
      <c r="H5" s="58"/>
      <c r="I5" s="58"/>
      <c r="J5" s="58"/>
      <c r="N5" s="61" t="s">
        <v>92</v>
      </c>
      <c r="O5" s="61" t="s">
        <v>104</v>
      </c>
      <c r="P5" s="61">
        <v>3</v>
      </c>
      <c r="Q5" s="61">
        <v>0</v>
      </c>
      <c r="R5" s="61"/>
      <c r="S5" s="61"/>
      <c r="T5" s="61"/>
      <c r="U5" s="61"/>
      <c r="V5" s="61"/>
      <c r="W5" s="61"/>
      <c r="Z5" s="63" t="s">
        <v>92</v>
      </c>
      <c r="AA5" s="63" t="s">
        <v>108</v>
      </c>
      <c r="AB5" s="63">
        <v>0</v>
      </c>
      <c r="AC5" s="63">
        <v>0</v>
      </c>
      <c r="AD5" s="63"/>
      <c r="AE5" s="63"/>
      <c r="AF5" s="63"/>
      <c r="AG5" s="63"/>
      <c r="AH5" s="63"/>
      <c r="AI5" s="63"/>
      <c r="AL5" s="64" t="s">
        <v>92</v>
      </c>
      <c r="AM5" s="64" t="s">
        <v>112</v>
      </c>
      <c r="AN5" s="64">
        <v>3</v>
      </c>
      <c r="AO5" s="64">
        <v>0</v>
      </c>
      <c r="AP5" s="64"/>
      <c r="AQ5" s="64"/>
      <c r="AR5" s="64"/>
      <c r="AS5" s="64"/>
      <c r="AT5" s="64"/>
      <c r="AU5" s="64"/>
    </row>
    <row r="6" spans="1:47" x14ac:dyDescent="0.25">
      <c r="A6" s="58" t="s">
        <v>94</v>
      </c>
      <c r="B6" s="58"/>
      <c r="C6" s="58"/>
      <c r="D6" s="58"/>
      <c r="E6" s="58"/>
      <c r="F6" s="58"/>
      <c r="G6" s="58"/>
      <c r="H6" s="58"/>
      <c r="I6" s="58"/>
      <c r="J6" s="58"/>
      <c r="N6" s="61" t="s">
        <v>94</v>
      </c>
      <c r="O6" s="61"/>
      <c r="P6" s="61"/>
      <c r="Q6" s="61"/>
      <c r="R6" s="61"/>
      <c r="S6" s="61"/>
      <c r="T6" s="61"/>
      <c r="U6" s="61"/>
      <c r="V6" s="61"/>
      <c r="W6" s="61"/>
      <c r="Z6" s="63" t="s">
        <v>94</v>
      </c>
      <c r="AA6" s="63"/>
      <c r="AB6" s="63"/>
      <c r="AC6" s="63"/>
      <c r="AD6" s="63"/>
      <c r="AE6" s="63"/>
      <c r="AF6" s="63"/>
      <c r="AG6" s="63"/>
      <c r="AH6" s="63"/>
      <c r="AI6" s="63"/>
      <c r="AL6" s="64" t="s">
        <v>94</v>
      </c>
      <c r="AM6" s="64"/>
      <c r="AN6" s="64"/>
      <c r="AO6" s="64"/>
      <c r="AP6" s="64"/>
      <c r="AQ6" s="64"/>
      <c r="AR6" s="64"/>
      <c r="AS6" s="64"/>
      <c r="AT6" s="64"/>
      <c r="AU6" s="64"/>
    </row>
    <row r="8" spans="1:47" x14ac:dyDescent="0.25">
      <c r="A8" s="58" t="s">
        <v>94</v>
      </c>
      <c r="B8" s="58"/>
      <c r="C8" s="58"/>
      <c r="D8" s="58"/>
      <c r="E8" s="58"/>
      <c r="F8" s="58"/>
      <c r="G8" s="58"/>
      <c r="H8" s="58"/>
      <c r="I8" s="58"/>
      <c r="J8" s="58"/>
      <c r="N8" s="61" t="s">
        <v>94</v>
      </c>
      <c r="O8" s="61"/>
      <c r="P8" s="61"/>
      <c r="Q8" s="61"/>
      <c r="R8" s="61"/>
      <c r="S8" s="61"/>
      <c r="T8" s="61"/>
      <c r="U8" s="61"/>
      <c r="V8" s="61"/>
      <c r="W8" s="61"/>
      <c r="Z8" s="63" t="s">
        <v>94</v>
      </c>
      <c r="AA8" s="63"/>
      <c r="AB8" s="63"/>
      <c r="AC8" s="63"/>
      <c r="AD8" s="63"/>
      <c r="AE8" s="63"/>
      <c r="AF8" s="63"/>
      <c r="AG8" s="63"/>
      <c r="AH8" s="63"/>
      <c r="AI8" s="63"/>
      <c r="AL8" s="64" t="s">
        <v>94</v>
      </c>
      <c r="AM8" s="64"/>
      <c r="AN8" s="64"/>
      <c r="AO8" s="64"/>
      <c r="AP8" s="64"/>
      <c r="AQ8" s="64"/>
      <c r="AR8" s="64"/>
      <c r="AS8" s="64"/>
      <c r="AT8" s="64"/>
      <c r="AU8" s="64"/>
    </row>
    <row r="9" spans="1:47" x14ac:dyDescent="0.25">
      <c r="A9" s="58" t="s">
        <v>65</v>
      </c>
      <c r="B9" s="58" t="s">
        <v>66</v>
      </c>
      <c r="C9" s="58" t="s">
        <v>67</v>
      </c>
      <c r="D9" s="58" t="s">
        <v>68</v>
      </c>
      <c r="E9" s="58" t="s">
        <v>69</v>
      </c>
      <c r="F9" s="58" t="s">
        <v>70</v>
      </c>
      <c r="G9" s="58" t="s">
        <v>71</v>
      </c>
      <c r="H9" s="58" t="s">
        <v>72</v>
      </c>
      <c r="I9" s="58" t="s">
        <v>73</v>
      </c>
      <c r="J9" s="58" t="s">
        <v>74</v>
      </c>
      <c r="N9" s="61" t="s">
        <v>65</v>
      </c>
      <c r="O9" s="61" t="s">
        <v>66</v>
      </c>
      <c r="P9" s="61" t="s">
        <v>67</v>
      </c>
      <c r="Q9" s="61" t="s">
        <v>68</v>
      </c>
      <c r="R9" s="61" t="s">
        <v>69</v>
      </c>
      <c r="S9" s="61" t="s">
        <v>70</v>
      </c>
      <c r="T9" s="61" t="s">
        <v>71</v>
      </c>
      <c r="U9" s="61" t="s">
        <v>72</v>
      </c>
      <c r="V9" s="61" t="s">
        <v>73</v>
      </c>
      <c r="W9" s="61" t="s">
        <v>74</v>
      </c>
      <c r="Z9" s="63" t="s">
        <v>65</v>
      </c>
      <c r="AA9" s="63" t="s">
        <v>66</v>
      </c>
      <c r="AB9" s="63" t="s">
        <v>67</v>
      </c>
      <c r="AC9" s="63" t="s">
        <v>68</v>
      </c>
      <c r="AD9" s="63" t="s">
        <v>69</v>
      </c>
      <c r="AE9" s="63" t="s">
        <v>70</v>
      </c>
      <c r="AF9" s="63" t="s">
        <v>71</v>
      </c>
      <c r="AG9" s="63" t="s">
        <v>72</v>
      </c>
      <c r="AH9" s="63" t="s">
        <v>73</v>
      </c>
      <c r="AI9" s="63" t="s">
        <v>74</v>
      </c>
      <c r="AL9" s="64" t="s">
        <v>65</v>
      </c>
      <c r="AM9" s="64" t="s">
        <v>66</v>
      </c>
      <c r="AN9" s="64" t="s">
        <v>67</v>
      </c>
      <c r="AO9" s="64" t="s">
        <v>68</v>
      </c>
      <c r="AP9" s="64" t="s">
        <v>69</v>
      </c>
      <c r="AQ9" s="64" t="s">
        <v>70</v>
      </c>
      <c r="AR9" s="64" t="s">
        <v>71</v>
      </c>
      <c r="AS9" s="64" t="s">
        <v>72</v>
      </c>
      <c r="AT9" s="64" t="s">
        <v>73</v>
      </c>
      <c r="AU9" s="64" t="s">
        <v>74</v>
      </c>
    </row>
    <row r="10" spans="1:47" x14ac:dyDescent="0.25">
      <c r="A10" s="58" t="s">
        <v>75</v>
      </c>
      <c r="B10" s="58" t="s">
        <v>76</v>
      </c>
      <c r="C10" s="58">
        <v>0.20200000000000001</v>
      </c>
      <c r="D10" s="58">
        <v>0.41799999999999998</v>
      </c>
      <c r="E10" s="58">
        <v>1.3149999999999999</v>
      </c>
      <c r="F10" s="58">
        <v>0.11700000000000001</v>
      </c>
      <c r="G10" s="58">
        <v>0.51400000000000001</v>
      </c>
      <c r="H10" s="58">
        <v>362</v>
      </c>
      <c r="I10" s="58">
        <v>0</v>
      </c>
      <c r="J10" s="58">
        <v>0</v>
      </c>
      <c r="N10" s="61" t="s">
        <v>75</v>
      </c>
      <c r="O10" s="61" t="s">
        <v>76</v>
      </c>
      <c r="P10" s="61">
        <v>0.19800000000000001</v>
      </c>
      <c r="Q10" s="61">
        <v>0.72299999999999998</v>
      </c>
      <c r="R10" s="61">
        <v>4.4020000000000001</v>
      </c>
      <c r="S10" s="61">
        <v>0.74199999999999999</v>
      </c>
      <c r="T10" s="61">
        <v>1.64</v>
      </c>
      <c r="U10" s="61">
        <v>542</v>
      </c>
      <c r="V10" s="61">
        <v>1</v>
      </c>
      <c r="W10" s="61">
        <v>0</v>
      </c>
      <c r="Z10" s="63" t="s">
        <v>75</v>
      </c>
      <c r="AA10" s="63" t="s">
        <v>76</v>
      </c>
      <c r="AB10" s="63">
        <v>0.20499999999999999</v>
      </c>
      <c r="AC10" s="63">
        <v>3.395</v>
      </c>
      <c r="AD10" s="63">
        <v>10.855</v>
      </c>
      <c r="AE10" s="63">
        <v>2.1739999999999999</v>
      </c>
      <c r="AF10" s="63">
        <v>6.327</v>
      </c>
      <c r="AG10" s="63">
        <v>719</v>
      </c>
      <c r="AH10" s="63">
        <v>0</v>
      </c>
      <c r="AI10" s="63">
        <v>0</v>
      </c>
      <c r="AL10" s="64" t="s">
        <v>75</v>
      </c>
      <c r="AM10" s="64" t="s">
        <v>76</v>
      </c>
      <c r="AN10" s="64">
        <v>12.659000000000001</v>
      </c>
      <c r="AO10" s="64">
        <v>57.183999999999997</v>
      </c>
      <c r="AP10" s="64">
        <v>72.843999999999994</v>
      </c>
      <c r="AQ10" s="64">
        <v>10.936999999999999</v>
      </c>
      <c r="AR10" s="64">
        <v>67.257999999999996</v>
      </c>
      <c r="AS10" s="64">
        <v>702</v>
      </c>
      <c r="AT10" s="64">
        <v>1</v>
      </c>
      <c r="AU10" s="64">
        <v>0</v>
      </c>
    </row>
    <row r="11" spans="1:47" x14ac:dyDescent="0.25">
      <c r="A11" s="58" t="s">
        <v>53</v>
      </c>
      <c r="B11" s="58" t="s">
        <v>72</v>
      </c>
      <c r="C11" s="58">
        <v>3.2000000000000001E-2</v>
      </c>
      <c r="D11" s="58">
        <v>4.1000000000000002E-2</v>
      </c>
      <c r="E11" s="58">
        <v>6.3E-2</v>
      </c>
      <c r="F11" s="58">
        <v>5.0000000000000001E-3</v>
      </c>
      <c r="G11" s="58">
        <v>4.8000000000000001E-2</v>
      </c>
      <c r="H11" s="58">
        <v>190</v>
      </c>
      <c r="I11" s="58">
        <v>0</v>
      </c>
      <c r="J11" s="58">
        <v>0</v>
      </c>
      <c r="N11" s="61" t="s">
        <v>50</v>
      </c>
      <c r="O11" s="61" t="s">
        <v>72</v>
      </c>
      <c r="P11" s="61">
        <v>5.0999999999999997E-2</v>
      </c>
      <c r="Q11" s="61">
        <v>0.13700000000000001</v>
      </c>
      <c r="R11" s="61">
        <v>2.9089999999999998</v>
      </c>
      <c r="S11" s="61">
        <v>0.29799999999999999</v>
      </c>
      <c r="T11" s="61">
        <v>0.09</v>
      </c>
      <c r="U11" s="61">
        <v>542</v>
      </c>
      <c r="V11" s="61">
        <v>0</v>
      </c>
      <c r="W11" s="61">
        <v>0</v>
      </c>
      <c r="Z11" s="63" t="s">
        <v>50</v>
      </c>
      <c r="AA11" s="63" t="s">
        <v>73</v>
      </c>
      <c r="AB11" s="63">
        <v>5.0999999999999997E-2</v>
      </c>
      <c r="AC11" s="63">
        <v>0.92500000000000004</v>
      </c>
      <c r="AD11" s="63">
        <v>5.6760000000000002</v>
      </c>
      <c r="AE11" s="63">
        <v>1.103</v>
      </c>
      <c r="AF11" s="63">
        <v>2.6739999999999999</v>
      </c>
      <c r="AG11" s="63">
        <v>726</v>
      </c>
      <c r="AH11" s="63">
        <v>0</v>
      </c>
      <c r="AI11" s="63">
        <v>0</v>
      </c>
      <c r="AL11" s="64" t="s">
        <v>50</v>
      </c>
      <c r="AM11" s="64" t="s">
        <v>73</v>
      </c>
      <c r="AN11" s="64">
        <v>4.3540000000000001</v>
      </c>
      <c r="AO11" s="64">
        <v>15.978999999999999</v>
      </c>
      <c r="AP11" s="64">
        <v>19.623999999999999</v>
      </c>
      <c r="AQ11" s="64">
        <v>1.675</v>
      </c>
      <c r="AR11" s="64">
        <v>17.831</v>
      </c>
      <c r="AS11" s="64">
        <v>712</v>
      </c>
      <c r="AT11" s="64">
        <v>0</v>
      </c>
      <c r="AU11" s="64">
        <v>0</v>
      </c>
    </row>
    <row r="12" spans="1:47" x14ac:dyDescent="0.25">
      <c r="A12" s="58" t="s">
        <v>53</v>
      </c>
      <c r="B12" s="58" t="s">
        <v>72</v>
      </c>
      <c r="C12" s="58">
        <v>3.2000000000000001E-2</v>
      </c>
      <c r="D12" s="58">
        <v>4.1000000000000002E-2</v>
      </c>
      <c r="E12" s="58">
        <v>6.3E-2</v>
      </c>
      <c r="F12" s="58">
        <v>5.0000000000000001E-3</v>
      </c>
      <c r="G12" s="58">
        <v>4.8000000000000001E-2</v>
      </c>
      <c r="H12" s="58">
        <v>190</v>
      </c>
      <c r="I12" s="58">
        <v>0</v>
      </c>
      <c r="J12" s="58">
        <v>0</v>
      </c>
      <c r="N12" s="61" t="s">
        <v>64</v>
      </c>
      <c r="O12" s="61" t="s">
        <v>72</v>
      </c>
      <c r="P12" s="61">
        <v>6.6000000000000003E-2</v>
      </c>
      <c r="Q12" s="61">
        <v>0.185</v>
      </c>
      <c r="R12" s="61">
        <v>3.4540000000000002</v>
      </c>
      <c r="S12" s="61">
        <v>0.378</v>
      </c>
      <c r="T12" s="61">
        <v>0.155</v>
      </c>
      <c r="U12" s="61">
        <v>447</v>
      </c>
      <c r="V12" s="61">
        <v>1</v>
      </c>
      <c r="W12" s="61">
        <v>0</v>
      </c>
      <c r="Z12" s="63" t="s">
        <v>64</v>
      </c>
      <c r="AA12" s="63" t="s">
        <v>72</v>
      </c>
      <c r="AB12" s="63">
        <v>7.6999999999999999E-2</v>
      </c>
      <c r="AC12" s="63">
        <v>0.88900000000000001</v>
      </c>
      <c r="AD12" s="63">
        <v>5.0149999999999997</v>
      </c>
      <c r="AE12" s="63">
        <v>0.99299999999999999</v>
      </c>
      <c r="AF12" s="63">
        <v>2.2909999999999999</v>
      </c>
      <c r="AG12" s="63">
        <v>597</v>
      </c>
      <c r="AH12" s="63">
        <v>0</v>
      </c>
      <c r="AI12" s="63">
        <v>0</v>
      </c>
      <c r="AL12" s="64" t="s">
        <v>64</v>
      </c>
      <c r="AM12" s="64" t="s">
        <v>73</v>
      </c>
      <c r="AN12" s="64">
        <v>6.9320000000000004</v>
      </c>
      <c r="AO12" s="64">
        <v>16.286000000000001</v>
      </c>
      <c r="AP12" s="64">
        <v>19.722000000000001</v>
      </c>
      <c r="AQ12" s="64">
        <v>1.631</v>
      </c>
      <c r="AR12" s="64">
        <v>18.126999999999999</v>
      </c>
      <c r="AS12" s="64">
        <v>555</v>
      </c>
      <c r="AT12" s="64">
        <v>0</v>
      </c>
      <c r="AU12" s="64">
        <v>0</v>
      </c>
    </row>
    <row r="13" spans="1:47" x14ac:dyDescent="0.25">
      <c r="A13" s="58" t="s">
        <v>60</v>
      </c>
      <c r="B13" s="58" t="s">
        <v>72</v>
      </c>
      <c r="C13" s="58">
        <v>7.5999999999999998E-2</v>
      </c>
      <c r="D13" s="58">
        <v>8.8999999999999996E-2</v>
      </c>
      <c r="E13" s="58">
        <v>0.13800000000000001</v>
      </c>
      <c r="F13" s="58">
        <v>1.2E-2</v>
      </c>
      <c r="G13" s="58">
        <v>9.5000000000000001E-2</v>
      </c>
      <c r="H13" s="58">
        <v>62</v>
      </c>
      <c r="I13" s="58">
        <v>0</v>
      </c>
      <c r="J13" s="58">
        <v>0</v>
      </c>
      <c r="N13" s="61" t="s">
        <v>51</v>
      </c>
      <c r="O13" s="61" t="s">
        <v>72</v>
      </c>
      <c r="P13" s="61">
        <v>7.4999999999999997E-2</v>
      </c>
      <c r="Q13" s="61">
        <v>0.25800000000000001</v>
      </c>
      <c r="R13" s="61">
        <v>3.8839999999999999</v>
      </c>
      <c r="S13" s="61">
        <v>0.51700000000000002</v>
      </c>
      <c r="T13" s="61">
        <v>0.186</v>
      </c>
      <c r="U13" s="61">
        <v>285</v>
      </c>
      <c r="V13" s="61">
        <v>0</v>
      </c>
      <c r="W13" s="61">
        <v>0</v>
      </c>
      <c r="Z13" s="63" t="s">
        <v>51</v>
      </c>
      <c r="AA13" s="63" t="s">
        <v>73</v>
      </c>
      <c r="AB13" s="63">
        <v>7.5999999999999998E-2</v>
      </c>
      <c r="AC13" s="63">
        <v>0.95799999999999996</v>
      </c>
      <c r="AD13" s="63">
        <v>6.5129999999999999</v>
      </c>
      <c r="AE13" s="63">
        <v>1.121</v>
      </c>
      <c r="AF13" s="63">
        <v>2.7290000000000001</v>
      </c>
      <c r="AG13" s="63">
        <v>381</v>
      </c>
      <c r="AH13" s="63">
        <v>0</v>
      </c>
      <c r="AI13" s="63">
        <v>0</v>
      </c>
      <c r="AL13" s="64" t="s">
        <v>51</v>
      </c>
      <c r="AM13" s="64" t="s">
        <v>73</v>
      </c>
      <c r="AN13" s="64">
        <v>5.9829999999999997</v>
      </c>
      <c r="AO13" s="64">
        <v>15.946999999999999</v>
      </c>
      <c r="AP13" s="64">
        <v>19.655000000000001</v>
      </c>
      <c r="AQ13" s="64">
        <v>1.89</v>
      </c>
      <c r="AR13" s="64">
        <v>17.838000000000001</v>
      </c>
      <c r="AS13" s="64">
        <v>329</v>
      </c>
      <c r="AT13" s="64">
        <v>0</v>
      </c>
      <c r="AU13" s="64">
        <v>0</v>
      </c>
    </row>
    <row r="14" spans="1:47" x14ac:dyDescent="0.25">
      <c r="A14" s="58" t="s">
        <v>56</v>
      </c>
      <c r="B14" s="58" t="s">
        <v>72</v>
      </c>
      <c r="C14" s="58">
        <v>4.7E-2</v>
      </c>
      <c r="D14" s="58">
        <v>6.9000000000000006E-2</v>
      </c>
      <c r="E14" s="58">
        <v>0.55300000000000005</v>
      </c>
      <c r="F14" s="58">
        <v>7.0999999999999994E-2</v>
      </c>
      <c r="G14" s="58">
        <v>7.3999999999999996E-2</v>
      </c>
      <c r="H14" s="58">
        <v>48</v>
      </c>
      <c r="I14" s="58">
        <v>0</v>
      </c>
      <c r="J14" s="58">
        <v>0</v>
      </c>
      <c r="N14" s="61" t="s">
        <v>52</v>
      </c>
      <c r="O14" s="61" t="s">
        <v>72</v>
      </c>
      <c r="P14" s="61">
        <v>3.1E-2</v>
      </c>
      <c r="Q14" s="61">
        <v>5.8999999999999997E-2</v>
      </c>
      <c r="R14" s="61">
        <v>0.97399999999999998</v>
      </c>
      <c r="S14" s="61">
        <v>9.7000000000000003E-2</v>
      </c>
      <c r="T14" s="61">
        <v>0.06</v>
      </c>
      <c r="U14" s="61">
        <v>286</v>
      </c>
      <c r="V14" s="61">
        <v>0</v>
      </c>
      <c r="W14" s="61">
        <v>0</v>
      </c>
      <c r="Z14" s="63" t="s">
        <v>52</v>
      </c>
      <c r="AA14" s="63" t="s">
        <v>72</v>
      </c>
      <c r="AB14" s="63">
        <v>3.1E-2</v>
      </c>
      <c r="AC14" s="63">
        <v>0.28599999999999998</v>
      </c>
      <c r="AD14" s="63">
        <v>2.3359999999999999</v>
      </c>
      <c r="AE14" s="63">
        <v>0.47099999999999997</v>
      </c>
      <c r="AF14" s="63">
        <v>0.96599999999999997</v>
      </c>
      <c r="AG14" s="63">
        <v>380</v>
      </c>
      <c r="AH14" s="63">
        <v>0</v>
      </c>
      <c r="AI14" s="63">
        <v>0</v>
      </c>
      <c r="AL14" s="64" t="s">
        <v>52</v>
      </c>
      <c r="AM14" s="64" t="s">
        <v>73</v>
      </c>
      <c r="AN14" s="64">
        <v>1.393</v>
      </c>
      <c r="AO14" s="64">
        <v>5.2839999999999998</v>
      </c>
      <c r="AP14" s="64">
        <v>7.226</v>
      </c>
      <c r="AQ14" s="64">
        <v>0.83899999999999997</v>
      </c>
      <c r="AR14" s="64">
        <v>6.3440000000000003</v>
      </c>
      <c r="AS14" s="64">
        <v>329</v>
      </c>
      <c r="AT14" s="64">
        <v>0</v>
      </c>
      <c r="AU14" s="64">
        <v>0</v>
      </c>
    </row>
    <row r="15" spans="1:47" x14ac:dyDescent="0.25">
      <c r="A15" s="58" t="s">
        <v>52</v>
      </c>
      <c r="B15" s="58" t="s">
        <v>72</v>
      </c>
      <c r="C15" s="58">
        <v>0.03</v>
      </c>
      <c r="D15" s="58">
        <v>4.4999999999999998E-2</v>
      </c>
      <c r="E15" s="58">
        <v>0.08</v>
      </c>
      <c r="F15" s="58">
        <v>8.0000000000000002E-3</v>
      </c>
      <c r="G15" s="58">
        <v>5.6000000000000001E-2</v>
      </c>
      <c r="H15" s="58">
        <v>190</v>
      </c>
      <c r="I15" s="58">
        <v>0</v>
      </c>
      <c r="J15" s="58">
        <v>0</v>
      </c>
      <c r="N15" s="61" t="s">
        <v>53</v>
      </c>
      <c r="O15" s="61" t="s">
        <v>72</v>
      </c>
      <c r="P15" s="61">
        <v>3.1E-2</v>
      </c>
      <c r="Q15" s="61">
        <v>4.1000000000000002E-2</v>
      </c>
      <c r="R15" s="61">
        <v>9.0999999999999998E-2</v>
      </c>
      <c r="S15" s="61">
        <v>8.0000000000000002E-3</v>
      </c>
      <c r="T15" s="61">
        <v>5.0999999999999997E-2</v>
      </c>
      <c r="U15" s="61">
        <v>286</v>
      </c>
      <c r="V15" s="61">
        <v>0</v>
      </c>
      <c r="W15" s="61">
        <v>0</v>
      </c>
      <c r="Z15" s="63" t="s">
        <v>53</v>
      </c>
      <c r="AA15" s="63" t="s">
        <v>72</v>
      </c>
      <c r="AB15" s="63">
        <v>3.1E-2</v>
      </c>
      <c r="AC15" s="63">
        <v>4.3999999999999997E-2</v>
      </c>
      <c r="AD15" s="63">
        <v>0.76</v>
      </c>
      <c r="AE15" s="63">
        <v>4.4999999999999998E-2</v>
      </c>
      <c r="AF15" s="63">
        <v>0.05</v>
      </c>
      <c r="AG15" s="63">
        <v>381</v>
      </c>
      <c r="AH15" s="63">
        <v>0</v>
      </c>
      <c r="AI15" s="63">
        <v>0</v>
      </c>
      <c r="AL15" s="64" t="s">
        <v>53</v>
      </c>
      <c r="AM15" s="64" t="s">
        <v>72</v>
      </c>
      <c r="AN15" s="64">
        <v>3.1E-2</v>
      </c>
      <c r="AO15" s="64">
        <v>5.6000000000000001E-2</v>
      </c>
      <c r="AP15" s="64">
        <v>4.8230000000000004</v>
      </c>
      <c r="AQ15" s="64">
        <v>0.26600000000000001</v>
      </c>
      <c r="AR15" s="64">
        <v>4.5999999999999999E-2</v>
      </c>
      <c r="AS15" s="64">
        <v>329</v>
      </c>
      <c r="AT15" s="64">
        <v>0</v>
      </c>
      <c r="AU15" s="64">
        <v>0</v>
      </c>
    </row>
    <row r="16" spans="1:47" x14ac:dyDescent="0.25">
      <c r="A16" s="58" t="s">
        <v>51</v>
      </c>
      <c r="B16" s="58" t="s">
        <v>72</v>
      </c>
      <c r="C16" s="58">
        <v>7.8E-2</v>
      </c>
      <c r="D16" s="58">
        <v>0.123</v>
      </c>
      <c r="E16" s="58">
        <v>0.92800000000000005</v>
      </c>
      <c r="F16" s="58">
        <v>0.06</v>
      </c>
      <c r="G16" s="58">
        <v>0.13900000000000001</v>
      </c>
      <c r="H16" s="58">
        <v>190</v>
      </c>
      <c r="I16" s="58">
        <v>0</v>
      </c>
      <c r="J16" s="58">
        <v>0</v>
      </c>
      <c r="N16" s="61" t="s">
        <v>54</v>
      </c>
      <c r="O16" s="61" t="s">
        <v>72</v>
      </c>
      <c r="P16" s="61">
        <v>3.3000000000000002E-2</v>
      </c>
      <c r="Q16" s="61">
        <v>0.13200000000000001</v>
      </c>
      <c r="R16" s="61">
        <v>1.984</v>
      </c>
      <c r="S16" s="61">
        <v>0.33500000000000002</v>
      </c>
      <c r="T16" s="61">
        <v>7.8E-2</v>
      </c>
      <c r="U16" s="61">
        <v>179</v>
      </c>
      <c r="W16" s="61">
        <v>0</v>
      </c>
      <c r="Z16" s="63" t="s">
        <v>54</v>
      </c>
      <c r="AA16" s="63" t="s">
        <v>72</v>
      </c>
      <c r="AB16" s="63">
        <v>3.2000000000000001E-2</v>
      </c>
      <c r="AC16" s="63">
        <v>0.58299999999999996</v>
      </c>
      <c r="AD16" s="63">
        <v>3.0230000000000001</v>
      </c>
      <c r="AE16" s="63">
        <v>0.69299999999999995</v>
      </c>
      <c r="AF16" s="63">
        <v>1.748</v>
      </c>
      <c r="AG16" s="63">
        <v>239</v>
      </c>
      <c r="AH16" s="63">
        <v>0</v>
      </c>
      <c r="AI16" s="63">
        <v>0</v>
      </c>
      <c r="AL16" s="64" t="s">
        <v>54</v>
      </c>
      <c r="AM16" s="64" t="s">
        <v>73</v>
      </c>
      <c r="AN16" s="64">
        <v>1.8240000000000001</v>
      </c>
      <c r="AO16" s="64">
        <v>5.39</v>
      </c>
      <c r="AP16" s="64">
        <v>7.2469999999999999</v>
      </c>
      <c r="AQ16" s="64">
        <v>0.81100000000000005</v>
      </c>
      <c r="AR16" s="64">
        <v>6.4290000000000003</v>
      </c>
      <c r="AS16" s="64">
        <v>194</v>
      </c>
      <c r="AT16" s="64">
        <v>0</v>
      </c>
      <c r="AU16" s="64">
        <v>0</v>
      </c>
    </row>
    <row r="17" spans="1:47" x14ac:dyDescent="0.25">
      <c r="A17" s="58" t="s">
        <v>55</v>
      </c>
      <c r="B17" s="58" t="s">
        <v>72</v>
      </c>
      <c r="C17" s="58">
        <v>7.6999999999999999E-2</v>
      </c>
      <c r="D17" s="58">
        <v>0.123</v>
      </c>
      <c r="E17" s="58">
        <v>0.17299999999999999</v>
      </c>
      <c r="F17" s="58">
        <v>1.7000000000000001E-2</v>
      </c>
      <c r="G17" s="58">
        <v>0.14499999999999999</v>
      </c>
      <c r="H17" s="58">
        <v>180</v>
      </c>
      <c r="I17" s="58">
        <v>0</v>
      </c>
      <c r="J17" s="58">
        <v>0</v>
      </c>
      <c r="N17" s="61" t="s">
        <v>55</v>
      </c>
      <c r="O17" s="61" t="s">
        <v>72</v>
      </c>
      <c r="P17" s="61">
        <v>7.9000000000000001E-2</v>
      </c>
      <c r="Q17" s="61">
        <v>0.151</v>
      </c>
      <c r="R17" s="61">
        <v>2.57</v>
      </c>
      <c r="S17" s="61">
        <v>0.22500000000000001</v>
      </c>
      <c r="T17" s="61">
        <v>0.14899999999999999</v>
      </c>
      <c r="U17" s="61">
        <v>267</v>
      </c>
      <c r="V17" s="61"/>
      <c r="W17" s="61"/>
      <c r="Z17" s="63" t="s">
        <v>55</v>
      </c>
      <c r="AA17" s="63" t="s">
        <v>72</v>
      </c>
      <c r="AB17" s="63">
        <v>8.5000000000000006E-2</v>
      </c>
      <c r="AC17" s="63">
        <v>0.68799999999999994</v>
      </c>
      <c r="AD17" s="63">
        <v>5.0170000000000003</v>
      </c>
      <c r="AE17" s="63">
        <v>0.94499999999999995</v>
      </c>
      <c r="AF17" s="63">
        <v>2.032</v>
      </c>
      <c r="AG17" s="63">
        <v>356</v>
      </c>
      <c r="AH17" s="63">
        <v>0</v>
      </c>
      <c r="AI17" s="63">
        <v>0</v>
      </c>
      <c r="AL17" s="64" t="s">
        <v>55</v>
      </c>
      <c r="AM17" s="64" t="s">
        <v>73</v>
      </c>
      <c r="AN17" s="64">
        <v>2.1560000000000001</v>
      </c>
      <c r="AO17" s="64">
        <v>13.569000000000001</v>
      </c>
      <c r="AP17" s="64">
        <v>19.209</v>
      </c>
      <c r="AQ17" s="64">
        <v>3.9630000000000001</v>
      </c>
      <c r="AR17" s="64">
        <v>17.523</v>
      </c>
      <c r="AS17" s="64">
        <v>355</v>
      </c>
      <c r="AT17" s="64">
        <v>0</v>
      </c>
      <c r="AU17" s="64">
        <v>0</v>
      </c>
    </row>
    <row r="18" spans="1:47" x14ac:dyDescent="0.25">
      <c r="A18" s="58" t="s">
        <v>58</v>
      </c>
      <c r="B18" s="58" t="s">
        <v>72</v>
      </c>
      <c r="C18" s="58">
        <v>3.1E-2</v>
      </c>
      <c r="D18" s="58">
        <v>4.4999999999999998E-2</v>
      </c>
      <c r="E18" s="58">
        <v>7.3999999999999996E-2</v>
      </c>
      <c r="F18" s="58">
        <v>7.0000000000000001E-3</v>
      </c>
      <c r="G18" s="58">
        <v>5.0999999999999997E-2</v>
      </c>
      <c r="H18" s="58">
        <v>63</v>
      </c>
      <c r="I18" s="58">
        <v>0</v>
      </c>
      <c r="J18" s="58">
        <v>0</v>
      </c>
      <c r="N18" s="61" t="s">
        <v>56</v>
      </c>
      <c r="O18" s="61" t="s">
        <v>72</v>
      </c>
      <c r="P18" s="61">
        <v>4.1000000000000002E-2</v>
      </c>
      <c r="Q18" s="61">
        <v>0.06</v>
      </c>
      <c r="R18" s="61">
        <v>0.107</v>
      </c>
      <c r="S18" s="61">
        <v>1.2999999999999999E-2</v>
      </c>
      <c r="T18" s="61">
        <v>7.6999999999999999E-2</v>
      </c>
      <c r="U18" s="61">
        <v>72</v>
      </c>
      <c r="V18" s="61">
        <v>0</v>
      </c>
      <c r="W18" s="61">
        <v>0</v>
      </c>
      <c r="Z18" s="63" t="s">
        <v>56</v>
      </c>
      <c r="AA18" s="63" t="s">
        <v>72</v>
      </c>
      <c r="AB18" s="63">
        <v>4.4999999999999998E-2</v>
      </c>
      <c r="AC18" s="63">
        <v>0.255</v>
      </c>
      <c r="AD18" s="63">
        <v>2.016</v>
      </c>
      <c r="AE18" s="63">
        <v>0.40899999999999997</v>
      </c>
      <c r="AF18" s="63">
        <v>0.71799999999999997</v>
      </c>
      <c r="AG18" s="63">
        <v>96</v>
      </c>
      <c r="AH18" s="63">
        <v>0</v>
      </c>
      <c r="AI18" s="63">
        <v>0</v>
      </c>
      <c r="AL18" s="64" t="s">
        <v>56</v>
      </c>
      <c r="AM18" s="64" t="s">
        <v>73</v>
      </c>
      <c r="AN18" s="64">
        <v>2.1480000000000001</v>
      </c>
      <c r="AO18" s="64">
        <v>5.1970000000000001</v>
      </c>
      <c r="AP18" s="64">
        <v>6.8840000000000003</v>
      </c>
      <c r="AQ18" s="64">
        <v>0.81799999999999995</v>
      </c>
      <c r="AR18" s="64">
        <v>6.3410000000000002</v>
      </c>
      <c r="AS18" s="64">
        <v>74</v>
      </c>
      <c r="AT18" s="64">
        <v>1</v>
      </c>
      <c r="AU18" s="64">
        <v>0</v>
      </c>
    </row>
    <row r="19" spans="1:47" x14ac:dyDescent="0.25">
      <c r="A19" s="58" t="s">
        <v>50</v>
      </c>
      <c r="B19" s="58" t="s">
        <v>72</v>
      </c>
      <c r="C19" s="58">
        <v>5.1999999999999998E-2</v>
      </c>
      <c r="D19" s="58">
        <v>6.8000000000000005E-2</v>
      </c>
      <c r="E19" s="58">
        <v>0.96099999999999997</v>
      </c>
      <c r="F19" s="58">
        <v>4.8000000000000001E-2</v>
      </c>
      <c r="G19" s="58">
        <v>7.6999999999999999E-2</v>
      </c>
      <c r="H19" s="58">
        <v>363</v>
      </c>
      <c r="I19" s="58">
        <v>0</v>
      </c>
      <c r="J19" s="58">
        <v>0</v>
      </c>
      <c r="N19" s="61" t="s">
        <v>57</v>
      </c>
      <c r="O19" s="61" t="s">
        <v>72</v>
      </c>
      <c r="P19" s="61">
        <v>4.9000000000000002E-2</v>
      </c>
      <c r="Q19" s="61">
        <v>7.3999999999999996E-2</v>
      </c>
      <c r="R19" s="61">
        <v>2.0790000000000002</v>
      </c>
      <c r="S19" s="61">
        <v>0.13</v>
      </c>
      <c r="T19" s="61">
        <v>7.4999999999999997E-2</v>
      </c>
      <c r="U19" s="61">
        <v>341</v>
      </c>
      <c r="V19" s="61"/>
      <c r="W19" s="61"/>
      <c r="Z19" s="63" t="s">
        <v>57</v>
      </c>
      <c r="AA19" s="63" t="s">
        <v>72</v>
      </c>
      <c r="AB19" s="63">
        <v>0.05</v>
      </c>
      <c r="AC19" s="63">
        <v>0.309</v>
      </c>
      <c r="AD19" s="63">
        <v>2.9220000000000002</v>
      </c>
      <c r="AE19" s="63">
        <v>0.57399999999999995</v>
      </c>
      <c r="AF19" s="63">
        <v>1.1779999999999999</v>
      </c>
      <c r="AG19" s="63">
        <v>454</v>
      </c>
      <c r="AH19" s="63">
        <v>0</v>
      </c>
      <c r="AI19" s="63">
        <v>0</v>
      </c>
      <c r="AL19" s="64" t="s">
        <v>57</v>
      </c>
      <c r="AM19" s="64" t="s">
        <v>73</v>
      </c>
      <c r="AN19" s="64">
        <v>5.2999999999999999E-2</v>
      </c>
      <c r="AO19" s="64">
        <v>7.8049999999999997</v>
      </c>
      <c r="AP19" s="64">
        <v>13.273999999999999</v>
      </c>
      <c r="AQ19" s="64">
        <v>2.8570000000000002</v>
      </c>
      <c r="AR19" s="64">
        <v>11.829000000000001</v>
      </c>
      <c r="AS19" s="64">
        <v>411</v>
      </c>
      <c r="AT19" s="64">
        <v>0</v>
      </c>
      <c r="AU19" s="64">
        <v>0</v>
      </c>
    </row>
    <row r="20" spans="1:47" x14ac:dyDescent="0.25">
      <c r="A20" s="58" t="s">
        <v>64</v>
      </c>
      <c r="B20" s="58" t="s">
        <v>72</v>
      </c>
      <c r="C20" s="58">
        <v>7.6999999999999999E-2</v>
      </c>
      <c r="D20" s="58">
        <v>9.6000000000000002E-2</v>
      </c>
      <c r="E20" s="58">
        <v>0.14299999999999999</v>
      </c>
      <c r="F20" s="58">
        <v>1.4E-2</v>
      </c>
      <c r="G20" s="58">
        <v>0.123</v>
      </c>
      <c r="H20" s="58">
        <v>298</v>
      </c>
      <c r="I20" s="58">
        <v>0</v>
      </c>
      <c r="J20" s="58">
        <v>0</v>
      </c>
      <c r="N20" s="61" t="s">
        <v>58</v>
      </c>
      <c r="O20" s="61" t="s">
        <v>72</v>
      </c>
      <c r="P20" s="61">
        <v>3.1E-2</v>
      </c>
      <c r="Q20" s="61">
        <v>7.3999999999999996E-2</v>
      </c>
      <c r="R20" s="61">
        <v>1.78</v>
      </c>
      <c r="S20" s="61">
        <v>0.20599999999999999</v>
      </c>
      <c r="T20" s="61">
        <v>5.0999999999999997E-2</v>
      </c>
      <c r="U20" s="61">
        <v>94</v>
      </c>
      <c r="V20" s="61">
        <v>0</v>
      </c>
      <c r="Z20" s="63" t="s">
        <v>58</v>
      </c>
      <c r="AA20" s="63" t="s">
        <v>72</v>
      </c>
      <c r="AB20" s="63">
        <v>0.03</v>
      </c>
      <c r="AC20" s="63">
        <v>0.42</v>
      </c>
      <c r="AD20" s="63">
        <v>2.5510000000000002</v>
      </c>
      <c r="AE20" s="63">
        <v>0.59099999999999997</v>
      </c>
      <c r="AF20" s="63">
        <v>1.3129999999999999</v>
      </c>
      <c r="AG20" s="63">
        <v>127</v>
      </c>
      <c r="AH20" s="63">
        <v>0</v>
      </c>
      <c r="AI20" s="63">
        <v>0</v>
      </c>
      <c r="AL20" s="64" t="s">
        <v>58</v>
      </c>
      <c r="AM20" s="64" t="s">
        <v>73</v>
      </c>
      <c r="AN20" s="64">
        <v>3.681</v>
      </c>
      <c r="AO20" s="64">
        <v>10.840999999999999</v>
      </c>
      <c r="AP20" s="64">
        <v>13.741</v>
      </c>
      <c r="AQ20" s="64">
        <v>1.3149999999999999</v>
      </c>
      <c r="AR20" s="64">
        <v>12.196999999999999</v>
      </c>
      <c r="AS20" s="64">
        <v>157</v>
      </c>
      <c r="AT20" s="64">
        <v>0</v>
      </c>
      <c r="AU20" s="64">
        <v>0</v>
      </c>
    </row>
    <row r="21" spans="1:47" x14ac:dyDescent="0.25">
      <c r="A21" s="58" t="s">
        <v>57</v>
      </c>
      <c r="B21" s="58" t="s">
        <v>72</v>
      </c>
      <c r="C21" s="58">
        <v>0.05</v>
      </c>
      <c r="D21" s="58">
        <v>6.4000000000000001E-2</v>
      </c>
      <c r="E21" s="58">
        <v>0.112</v>
      </c>
      <c r="F21" s="58">
        <v>1.0999999999999999E-2</v>
      </c>
      <c r="G21" s="58">
        <v>8.2000000000000003E-2</v>
      </c>
      <c r="H21" s="58">
        <v>228</v>
      </c>
      <c r="I21" s="58">
        <v>0</v>
      </c>
      <c r="J21" s="58">
        <v>0</v>
      </c>
      <c r="N21" s="61" t="s">
        <v>59</v>
      </c>
      <c r="O21" s="61" t="s">
        <v>72</v>
      </c>
      <c r="P21" s="61">
        <v>2.7E-2</v>
      </c>
      <c r="Q21" s="61">
        <v>3.9E-2</v>
      </c>
      <c r="R21" s="61">
        <v>0.32900000000000001</v>
      </c>
      <c r="S21" s="61">
        <v>0.03</v>
      </c>
      <c r="T21" s="61">
        <v>4.2999999999999997E-2</v>
      </c>
      <c r="U21" s="61">
        <v>95</v>
      </c>
      <c r="V21" s="62">
        <v>0</v>
      </c>
      <c r="W21" s="62">
        <v>0</v>
      </c>
      <c r="Z21" s="63" t="s">
        <v>59</v>
      </c>
      <c r="AA21" s="63" t="s">
        <v>72</v>
      </c>
      <c r="AB21" s="63">
        <v>2.8000000000000001E-2</v>
      </c>
      <c r="AC21" s="63">
        <v>0.23599999999999999</v>
      </c>
      <c r="AD21" s="63">
        <v>2.1280000000000001</v>
      </c>
      <c r="AE21" s="63">
        <v>0.46899999999999997</v>
      </c>
      <c r="AF21" s="63">
        <v>0.61499999999999999</v>
      </c>
      <c r="AG21" s="63">
        <v>125</v>
      </c>
      <c r="AH21" s="63">
        <v>0</v>
      </c>
      <c r="AI21" s="63">
        <v>0</v>
      </c>
      <c r="AL21" s="64" t="s">
        <v>59</v>
      </c>
      <c r="AM21" s="64" t="s">
        <v>73</v>
      </c>
      <c r="AN21" s="64">
        <v>1.111</v>
      </c>
      <c r="AO21" s="64">
        <v>4.8369999999999997</v>
      </c>
      <c r="AP21" s="64">
        <v>6.101</v>
      </c>
      <c r="AQ21" s="64">
        <v>0.753</v>
      </c>
      <c r="AR21" s="64">
        <v>5.319</v>
      </c>
      <c r="AS21" s="64">
        <v>156</v>
      </c>
      <c r="AT21" s="64">
        <v>0</v>
      </c>
      <c r="AU21" s="64">
        <v>0</v>
      </c>
    </row>
    <row r="22" spans="1:47" x14ac:dyDescent="0.25">
      <c r="A22" s="58" t="s">
        <v>54</v>
      </c>
      <c r="B22" s="58" t="s">
        <v>72</v>
      </c>
      <c r="C22" s="58">
        <v>3.3000000000000002E-2</v>
      </c>
      <c r="D22" s="58">
        <v>5.0999999999999997E-2</v>
      </c>
      <c r="E22" s="58">
        <v>8.1000000000000003E-2</v>
      </c>
      <c r="F22" s="58">
        <v>1.0999999999999999E-2</v>
      </c>
      <c r="G22" s="58">
        <v>6.5000000000000002E-2</v>
      </c>
      <c r="H22" s="58">
        <v>120</v>
      </c>
      <c r="I22" s="58">
        <v>0</v>
      </c>
      <c r="J22" s="58">
        <v>0</v>
      </c>
      <c r="N22" s="61" t="s">
        <v>60</v>
      </c>
      <c r="O22" s="61" t="s">
        <v>72</v>
      </c>
      <c r="P22" s="61">
        <v>7.5999999999999998E-2</v>
      </c>
      <c r="Q22" s="61">
        <v>0.29299999999999998</v>
      </c>
      <c r="R22" s="61">
        <v>3.8079999999999998</v>
      </c>
      <c r="S22" s="61">
        <v>0.60099999999999998</v>
      </c>
      <c r="T22" s="61">
        <v>0.70299999999999996</v>
      </c>
      <c r="U22" s="61">
        <v>96</v>
      </c>
      <c r="V22" s="62">
        <v>1</v>
      </c>
      <c r="W22" s="62">
        <v>0</v>
      </c>
      <c r="Z22" s="63" t="s">
        <v>60</v>
      </c>
      <c r="AA22" s="63" t="s">
        <v>72</v>
      </c>
      <c r="AB22" s="63">
        <v>7.0999999999999994E-2</v>
      </c>
      <c r="AC22" s="63">
        <v>1.137</v>
      </c>
      <c r="AD22" s="63">
        <v>4.7439999999999998</v>
      </c>
      <c r="AE22" s="63">
        <v>1.0509999999999999</v>
      </c>
      <c r="AF22" s="63">
        <v>2.3660000000000001</v>
      </c>
      <c r="AG22" s="63">
        <v>124</v>
      </c>
      <c r="AH22" s="63">
        <v>0</v>
      </c>
      <c r="AI22" s="63">
        <v>0</v>
      </c>
      <c r="AL22" s="64" t="s">
        <v>60</v>
      </c>
      <c r="AM22" s="64" t="s">
        <v>73</v>
      </c>
      <c r="AN22" s="64">
        <v>3.8279999999999998</v>
      </c>
      <c r="AO22" s="64">
        <v>11.471</v>
      </c>
      <c r="AP22" s="64">
        <v>13.484999999999999</v>
      </c>
      <c r="AQ22" s="64">
        <v>1.2090000000000001</v>
      </c>
      <c r="AR22" s="64">
        <v>12.676</v>
      </c>
      <c r="AS22" s="64">
        <v>156</v>
      </c>
      <c r="AT22" s="64">
        <v>0</v>
      </c>
      <c r="AU22" s="64">
        <v>0</v>
      </c>
    </row>
    <row r="23" spans="1:47" x14ac:dyDescent="0.25">
      <c r="A23" s="58" t="s">
        <v>59</v>
      </c>
      <c r="B23" s="58" t="s">
        <v>72</v>
      </c>
      <c r="C23" s="58">
        <v>2.9000000000000001E-2</v>
      </c>
      <c r="D23" s="58">
        <v>3.6999999999999998E-2</v>
      </c>
      <c r="E23" s="58">
        <v>0.05</v>
      </c>
      <c r="F23" s="58">
        <v>4.0000000000000001E-3</v>
      </c>
      <c r="G23" s="58">
        <v>4.2000000000000003E-2</v>
      </c>
      <c r="H23" s="58">
        <v>62</v>
      </c>
      <c r="I23" s="58">
        <v>0</v>
      </c>
      <c r="J23" s="58">
        <v>0</v>
      </c>
      <c r="N23" s="62" t="s">
        <v>84</v>
      </c>
      <c r="O23" s="62" t="s">
        <v>76</v>
      </c>
      <c r="P23" s="62">
        <v>0.42899999999999999</v>
      </c>
      <c r="Q23" s="62">
        <v>0.83699999999999997</v>
      </c>
      <c r="R23" s="62">
        <v>4.4020000000000001</v>
      </c>
      <c r="S23" s="62">
        <v>0.89600000000000002</v>
      </c>
      <c r="T23" s="62">
        <v>1.6539999999999999</v>
      </c>
      <c r="U23" s="62">
        <v>105</v>
      </c>
      <c r="V23" s="62">
        <v>0</v>
      </c>
      <c r="W23" s="62">
        <v>0</v>
      </c>
      <c r="Z23" s="63" t="s">
        <v>84</v>
      </c>
      <c r="AA23" s="63" t="s">
        <v>76</v>
      </c>
      <c r="AB23" s="63">
        <v>0.437</v>
      </c>
      <c r="AC23" s="63">
        <v>3.6120000000000001</v>
      </c>
      <c r="AD23" s="63">
        <v>10.855</v>
      </c>
      <c r="AE23" s="63">
        <v>2.2069999999999999</v>
      </c>
      <c r="AF23" s="63">
        <v>6.6879999999999997</v>
      </c>
      <c r="AG23" s="63">
        <v>141</v>
      </c>
      <c r="AH23" s="63">
        <v>0</v>
      </c>
      <c r="AI23" s="63">
        <v>0</v>
      </c>
      <c r="AL23" s="64" t="s">
        <v>84</v>
      </c>
      <c r="AM23" s="64" t="s">
        <v>76</v>
      </c>
      <c r="AN23" s="64">
        <v>13.917999999999999</v>
      </c>
      <c r="AO23" s="64">
        <v>61.584000000000003</v>
      </c>
      <c r="AP23" s="64">
        <v>69.869</v>
      </c>
      <c r="AQ23" s="64">
        <v>9.4039999999999999</v>
      </c>
      <c r="AR23" s="64">
        <v>67.257999999999996</v>
      </c>
      <c r="AS23" s="64">
        <v>135</v>
      </c>
      <c r="AT23" s="64">
        <v>0</v>
      </c>
      <c r="AU23" s="64">
        <v>0</v>
      </c>
    </row>
    <row r="24" spans="1:47" x14ac:dyDescent="0.25">
      <c r="A24" s="58" t="s">
        <v>84</v>
      </c>
      <c r="B24" s="58" t="s">
        <v>76</v>
      </c>
      <c r="C24" s="58">
        <v>0.39500000000000002</v>
      </c>
      <c r="D24" s="58">
        <v>0.501</v>
      </c>
      <c r="E24" s="58">
        <v>1.3149999999999999</v>
      </c>
      <c r="F24" s="58">
        <v>0.10199999999999999</v>
      </c>
      <c r="G24" s="58">
        <v>0.52200000000000002</v>
      </c>
      <c r="H24" s="58">
        <v>72</v>
      </c>
      <c r="I24" s="58">
        <v>0</v>
      </c>
      <c r="J24" s="58">
        <v>0</v>
      </c>
      <c r="N24" s="62" t="s">
        <v>85</v>
      </c>
      <c r="O24" s="62" t="s">
        <v>76</v>
      </c>
      <c r="P24" s="62">
        <v>0.41199999999999998</v>
      </c>
      <c r="Q24" s="62">
        <v>0.88600000000000001</v>
      </c>
      <c r="R24" s="62">
        <v>4.3540000000000001</v>
      </c>
      <c r="S24" s="62">
        <v>0.72</v>
      </c>
      <c r="T24" s="62">
        <v>1.99</v>
      </c>
      <c r="U24" s="62">
        <v>179</v>
      </c>
      <c r="V24" s="62">
        <v>0</v>
      </c>
      <c r="W24" s="62">
        <v>0</v>
      </c>
      <c r="Z24" s="63" t="s">
        <v>85</v>
      </c>
      <c r="AA24" s="63" t="s">
        <v>76</v>
      </c>
      <c r="AB24" s="63">
        <v>0.42799999999999999</v>
      </c>
      <c r="AC24" s="63">
        <v>3.8860000000000001</v>
      </c>
      <c r="AD24" s="63">
        <v>10.742000000000001</v>
      </c>
      <c r="AE24" s="63">
        <v>2.117</v>
      </c>
      <c r="AF24" s="63">
        <v>6.5940000000000003</v>
      </c>
      <c r="AG24" s="63">
        <v>238</v>
      </c>
      <c r="AH24" s="63">
        <v>0</v>
      </c>
      <c r="AI24" s="63">
        <v>0</v>
      </c>
      <c r="AL24" s="64" t="s">
        <v>85</v>
      </c>
      <c r="AM24" s="64" t="s">
        <v>76</v>
      </c>
      <c r="AN24" s="64">
        <v>12.659000000000001</v>
      </c>
      <c r="AO24" s="64">
        <v>64.156000000000006</v>
      </c>
      <c r="AP24" s="64">
        <v>72.843999999999994</v>
      </c>
      <c r="AQ24" s="64">
        <v>8.9719999999999995</v>
      </c>
      <c r="AR24" s="64">
        <v>69.926000000000002</v>
      </c>
      <c r="AS24" s="64">
        <v>193</v>
      </c>
      <c r="AT24" s="64">
        <v>0</v>
      </c>
      <c r="AU24" s="64">
        <v>0</v>
      </c>
    </row>
    <row r="25" spans="1:47" x14ac:dyDescent="0.25">
      <c r="A25" s="58" t="s">
        <v>85</v>
      </c>
      <c r="B25" s="58" t="s">
        <v>76</v>
      </c>
      <c r="C25" s="58">
        <v>0.41399999999999998</v>
      </c>
      <c r="D25" s="58">
        <v>0.48399999999999999</v>
      </c>
      <c r="E25" s="58">
        <v>0.60399999999999998</v>
      </c>
      <c r="F25" s="58">
        <v>3.3000000000000002E-2</v>
      </c>
      <c r="G25" s="58">
        <v>0.52500000000000002</v>
      </c>
      <c r="H25" s="58">
        <v>120</v>
      </c>
      <c r="I25" s="58">
        <v>0</v>
      </c>
      <c r="J25" s="58">
        <v>0</v>
      </c>
      <c r="N25" s="62" t="s">
        <v>86</v>
      </c>
      <c r="O25" s="62" t="s">
        <v>76</v>
      </c>
      <c r="P25" s="62">
        <v>0.29699999999999999</v>
      </c>
      <c r="Q25" s="62">
        <v>0.58499999999999996</v>
      </c>
      <c r="R25" s="62">
        <v>3.39</v>
      </c>
      <c r="S25" s="62">
        <v>0.64700000000000002</v>
      </c>
      <c r="T25" s="62">
        <v>1.2909999999999999</v>
      </c>
      <c r="U25" s="62">
        <v>90</v>
      </c>
      <c r="V25" s="62">
        <v>0</v>
      </c>
      <c r="W25" s="62">
        <v>0</v>
      </c>
      <c r="Z25" s="63" t="s">
        <v>86</v>
      </c>
      <c r="AA25" s="63" t="s">
        <v>76</v>
      </c>
      <c r="AB25" s="63">
        <v>0.30299999999999999</v>
      </c>
      <c r="AC25" s="63">
        <v>3.3439999999999999</v>
      </c>
      <c r="AD25" s="63">
        <v>10.07</v>
      </c>
      <c r="AE25" s="63">
        <v>2.3719999999999999</v>
      </c>
      <c r="AF25" s="63">
        <v>6.2469999999999999</v>
      </c>
      <c r="AG25" s="63">
        <v>120</v>
      </c>
      <c r="AH25" s="63">
        <v>0</v>
      </c>
      <c r="AI25" s="63">
        <v>0</v>
      </c>
      <c r="AL25" s="64" t="s">
        <v>86</v>
      </c>
      <c r="AM25" s="64" t="s">
        <v>76</v>
      </c>
      <c r="AN25" s="64">
        <v>22.558</v>
      </c>
      <c r="AO25" s="64">
        <v>58.89</v>
      </c>
      <c r="AP25" s="64">
        <v>63.521000000000001</v>
      </c>
      <c r="AQ25" s="64">
        <v>5.1159999999999997</v>
      </c>
      <c r="AR25" s="64">
        <v>61.290999999999997</v>
      </c>
      <c r="AS25" s="64">
        <v>144</v>
      </c>
      <c r="AT25" s="64">
        <v>0</v>
      </c>
      <c r="AU25" s="64">
        <v>0</v>
      </c>
    </row>
    <row r="26" spans="1:47" x14ac:dyDescent="0.25">
      <c r="A26" s="58" t="s">
        <v>86</v>
      </c>
      <c r="B26" s="58" t="s">
        <v>76</v>
      </c>
      <c r="C26" s="58">
        <v>0.309</v>
      </c>
      <c r="D26" s="58">
        <v>0.36799999999999999</v>
      </c>
      <c r="E26" s="58">
        <v>0.43</v>
      </c>
      <c r="F26" s="58">
        <v>0.03</v>
      </c>
      <c r="G26" s="58">
        <v>0.40699999999999997</v>
      </c>
      <c r="H26" s="58">
        <v>60</v>
      </c>
      <c r="I26" s="58">
        <v>0</v>
      </c>
      <c r="J26" s="58">
        <v>0</v>
      </c>
      <c r="N26" s="62" t="s">
        <v>87</v>
      </c>
      <c r="O26" s="62" t="s">
        <v>76</v>
      </c>
      <c r="P26" s="62">
        <v>0.34100000000000003</v>
      </c>
      <c r="Q26" s="62">
        <v>0.58499999999999996</v>
      </c>
      <c r="R26" s="62">
        <v>3.2429999999999999</v>
      </c>
      <c r="S26" s="62">
        <v>0.58099999999999996</v>
      </c>
      <c r="T26" s="62">
        <v>1.0029999999999999</v>
      </c>
      <c r="U26" s="62">
        <v>72</v>
      </c>
      <c r="V26" s="62">
        <v>0</v>
      </c>
      <c r="W26" s="62">
        <v>0</v>
      </c>
      <c r="Z26" s="63" t="s">
        <v>87</v>
      </c>
      <c r="AA26" s="63" t="s">
        <v>76</v>
      </c>
      <c r="AB26" s="63">
        <v>0.37</v>
      </c>
      <c r="AC26" s="63">
        <v>3.1240000000000001</v>
      </c>
      <c r="AD26" s="63">
        <v>10.618</v>
      </c>
      <c r="AE26" s="63">
        <v>2.1800000000000002</v>
      </c>
      <c r="AF26" s="63">
        <v>6.1289999999999996</v>
      </c>
      <c r="AG26" s="63">
        <v>96</v>
      </c>
      <c r="AH26" s="63">
        <v>0</v>
      </c>
      <c r="AI26" s="63">
        <v>0</v>
      </c>
      <c r="AL26" s="64" t="s">
        <v>87</v>
      </c>
      <c r="AM26" s="64" t="s">
        <v>76</v>
      </c>
      <c r="AN26" s="64">
        <v>18.597999999999999</v>
      </c>
      <c r="AO26" s="64">
        <v>58.183999999999997</v>
      </c>
      <c r="AP26" s="64">
        <v>62.86</v>
      </c>
      <c r="AQ26" s="64">
        <v>7.1660000000000004</v>
      </c>
      <c r="AR26" s="64">
        <v>61.860999999999997</v>
      </c>
      <c r="AS26" s="64">
        <v>74</v>
      </c>
      <c r="AT26" s="64">
        <v>1</v>
      </c>
      <c r="AU26" s="64">
        <v>0</v>
      </c>
    </row>
    <row r="27" spans="1:47" x14ac:dyDescent="0.25">
      <c r="A27" s="58" t="s">
        <v>87</v>
      </c>
      <c r="B27" s="58" t="s">
        <v>76</v>
      </c>
      <c r="C27" s="58">
        <v>0.34799999999999998</v>
      </c>
      <c r="D27" s="58">
        <v>0.40300000000000002</v>
      </c>
      <c r="E27" s="58">
        <v>0.89100000000000001</v>
      </c>
      <c r="F27" s="58">
        <v>7.4999999999999997E-2</v>
      </c>
      <c r="G27" s="58">
        <v>0.438</v>
      </c>
      <c r="H27" s="58">
        <v>48</v>
      </c>
      <c r="I27" s="58">
        <v>0</v>
      </c>
      <c r="J27" s="58">
        <v>0</v>
      </c>
      <c r="N27" s="62" t="s">
        <v>88</v>
      </c>
      <c r="O27" s="62" t="s">
        <v>76</v>
      </c>
      <c r="P27" s="62">
        <v>0.19800000000000001</v>
      </c>
      <c r="Q27" s="62">
        <v>0.52600000000000002</v>
      </c>
      <c r="R27" s="62">
        <v>3.9849999999999999</v>
      </c>
      <c r="S27" s="62">
        <v>0.69699999999999995</v>
      </c>
      <c r="T27" s="62">
        <v>1.3680000000000001</v>
      </c>
      <c r="U27" s="62">
        <v>96</v>
      </c>
      <c r="Z27" s="63" t="s">
        <v>88</v>
      </c>
      <c r="AA27" s="63" t="s">
        <v>76</v>
      </c>
      <c r="AB27" s="63">
        <v>0.20499999999999999</v>
      </c>
      <c r="AC27" s="63">
        <v>2.4660000000000002</v>
      </c>
      <c r="AD27" s="63">
        <v>7.7789999999999999</v>
      </c>
      <c r="AE27" s="63">
        <v>1.6419999999999999</v>
      </c>
      <c r="AF27" s="63">
        <v>4.8550000000000004</v>
      </c>
      <c r="AG27" s="63">
        <v>124</v>
      </c>
      <c r="AH27" s="63">
        <v>0</v>
      </c>
      <c r="AI27" s="63">
        <v>0</v>
      </c>
      <c r="AL27" s="64" t="s">
        <v>88</v>
      </c>
      <c r="AM27" s="64" t="s">
        <v>76</v>
      </c>
      <c r="AN27" s="64">
        <v>13.371</v>
      </c>
      <c r="AO27" s="64">
        <v>42.698999999999998</v>
      </c>
      <c r="AP27" s="64">
        <v>47.075000000000003</v>
      </c>
      <c r="AQ27" s="64">
        <v>4.8810000000000002</v>
      </c>
      <c r="AR27" s="64">
        <v>45.106000000000002</v>
      </c>
      <c r="AS27" s="64">
        <v>156</v>
      </c>
      <c r="AT27" s="64">
        <v>0</v>
      </c>
      <c r="AU27" s="64">
        <v>0</v>
      </c>
    </row>
    <row r="28" spans="1:47" x14ac:dyDescent="0.25">
      <c r="A28" s="58" t="s">
        <v>88</v>
      </c>
      <c r="B28" s="58" t="s">
        <v>76</v>
      </c>
      <c r="C28" s="58">
        <v>0.20200000000000001</v>
      </c>
      <c r="D28" s="58">
        <v>0.254</v>
      </c>
      <c r="E28" s="58">
        <v>1.179</v>
      </c>
      <c r="F28" s="58">
        <v>0.12</v>
      </c>
      <c r="G28" s="58">
        <v>0.25900000000000001</v>
      </c>
      <c r="H28" s="58">
        <v>62</v>
      </c>
      <c r="I28" s="58">
        <v>0</v>
      </c>
      <c r="J28" s="58">
        <v>0</v>
      </c>
      <c r="N28" s="62" t="s">
        <v>95</v>
      </c>
      <c r="O28" s="62" t="s">
        <v>76</v>
      </c>
      <c r="P28" s="62">
        <v>0</v>
      </c>
      <c r="Q28" s="62">
        <v>0</v>
      </c>
      <c r="R28" s="62">
        <v>1E-3</v>
      </c>
      <c r="S28" s="62">
        <v>0</v>
      </c>
      <c r="T28" s="62">
        <v>0</v>
      </c>
      <c r="U28" s="62">
        <v>10</v>
      </c>
      <c r="V28" s="61">
        <v>0</v>
      </c>
      <c r="W28" s="61">
        <v>0</v>
      </c>
      <c r="AL28" s="64"/>
      <c r="AM28" s="64"/>
      <c r="AN28" s="64"/>
      <c r="AO28" s="64"/>
      <c r="AP28" s="64"/>
      <c r="AQ28" s="64"/>
      <c r="AR28" s="64"/>
      <c r="AS28" s="64"/>
      <c r="AT28" s="64"/>
      <c r="AU28" s="64"/>
    </row>
    <row r="29" spans="1:47" x14ac:dyDescent="0.25">
      <c r="A29" s="58" t="s">
        <v>95</v>
      </c>
      <c r="B29" s="58" t="s">
        <v>76</v>
      </c>
      <c r="C29" s="58">
        <v>0</v>
      </c>
      <c r="D29" s="58">
        <v>0</v>
      </c>
      <c r="E29" s="58">
        <v>0</v>
      </c>
      <c r="F29" s="58">
        <v>0</v>
      </c>
      <c r="G29" s="58">
        <v>0</v>
      </c>
      <c r="H29" s="58">
        <v>10</v>
      </c>
      <c r="I29" s="58">
        <v>0</v>
      </c>
      <c r="J29" s="58">
        <v>0</v>
      </c>
      <c r="V29" s="61">
        <v>0</v>
      </c>
      <c r="W29" s="61">
        <v>0</v>
      </c>
      <c r="AL29" s="64"/>
      <c r="AM29" s="64"/>
      <c r="AN29" s="64"/>
      <c r="AO29" s="64"/>
      <c r="AP29" s="64"/>
      <c r="AQ29" s="64"/>
      <c r="AR29" s="64"/>
      <c r="AS29" s="64"/>
      <c r="AT29" s="64"/>
      <c r="AU29" s="64"/>
    </row>
    <row r="30" spans="1:47" x14ac:dyDescent="0.25">
      <c r="A30" s="58"/>
      <c r="B30" s="58"/>
      <c r="C30" s="58"/>
      <c r="D30" s="58"/>
      <c r="E30" s="58"/>
      <c r="F30" s="58"/>
      <c r="G30" s="58"/>
      <c r="H30" s="58"/>
      <c r="I30" s="58"/>
      <c r="J30" s="58"/>
      <c r="N30" s="61" t="s">
        <v>96</v>
      </c>
      <c r="O30" s="61" t="s">
        <v>97</v>
      </c>
      <c r="P30" s="61" t="s">
        <v>98</v>
      </c>
      <c r="Z30" s="63" t="s">
        <v>96</v>
      </c>
      <c r="AA30" s="63" t="s">
        <v>97</v>
      </c>
      <c r="AB30" s="63" t="s">
        <v>98</v>
      </c>
      <c r="AC30" s="63"/>
      <c r="AD30" s="63"/>
      <c r="AE30" s="63"/>
      <c r="AF30" s="63"/>
      <c r="AG30" s="63"/>
      <c r="AH30" s="63"/>
      <c r="AI30" s="63"/>
      <c r="AL30" s="64" t="s">
        <v>96</v>
      </c>
      <c r="AM30" s="64" t="s">
        <v>97</v>
      </c>
      <c r="AN30" s="64" t="s">
        <v>98</v>
      </c>
      <c r="AO30" s="64"/>
      <c r="AP30" s="64"/>
      <c r="AQ30" s="64"/>
      <c r="AR30" s="64"/>
      <c r="AS30" s="64"/>
      <c r="AT30" s="64"/>
      <c r="AU30" s="64"/>
    </row>
    <row r="31" spans="1:47" x14ac:dyDescent="0.25">
      <c r="N31" s="61" t="s">
        <v>99</v>
      </c>
      <c r="O31" s="61" t="s">
        <v>105</v>
      </c>
      <c r="P31" s="61">
        <v>11.388999999999999</v>
      </c>
      <c r="Z31" s="63" t="s">
        <v>99</v>
      </c>
      <c r="AA31" s="63" t="s">
        <v>109</v>
      </c>
      <c r="AB31" s="63">
        <v>15.262</v>
      </c>
      <c r="AC31" s="63"/>
      <c r="AD31" s="63"/>
      <c r="AE31" s="63"/>
      <c r="AF31" s="63"/>
      <c r="AG31" s="63"/>
      <c r="AH31" s="63"/>
      <c r="AI31" s="63"/>
      <c r="AL31" s="64" t="s">
        <v>99</v>
      </c>
      <c r="AM31" s="64" t="s">
        <v>113</v>
      </c>
      <c r="AN31" s="64">
        <v>14.724</v>
      </c>
    </row>
    <row r="32" spans="1:47" x14ac:dyDescent="0.25">
      <c r="A32" s="58" t="s">
        <v>96</v>
      </c>
      <c r="B32" s="58" t="s">
        <v>97</v>
      </c>
      <c r="C32" s="58" t="s">
        <v>98</v>
      </c>
      <c r="E32" s="58"/>
      <c r="F32" s="58"/>
      <c r="G32" s="58"/>
      <c r="H32" s="58"/>
      <c r="I32" s="58"/>
      <c r="J32" s="58"/>
      <c r="N32" s="61" t="s">
        <v>106</v>
      </c>
      <c r="O32" s="61">
        <v>1</v>
      </c>
      <c r="P32" s="61">
        <v>1E-3</v>
      </c>
      <c r="AC32" s="63"/>
      <c r="AD32" s="63"/>
      <c r="AE32" s="63"/>
      <c r="AF32" s="63"/>
      <c r="AG32" s="63"/>
      <c r="AH32" s="63"/>
      <c r="AI32" s="63"/>
    </row>
    <row r="33" spans="1:47" x14ac:dyDescent="0.25">
      <c r="A33" s="58" t="s">
        <v>99</v>
      </c>
      <c r="B33" s="58" t="s">
        <v>100</v>
      </c>
      <c r="C33" s="58">
        <v>7.5890000000000004</v>
      </c>
      <c r="AL33" s="64"/>
      <c r="AM33" s="64"/>
      <c r="AN33" s="64"/>
      <c r="AO33" s="64"/>
      <c r="AP33" s="64"/>
      <c r="AQ33" s="64"/>
      <c r="AR33" s="64"/>
      <c r="AS33" s="64"/>
      <c r="AT33" s="64"/>
      <c r="AU33" s="64"/>
    </row>
    <row r="34" spans="1:47" x14ac:dyDescent="0.25">
      <c r="A34" s="58" t="s">
        <v>83</v>
      </c>
      <c r="B34" s="58" t="s">
        <v>100</v>
      </c>
      <c r="C34" s="58">
        <v>7.5890000000000004</v>
      </c>
    </row>
    <row r="35" spans="1:47" x14ac:dyDescent="0.25">
      <c r="AL35" s="64"/>
      <c r="AM35" s="64"/>
      <c r="AN35" s="64"/>
      <c r="AO35" s="64"/>
      <c r="AP35" s="64"/>
      <c r="AQ35" s="64"/>
      <c r="AR35" s="64"/>
      <c r="AS35" s="64"/>
      <c r="AT35" s="64"/>
      <c r="AU35" s="64"/>
    </row>
    <row r="37" spans="1:47" ht="80.25" customHeight="1" x14ac:dyDescent="0.3">
      <c r="A37" s="39" t="s">
        <v>46</v>
      </c>
      <c r="B37" s="37" t="s">
        <v>102</v>
      </c>
      <c r="C37" s="37" t="s">
        <v>48</v>
      </c>
      <c r="D37" s="37" t="s">
        <v>49</v>
      </c>
      <c r="N37" s="39" t="s">
        <v>46</v>
      </c>
      <c r="O37" s="37" t="s">
        <v>107</v>
      </c>
      <c r="P37" s="37" t="s">
        <v>48</v>
      </c>
      <c r="Q37" s="37" t="s">
        <v>49</v>
      </c>
      <c r="Z37" s="39" t="s">
        <v>46</v>
      </c>
      <c r="AA37" s="37" t="s">
        <v>111</v>
      </c>
      <c r="AB37" s="37" t="s">
        <v>48</v>
      </c>
      <c r="AC37" s="37" t="s">
        <v>49</v>
      </c>
      <c r="AL37" s="39" t="s">
        <v>46</v>
      </c>
      <c r="AM37" s="37" t="s">
        <v>114</v>
      </c>
      <c r="AN37" s="37" t="s">
        <v>48</v>
      </c>
      <c r="AO37" s="37" t="s">
        <v>49</v>
      </c>
    </row>
    <row r="38" spans="1:47" x14ac:dyDescent="0.25">
      <c r="A38" s="43" t="s">
        <v>50</v>
      </c>
      <c r="B38" s="44">
        <f>'Автоматизированный расчет'!G39 * 2</f>
        <v>361.74613003095982</v>
      </c>
      <c r="C38" s="8">
        <f>H19</f>
        <v>363</v>
      </c>
      <c r="D38" s="59">
        <f t="shared" ref="D38:D49" si="0">1-B38/C38</f>
        <v>3.4541872425349895E-3</v>
      </c>
      <c r="N38" s="43" t="s">
        <v>50</v>
      </c>
      <c r="O38" s="44">
        <f>'Автоматизированный расчет'!G39 * 3</f>
        <v>542.6191950464397</v>
      </c>
      <c r="P38" s="8">
        <f>U11</f>
        <v>542</v>
      </c>
      <c r="Q38" s="59">
        <f t="shared" ref="Q38:Q49" si="1">1-O38/P38</f>
        <v>-1.142426284943987E-3</v>
      </c>
      <c r="Z38" s="43" t="s">
        <v>50</v>
      </c>
      <c r="AA38" s="44">
        <f>'Автоматизированный расчет'!G39 * 4</f>
        <v>723.49226006191964</v>
      </c>
      <c r="AB38" s="8">
        <f>AG11</f>
        <v>726</v>
      </c>
      <c r="AC38" s="59">
        <f t="shared" ref="AC38:AC49" si="2">1-AA38/AB38</f>
        <v>3.4541872425349895E-3</v>
      </c>
      <c r="AL38" s="43" t="s">
        <v>50</v>
      </c>
      <c r="AM38" s="44">
        <f>'Автоматизированный расчет'!G39 * 5</f>
        <v>904.36532507739958</v>
      </c>
      <c r="AN38" s="8">
        <f>AS11</f>
        <v>712</v>
      </c>
      <c r="AO38" s="59">
        <f t="shared" ref="AO38:AO49" si="3">1-AM38/AN38</f>
        <v>-0.27017601836713423</v>
      </c>
    </row>
    <row r="39" spans="1:47" x14ac:dyDescent="0.25">
      <c r="A39" s="55" t="s">
        <v>64</v>
      </c>
      <c r="B39" s="44">
        <f>'Автоматизированный расчет'!G40 * 2</f>
        <v>298.58823529411768</v>
      </c>
      <c r="C39" s="8">
        <f>H20</f>
        <v>298</v>
      </c>
      <c r="D39" s="59">
        <f t="shared" si="0"/>
        <v>-1.9739439399921732E-3</v>
      </c>
      <c r="N39" s="55" t="s">
        <v>64</v>
      </c>
      <c r="O39" s="44">
        <f>'Автоматизированный расчет'!G40 * 3</f>
        <v>447.88235294117652</v>
      </c>
      <c r="P39" s="8">
        <f t="shared" ref="P39:P49" si="4">U12</f>
        <v>447</v>
      </c>
      <c r="Q39" s="59">
        <f t="shared" si="1"/>
        <v>-1.9739439399921732E-3</v>
      </c>
      <c r="Z39" s="55" t="s">
        <v>64</v>
      </c>
      <c r="AA39" s="44">
        <f>'Автоматизированный расчет'!G40 * 4</f>
        <v>597.17647058823536</v>
      </c>
      <c r="AB39" s="8">
        <f t="shared" ref="AB39:AB49" si="5">AG12</f>
        <v>597</v>
      </c>
      <c r="AC39" s="59">
        <f t="shared" si="2"/>
        <v>-2.9559562518488569E-4</v>
      </c>
      <c r="AL39" s="55" t="s">
        <v>64</v>
      </c>
      <c r="AM39" s="44">
        <f>'Автоматизированный расчет'!G40 * 5</f>
        <v>746.47058823529414</v>
      </c>
      <c r="AN39" s="8">
        <f t="shared" ref="AN39:AN49" si="6">AS12</f>
        <v>555</v>
      </c>
      <c r="AO39" s="59">
        <f t="shared" si="3"/>
        <v>-0.34499205087440377</v>
      </c>
    </row>
    <row r="40" spans="1:47" x14ac:dyDescent="0.25">
      <c r="A40" s="43" t="s">
        <v>51</v>
      </c>
      <c r="B40" s="44">
        <f>'Автоматизированный расчет'!G41 * 2</f>
        <v>190.58823529411765</v>
      </c>
      <c r="C40" s="8">
        <f>H16</f>
        <v>190</v>
      </c>
      <c r="D40" s="59">
        <f t="shared" si="0"/>
        <v>-3.0959752321981782E-3</v>
      </c>
      <c r="N40" s="43" t="s">
        <v>51</v>
      </c>
      <c r="O40" s="44">
        <f>'Автоматизированный расчет'!G41 * 3</f>
        <v>285.88235294117646</v>
      </c>
      <c r="P40" s="8">
        <f t="shared" si="4"/>
        <v>285</v>
      </c>
      <c r="Q40" s="59">
        <f t="shared" si="1"/>
        <v>-3.0959752321981782E-3</v>
      </c>
      <c r="Z40" s="43" t="s">
        <v>51</v>
      </c>
      <c r="AA40" s="44">
        <f>'Автоматизированный расчет'!G41 * 4</f>
        <v>381.1764705882353</v>
      </c>
      <c r="AB40" s="8">
        <f t="shared" si="5"/>
        <v>381</v>
      </c>
      <c r="AC40" s="59">
        <f t="shared" si="2"/>
        <v>-4.631773969430153E-4</v>
      </c>
      <c r="AL40" s="43" t="s">
        <v>51</v>
      </c>
      <c r="AM40" s="44">
        <f>'Автоматизированный расчет'!G41 * 5</f>
        <v>476.47058823529414</v>
      </c>
      <c r="AN40" s="8">
        <f t="shared" si="6"/>
        <v>329</v>
      </c>
      <c r="AO40" s="59">
        <f t="shared" si="3"/>
        <v>-0.44823887001609153</v>
      </c>
    </row>
    <row r="41" spans="1:47" x14ac:dyDescent="0.25">
      <c r="A41" s="43" t="s">
        <v>52</v>
      </c>
      <c r="B41" s="44">
        <f>'Автоматизированный расчет'!G42 * 2</f>
        <v>190.58823529411765</v>
      </c>
      <c r="C41" s="8">
        <f>H15</f>
        <v>190</v>
      </c>
      <c r="D41" s="59">
        <f t="shared" si="0"/>
        <v>-3.0959752321981782E-3</v>
      </c>
      <c r="N41" s="43" t="s">
        <v>52</v>
      </c>
      <c r="O41" s="44">
        <f>'Автоматизированный расчет'!G42 * 3</f>
        <v>285.88235294117646</v>
      </c>
      <c r="P41" s="8">
        <f t="shared" si="4"/>
        <v>286</v>
      </c>
      <c r="Q41" s="59">
        <f t="shared" si="1"/>
        <v>4.1135335252984184E-4</v>
      </c>
      <c r="Z41" s="43" t="s">
        <v>52</v>
      </c>
      <c r="AA41" s="44">
        <f>'Автоматизированный расчет'!G42 * 4</f>
        <v>381.1764705882353</v>
      </c>
      <c r="AB41" s="8">
        <f t="shared" si="5"/>
        <v>380</v>
      </c>
      <c r="AC41" s="59">
        <f t="shared" si="2"/>
        <v>-3.0959752321981782E-3</v>
      </c>
      <c r="AL41" s="43" t="s">
        <v>52</v>
      </c>
      <c r="AM41" s="44">
        <f>'Автоматизированный расчет'!G42 * 5</f>
        <v>476.47058823529414</v>
      </c>
      <c r="AN41" s="8">
        <f t="shared" si="6"/>
        <v>329</v>
      </c>
      <c r="AO41" s="59">
        <f t="shared" si="3"/>
        <v>-0.44823887001609153</v>
      </c>
    </row>
    <row r="42" spans="1:47" x14ac:dyDescent="0.25">
      <c r="A42" s="43" t="s">
        <v>53</v>
      </c>
      <c r="B42" s="44">
        <f>'Автоматизированный расчет'!G43 * 2</f>
        <v>190.58823529411765</v>
      </c>
      <c r="C42" s="8">
        <f>H12</f>
        <v>190</v>
      </c>
      <c r="D42" s="59">
        <f t="shared" si="0"/>
        <v>-3.0959752321981782E-3</v>
      </c>
      <c r="N42" s="43" t="s">
        <v>53</v>
      </c>
      <c r="O42" s="44">
        <f>'Автоматизированный расчет'!G43 * 3</f>
        <v>285.88235294117646</v>
      </c>
      <c r="P42" s="8">
        <f t="shared" si="4"/>
        <v>286</v>
      </c>
      <c r="Q42" s="59">
        <f t="shared" si="1"/>
        <v>4.1135335252984184E-4</v>
      </c>
      <c r="Z42" s="43" t="s">
        <v>53</v>
      </c>
      <c r="AA42" s="44">
        <f>'Автоматизированный расчет'!G43 * 4</f>
        <v>381.1764705882353</v>
      </c>
      <c r="AB42" s="8">
        <f t="shared" si="5"/>
        <v>381</v>
      </c>
      <c r="AC42" s="59">
        <f t="shared" si="2"/>
        <v>-4.631773969430153E-4</v>
      </c>
      <c r="AL42" s="43" t="s">
        <v>53</v>
      </c>
      <c r="AM42" s="44">
        <f>'Автоматизированный расчет'!G43 * 5</f>
        <v>476.47058823529414</v>
      </c>
      <c r="AN42" s="8">
        <f t="shared" si="6"/>
        <v>329</v>
      </c>
      <c r="AO42" s="59">
        <f t="shared" si="3"/>
        <v>-0.44823887001609153</v>
      </c>
    </row>
    <row r="43" spans="1:47" x14ac:dyDescent="0.25">
      <c r="A43" s="43" t="s">
        <v>54</v>
      </c>
      <c r="B43" s="44">
        <f>'Автоматизированный расчет'!G44 * 2</f>
        <v>120</v>
      </c>
      <c r="C43" s="8">
        <f>H22</f>
        <v>120</v>
      </c>
      <c r="D43" s="59">
        <f t="shared" si="0"/>
        <v>0</v>
      </c>
      <c r="N43" s="43" t="s">
        <v>54</v>
      </c>
      <c r="O43" s="44">
        <f>'Автоматизированный расчет'!G44 * 3</f>
        <v>180</v>
      </c>
      <c r="P43" s="8">
        <f t="shared" si="4"/>
        <v>179</v>
      </c>
      <c r="Q43" s="59">
        <f t="shared" si="1"/>
        <v>-5.5865921787709993E-3</v>
      </c>
      <c r="Z43" s="43" t="s">
        <v>54</v>
      </c>
      <c r="AA43" s="44">
        <f>'Автоматизированный расчет'!G44 * 4</f>
        <v>240</v>
      </c>
      <c r="AB43" s="8">
        <f t="shared" si="5"/>
        <v>239</v>
      </c>
      <c r="AC43" s="59">
        <f t="shared" si="2"/>
        <v>-4.1841004184099972E-3</v>
      </c>
      <c r="AL43" s="43" t="s">
        <v>54</v>
      </c>
      <c r="AM43" s="44">
        <f>'Автоматизированный расчет'!G44 * 5</f>
        <v>300</v>
      </c>
      <c r="AN43" s="8">
        <f t="shared" si="6"/>
        <v>194</v>
      </c>
      <c r="AO43" s="59">
        <f t="shared" si="3"/>
        <v>-0.54639175257731964</v>
      </c>
    </row>
    <row r="44" spans="1:47" x14ac:dyDescent="0.25">
      <c r="A44" s="43" t="s">
        <v>55</v>
      </c>
      <c r="B44" s="44">
        <f>'Автоматизированный расчет'!G45 * 2</f>
        <v>178.58823529411765</v>
      </c>
      <c r="C44" s="8">
        <f>H17</f>
        <v>180</v>
      </c>
      <c r="D44" s="59">
        <f t="shared" si="0"/>
        <v>7.8431372549019329E-3</v>
      </c>
      <c r="N44" s="43" t="s">
        <v>55</v>
      </c>
      <c r="O44" s="44">
        <f>'Автоматизированный расчет'!G45 * 3</f>
        <v>267.88235294117646</v>
      </c>
      <c r="P44" s="8">
        <f t="shared" si="4"/>
        <v>267</v>
      </c>
      <c r="Q44" s="59">
        <f t="shared" si="1"/>
        <v>-3.3046926635822427E-3</v>
      </c>
      <c r="Z44" s="43" t="s">
        <v>55</v>
      </c>
      <c r="AA44" s="44">
        <f>'Автоматизированный расчет'!G45 * 4</f>
        <v>357.1764705882353</v>
      </c>
      <c r="AB44" s="8">
        <f t="shared" si="5"/>
        <v>356</v>
      </c>
      <c r="AC44" s="59">
        <f t="shared" si="2"/>
        <v>-3.3046926635822427E-3</v>
      </c>
      <c r="AL44" s="43" t="s">
        <v>55</v>
      </c>
      <c r="AM44" s="44">
        <f>'Автоматизированный расчет'!G45 * 5</f>
        <v>446.47058823529414</v>
      </c>
      <c r="AN44" s="8">
        <f t="shared" si="6"/>
        <v>355</v>
      </c>
      <c r="AO44" s="59">
        <f t="shared" si="3"/>
        <v>-0.2576636288318146</v>
      </c>
    </row>
    <row r="45" spans="1:47" x14ac:dyDescent="0.25">
      <c r="A45" s="43" t="s">
        <v>56</v>
      </c>
      <c r="B45" s="44">
        <f>'Автоматизированный расчет'!G46 * 2</f>
        <v>48</v>
      </c>
      <c r="C45" s="8">
        <f>H14</f>
        <v>48</v>
      </c>
      <c r="D45" s="59">
        <f t="shared" si="0"/>
        <v>0</v>
      </c>
      <c r="N45" s="43" t="s">
        <v>56</v>
      </c>
      <c r="O45" s="44">
        <f>'Автоматизированный расчет'!G46 * 3</f>
        <v>72</v>
      </c>
      <c r="P45" s="8">
        <f t="shared" si="4"/>
        <v>72</v>
      </c>
      <c r="Q45" s="59">
        <f t="shared" si="1"/>
        <v>0</v>
      </c>
      <c r="Z45" s="43" t="s">
        <v>56</v>
      </c>
      <c r="AA45" s="44">
        <f>'Автоматизированный расчет'!G46 * 4</f>
        <v>96</v>
      </c>
      <c r="AB45" s="8">
        <f t="shared" si="5"/>
        <v>96</v>
      </c>
      <c r="AC45" s="59">
        <f t="shared" si="2"/>
        <v>0</v>
      </c>
      <c r="AL45" s="43" t="s">
        <v>56</v>
      </c>
      <c r="AM45" s="44">
        <f>'Автоматизированный расчет'!G46 * 5</f>
        <v>120</v>
      </c>
      <c r="AN45" s="8">
        <f t="shared" si="6"/>
        <v>74</v>
      </c>
      <c r="AO45" s="59">
        <f t="shared" si="3"/>
        <v>-0.62162162162162171</v>
      </c>
    </row>
    <row r="46" spans="1:47" x14ac:dyDescent="0.25">
      <c r="A46" s="43" t="s">
        <v>57</v>
      </c>
      <c r="B46" s="44">
        <f>'Автоматизированный расчет'!G47 * 2</f>
        <v>228</v>
      </c>
      <c r="C46" s="8">
        <f>H21</f>
        <v>228</v>
      </c>
      <c r="D46" s="59">
        <f t="shared" si="0"/>
        <v>0</v>
      </c>
      <c r="N46" s="43" t="s">
        <v>57</v>
      </c>
      <c r="O46" s="44">
        <f>'Автоматизированный расчет'!G47 * 3</f>
        <v>342</v>
      </c>
      <c r="P46" s="8">
        <f t="shared" si="4"/>
        <v>341</v>
      </c>
      <c r="Q46" s="59">
        <f t="shared" si="1"/>
        <v>-2.9325513196480912E-3</v>
      </c>
      <c r="Z46" s="43" t="s">
        <v>57</v>
      </c>
      <c r="AA46" s="44">
        <f>'Автоматизированный расчет'!G47 * 4</f>
        <v>456</v>
      </c>
      <c r="AB46" s="8">
        <f t="shared" si="5"/>
        <v>454</v>
      </c>
      <c r="AC46" s="59">
        <f t="shared" si="2"/>
        <v>-4.405286343612369E-3</v>
      </c>
      <c r="AL46" s="43" t="s">
        <v>57</v>
      </c>
      <c r="AM46" s="44">
        <f>'Автоматизированный расчет'!G47 * 5</f>
        <v>570</v>
      </c>
      <c r="AN46" s="8">
        <f t="shared" si="6"/>
        <v>411</v>
      </c>
      <c r="AO46" s="59">
        <f t="shared" si="3"/>
        <v>-0.38686131386861322</v>
      </c>
    </row>
    <row r="47" spans="1:47" x14ac:dyDescent="0.25">
      <c r="A47" s="43" t="s">
        <v>58</v>
      </c>
      <c r="B47" s="44">
        <f>'Автоматизированный расчет'!G48 * 2</f>
        <v>63.15789473684211</v>
      </c>
      <c r="C47" s="8">
        <f>H18</f>
        <v>63</v>
      </c>
      <c r="D47" s="59">
        <f t="shared" si="0"/>
        <v>-2.5062656641605674E-3</v>
      </c>
      <c r="E47" s="58"/>
      <c r="F47" s="58"/>
      <c r="G47" s="58"/>
      <c r="H47" s="58"/>
      <c r="I47" s="58"/>
      <c r="J47" s="58"/>
      <c r="N47" s="43" t="s">
        <v>58</v>
      </c>
      <c r="O47" s="44">
        <f>'Автоматизированный расчет'!G48 * 3</f>
        <v>94.736842105263165</v>
      </c>
      <c r="P47" s="8">
        <f t="shared" si="4"/>
        <v>94</v>
      </c>
      <c r="Q47" s="59">
        <f t="shared" si="1"/>
        <v>-7.838745800671898E-3</v>
      </c>
      <c r="Z47" s="43" t="s">
        <v>58</v>
      </c>
      <c r="AA47" s="44">
        <f>'Автоматизированный расчет'!G48 * 4</f>
        <v>126.31578947368422</v>
      </c>
      <c r="AB47" s="8">
        <f t="shared" si="5"/>
        <v>127</v>
      </c>
      <c r="AC47" s="59">
        <f t="shared" si="2"/>
        <v>5.3874844591793591E-3</v>
      </c>
      <c r="AL47" s="43" t="s">
        <v>58</v>
      </c>
      <c r="AM47" s="44">
        <f>'Автоматизированный расчет'!G48 * 5</f>
        <v>157.89473684210526</v>
      </c>
      <c r="AN47" s="8">
        <f t="shared" si="6"/>
        <v>157</v>
      </c>
      <c r="AO47" s="59">
        <f t="shared" si="3"/>
        <v>-5.6989607777404583E-3</v>
      </c>
    </row>
    <row r="48" spans="1:47" x14ac:dyDescent="0.25">
      <c r="A48" s="43" t="s">
        <v>59</v>
      </c>
      <c r="B48" s="44">
        <f>'Автоматизированный расчет'!G49 * 2</f>
        <v>63.15789473684211</v>
      </c>
      <c r="C48" s="8">
        <f>H23</f>
        <v>62</v>
      </c>
      <c r="D48" s="59">
        <f t="shared" si="0"/>
        <v>-1.8675721561969505E-2</v>
      </c>
      <c r="N48" s="43" t="s">
        <v>59</v>
      </c>
      <c r="O48" s="44">
        <f>'Автоматизированный расчет'!G49 * 3</f>
        <v>94.736842105263165</v>
      </c>
      <c r="P48" s="8">
        <f t="shared" si="4"/>
        <v>95</v>
      </c>
      <c r="Q48" s="59">
        <f t="shared" si="1"/>
        <v>2.7700831024930483E-3</v>
      </c>
      <c r="Z48" s="43" t="s">
        <v>59</v>
      </c>
      <c r="AA48" s="44">
        <f>'Автоматизированный расчет'!G49 * 4</f>
        <v>126.31578947368422</v>
      </c>
      <c r="AB48" s="8">
        <f t="shared" si="5"/>
        <v>125</v>
      </c>
      <c r="AC48" s="59">
        <f t="shared" si="2"/>
        <v>-1.0526315789473717E-2</v>
      </c>
      <c r="AL48" s="43" t="s">
        <v>59</v>
      </c>
      <c r="AM48" s="44">
        <f>'Автоматизированный расчет'!G49 * 5</f>
        <v>157.89473684210526</v>
      </c>
      <c r="AN48" s="8">
        <f t="shared" si="6"/>
        <v>156</v>
      </c>
      <c r="AO48" s="59">
        <f t="shared" si="3"/>
        <v>-1.2145748987854255E-2</v>
      </c>
    </row>
    <row r="49" spans="1:41" x14ac:dyDescent="0.25">
      <c r="A49" s="43" t="s">
        <v>60</v>
      </c>
      <c r="B49" s="44">
        <f>'Автоматизированный расчет'!G50 * 2</f>
        <v>63.15789473684211</v>
      </c>
      <c r="C49" s="8">
        <f>H13</f>
        <v>62</v>
      </c>
      <c r="D49" s="59">
        <f t="shared" si="0"/>
        <v>-1.8675721561969505E-2</v>
      </c>
      <c r="N49" s="43" t="s">
        <v>60</v>
      </c>
      <c r="O49" s="44">
        <f>'Автоматизированный расчет'!G50 * 3</f>
        <v>94.736842105263165</v>
      </c>
      <c r="P49" s="8">
        <f t="shared" si="4"/>
        <v>96</v>
      </c>
      <c r="Q49" s="59">
        <f t="shared" si="1"/>
        <v>1.3157894736842035E-2</v>
      </c>
      <c r="Z49" s="43" t="s">
        <v>60</v>
      </c>
      <c r="AA49" s="44">
        <f>'Автоматизированный расчет'!G50 * 4</f>
        <v>126.31578947368422</v>
      </c>
      <c r="AB49" s="8">
        <f t="shared" si="5"/>
        <v>124</v>
      </c>
      <c r="AC49" s="59">
        <f t="shared" si="2"/>
        <v>-1.8675721561969505E-2</v>
      </c>
      <c r="AL49" s="43" t="s">
        <v>60</v>
      </c>
      <c r="AM49" s="44">
        <f>'Автоматизированный расчет'!G50 * 5</f>
        <v>157.89473684210526</v>
      </c>
      <c r="AN49" s="8">
        <f t="shared" si="6"/>
        <v>156</v>
      </c>
      <c r="AO49" s="59">
        <f t="shared" si="3"/>
        <v>-1.2145748987854255E-2</v>
      </c>
    </row>
    <row r="53" spans="1:41" x14ac:dyDescent="0.25">
      <c r="N53" s="61"/>
      <c r="O53" s="61"/>
      <c r="P53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6726-FE2B-4B67-8BF9-2780528D9717}">
  <dimension ref="A4:V51"/>
  <sheetViews>
    <sheetView topLeftCell="D22" workbookViewId="0">
      <selection activeCell="N45" sqref="N45"/>
    </sheetView>
  </sheetViews>
  <sheetFormatPr defaultRowHeight="15" x14ac:dyDescent="0.25"/>
  <cols>
    <col min="1" max="1" width="27.7109375" customWidth="1"/>
    <col min="2" max="2" width="27.5703125" customWidth="1"/>
    <col min="3" max="3" width="27.28515625" customWidth="1"/>
    <col min="4" max="4" width="27.140625" customWidth="1"/>
    <col min="13" max="13" width="27.42578125" customWidth="1"/>
    <col min="14" max="14" width="27.5703125" customWidth="1"/>
    <col min="15" max="15" width="27.140625" customWidth="1"/>
    <col min="16" max="16" width="27.28515625" customWidth="1"/>
  </cols>
  <sheetData>
    <row r="4" spans="1:22" x14ac:dyDescent="0.25">
      <c r="A4" s="65"/>
      <c r="B4" s="65" t="s">
        <v>89</v>
      </c>
      <c r="C4" s="65" t="s">
        <v>90</v>
      </c>
      <c r="D4" s="65" t="s">
        <v>91</v>
      </c>
      <c r="E4" s="65"/>
      <c r="F4" s="65"/>
      <c r="G4" s="65"/>
      <c r="H4" s="65"/>
      <c r="I4" s="65"/>
      <c r="J4" s="65"/>
      <c r="M4" s="66"/>
      <c r="N4" s="66" t="s">
        <v>89</v>
      </c>
      <c r="O4" s="66" t="s">
        <v>90</v>
      </c>
      <c r="P4" s="66" t="s">
        <v>91</v>
      </c>
      <c r="Q4" s="66"/>
      <c r="R4" s="66"/>
      <c r="S4" s="66"/>
      <c r="T4" s="66"/>
      <c r="U4" s="66"/>
      <c r="V4" s="66"/>
    </row>
    <row r="5" spans="1:22" x14ac:dyDescent="0.25">
      <c r="A5" s="65" t="s">
        <v>92</v>
      </c>
      <c r="B5" s="65" t="s">
        <v>116</v>
      </c>
      <c r="C5" s="65">
        <v>15</v>
      </c>
      <c r="D5" s="65">
        <v>0</v>
      </c>
      <c r="E5" s="65"/>
      <c r="F5" s="65"/>
      <c r="G5" s="65"/>
      <c r="H5" s="65"/>
      <c r="I5" s="65"/>
      <c r="J5" s="65"/>
      <c r="M5" s="66" t="s">
        <v>92</v>
      </c>
      <c r="N5" s="66" t="s">
        <v>118</v>
      </c>
      <c r="O5" s="66">
        <v>6</v>
      </c>
      <c r="P5" s="66">
        <v>0</v>
      </c>
      <c r="Q5" s="66"/>
      <c r="R5" s="66"/>
      <c r="S5" s="66"/>
      <c r="T5" s="66"/>
      <c r="U5" s="66"/>
      <c r="V5" s="66"/>
    </row>
    <row r="6" spans="1:22" x14ac:dyDescent="0.25">
      <c r="A6" s="65" t="s">
        <v>94</v>
      </c>
      <c r="B6" s="65"/>
      <c r="C6" s="65"/>
      <c r="D6" s="65"/>
      <c r="E6" s="65"/>
      <c r="F6" s="65"/>
      <c r="G6" s="65"/>
      <c r="H6" s="65"/>
      <c r="I6" s="65"/>
      <c r="J6" s="65"/>
      <c r="M6" s="66" t="s">
        <v>94</v>
      </c>
      <c r="N6" s="66"/>
      <c r="O6" s="66"/>
      <c r="P6" s="66"/>
      <c r="Q6" s="66"/>
      <c r="R6" s="66"/>
      <c r="S6" s="66"/>
      <c r="T6" s="66"/>
      <c r="U6" s="66"/>
      <c r="V6" s="66"/>
    </row>
    <row r="8" spans="1:22" x14ac:dyDescent="0.25">
      <c r="A8" s="65" t="s">
        <v>94</v>
      </c>
      <c r="B8" s="65"/>
      <c r="C8" s="65"/>
      <c r="D8" s="65"/>
      <c r="E8" s="65"/>
      <c r="F8" s="65"/>
      <c r="G8" s="65"/>
      <c r="H8" s="65"/>
      <c r="I8" s="65"/>
      <c r="J8" s="65"/>
      <c r="M8" s="66" t="s">
        <v>94</v>
      </c>
      <c r="N8" s="66"/>
      <c r="O8" s="66"/>
      <c r="P8" s="66"/>
      <c r="Q8" s="66"/>
      <c r="R8" s="66"/>
      <c r="S8" s="66"/>
      <c r="T8" s="66"/>
      <c r="U8" s="66"/>
      <c r="V8" s="66"/>
    </row>
    <row r="9" spans="1:22" x14ac:dyDescent="0.25">
      <c r="A9" s="65" t="s">
        <v>65</v>
      </c>
      <c r="B9" s="65" t="s">
        <v>66</v>
      </c>
      <c r="C9" s="65" t="s">
        <v>67</v>
      </c>
      <c r="D9" s="65" t="s">
        <v>68</v>
      </c>
      <c r="E9" s="65" t="s">
        <v>69</v>
      </c>
      <c r="F9" s="65" t="s">
        <v>70</v>
      </c>
      <c r="G9" s="65" t="s">
        <v>71</v>
      </c>
      <c r="H9" s="65" t="s">
        <v>72</v>
      </c>
      <c r="I9" s="65" t="s">
        <v>73</v>
      </c>
      <c r="J9" s="65" t="s">
        <v>74</v>
      </c>
      <c r="M9" s="66" t="s">
        <v>65</v>
      </c>
      <c r="N9" s="66" t="s">
        <v>66</v>
      </c>
      <c r="O9" s="66" t="s">
        <v>67</v>
      </c>
      <c r="P9" s="66" t="s">
        <v>68</v>
      </c>
      <c r="Q9" s="66" t="s">
        <v>69</v>
      </c>
      <c r="R9" s="66" t="s">
        <v>70</v>
      </c>
      <c r="S9" s="66" t="s">
        <v>71</v>
      </c>
      <c r="T9" s="66" t="s">
        <v>72</v>
      </c>
      <c r="U9" s="66" t="s">
        <v>73</v>
      </c>
      <c r="V9" s="66" t="s">
        <v>74</v>
      </c>
    </row>
    <row r="10" spans="1:22" x14ac:dyDescent="0.25">
      <c r="A10" s="65" t="s">
        <v>75</v>
      </c>
      <c r="B10" s="65" t="s">
        <v>76</v>
      </c>
      <c r="C10" s="65">
        <v>0.19600000000000001</v>
      </c>
      <c r="D10" s="65">
        <v>7.0839999999999996</v>
      </c>
      <c r="E10" s="65">
        <v>51.587000000000003</v>
      </c>
      <c r="F10" s="65">
        <v>9.6449999999999996</v>
      </c>
      <c r="G10" s="65">
        <v>18.033000000000001</v>
      </c>
      <c r="H10" s="60">
        <v>2143</v>
      </c>
      <c r="I10" s="65">
        <v>5</v>
      </c>
      <c r="J10" s="65">
        <v>0</v>
      </c>
      <c r="M10" s="66" t="s">
        <v>75</v>
      </c>
      <c r="N10" s="66" t="s">
        <v>76</v>
      </c>
      <c r="O10" s="66">
        <v>0.20399999999999999</v>
      </c>
      <c r="P10" s="66">
        <v>2.2130000000000001</v>
      </c>
      <c r="Q10" s="66">
        <v>16.448</v>
      </c>
      <c r="R10" s="66">
        <v>2.9209999999999998</v>
      </c>
      <c r="S10" s="66">
        <v>6.6970000000000001</v>
      </c>
      <c r="T10" s="66">
        <v>1933</v>
      </c>
      <c r="U10" s="66">
        <v>2</v>
      </c>
      <c r="V10" s="66">
        <v>0</v>
      </c>
    </row>
    <row r="11" spans="1:22" x14ac:dyDescent="0.25">
      <c r="A11" s="65" t="s">
        <v>50</v>
      </c>
      <c r="B11" s="65" t="s">
        <v>73</v>
      </c>
      <c r="C11" s="65">
        <v>5.0999999999999997E-2</v>
      </c>
      <c r="D11" s="65">
        <v>1.9630000000000001</v>
      </c>
      <c r="E11" s="65">
        <v>13.195</v>
      </c>
      <c r="F11" s="65">
        <v>2.85</v>
      </c>
      <c r="G11" s="65">
        <v>6.1929999999999996</v>
      </c>
      <c r="H11" s="60">
        <v>2156</v>
      </c>
      <c r="I11" s="65">
        <v>0</v>
      </c>
      <c r="J11" s="65">
        <v>0</v>
      </c>
      <c r="M11" s="66" t="s">
        <v>50</v>
      </c>
      <c r="N11" s="66" t="s">
        <v>72</v>
      </c>
      <c r="O11" s="66">
        <v>5.3999999999999999E-2</v>
      </c>
      <c r="P11" s="66">
        <v>0.51</v>
      </c>
      <c r="Q11" s="66">
        <v>6.4260000000000002</v>
      </c>
      <c r="R11" s="66">
        <v>1.018</v>
      </c>
      <c r="S11" s="66">
        <v>1.804</v>
      </c>
      <c r="T11" s="66">
        <v>1931</v>
      </c>
      <c r="U11" s="66">
        <v>0</v>
      </c>
      <c r="V11" s="66">
        <v>0</v>
      </c>
    </row>
    <row r="12" spans="1:22" x14ac:dyDescent="0.25">
      <c r="A12" s="65" t="s">
        <v>64</v>
      </c>
      <c r="B12" s="65" t="s">
        <v>73</v>
      </c>
      <c r="C12" s="65">
        <v>7.5999999999999998E-2</v>
      </c>
      <c r="D12" s="65">
        <v>2.0190000000000001</v>
      </c>
      <c r="E12" s="65">
        <v>13.519</v>
      </c>
      <c r="F12" s="65">
        <v>2.964</v>
      </c>
      <c r="G12" s="65">
        <v>6.22</v>
      </c>
      <c r="H12" s="60">
        <v>1772</v>
      </c>
      <c r="I12" s="65">
        <v>2</v>
      </c>
      <c r="J12" s="65">
        <v>0</v>
      </c>
      <c r="M12" s="66" t="s">
        <v>64</v>
      </c>
      <c r="N12" s="66" t="s">
        <v>72</v>
      </c>
      <c r="O12" s="66">
        <v>5.8000000000000003E-2</v>
      </c>
      <c r="P12" s="66">
        <v>0.58199999999999996</v>
      </c>
      <c r="Q12" s="66">
        <v>6.9249999999999998</v>
      </c>
      <c r="R12" s="66">
        <v>1.073</v>
      </c>
      <c r="S12" s="66">
        <v>2.0779999999999998</v>
      </c>
      <c r="T12" s="66">
        <v>1600</v>
      </c>
      <c r="U12" s="66">
        <v>0</v>
      </c>
      <c r="V12" s="66">
        <v>0</v>
      </c>
    </row>
    <row r="13" spans="1:22" x14ac:dyDescent="0.25">
      <c r="A13" s="65" t="s">
        <v>51</v>
      </c>
      <c r="B13" s="65" t="s">
        <v>73</v>
      </c>
      <c r="C13" s="65">
        <v>7.5999999999999998E-2</v>
      </c>
      <c r="D13" s="65">
        <v>1.8839999999999999</v>
      </c>
      <c r="E13" s="65">
        <v>13.161</v>
      </c>
      <c r="F13" s="65">
        <v>2.8650000000000002</v>
      </c>
      <c r="G13" s="65">
        <v>6.0389999999999997</v>
      </c>
      <c r="H13" s="60">
        <v>1128</v>
      </c>
      <c r="I13" s="65">
        <v>1</v>
      </c>
      <c r="J13" s="65">
        <v>0</v>
      </c>
      <c r="M13" s="66" t="s">
        <v>51</v>
      </c>
      <c r="N13" s="66" t="s">
        <v>72</v>
      </c>
      <c r="O13" s="66">
        <v>6.4000000000000001E-2</v>
      </c>
      <c r="P13" s="66">
        <v>0.59099999999999997</v>
      </c>
      <c r="Q13" s="66">
        <v>6.101</v>
      </c>
      <c r="R13" s="66">
        <v>1.1020000000000001</v>
      </c>
      <c r="S13" s="66">
        <v>2.1160000000000001</v>
      </c>
      <c r="T13" s="66">
        <v>1023</v>
      </c>
      <c r="U13" s="66">
        <v>1</v>
      </c>
      <c r="V13" s="66">
        <v>0</v>
      </c>
    </row>
    <row r="14" spans="1:22" x14ac:dyDescent="0.25">
      <c r="A14" s="65" t="s">
        <v>52</v>
      </c>
      <c r="B14" s="65" t="s">
        <v>72</v>
      </c>
      <c r="C14" s="65">
        <v>0.03</v>
      </c>
      <c r="D14" s="65">
        <v>0.56999999999999995</v>
      </c>
      <c r="E14" s="65">
        <v>5.0830000000000002</v>
      </c>
      <c r="F14" s="65">
        <v>0.99199999999999999</v>
      </c>
      <c r="G14" s="65">
        <v>2.1230000000000002</v>
      </c>
      <c r="H14" s="60">
        <v>1127</v>
      </c>
      <c r="I14" s="65">
        <v>1</v>
      </c>
      <c r="J14" s="65">
        <v>0</v>
      </c>
      <c r="M14" s="66" t="s">
        <v>52</v>
      </c>
      <c r="N14" s="66" t="s">
        <v>72</v>
      </c>
      <c r="O14" s="66">
        <v>3.2000000000000001E-2</v>
      </c>
      <c r="P14" s="66">
        <v>0.19</v>
      </c>
      <c r="Q14" s="66">
        <v>3.7839999999999998</v>
      </c>
      <c r="R14" s="66">
        <v>0.433</v>
      </c>
      <c r="S14" s="66">
        <v>0.60299999999999998</v>
      </c>
      <c r="T14" s="66">
        <v>1025</v>
      </c>
      <c r="U14" s="66">
        <v>0</v>
      </c>
      <c r="V14" s="66">
        <v>0</v>
      </c>
    </row>
    <row r="15" spans="1:22" x14ac:dyDescent="0.25">
      <c r="A15" s="65" t="s">
        <v>53</v>
      </c>
      <c r="B15" s="65" t="s">
        <v>72</v>
      </c>
      <c r="C15" s="65">
        <v>3.1E-2</v>
      </c>
      <c r="D15" s="65">
        <v>4.1000000000000002E-2</v>
      </c>
      <c r="E15" s="65">
        <v>0.46200000000000002</v>
      </c>
      <c r="F15" s="65">
        <v>1.4999999999999999E-2</v>
      </c>
      <c r="G15" s="65">
        <v>4.7E-2</v>
      </c>
      <c r="H15" s="60">
        <v>1129</v>
      </c>
      <c r="I15" s="65">
        <v>0</v>
      </c>
      <c r="J15" s="65">
        <v>0</v>
      </c>
      <c r="M15" s="66" t="s">
        <v>53</v>
      </c>
      <c r="N15" s="66" t="s">
        <v>72</v>
      </c>
      <c r="O15" s="66">
        <v>3.1E-2</v>
      </c>
      <c r="P15" s="66">
        <v>4.2000000000000003E-2</v>
      </c>
      <c r="Q15" s="66">
        <v>0.121</v>
      </c>
      <c r="R15" s="66">
        <v>7.0000000000000001E-3</v>
      </c>
      <c r="S15" s="66">
        <v>4.8000000000000001E-2</v>
      </c>
      <c r="T15" s="66">
        <v>1025</v>
      </c>
      <c r="U15" s="66">
        <v>0</v>
      </c>
      <c r="V15" s="66">
        <v>0</v>
      </c>
    </row>
    <row r="16" spans="1:22" x14ac:dyDescent="0.25">
      <c r="A16" s="65" t="s">
        <v>54</v>
      </c>
      <c r="B16" s="65" t="s">
        <v>72</v>
      </c>
      <c r="C16" s="65">
        <v>3.2000000000000001E-2</v>
      </c>
      <c r="D16" s="65">
        <v>0.74299999999999999</v>
      </c>
      <c r="E16" s="65">
        <v>5.1109999999999998</v>
      </c>
      <c r="F16" s="65">
        <v>1.0900000000000001</v>
      </c>
      <c r="G16" s="65">
        <v>2.2749999999999999</v>
      </c>
      <c r="H16" s="60">
        <v>708</v>
      </c>
      <c r="I16" s="65">
        <v>0</v>
      </c>
      <c r="J16" s="65">
        <v>0</v>
      </c>
      <c r="M16" s="66" t="s">
        <v>54</v>
      </c>
      <c r="N16" s="66" t="s">
        <v>72</v>
      </c>
      <c r="O16" s="66">
        <v>3.4000000000000002E-2</v>
      </c>
      <c r="P16" s="66">
        <v>0.23799999999999999</v>
      </c>
      <c r="Q16" s="66">
        <v>3.391</v>
      </c>
      <c r="R16" s="66">
        <v>0.51</v>
      </c>
      <c r="S16" s="66">
        <v>0.81200000000000006</v>
      </c>
      <c r="T16" s="66">
        <v>603</v>
      </c>
      <c r="U16" s="66">
        <v>0</v>
      </c>
      <c r="V16" s="66">
        <v>0</v>
      </c>
    </row>
    <row r="17" spans="1:22" x14ac:dyDescent="0.25">
      <c r="A17" s="65" t="s">
        <v>55</v>
      </c>
      <c r="B17" s="65" t="s">
        <v>73</v>
      </c>
      <c r="C17" s="65">
        <v>8.3000000000000004E-2</v>
      </c>
      <c r="D17" s="65">
        <v>1.6</v>
      </c>
      <c r="E17" s="65">
        <v>12.268000000000001</v>
      </c>
      <c r="F17" s="65">
        <v>2.4409999999999998</v>
      </c>
      <c r="G17" s="65">
        <v>4.8739999999999997</v>
      </c>
      <c r="H17" s="60">
        <v>1060</v>
      </c>
      <c r="I17" s="65">
        <v>0</v>
      </c>
      <c r="J17" s="65">
        <v>0</v>
      </c>
      <c r="M17" s="66" t="s">
        <v>55</v>
      </c>
      <c r="N17" s="66" t="s">
        <v>72</v>
      </c>
      <c r="O17" s="66">
        <v>0.105</v>
      </c>
      <c r="P17" s="66">
        <v>0.52900000000000003</v>
      </c>
      <c r="Q17" s="66">
        <v>7.03</v>
      </c>
      <c r="R17" s="66">
        <v>0.90800000000000003</v>
      </c>
      <c r="S17" s="66">
        <v>1.847</v>
      </c>
      <c r="T17" s="66">
        <v>1000</v>
      </c>
      <c r="U17" s="66">
        <v>0</v>
      </c>
      <c r="V17" s="66">
        <v>0</v>
      </c>
    </row>
    <row r="18" spans="1:22" x14ac:dyDescent="0.25">
      <c r="A18" s="65" t="s">
        <v>56</v>
      </c>
      <c r="B18" s="65" t="s">
        <v>72</v>
      </c>
      <c r="C18" s="65">
        <v>3.2000000000000001E-2</v>
      </c>
      <c r="D18" s="65">
        <v>0.56799999999999995</v>
      </c>
      <c r="E18" s="65">
        <v>4.8840000000000003</v>
      </c>
      <c r="F18" s="65">
        <v>0.98499999999999999</v>
      </c>
      <c r="G18" s="65">
        <v>2.0920000000000001</v>
      </c>
      <c r="H18" s="60">
        <v>283</v>
      </c>
      <c r="I18" s="65">
        <v>1</v>
      </c>
      <c r="J18" s="65">
        <v>0</v>
      </c>
      <c r="M18" s="66" t="s">
        <v>56</v>
      </c>
      <c r="N18" s="66" t="s">
        <v>72</v>
      </c>
      <c r="O18" s="66">
        <v>3.5999999999999997E-2</v>
      </c>
      <c r="P18" s="66">
        <v>0.185</v>
      </c>
      <c r="Q18" s="66">
        <v>2.423</v>
      </c>
      <c r="R18" s="66">
        <v>0.38100000000000001</v>
      </c>
      <c r="S18" s="66">
        <v>0.107</v>
      </c>
      <c r="T18" s="66">
        <v>216</v>
      </c>
      <c r="U18" s="66">
        <v>1</v>
      </c>
      <c r="V18" s="66">
        <v>0</v>
      </c>
    </row>
    <row r="19" spans="1:22" x14ac:dyDescent="0.25">
      <c r="A19" s="65" t="s">
        <v>57</v>
      </c>
      <c r="B19" s="65" t="s">
        <v>73</v>
      </c>
      <c r="C19" s="65">
        <v>4.8000000000000001E-2</v>
      </c>
      <c r="D19" s="65">
        <v>0.84399999999999997</v>
      </c>
      <c r="E19" s="65">
        <v>9.5640000000000001</v>
      </c>
      <c r="F19" s="65">
        <v>1.7709999999999999</v>
      </c>
      <c r="G19" s="65">
        <v>2.9780000000000002</v>
      </c>
      <c r="H19" s="60">
        <v>1345</v>
      </c>
      <c r="I19" s="65">
        <v>0</v>
      </c>
      <c r="J19" s="65">
        <v>0</v>
      </c>
      <c r="M19" s="66" t="s">
        <v>57</v>
      </c>
      <c r="N19" s="66" t="s">
        <v>72</v>
      </c>
      <c r="O19" s="66">
        <v>5.0999999999999997E-2</v>
      </c>
      <c r="P19" s="66">
        <v>0.22</v>
      </c>
      <c r="Q19" s="66">
        <v>4.7370000000000001</v>
      </c>
      <c r="R19" s="66">
        <v>0.55000000000000004</v>
      </c>
      <c r="S19" s="66">
        <v>0.35199999999999998</v>
      </c>
      <c r="T19" s="66">
        <v>1180</v>
      </c>
      <c r="U19" s="66">
        <v>0</v>
      </c>
      <c r="V19" s="66">
        <v>0</v>
      </c>
    </row>
    <row r="20" spans="1:22" x14ac:dyDescent="0.25">
      <c r="A20" s="65" t="s">
        <v>58</v>
      </c>
      <c r="B20" s="65" t="s">
        <v>73</v>
      </c>
      <c r="C20" s="65">
        <v>3.1E-2</v>
      </c>
      <c r="D20" s="65">
        <v>1.306</v>
      </c>
      <c r="E20" s="65">
        <v>8.1440000000000001</v>
      </c>
      <c r="F20" s="65">
        <v>1.915</v>
      </c>
      <c r="G20" s="65">
        <v>4.3250000000000002</v>
      </c>
      <c r="H20" s="60">
        <v>379</v>
      </c>
      <c r="I20" s="65">
        <v>0</v>
      </c>
      <c r="J20" s="65">
        <v>0</v>
      </c>
      <c r="M20" s="66" t="s">
        <v>58</v>
      </c>
      <c r="N20" s="66" t="s">
        <v>72</v>
      </c>
      <c r="O20" s="66">
        <v>3.1E-2</v>
      </c>
      <c r="P20" s="66">
        <v>0.36599999999999999</v>
      </c>
      <c r="Q20" s="66">
        <v>4.5069999999999997</v>
      </c>
      <c r="R20" s="66">
        <v>0.76200000000000001</v>
      </c>
      <c r="S20" s="66">
        <v>1.3</v>
      </c>
      <c r="T20" s="66">
        <v>330</v>
      </c>
      <c r="U20" s="66">
        <v>0</v>
      </c>
      <c r="V20" s="66">
        <v>0</v>
      </c>
    </row>
    <row r="21" spans="1:22" x14ac:dyDescent="0.25">
      <c r="A21" s="65" t="s">
        <v>59</v>
      </c>
      <c r="B21" s="65" t="s">
        <v>73</v>
      </c>
      <c r="C21" s="65">
        <v>2.8000000000000001E-2</v>
      </c>
      <c r="D21" s="65">
        <v>0.71099999999999997</v>
      </c>
      <c r="E21" s="65">
        <v>4.5839999999999996</v>
      </c>
      <c r="F21" s="65">
        <v>1.1359999999999999</v>
      </c>
      <c r="G21" s="65">
        <v>2.6139999999999999</v>
      </c>
      <c r="H21" s="60">
        <v>380</v>
      </c>
      <c r="I21" s="65">
        <v>0</v>
      </c>
      <c r="J21" s="65">
        <v>0</v>
      </c>
      <c r="M21" s="66" t="s">
        <v>59</v>
      </c>
      <c r="N21" s="66" t="s">
        <v>72</v>
      </c>
      <c r="O21" s="66">
        <v>2.8000000000000001E-2</v>
      </c>
      <c r="P21" s="66">
        <v>0.21099999999999999</v>
      </c>
      <c r="Q21" s="66">
        <v>2.1960000000000002</v>
      </c>
      <c r="R21" s="66">
        <v>0.46300000000000002</v>
      </c>
      <c r="S21" s="66">
        <v>0.78</v>
      </c>
      <c r="T21" s="66">
        <v>329</v>
      </c>
      <c r="U21" s="66">
        <v>0</v>
      </c>
      <c r="V21" s="66">
        <v>0</v>
      </c>
    </row>
    <row r="22" spans="1:22" x14ac:dyDescent="0.25">
      <c r="A22" s="65" t="s">
        <v>60</v>
      </c>
      <c r="B22" s="65" t="s">
        <v>73</v>
      </c>
      <c r="C22" s="65">
        <v>7.6999999999999999E-2</v>
      </c>
      <c r="D22" s="65">
        <v>1.86</v>
      </c>
      <c r="E22" s="65">
        <v>9.0359999999999996</v>
      </c>
      <c r="F22" s="65">
        <v>2.1459999999999999</v>
      </c>
      <c r="G22" s="65">
        <v>5.0949999999999998</v>
      </c>
      <c r="H22" s="60">
        <v>378</v>
      </c>
      <c r="I22" s="65">
        <v>0</v>
      </c>
      <c r="J22" s="65">
        <v>0</v>
      </c>
      <c r="M22" s="66" t="s">
        <v>60</v>
      </c>
      <c r="N22" s="66" t="s">
        <v>72</v>
      </c>
      <c r="O22" s="66">
        <v>5.8999999999999997E-2</v>
      </c>
      <c r="P22" s="66">
        <v>0.69199999999999995</v>
      </c>
      <c r="Q22" s="66">
        <v>6.0119999999999996</v>
      </c>
      <c r="R22" s="66">
        <v>1.0720000000000001</v>
      </c>
      <c r="S22" s="66">
        <v>2.4340000000000002</v>
      </c>
      <c r="T22" s="66">
        <v>329</v>
      </c>
      <c r="U22" s="66">
        <v>0</v>
      </c>
      <c r="V22" s="66">
        <v>0</v>
      </c>
    </row>
    <row r="23" spans="1:22" x14ac:dyDescent="0.25">
      <c r="A23" s="65" t="s">
        <v>84</v>
      </c>
      <c r="B23" s="65" t="s">
        <v>76</v>
      </c>
      <c r="C23" s="65">
        <v>0.436</v>
      </c>
      <c r="D23" s="65">
        <v>7.2329999999999997</v>
      </c>
      <c r="E23" s="65">
        <v>44.685000000000002</v>
      </c>
      <c r="F23" s="65">
        <v>9.5549999999999997</v>
      </c>
      <c r="G23" s="65">
        <v>17.611999999999998</v>
      </c>
      <c r="H23" s="60">
        <v>420</v>
      </c>
      <c r="I23" s="65">
        <v>1</v>
      </c>
      <c r="J23" s="65">
        <v>0</v>
      </c>
      <c r="M23" s="66" t="s">
        <v>84</v>
      </c>
      <c r="N23" s="66" t="s">
        <v>76</v>
      </c>
      <c r="O23" s="66">
        <v>0.45900000000000002</v>
      </c>
      <c r="P23" s="66">
        <v>2.359</v>
      </c>
      <c r="Q23" s="66">
        <v>16.448</v>
      </c>
      <c r="R23" s="66">
        <v>3.008</v>
      </c>
      <c r="S23" s="66">
        <v>6.96</v>
      </c>
      <c r="T23" s="66">
        <v>424</v>
      </c>
      <c r="U23" s="66">
        <v>1</v>
      </c>
      <c r="V23" s="66">
        <v>0</v>
      </c>
    </row>
    <row r="24" spans="1:22" x14ac:dyDescent="0.25">
      <c r="A24" s="65" t="s">
        <v>85</v>
      </c>
      <c r="B24" s="65" t="s">
        <v>76</v>
      </c>
      <c r="C24" s="65">
        <v>0.40200000000000002</v>
      </c>
      <c r="D24" s="65">
        <v>7.3129999999999997</v>
      </c>
      <c r="E24" s="65">
        <v>51.587000000000003</v>
      </c>
      <c r="F24" s="65">
        <v>10.555999999999999</v>
      </c>
      <c r="G24" s="65">
        <v>17.425999999999998</v>
      </c>
      <c r="H24" s="60">
        <v>705</v>
      </c>
      <c r="I24" s="65">
        <v>2</v>
      </c>
      <c r="J24" s="65">
        <v>0</v>
      </c>
      <c r="M24" s="66" t="s">
        <v>85</v>
      </c>
      <c r="N24" s="66" t="s">
        <v>76</v>
      </c>
      <c r="O24" s="66">
        <v>0.41699999999999998</v>
      </c>
      <c r="P24" s="66">
        <v>2.2250000000000001</v>
      </c>
      <c r="Q24" s="66">
        <v>15.939</v>
      </c>
      <c r="R24" s="66">
        <v>2.97</v>
      </c>
      <c r="S24" s="66">
        <v>6.5060000000000002</v>
      </c>
      <c r="T24" s="66">
        <v>603</v>
      </c>
      <c r="U24" s="66">
        <v>0</v>
      </c>
      <c r="V24" s="66">
        <v>0</v>
      </c>
    </row>
    <row r="25" spans="1:22" x14ac:dyDescent="0.25">
      <c r="A25" s="65" t="s">
        <v>86</v>
      </c>
      <c r="B25" s="65" t="s">
        <v>76</v>
      </c>
      <c r="C25" s="65">
        <v>0.30199999999999999</v>
      </c>
      <c r="D25" s="65">
        <v>8.1809999999999992</v>
      </c>
      <c r="E25" s="65">
        <v>43.116999999999997</v>
      </c>
      <c r="F25" s="65">
        <v>10.195</v>
      </c>
      <c r="G25" s="65">
        <v>20.065999999999999</v>
      </c>
      <c r="H25" s="60">
        <v>357</v>
      </c>
      <c r="I25" s="65">
        <v>1</v>
      </c>
      <c r="J25" s="65">
        <v>0</v>
      </c>
      <c r="M25" s="66" t="s">
        <v>86</v>
      </c>
      <c r="N25" s="66" t="s">
        <v>76</v>
      </c>
      <c r="O25" s="66">
        <v>0.33900000000000002</v>
      </c>
      <c r="P25" s="66">
        <v>2.67</v>
      </c>
      <c r="Q25" s="66">
        <v>15.313000000000001</v>
      </c>
      <c r="R25" s="66">
        <v>3.2650000000000001</v>
      </c>
      <c r="S25" s="66">
        <v>7.8529999999999998</v>
      </c>
      <c r="T25" s="66">
        <v>361</v>
      </c>
      <c r="U25" s="66">
        <v>0</v>
      </c>
      <c r="V25" s="66">
        <v>0</v>
      </c>
    </row>
    <row r="26" spans="1:22" x14ac:dyDescent="0.25">
      <c r="A26" s="65" t="s">
        <v>87</v>
      </c>
      <c r="B26" s="65" t="s">
        <v>76</v>
      </c>
      <c r="C26" s="65">
        <v>0.34200000000000003</v>
      </c>
      <c r="D26" s="65">
        <v>6.6369999999999996</v>
      </c>
      <c r="E26" s="65">
        <v>40.936</v>
      </c>
      <c r="F26" s="65">
        <v>9.3879999999999999</v>
      </c>
      <c r="G26" s="65">
        <v>18.103000000000002</v>
      </c>
      <c r="H26" s="60">
        <v>283</v>
      </c>
      <c r="I26" s="65">
        <v>1</v>
      </c>
      <c r="J26" s="65">
        <v>0</v>
      </c>
      <c r="M26" s="66" t="s">
        <v>87</v>
      </c>
      <c r="N26" s="66" t="s">
        <v>76</v>
      </c>
      <c r="O26" s="66">
        <v>0.379</v>
      </c>
      <c r="P26" s="66">
        <v>1.7609999999999999</v>
      </c>
      <c r="Q26" s="66">
        <v>14.047000000000001</v>
      </c>
      <c r="R26" s="66">
        <v>2.6040000000000001</v>
      </c>
      <c r="S26" s="66">
        <v>5.7949999999999999</v>
      </c>
      <c r="T26" s="66">
        <v>216</v>
      </c>
      <c r="U26" s="66">
        <v>1</v>
      </c>
      <c r="V26" s="66">
        <v>0</v>
      </c>
    </row>
    <row r="27" spans="1:22" x14ac:dyDescent="0.25">
      <c r="A27" s="65" t="s">
        <v>88</v>
      </c>
      <c r="B27" s="65" t="s">
        <v>76</v>
      </c>
      <c r="C27" s="65">
        <v>0.19600000000000001</v>
      </c>
      <c r="D27" s="65">
        <v>5.7880000000000003</v>
      </c>
      <c r="E27" s="65">
        <v>30.077999999999999</v>
      </c>
      <c r="F27" s="65">
        <v>7.1319999999999997</v>
      </c>
      <c r="G27" s="65">
        <v>15.617000000000001</v>
      </c>
      <c r="H27" s="60">
        <v>378</v>
      </c>
      <c r="I27" s="65">
        <v>0</v>
      </c>
      <c r="J27" s="65">
        <v>0</v>
      </c>
      <c r="M27" s="66" t="s">
        <v>88</v>
      </c>
      <c r="N27" s="66" t="s">
        <v>76</v>
      </c>
      <c r="O27" s="66">
        <v>0.20399999999999999</v>
      </c>
      <c r="P27" s="66">
        <v>1.7989999999999999</v>
      </c>
      <c r="Q27" s="66">
        <v>11.843999999999999</v>
      </c>
      <c r="R27" s="66">
        <v>2.3610000000000002</v>
      </c>
      <c r="S27" s="66">
        <v>5.1059999999999999</v>
      </c>
      <c r="T27" s="66">
        <v>329</v>
      </c>
      <c r="U27" s="66">
        <v>0</v>
      </c>
      <c r="V27" s="66">
        <v>0</v>
      </c>
    </row>
    <row r="28" spans="1:22" x14ac:dyDescent="0.25">
      <c r="A28" s="65"/>
      <c r="B28" s="65"/>
      <c r="C28" s="65"/>
      <c r="D28" s="65"/>
      <c r="E28" s="65"/>
      <c r="F28" s="65"/>
      <c r="G28" s="65"/>
      <c r="H28" s="65"/>
      <c r="I28" s="65"/>
      <c r="J28" s="65"/>
      <c r="M28" s="66"/>
      <c r="N28" s="66"/>
      <c r="O28" s="66"/>
      <c r="P28" s="66"/>
      <c r="Q28" s="66"/>
      <c r="R28" s="66"/>
      <c r="S28" s="66"/>
      <c r="T28" s="66"/>
      <c r="U28" s="66"/>
      <c r="V28" s="66"/>
    </row>
    <row r="29" spans="1:22" x14ac:dyDescent="0.25">
      <c r="A29" s="65" t="s">
        <v>94</v>
      </c>
      <c r="B29" s="65"/>
      <c r="C29" s="65"/>
      <c r="D29" s="65"/>
      <c r="E29" s="65"/>
      <c r="F29" s="65"/>
      <c r="G29" s="65"/>
      <c r="H29" s="65"/>
      <c r="I29" s="65"/>
      <c r="J29" s="65"/>
      <c r="M29" s="66" t="s">
        <v>96</v>
      </c>
      <c r="N29" s="66" t="s">
        <v>97</v>
      </c>
      <c r="O29" s="66" t="s">
        <v>98</v>
      </c>
      <c r="P29" s="66"/>
      <c r="Q29" s="66"/>
      <c r="R29" s="66"/>
      <c r="S29" s="66"/>
      <c r="T29" s="66"/>
      <c r="U29" s="66"/>
      <c r="V29" s="66"/>
    </row>
    <row r="30" spans="1:22" x14ac:dyDescent="0.25">
      <c r="A30" s="65" t="s">
        <v>96</v>
      </c>
      <c r="B30" s="65" t="s">
        <v>97</v>
      </c>
      <c r="C30" s="65" t="s">
        <v>98</v>
      </c>
      <c r="D30" s="65"/>
      <c r="E30" s="65"/>
      <c r="F30" s="65"/>
      <c r="G30" s="65"/>
      <c r="H30" s="65"/>
      <c r="I30" s="65"/>
      <c r="J30" s="65"/>
      <c r="M30" s="66" t="s">
        <v>99</v>
      </c>
      <c r="N30" s="66" t="s">
        <v>119</v>
      </c>
      <c r="O30" s="66">
        <v>13.565</v>
      </c>
      <c r="P30" s="66"/>
      <c r="Q30" s="66"/>
      <c r="R30" s="66"/>
      <c r="S30" s="66"/>
      <c r="T30" s="66"/>
      <c r="U30" s="66"/>
      <c r="V30" s="66"/>
    </row>
    <row r="31" spans="1:22" x14ac:dyDescent="0.25">
      <c r="A31" s="65" t="s">
        <v>99</v>
      </c>
      <c r="B31" s="65" t="s">
        <v>117</v>
      </c>
      <c r="C31" s="65">
        <v>15.073</v>
      </c>
      <c r="M31" s="66" t="s">
        <v>106</v>
      </c>
      <c r="N31" s="66">
        <v>2</v>
      </c>
      <c r="O31" s="66">
        <v>1E-3</v>
      </c>
    </row>
    <row r="32" spans="1:22" x14ac:dyDescent="0.25">
      <c r="A32" s="65" t="s">
        <v>106</v>
      </c>
      <c r="B32" s="65">
        <v>4</v>
      </c>
      <c r="C32" s="65">
        <v>1E-3</v>
      </c>
    </row>
    <row r="33" spans="1:16" x14ac:dyDescent="0.25">
      <c r="M33" s="66"/>
      <c r="N33" s="66"/>
      <c r="O33" s="66"/>
    </row>
    <row r="35" spans="1:16" ht="110.25" customHeight="1" x14ac:dyDescent="0.3">
      <c r="A35" s="39" t="s">
        <v>46</v>
      </c>
      <c r="B35" s="37" t="s">
        <v>111</v>
      </c>
      <c r="C35" s="37" t="s">
        <v>48</v>
      </c>
      <c r="D35" s="37" t="s">
        <v>49</v>
      </c>
      <c r="M35" s="39" t="s">
        <v>46</v>
      </c>
      <c r="N35" s="37" t="s">
        <v>111</v>
      </c>
      <c r="O35" s="37" t="s">
        <v>48</v>
      </c>
      <c r="P35" s="37" t="s">
        <v>49</v>
      </c>
    </row>
    <row r="36" spans="1:16" x14ac:dyDescent="0.25">
      <c r="A36" s="43" t="s">
        <v>50</v>
      </c>
      <c r="B36" s="44">
        <f>'Автоматизированный расчет'!G39 * 4 *3</f>
        <v>2170.4767801857588</v>
      </c>
      <c r="C36" s="8">
        <f>H11</f>
        <v>2156</v>
      </c>
      <c r="D36" s="59">
        <f>1-B36/C36</f>
        <v>-6.7146475815207385E-3</v>
      </c>
      <c r="M36" s="43" t="s">
        <v>50</v>
      </c>
      <c r="N36" s="44">
        <f>'Автоматизированный расчет'!G39 *( 4 *3 )* 0.9</f>
        <v>1953.4291021671829</v>
      </c>
      <c r="O36" s="8">
        <f>T11</f>
        <v>1931</v>
      </c>
      <c r="P36" s="59">
        <f>1-N36/O36</f>
        <v>-1.161527818083008E-2</v>
      </c>
    </row>
    <row r="37" spans="1:16" x14ac:dyDescent="0.25">
      <c r="A37" s="55" t="s">
        <v>64</v>
      </c>
      <c r="B37" s="44">
        <f>'Автоматизированный расчет'!G40 * 4 *3</f>
        <v>1791.5294117647061</v>
      </c>
      <c r="C37" s="8">
        <f t="shared" ref="C37:C47" si="0">H12</f>
        <v>1772</v>
      </c>
      <c r="D37" s="59">
        <f t="shared" ref="D37:D47" si="1">1-B37/C37</f>
        <v>-1.1021112734032723E-2</v>
      </c>
      <c r="M37" s="55" t="s">
        <v>64</v>
      </c>
      <c r="N37" s="44">
        <f>'Автоматизированный расчет'!G40 *( 4 *3 )* 0.9</f>
        <v>1612.3764705882354</v>
      </c>
      <c r="O37" s="8">
        <f t="shared" ref="O37:O47" si="2">T12</f>
        <v>1600</v>
      </c>
      <c r="P37" s="59">
        <f t="shared" ref="P37:P47" si="3">1-N37/O37</f>
        <v>-7.7352941176471735E-3</v>
      </c>
    </row>
    <row r="38" spans="1:16" x14ac:dyDescent="0.25">
      <c r="A38" s="43" t="s">
        <v>51</v>
      </c>
      <c r="B38" s="44">
        <f>'Автоматизированный расчет'!G41 * 4 *3</f>
        <v>1143.5294117647059</v>
      </c>
      <c r="C38" s="8">
        <f t="shared" si="0"/>
        <v>1128</v>
      </c>
      <c r="D38" s="59">
        <f t="shared" si="1"/>
        <v>-1.3767209011264159E-2</v>
      </c>
      <c r="M38" s="43" t="s">
        <v>51</v>
      </c>
      <c r="N38" s="44">
        <f>'Автоматизированный расчет'!G41 *( 4 *3 )* 0.9</f>
        <v>1029.1764705882354</v>
      </c>
      <c r="O38" s="8">
        <f t="shared" si="2"/>
        <v>1023</v>
      </c>
      <c r="P38" s="59">
        <f t="shared" si="3"/>
        <v>-6.0376056580990767E-3</v>
      </c>
    </row>
    <row r="39" spans="1:16" x14ac:dyDescent="0.25">
      <c r="A39" s="43" t="s">
        <v>52</v>
      </c>
      <c r="B39" s="44">
        <f>'Автоматизированный расчет'!G42 * 4 *3</f>
        <v>1143.5294117647059</v>
      </c>
      <c r="C39" s="8">
        <f t="shared" si="0"/>
        <v>1127</v>
      </c>
      <c r="D39" s="59">
        <f t="shared" si="1"/>
        <v>-1.4666736259721258E-2</v>
      </c>
      <c r="M39" s="43" t="s">
        <v>52</v>
      </c>
      <c r="N39" s="44">
        <f>'Автоматизированный расчет'!G42 *( 4 *3 )* 0.9</f>
        <v>1029.1764705882354</v>
      </c>
      <c r="O39" s="8">
        <f t="shared" si="2"/>
        <v>1025</v>
      </c>
      <c r="P39" s="59">
        <f t="shared" si="3"/>
        <v>-4.0746054519369412E-3</v>
      </c>
    </row>
    <row r="40" spans="1:16" x14ac:dyDescent="0.25">
      <c r="A40" s="43" t="s">
        <v>53</v>
      </c>
      <c r="B40" s="44">
        <f>'Автоматизированный расчет'!G43 * 4 *3</f>
        <v>1143.5294117647059</v>
      </c>
      <c r="C40" s="8">
        <f t="shared" si="0"/>
        <v>1129</v>
      </c>
      <c r="D40" s="59">
        <f t="shared" si="1"/>
        <v>-1.2869275256603974E-2</v>
      </c>
      <c r="M40" s="43" t="s">
        <v>53</v>
      </c>
      <c r="N40" s="44">
        <f>'Автоматизированный расчет'!G43 *( 4 *3 )* 0.9</f>
        <v>1029.1764705882354</v>
      </c>
      <c r="O40" s="8">
        <f t="shared" si="2"/>
        <v>1025</v>
      </c>
      <c r="P40" s="59">
        <f t="shared" si="3"/>
        <v>-4.0746054519369412E-3</v>
      </c>
    </row>
    <row r="41" spans="1:16" x14ac:dyDescent="0.25">
      <c r="A41" s="43" t="s">
        <v>54</v>
      </c>
      <c r="B41" s="44">
        <f>'Автоматизированный расчет'!G44 * 4 *3</f>
        <v>720</v>
      </c>
      <c r="C41" s="8">
        <f t="shared" si="0"/>
        <v>708</v>
      </c>
      <c r="D41" s="59">
        <f t="shared" si="1"/>
        <v>-1.6949152542372836E-2</v>
      </c>
      <c r="M41" s="43" t="s">
        <v>54</v>
      </c>
      <c r="N41" s="44">
        <f>'Автоматизированный расчет'!G44 *( 4 *3 )* 0.9</f>
        <v>648</v>
      </c>
      <c r="O41" s="8">
        <f t="shared" si="2"/>
        <v>603</v>
      </c>
      <c r="P41" s="59">
        <f t="shared" si="3"/>
        <v>-7.4626865671641784E-2</v>
      </c>
    </row>
    <row r="42" spans="1:16" x14ac:dyDescent="0.25">
      <c r="A42" s="43" t="s">
        <v>55</v>
      </c>
      <c r="B42" s="44">
        <f>'Автоматизированный расчет'!G45 * 4 *3</f>
        <v>1071.5294117647059</v>
      </c>
      <c r="C42" s="8">
        <f t="shared" si="0"/>
        <v>1060</v>
      </c>
      <c r="D42" s="59">
        <f t="shared" si="1"/>
        <v>-1.087680355160936E-2</v>
      </c>
      <c r="M42" s="43" t="s">
        <v>55</v>
      </c>
      <c r="N42" s="44">
        <f>'Автоматизированный расчет'!G45 *( 4 *3 )* 0.9</f>
        <v>964.37647058823529</v>
      </c>
      <c r="O42" s="8">
        <f t="shared" si="2"/>
        <v>1000</v>
      </c>
      <c r="P42" s="59">
        <f t="shared" si="3"/>
        <v>3.5623529411764721E-2</v>
      </c>
    </row>
    <row r="43" spans="1:16" x14ac:dyDescent="0.25">
      <c r="A43" s="43" t="s">
        <v>56</v>
      </c>
      <c r="B43" s="44">
        <f>'Автоматизированный расчет'!G46 * 4 *3</f>
        <v>288</v>
      </c>
      <c r="C43" s="8">
        <f t="shared" si="0"/>
        <v>283</v>
      </c>
      <c r="D43" s="59">
        <f t="shared" si="1"/>
        <v>-1.7667844522968101E-2</v>
      </c>
      <c r="M43" s="43" t="s">
        <v>56</v>
      </c>
      <c r="N43" s="44">
        <f>'Автоматизированный расчет'!G46 *( 4 *3 )* 0.8</f>
        <v>230.4</v>
      </c>
      <c r="O43" s="8">
        <f t="shared" si="2"/>
        <v>216</v>
      </c>
      <c r="P43" s="59">
        <f t="shared" si="3"/>
        <v>-6.6666666666666652E-2</v>
      </c>
    </row>
    <row r="44" spans="1:16" x14ac:dyDescent="0.25">
      <c r="A44" s="43" t="s">
        <v>57</v>
      </c>
      <c r="B44" s="44">
        <f>'Автоматизированный расчет'!G47 * 4 *3</f>
        <v>1368</v>
      </c>
      <c r="C44" s="8">
        <f t="shared" si="0"/>
        <v>1345</v>
      </c>
      <c r="D44" s="59">
        <f t="shared" si="1"/>
        <v>-1.7100371747211796E-2</v>
      </c>
      <c r="M44" s="43" t="s">
        <v>57</v>
      </c>
      <c r="N44" s="44">
        <f>'Автоматизированный расчет'!G47 *( 4 *3 )* 0.9</f>
        <v>1231.2</v>
      </c>
      <c r="O44" s="8">
        <f t="shared" si="2"/>
        <v>1180</v>
      </c>
      <c r="P44" s="59">
        <f t="shared" si="3"/>
        <v>-4.3389830508474558E-2</v>
      </c>
    </row>
    <row r="45" spans="1:16" x14ac:dyDescent="0.25">
      <c r="A45" s="43" t="s">
        <v>58</v>
      </c>
      <c r="B45" s="44">
        <f>'Автоматизированный расчет'!G48 * 4 *3</f>
        <v>378.94736842105266</v>
      </c>
      <c r="C45" s="8">
        <f t="shared" si="0"/>
        <v>379</v>
      </c>
      <c r="D45" s="59">
        <f t="shared" si="1"/>
        <v>1.3886960144415816E-4</v>
      </c>
      <c r="M45" s="43" t="s">
        <v>58</v>
      </c>
      <c r="N45" s="44">
        <f>'Автоматизированный расчет'!G48 *( 4 *3 )* 0.9</f>
        <v>341.0526315789474</v>
      </c>
      <c r="O45" s="8">
        <f t="shared" si="2"/>
        <v>330</v>
      </c>
      <c r="P45" s="59">
        <f t="shared" si="3"/>
        <v>-3.3492822966507241E-2</v>
      </c>
    </row>
    <row r="46" spans="1:16" x14ac:dyDescent="0.25">
      <c r="A46" s="43" t="s">
        <v>59</v>
      </c>
      <c r="B46" s="44">
        <f>'Автоматизированный расчет'!G49 * 4 *3</f>
        <v>378.94736842105266</v>
      </c>
      <c r="C46" s="8">
        <f t="shared" si="0"/>
        <v>380</v>
      </c>
      <c r="D46" s="59">
        <f t="shared" si="1"/>
        <v>2.7700831024930483E-3</v>
      </c>
      <c r="M46" s="43" t="s">
        <v>59</v>
      </c>
      <c r="N46" s="44">
        <f>'Автоматизированный расчет'!G49 *( 4 *3 )* 0.9</f>
        <v>341.0526315789474</v>
      </c>
      <c r="O46" s="8">
        <f t="shared" si="2"/>
        <v>329</v>
      </c>
      <c r="P46" s="59">
        <f t="shared" si="3"/>
        <v>-3.6634138537833927E-2</v>
      </c>
    </row>
    <row r="47" spans="1:16" x14ac:dyDescent="0.25">
      <c r="A47" s="43" t="s">
        <v>60</v>
      </c>
      <c r="B47" s="44">
        <f>'Автоматизированный расчет'!G50 * 12</f>
        <v>378.94736842105266</v>
      </c>
      <c r="C47" s="8">
        <f t="shared" si="0"/>
        <v>378</v>
      </c>
      <c r="D47" s="59">
        <f t="shared" si="1"/>
        <v>-2.5062656641605674E-3</v>
      </c>
      <c r="M47" s="43" t="s">
        <v>60</v>
      </c>
      <c r="N47" s="44">
        <f>'Автоматизированный расчет'!G50 *( 4 *3 )* 0.9</f>
        <v>341.0526315789474</v>
      </c>
      <c r="O47" s="8">
        <f t="shared" si="2"/>
        <v>329</v>
      </c>
      <c r="P47" s="59">
        <f t="shared" si="3"/>
        <v>-3.6634138537833927E-2</v>
      </c>
    </row>
    <row r="51" spans="1:3" x14ac:dyDescent="0.25">
      <c r="A51" s="65"/>
      <c r="B51" s="65"/>
      <c r="C51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Автоматизированный расчет</vt:lpstr>
      <vt:lpstr>Соответствие</vt:lpstr>
      <vt:lpstr>SummaryReport</vt:lpstr>
      <vt:lpstr>maxSearchSummaryReportBySteps</vt:lpstr>
      <vt:lpstr>maxValidaionSummaryReport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Quvard Quvard</cp:lastModifiedBy>
  <cp:revision>1</cp:revision>
  <dcterms:modified xsi:type="dcterms:W3CDTF">2025-01-08T09:28:24Z</dcterms:modified>
</cp:coreProperties>
</file>