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60" yWindow="0" windowWidth="25160" windowHeight="15280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C20" i="6"/>
  <c r="P20" i="6"/>
  <c r="M20" i="6"/>
  <c r="O21" i="6"/>
  <c r="C21" i="6"/>
  <c r="P21" i="6"/>
  <c r="M21" i="6"/>
  <c r="O22" i="6"/>
  <c r="C22" i="6"/>
  <c r="P22" i="6"/>
  <c r="M22" i="6"/>
  <c r="O23" i="6"/>
  <c r="C23" i="6"/>
  <c r="P23" i="6"/>
  <c r="M23" i="6"/>
  <c r="O24" i="6"/>
  <c r="C24" i="6"/>
  <c r="P24" i="6"/>
  <c r="M24" i="6"/>
  <c r="O25" i="6"/>
  <c r="C25" i="6"/>
  <c r="P25" i="6"/>
  <c r="M25" i="6"/>
  <c r="O26" i="6"/>
  <c r="C26" i="6"/>
  <c r="P26" i="6"/>
  <c r="M26" i="6"/>
  <c r="O27" i="6"/>
  <c r="C27" i="6"/>
  <c r="P27" i="6"/>
  <c r="M27" i="6"/>
  <c r="O28" i="6"/>
  <c r="C28" i="6"/>
  <c r="P28" i="6"/>
  <c r="M28" i="6"/>
  <c r="O29" i="6"/>
  <c r="C29" i="6"/>
  <c r="P29" i="6"/>
  <c r="M29" i="6"/>
  <c r="O30" i="6"/>
  <c r="C30" i="6"/>
  <c r="P30" i="6"/>
  <c r="M30" i="6"/>
  <c r="O31" i="6"/>
  <c r="C31" i="6"/>
  <c r="P31" i="6"/>
  <c r="M31" i="6"/>
  <c r="O32" i="6"/>
  <c r="C32" i="6"/>
  <c r="P32" i="6"/>
  <c r="M32" i="6"/>
  <c r="O33" i="6"/>
  <c r="C33" i="6"/>
  <c r="P33" i="6"/>
  <c r="M33" i="6"/>
  <c r="O34" i="6"/>
  <c r="C34" i="6"/>
  <c r="P34" i="6"/>
  <c r="M34" i="6"/>
  <c r="O35" i="6"/>
  <c r="C35" i="6"/>
  <c r="P35" i="6"/>
  <c r="M35" i="6"/>
  <c r="O36" i="6"/>
  <c r="C36" i="6"/>
  <c r="P36" i="6"/>
  <c r="M36" i="6"/>
  <c r="O37" i="6"/>
  <c r="C37" i="6"/>
  <c r="P37" i="6"/>
  <c r="M37" i="6"/>
  <c r="O38" i="6"/>
  <c r="C38" i="6"/>
  <c r="P38" i="6"/>
  <c r="M38" i="6"/>
  <c r="O39" i="6"/>
  <c r="C39" i="6"/>
  <c r="P39" i="6"/>
  <c r="M39" i="6"/>
  <c r="O40" i="6"/>
  <c r="C40" i="6"/>
  <c r="P40" i="6"/>
  <c r="M40" i="6"/>
  <c r="O41" i="6"/>
  <c r="C41" i="6"/>
  <c r="P41" i="6"/>
  <c r="M41" i="6"/>
  <c r="O42" i="6"/>
  <c r="C42" i="6"/>
  <c r="P42" i="6"/>
  <c r="M42" i="6"/>
  <c r="O43" i="6"/>
  <c r="C43" i="6"/>
  <c r="P43" i="6"/>
  <c r="M43" i="6"/>
  <c r="D25" i="3"/>
  <c r="P25" i="3"/>
  <c r="M25" i="3"/>
  <c r="D26" i="3"/>
  <c r="P26" i="3"/>
  <c r="M26" i="3"/>
  <c r="D27" i="3"/>
  <c r="P27" i="3"/>
  <c r="M27" i="3"/>
  <c r="D28" i="3"/>
  <c r="P28" i="3"/>
  <c r="M28" i="3"/>
  <c r="D29" i="3"/>
  <c r="P29" i="3"/>
  <c r="M29" i="3"/>
  <c r="D30" i="3"/>
  <c r="P30" i="3"/>
  <c r="M30" i="3"/>
  <c r="D31" i="3"/>
  <c r="P31" i="3"/>
  <c r="M31" i="3"/>
  <c r="D32" i="3"/>
  <c r="P32" i="3"/>
  <c r="M32" i="3"/>
  <c r="D33" i="3"/>
  <c r="P33" i="3"/>
  <c r="M33" i="3"/>
  <c r="D34" i="3"/>
  <c r="P34" i="3"/>
  <c r="M34" i="3"/>
  <c r="D35" i="3"/>
  <c r="P35" i="3"/>
  <c r="M35" i="3"/>
  <c r="D36" i="3"/>
  <c r="P36" i="3"/>
  <c r="M36" i="3"/>
  <c r="D37" i="3"/>
  <c r="P37" i="3"/>
  <c r="M37" i="3"/>
  <c r="D38" i="3"/>
  <c r="P38" i="3"/>
  <c r="M38" i="3"/>
  <c r="D39" i="3"/>
  <c r="P39" i="3"/>
  <c r="M39" i="3"/>
  <c r="D40" i="3"/>
  <c r="P40" i="3"/>
  <c r="M40" i="3"/>
  <c r="D41" i="3"/>
  <c r="P41" i="3"/>
  <c r="M41" i="3"/>
  <c r="D42" i="3"/>
  <c r="P42" i="3"/>
  <c r="M42" i="3"/>
  <c r="D43" i="3"/>
  <c r="P43" i="3"/>
  <c r="M43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3" i="6"/>
  <c r="N37" i="6"/>
  <c r="N33" i="6"/>
  <c r="N25" i="6"/>
  <c r="N41" i="6"/>
  <c r="N39" i="6"/>
  <c r="N35" i="6"/>
  <c r="N31" i="6"/>
  <c r="N29" i="6"/>
  <c r="N27" i="6"/>
  <c r="N23" i="6"/>
  <c r="N21" i="6"/>
  <c r="N42" i="6"/>
  <c r="N40" i="6"/>
  <c r="N38" i="6"/>
  <c r="N36" i="6"/>
  <c r="N34" i="6"/>
  <c r="N32" i="6"/>
  <c r="N30" i="6"/>
  <c r="N28" i="6"/>
  <c r="N26" i="6"/>
  <c r="N24" i="6"/>
  <c r="N22" i="6"/>
  <c r="N20" i="6"/>
  <c r="D20" i="3"/>
  <c r="P20" i="3"/>
  <c r="D21" i="3"/>
  <c r="P21" i="3"/>
  <c r="D22" i="3"/>
  <c r="P22" i="3"/>
  <c r="D23" i="3"/>
  <c r="P23" i="3"/>
  <c r="D24" i="3"/>
  <c r="P24" i="3"/>
  <c r="N24" i="3"/>
  <c r="M24" i="3"/>
  <c r="M23" i="3"/>
  <c r="N23" i="3"/>
  <c r="M22" i="3"/>
  <c r="N22" i="3"/>
  <c r="M21" i="3"/>
  <c r="N21" i="3"/>
  <c r="M20" i="3"/>
  <c r="N20" i="3"/>
  <c r="Y10" i="4"/>
  <c r="Y11" i="4"/>
  <c r="Y9" i="4"/>
  <c r="V10" i="4"/>
  <c r="V9" i="4"/>
  <c r="V9" i="3"/>
  <c r="M10" i="4"/>
  <c r="R10" i="4"/>
  <c r="AJ18" i="1"/>
  <c r="M8" i="4"/>
  <c r="D8" i="4"/>
  <c r="AJ19" i="1"/>
  <c r="N8" i="4"/>
  <c r="E8" i="4"/>
  <c r="AJ17" i="1"/>
  <c r="L8" i="4"/>
  <c r="C8" i="4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3"/>
  <c r="F17" i="6"/>
  <c r="F20" i="3"/>
  <c r="F20" i="6"/>
  <c r="F21" i="3"/>
  <c r="F21" i="6"/>
  <c r="F23" i="3"/>
  <c r="F23" i="6"/>
  <c r="F24" i="3"/>
  <c r="F24" i="6"/>
  <c r="F25" i="3"/>
  <c r="F25" i="6"/>
  <c r="F26" i="3"/>
  <c r="F26" i="6"/>
  <c r="F27" i="3"/>
  <c r="F27" i="6"/>
  <c r="F28" i="3"/>
  <c r="F28" i="6"/>
  <c r="F29" i="3"/>
  <c r="F29" i="6"/>
  <c r="F30" i="3"/>
  <c r="F30" i="6"/>
  <c r="F31" i="3"/>
  <c r="F31" i="6"/>
  <c r="F32" i="3"/>
  <c r="F32" i="6"/>
  <c r="F33" i="3"/>
  <c r="F33" i="6"/>
  <c r="F34" i="3"/>
  <c r="F34" i="6"/>
  <c r="F35" i="3"/>
  <c r="F35" i="6"/>
  <c r="F36" i="3"/>
  <c r="F36" i="6"/>
  <c r="F37" i="3"/>
  <c r="F37" i="6"/>
  <c r="F38" i="3"/>
  <c r="F38" i="6"/>
  <c r="F39" i="3"/>
  <c r="F39" i="6"/>
  <c r="F40" i="3"/>
  <c r="F40" i="6"/>
  <c r="F41" i="3"/>
  <c r="F41" i="6"/>
  <c r="F42" i="3"/>
  <c r="F42" i="6"/>
  <c r="F43" i="3"/>
  <c r="F43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C19" i="6"/>
  <c r="P19" i="6"/>
  <c r="D18" i="6"/>
  <c r="C18" i="6"/>
  <c r="P18" i="6"/>
  <c r="D17" i="6"/>
  <c r="C17" i="6"/>
  <c r="P17" i="6"/>
  <c r="D16" i="6"/>
  <c r="C16" i="6"/>
  <c r="P16" i="6"/>
  <c r="D15" i="6"/>
  <c r="C15" i="6"/>
  <c r="P15" i="6"/>
  <c r="D14" i="6"/>
  <c r="C14" i="6"/>
  <c r="P14" i="6"/>
  <c r="D13" i="6"/>
  <c r="C13" i="6"/>
  <c r="P13" i="6"/>
  <c r="D12" i="6"/>
  <c r="C12" i="6"/>
  <c r="B9" i="1"/>
  <c r="B10" i="1"/>
  <c r="B11" i="1"/>
  <c r="B12" i="6"/>
  <c r="D9" i="6"/>
  <c r="D10" i="6"/>
  <c r="D11" i="6"/>
  <c r="S11" i="6" a="1"/>
  <c r="C11" i="6"/>
  <c r="B11" i="6"/>
  <c r="C10" i="6"/>
  <c r="B10" i="6"/>
  <c r="V9" i="6"/>
  <c r="V12" i="6"/>
  <c r="V14" i="6"/>
  <c r="W14" i="6"/>
  <c r="S9" i="6" a="1"/>
  <c r="C9" i="6"/>
  <c r="B9" i="6"/>
  <c r="B2" i="6"/>
  <c r="E10" i="3"/>
  <c r="E10" i="6"/>
  <c r="F10" i="3"/>
  <c r="D10" i="3"/>
  <c r="P10" i="3"/>
  <c r="E11" i="3"/>
  <c r="E11" i="6"/>
  <c r="F11" i="3"/>
  <c r="E12" i="3"/>
  <c r="E12" i="6"/>
  <c r="F12" i="3"/>
  <c r="E13" i="3"/>
  <c r="E13" i="6"/>
  <c r="F13" i="3"/>
  <c r="F13" i="6"/>
  <c r="E14" i="3"/>
  <c r="E14" i="6"/>
  <c r="F14" i="3"/>
  <c r="F14" i="6"/>
  <c r="E15" i="3"/>
  <c r="E15" i="6"/>
  <c r="F15" i="3"/>
  <c r="F15" i="6"/>
  <c r="E16" i="3"/>
  <c r="E16" i="6"/>
  <c r="F16" i="3"/>
  <c r="F16" i="6"/>
  <c r="E17" i="3"/>
  <c r="E17" i="6"/>
  <c r="E18" i="3"/>
  <c r="E18" i="6"/>
  <c r="F18" i="3"/>
  <c r="F18" i="6"/>
  <c r="E19" i="3"/>
  <c r="E19" i="6"/>
  <c r="F19" i="3"/>
  <c r="F19" i="6"/>
  <c r="E20" i="3"/>
  <c r="E20" i="6"/>
  <c r="E21" i="3"/>
  <c r="E22" i="3"/>
  <c r="F22" i="3"/>
  <c r="F22" i="6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F9" i="3"/>
  <c r="D9" i="3"/>
  <c r="P9" i="3"/>
  <c r="E9" i="3"/>
  <c r="E9" i="6"/>
  <c r="C43" i="3"/>
  <c r="C42" i="3"/>
  <c r="O41" i="3"/>
  <c r="C41" i="3"/>
  <c r="O40" i="3"/>
  <c r="C40" i="3"/>
  <c r="O39" i="3"/>
  <c r="C39" i="3"/>
  <c r="C38" i="3"/>
  <c r="C37" i="3"/>
  <c r="C36" i="3"/>
  <c r="C35" i="3"/>
  <c r="C34" i="3"/>
  <c r="O33" i="3"/>
  <c r="C33" i="3"/>
  <c r="O32" i="3"/>
  <c r="C32" i="3"/>
  <c r="O31" i="3"/>
  <c r="C31" i="3"/>
  <c r="C30" i="3"/>
  <c r="C29" i="3"/>
  <c r="C28" i="3"/>
  <c r="C27" i="3"/>
  <c r="C26" i="3"/>
  <c r="O25" i="3"/>
  <c r="C25" i="3"/>
  <c r="O24" i="3"/>
  <c r="C24" i="3"/>
  <c r="O23" i="3"/>
  <c r="C23" i="3"/>
  <c r="C22" i="3"/>
  <c r="C21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B12" i="3"/>
  <c r="D11" i="3"/>
  <c r="C11" i="3"/>
  <c r="B11" i="3"/>
  <c r="C10" i="3"/>
  <c r="B10" i="3"/>
  <c r="V11" i="3"/>
  <c r="V13" i="3"/>
  <c r="C9" i="3"/>
  <c r="B9" i="3"/>
  <c r="B2" i="3"/>
  <c r="T8" i="2"/>
  <c r="T9" i="2"/>
  <c r="AD18" i="1" a="1"/>
  <c r="AD18" i="1"/>
  <c r="AE18" i="1"/>
  <c r="AD19" i="1" a="1"/>
  <c r="AD19" i="1"/>
  <c r="AE19" i="1"/>
  <c r="AD17" i="1" a="1"/>
  <c r="AD17" i="1"/>
  <c r="AE1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/>
  <c r="C10" i="2"/>
  <c r="D10" i="2"/>
  <c r="M10" i="2"/>
  <c r="C11" i="2"/>
  <c r="D11" i="2"/>
  <c r="M11" i="2"/>
  <c r="C12" i="2"/>
  <c r="D12" i="2"/>
  <c r="M12" i="2"/>
  <c r="C13" i="2"/>
  <c r="D13" i="2"/>
  <c r="L13" i="2"/>
  <c r="C14" i="2"/>
  <c r="D14" i="2"/>
  <c r="K14" i="2"/>
  <c r="C15" i="2"/>
  <c r="D15" i="2"/>
  <c r="K15" i="2"/>
  <c r="C16" i="2"/>
  <c r="D16" i="2"/>
  <c r="L16" i="2"/>
  <c r="C17" i="2"/>
  <c r="D17" i="2"/>
  <c r="K17" i="2"/>
  <c r="C18" i="2"/>
  <c r="D18" i="2"/>
  <c r="M18" i="2"/>
  <c r="C19" i="2"/>
  <c r="D19" i="2"/>
  <c r="M19" i="2"/>
  <c r="C20" i="2"/>
  <c r="D20" i="2"/>
  <c r="L20" i="2"/>
  <c r="C21" i="2"/>
  <c r="D21" i="2"/>
  <c r="M21" i="2"/>
  <c r="C22" i="2"/>
  <c r="D22" i="2"/>
  <c r="M22" i="2"/>
  <c r="C23" i="2"/>
  <c r="D23" i="2"/>
  <c r="L23" i="2"/>
  <c r="C24" i="2"/>
  <c r="D24" i="2"/>
  <c r="K24" i="2"/>
  <c r="C25" i="2"/>
  <c r="D25" i="2"/>
  <c r="K25" i="2"/>
  <c r="C26" i="2"/>
  <c r="D26" i="2"/>
  <c r="K26" i="2"/>
  <c r="C27" i="2"/>
  <c r="D27" i="2"/>
  <c r="L27" i="2"/>
  <c r="C28" i="2"/>
  <c r="D28" i="2"/>
  <c r="M28" i="2"/>
  <c r="C29" i="2"/>
  <c r="D29" i="2"/>
  <c r="M29" i="2"/>
  <c r="C30" i="2"/>
  <c r="D30" i="2"/>
  <c r="M30" i="2"/>
  <c r="C31" i="2"/>
  <c r="D31" i="2"/>
  <c r="M31" i="2"/>
  <c r="C32" i="2"/>
  <c r="D32" i="2"/>
  <c r="K32" i="2"/>
  <c r="C33" i="2"/>
  <c r="D33" i="2"/>
  <c r="L33" i="2"/>
  <c r="C34" i="2"/>
  <c r="D34" i="2"/>
  <c r="K34" i="2"/>
  <c r="C35" i="2"/>
  <c r="D35" i="2"/>
  <c r="K35" i="2"/>
  <c r="C36" i="2"/>
  <c r="D36" i="2"/>
  <c r="L36" i="2"/>
  <c r="C37" i="2"/>
  <c r="D37" i="2"/>
  <c r="M37" i="2"/>
  <c r="C38" i="2"/>
  <c r="D38" i="2"/>
  <c r="M38" i="2"/>
  <c r="C39" i="2"/>
  <c r="D39" i="2"/>
  <c r="M39" i="2"/>
  <c r="C40" i="2"/>
  <c r="D40" i="2"/>
  <c r="M40" i="2"/>
  <c r="C41" i="2"/>
  <c r="D41" i="2"/>
  <c r="L41" i="2"/>
  <c r="C42" i="2"/>
  <c r="D42" i="2"/>
  <c r="K42" i="2"/>
  <c r="D8" i="2"/>
  <c r="L8" i="2"/>
  <c r="C8" i="2"/>
  <c r="B8" i="2"/>
  <c r="B2" i="2"/>
  <c r="AC8" i="1"/>
  <c r="AD12" i="1"/>
  <c r="AE12" i="1"/>
  <c r="AD8" i="1"/>
  <c r="AD11" i="1"/>
  <c r="B9" i="2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/>
  <c r="P12" i="3"/>
  <c r="M9" i="3"/>
  <c r="N9" i="3"/>
  <c r="F11" i="6"/>
  <c r="P11" i="6"/>
  <c r="P11" i="3"/>
  <c r="P14" i="3"/>
  <c r="P18" i="3"/>
  <c r="O15" i="3"/>
  <c r="P15" i="3"/>
  <c r="P19" i="3"/>
  <c r="O16" i="3"/>
  <c r="P16" i="3"/>
  <c r="P13" i="3"/>
  <c r="O17" i="3"/>
  <c r="P17" i="3"/>
  <c r="F10" i="6"/>
  <c r="P10" i="6"/>
  <c r="F9" i="6"/>
  <c r="P9" i="6"/>
  <c r="L10" i="4"/>
  <c r="N10" i="4"/>
  <c r="D10" i="4"/>
  <c r="AG18" i="1"/>
  <c r="L9" i="4"/>
  <c r="Q9" i="4"/>
  <c r="N9" i="4"/>
  <c r="AF19" i="1"/>
  <c r="AF18" i="1"/>
  <c r="M9" i="4"/>
  <c r="AF17" i="1"/>
  <c r="AG17" i="1"/>
  <c r="AD21" i="1"/>
  <c r="AG19" i="1"/>
  <c r="O8" i="4"/>
  <c r="F8" i="4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/>
  <c r="S11" i="6"/>
  <c r="T11" i="6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/>
  <c r="Y15" i="6"/>
  <c r="S10" i="6" a="1"/>
  <c r="S10" i="6"/>
  <c r="T10" i="6"/>
  <c r="V12" i="3"/>
  <c r="V14" i="3"/>
  <c r="W14" i="3"/>
  <c r="V10" i="3"/>
  <c r="AD14" i="1"/>
  <c r="AE14" i="1"/>
  <c r="W13" i="3"/>
  <c r="S9" i="3" a="1"/>
  <c r="S9" i="3"/>
  <c r="T9" i="3"/>
  <c r="S10" i="3" a="1"/>
  <c r="S10" i="3"/>
  <c r="T10" i="3"/>
  <c r="S11" i="3" a="1"/>
  <c r="S11" i="3"/>
  <c r="T11" i="3"/>
  <c r="K28" i="2"/>
  <c r="K9" i="2"/>
  <c r="T11" i="2"/>
  <c r="T13" i="2"/>
  <c r="U13" i="2"/>
  <c r="T10" i="2"/>
  <c r="T12" i="2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M11" i="6"/>
  <c r="N11" i="6"/>
  <c r="N9" i="6"/>
  <c r="M9" i="6"/>
  <c r="M10" i="6"/>
  <c r="N10" i="6"/>
  <c r="M12" i="6"/>
  <c r="N12" i="6"/>
  <c r="AH18" i="1"/>
  <c r="O10" i="4"/>
  <c r="F10" i="4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/>
  <c r="W16" i="3"/>
  <c r="P44" i="6"/>
  <c r="V16" i="6"/>
  <c r="W16" i="6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/>
  <c r="M11" i="4"/>
  <c r="D11" i="4"/>
  <c r="AG21" i="1"/>
  <c r="AE21" i="1"/>
  <c r="AF21" i="1"/>
  <c r="Y15" i="3"/>
  <c r="W13" i="6"/>
  <c r="W15" i="6"/>
  <c r="W15" i="3"/>
  <c r="AD13" i="1"/>
  <c r="O44" i="3"/>
  <c r="U12" i="2"/>
  <c r="U14" i="2"/>
  <c r="B12" i="1"/>
  <c r="B13" i="6"/>
  <c r="B10" i="2"/>
  <c r="K43" i="2"/>
  <c r="L43" i="2"/>
  <c r="M43" i="2"/>
  <c r="L44" i="1"/>
  <c r="N44" i="3"/>
  <c r="M44" i="6"/>
  <c r="M44" i="3"/>
  <c r="N44" i="6"/>
  <c r="N11" i="4"/>
  <c r="E11" i="4"/>
  <c r="AH21" i="1"/>
  <c r="AE13" i="1"/>
  <c r="AE15" i="1"/>
  <c r="B12" i="2"/>
  <c r="B13" i="3"/>
  <c r="L45" i="1"/>
  <c r="B11" i="2"/>
  <c r="K44" i="2"/>
  <c r="B13" i="1"/>
  <c r="B14" i="6"/>
  <c r="M45" i="3"/>
  <c r="M46" i="3"/>
  <c r="I5" i="3"/>
  <c r="M45" i="6"/>
  <c r="M46" i="6"/>
  <c r="I5" i="6"/>
  <c r="O11" i="4"/>
  <c r="F11" i="4"/>
  <c r="H5" i="1"/>
  <c r="B14" i="1"/>
  <c r="B14" i="3"/>
  <c r="K45" i="2"/>
  <c r="G5" i="2"/>
  <c r="B13" i="2"/>
  <c r="B15" i="3"/>
  <c r="B15" i="6"/>
  <c r="B15" i="1"/>
  <c r="B14" i="2"/>
  <c r="B16" i="3"/>
  <c r="B16" i="6"/>
  <c r="B16" i="1"/>
  <c r="B15" i="2"/>
  <c r="B17" i="3"/>
  <c r="B17" i="6"/>
  <c r="B17" i="1"/>
  <c r="B18" i="3"/>
  <c r="B16" i="2"/>
  <c r="B18" i="1"/>
  <c r="B18" i="2"/>
  <c r="B17" i="2"/>
  <c r="B18" i="6"/>
  <c r="B19" i="1"/>
  <c r="B19" i="6"/>
  <c r="B19" i="3"/>
  <c r="B20" i="3"/>
  <c r="B20" i="6"/>
  <c r="B20" i="1"/>
  <c r="B19" i="2"/>
  <c r="B21" i="3"/>
  <c r="B21" i="6"/>
  <c r="B21" i="1"/>
  <c r="B20" i="2"/>
  <c r="B22" i="3"/>
  <c r="B22" i="6"/>
  <c r="B22" i="1"/>
  <c r="B21" i="2"/>
  <c r="B23" i="3"/>
  <c r="B23" i="6"/>
  <c r="B23" i="1"/>
  <c r="B22" i="2"/>
  <c r="B24" i="3"/>
  <c r="B24" i="6"/>
  <c r="B37" i="1"/>
  <c r="B24" i="1"/>
  <c r="B23" i="2"/>
  <c r="B38" i="3"/>
  <c r="B38" i="6"/>
  <c r="B25" i="3"/>
  <c r="B25" i="6"/>
  <c r="B25" i="1"/>
  <c r="B24" i="2"/>
  <c r="B38" i="1"/>
  <c r="B37" i="2"/>
  <c r="B39" i="3"/>
  <c r="B39" i="6"/>
  <c r="B26" i="3"/>
  <c r="B26" i="6"/>
  <c r="B25" i="2"/>
  <c r="B26" i="1"/>
  <c r="B39" i="1"/>
  <c r="B38" i="2"/>
  <c r="B40" i="3"/>
  <c r="B40" i="6"/>
  <c r="B27" i="3"/>
  <c r="B27" i="6"/>
  <c r="B27" i="1"/>
  <c r="B26" i="2"/>
  <c r="B40" i="1"/>
  <c r="B39" i="2"/>
  <c r="B41" i="3"/>
  <c r="B41" i="6"/>
  <c r="B28" i="3"/>
  <c r="B28" i="6"/>
  <c r="B27" i="2"/>
  <c r="B28" i="1"/>
  <c r="B41" i="1"/>
  <c r="B40" i="2"/>
  <c r="B29" i="3"/>
  <c r="B29" i="6"/>
  <c r="B42" i="3"/>
  <c r="B42" i="6"/>
  <c r="B29" i="1"/>
  <c r="B28" i="2"/>
  <c r="B42" i="1"/>
  <c r="B41" i="2"/>
  <c r="B30" i="3"/>
  <c r="B30" i="6"/>
  <c r="B43" i="3"/>
  <c r="B43" i="6"/>
  <c r="B29" i="2"/>
  <c r="B30" i="1"/>
  <c r="B42" i="2"/>
  <c r="B31" i="3"/>
  <c r="B31" i="6"/>
  <c r="B31" i="1"/>
  <c r="B30" i="2"/>
  <c r="B32" i="3"/>
  <c r="B32" i="6"/>
  <c r="B32" i="1"/>
  <c r="B31" i="2"/>
  <c r="B33" i="3"/>
  <c r="B33" i="6"/>
  <c r="B32" i="2"/>
  <c r="B33" i="1"/>
  <c r="B34" i="3"/>
  <c r="B34" i="6"/>
  <c r="B34" i="1"/>
  <c r="B33" i="2"/>
  <c r="B35" i="3"/>
  <c r="B35" i="6"/>
  <c r="B35" i="1"/>
  <c r="B34" i="2"/>
  <c r="B36" i="3"/>
  <c r="B36" i="6"/>
  <c r="B36" i="1"/>
  <c r="B37" i="6"/>
  <c r="B35" i="2"/>
  <c r="B36" i="2"/>
  <c r="B37" i="3"/>
  <c r="U8" i="1"/>
  <c r="T15" i="2" a="1"/>
  <c r="T15" i="2"/>
  <c r="L11" i="4"/>
  <c r="C11" i="4"/>
  <c r="U15" i="2"/>
  <c r="Q10" i="2" a="1"/>
  <c r="Q10" i="2"/>
  <c r="R10" i="2"/>
  <c r="Q8" i="2" a="1"/>
  <c r="Q8" i="2"/>
  <c r="R8" i="2"/>
  <c r="Q9" i="2" a="1"/>
  <c r="Q9" i="2"/>
  <c r="R9" i="2"/>
</calcChain>
</file>

<file path=xl/comments1.xml><?xml version="1.0" encoding="utf-8"?>
<comments xmlns="http://schemas.openxmlformats.org/spreadsheetml/2006/main">
  <authors>
    <author>jcdemers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<sst xmlns="http://schemas.openxmlformats.org/spreadsheetml/2006/main" count="178" uniqueCount="91">
  <si>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</si>
  <si>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</si>
  <si>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</si>
  <si>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</si>
  <si>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</si>
  <si>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</si>
  <si>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</si>
  <si>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</si>
  <si>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</si>
  <si>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</si>
  <si>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</si>
  <si>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</si>
  <si>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</si>
  <si>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</si>
  <si>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</si>
  <si>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</si>
  <si>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</si>
  <si>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</si>
  <si>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</si>
  <si>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</si>
  <si>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</si>
  <si>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</si>
  <si>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</si>
  <si>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</si>
  <si>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</si>
  <si>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</si>
  <si>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</si>
  <si>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</si>
  <si>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</si>
  <si>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</si>
  <si>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</si>
  <si>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</si>
  <si>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</si>
  <si>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</si>
  <si>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</si>
  <si>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</si>
  <si>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</si>
  <si>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</si>
  <si>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</si>
  <si>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</si>
  <si>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</si>
  <si>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</si>
  <si>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</si>
  <si>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</si>
  <si>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</si>
  <si>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</si>
  <si>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</si>
  <si>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</si>
  <si>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</si>
  <si>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</si>
  <si>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</si>
  <si>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</si>
  <si>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</si>
  <si>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</si>
  <si>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</si>
  <si>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</si>
  <si>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</si>
  <si>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</si>
  <si>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</si>
  <si>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</si>
  <si>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</si>
  <si>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</si>
  <si>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</si>
  <si>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</si>
  <si>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</si>
  <si>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</si>
  <si>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</si>
  <si>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</si>
  <si>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</si>
  <si>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</si>
  <si>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</si>
  <si>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</si>
  <si>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</si>
  <si>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</si>
  <si>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Alex Bouffard</t>
  </si>
  <si>
    <t>Création de l'interface QT</t>
  </si>
  <si>
    <t>Relooker</t>
  </si>
  <si>
    <t>Création de la classe Fichier</t>
  </si>
  <si>
    <t>Création de la classe Visualizer</t>
  </si>
  <si>
    <t>Génération 2d de courbe de Hilbert</t>
  </si>
  <si>
    <t>Création des expressions régulières</t>
  </si>
  <si>
    <t>Fonction de sauvegarde</t>
  </si>
  <si>
    <t>Création de la classe Editor</t>
  </si>
  <si>
    <t>Éditeur de strings</t>
  </si>
  <si>
    <t>Éditeur hexadécimal</t>
  </si>
  <si>
    <t>Éditeur de ressources</t>
  </si>
  <si>
    <t>Classe statistiques</t>
  </si>
  <si>
    <t>Création de la classe cube</t>
  </si>
  <si>
    <t>Création de la classe disassembly</t>
  </si>
  <si>
    <t>Analyse cryptographique</t>
  </si>
  <si>
    <t>Éditeur d'assembleur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</si>
</sst>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4.0</c:v>
                </c:pt>
                <c:pt idx="1">
                  <c:v>11.0</c:v>
                </c:pt>
                <c:pt idx="2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89902232"/>
        <c:axId val="2089897816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4.0</c:v>
                </c:pt>
                <c:pt idx="1">
                  <c:v>15.0</c:v>
                </c:pt>
                <c:pt idx="2">
                  <c:v>19.0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902232"/>
        <c:axId val="2089897816"/>
      </c:lineChart>
      <c:catAx>
        <c:axId val="208990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897816"/>
        <c:crosses val="autoZero"/>
        <c:auto val="1"/>
        <c:lblAlgn val="ctr"/>
        <c:lblOffset val="100"/>
        <c:noMultiLvlLbl val="0"/>
      </c:catAx>
      <c:valAx>
        <c:axId val="208989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90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31.0</c:v>
                </c:pt>
                <c:pt idx="2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091390760"/>
        <c:axId val="2091398120"/>
      </c:barChart>
      <c:catAx>
        <c:axId val="20913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398120"/>
        <c:crosses val="autoZero"/>
        <c:auto val="1"/>
        <c:lblAlgn val="ctr"/>
        <c:lblOffset val="100"/>
        <c:noMultiLvlLbl val="0"/>
      </c:catAx>
      <c:valAx>
        <c:axId val="209139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39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14.0</c:v>
                </c:pt>
                <c:pt idx="1">
                  <c:v>5.0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14.0</c:v>
                </c:pt>
                <c:pt idx="1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14.0</c:v>
                </c:pt>
                <c:pt idx="1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topLeftCell="A5" workbookViewId="0">
      <selection activeCell="G26" sqref="G26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11" width="10.83203125" style="4"/>
    <col min="12" max="16" width="0" style="3" hidden="1" customWidth="1"/>
    <col min="17" max="19" width="0" style="4" hidden="1" customWidth="1"/>
    <col min="20" max="27" width="11.5" style="3" hidden="1" customWidth="1"/>
    <col min="28" max="35" width="11.5" style="4" hidden="1" customWidth="1"/>
    <col min="36" max="36" width="0" style="4" hidden="1" customWidth="1"/>
    <col min="37" max="16384" width="10.83203125" style="4"/>
  </cols>
  <sheetData>
    <row r="1" spans="2:31" ht="7.5" customHeight="1"/>
    <row r="2" spans="2:31" ht="22.5" customHeight="1" thickBot="1">
      <c r="B2" s="122" t="s">
        <v>76</v>
      </c>
      <c r="C2" s="122"/>
      <c r="D2" s="122"/>
      <c r="E2" s="122"/>
      <c r="F2" s="122"/>
      <c r="G2" s="122"/>
      <c r="H2" s="122"/>
    </row>
    <row r="3" spans="2:31" ht="15" customHeight="1" thickBot="1">
      <c r="B3" s="25" t="s">
        <v>28</v>
      </c>
      <c r="C3" s="26"/>
      <c r="D3" s="27" t="s">
        <v>21</v>
      </c>
      <c r="E3" s="123" t="s">
        <v>74</v>
      </c>
      <c r="F3" s="123"/>
      <c r="G3" s="123"/>
      <c r="H3" s="123"/>
    </row>
    <row r="4" spans="2:31" ht="22.5" customHeight="1">
      <c r="B4" s="5"/>
      <c r="C4" s="6"/>
      <c r="D4" s="5"/>
      <c r="E4" s="5"/>
      <c r="F4" s="5"/>
      <c r="G4" s="5"/>
      <c r="H4" s="5"/>
    </row>
    <row r="5" spans="2:31" ht="22.5" customHeight="1" thickBot="1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19 tâches ont été définies totalisant 67 heures et 30 minutes de travail estimé.</v>
      </c>
    </row>
    <row r="6" spans="2:31" ht="7.5" customHeight="1" thickBot="1"/>
    <row r="7" spans="2:31" ht="15" customHeight="1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19</v>
      </c>
      <c r="V8" s="3" t="s">
        <v>18</v>
      </c>
      <c r="W8" s="3">
        <v>1</v>
      </c>
      <c r="X8" s="8">
        <v>0</v>
      </c>
      <c r="Y8" s="8">
        <f>MAX(G8:G42)</f>
        <v>0.33333333333333298</v>
      </c>
      <c r="Z8" s="3" t="s">
        <v>1</v>
      </c>
      <c r="AA8" s="3">
        <v>1</v>
      </c>
      <c r="AB8" s="22">
        <v>0</v>
      </c>
      <c r="AC8" s="4">
        <f>COUNTA(C8:C43)</f>
        <v>19</v>
      </c>
      <c r="AD8" s="9">
        <f>SUM(G8:G43)</f>
        <v>2.8125000000000009</v>
      </c>
    </row>
    <row r="9" spans="2:31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2.8125000000000009</v>
      </c>
    </row>
    <row r="10" spans="2:31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67</v>
      </c>
    </row>
    <row r="11" spans="2:31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>
      <c r="B12" s="44">
        <f t="shared" ref="B12:B42" si="5">IF(LEN(C12)&lt;&gt;0,IF(OR(LEN(B11)=0,B11="^"),"^",B11+1),"")</f>
        <v>5</v>
      </c>
      <c r="C12" s="17" t="s">
        <v>75</v>
      </c>
      <c r="D12" s="19">
        <v>3</v>
      </c>
      <c r="E12" s="18" t="s">
        <v>18</v>
      </c>
      <c r="F12" s="18">
        <v>1</v>
      </c>
      <c r="G12" s="32">
        <v>0.16666666666666699</v>
      </c>
      <c r="H12" s="42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19</v>
      </c>
      <c r="AE12" s="4" t="str">
        <f>AD12 &amp; " " &amp; AC12 &amp; IF(AD12 &gt; 1, "s ont été définies", " a été définie")</f>
        <v>19 tâches ont été définies</v>
      </c>
    </row>
    <row r="13" spans="2:31">
      <c r="B13" s="45">
        <f t="shared" si="5"/>
        <v>6</v>
      </c>
      <c r="C13" s="15" t="s">
        <v>77</v>
      </c>
      <c r="D13" s="16" t="s">
        <v>11</v>
      </c>
      <c r="E13" s="16" t="s">
        <v>18</v>
      </c>
      <c r="F13" s="16">
        <v>3</v>
      </c>
      <c r="G13" s="31">
        <v>0.29166666666666702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67</v>
      </c>
      <c r="AE13" s="4" t="str">
        <f>AD13 &amp; " " &amp; AC13 &amp; IF(AD13 &gt; 1, "s", "")</f>
        <v>67 heures</v>
      </c>
    </row>
    <row r="14" spans="2:31">
      <c r="B14" s="44">
        <f t="shared" si="5"/>
        <v>7</v>
      </c>
      <c r="C14" s="17" t="s">
        <v>78</v>
      </c>
      <c r="D14" s="19">
        <v>6</v>
      </c>
      <c r="E14" s="18" t="s">
        <v>18</v>
      </c>
      <c r="F14" s="18">
        <v>1</v>
      </c>
      <c r="G14" s="32">
        <v>3.125E-2</v>
      </c>
      <c r="H14" s="42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30</v>
      </c>
      <c r="AE14" s="4" t="str">
        <f>AD14 &amp; " " &amp; AC14 &amp; IF(AD14 &gt; 1, "s", "")</f>
        <v>30 minutes</v>
      </c>
    </row>
    <row r="15" spans="2:31">
      <c r="B15" s="45">
        <f t="shared" si="5"/>
        <v>8</v>
      </c>
      <c r="C15" s="15" t="s">
        <v>79</v>
      </c>
      <c r="D15" s="16">
        <v>7</v>
      </c>
      <c r="E15" s="16" t="s">
        <v>18</v>
      </c>
      <c r="F15" s="16">
        <v>3</v>
      </c>
      <c r="G15" s="31">
        <v>0.16666666666666699</v>
      </c>
      <c r="H15" s="41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67 heures et 30 minutes</v>
      </c>
    </row>
    <row r="16" spans="2:31">
      <c r="B16" s="44">
        <f t="shared" si="5"/>
        <v>9</v>
      </c>
      <c r="C16" s="17" t="s">
        <v>80</v>
      </c>
      <c r="D16" s="18">
        <v>6</v>
      </c>
      <c r="E16" s="18" t="s">
        <v>18</v>
      </c>
      <c r="F16" s="18">
        <v>1</v>
      </c>
      <c r="G16" s="32">
        <v>3.125E-2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>
      <c r="B17" s="45">
        <f t="shared" si="5"/>
        <v>10</v>
      </c>
      <c r="C17" s="15" t="s">
        <v>82</v>
      </c>
      <c r="D17" s="16">
        <v>6</v>
      </c>
      <c r="E17" s="16" t="s">
        <v>18</v>
      </c>
      <c r="F17" s="16">
        <v>1</v>
      </c>
      <c r="G17" s="31">
        <v>8.3333333333333301E-2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>
      <c r="B18" s="44">
        <f t="shared" si="5"/>
        <v>11</v>
      </c>
      <c r="C18" s="17" t="s">
        <v>83</v>
      </c>
      <c r="D18" s="18">
        <v>10</v>
      </c>
      <c r="E18" s="18" t="s">
        <v>18</v>
      </c>
      <c r="F18" s="18">
        <v>1</v>
      </c>
      <c r="G18" s="32">
        <v>0.125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1.2916666666666672</v>
      </c>
      <c r="AE18" s="4">
        <f>AD18 * 24*60</f>
        <v>1860.0000000000009</v>
      </c>
      <c r="AF18" s="4">
        <f t="shared" ref="AF18:AF19" si="6">DAY(AD18)*24+HOUR(AD18)</f>
        <v>31</v>
      </c>
      <c r="AG18" s="4">
        <f t="shared" ref="AG18:AG19" si="7">MINUTE(AD18)</f>
        <v>0</v>
      </c>
      <c r="AH18" s="4" t="str">
        <f t="shared" ref="AH18:AH19" si="8">AF18&amp;"h"&amp;TEXT(AG18,"00")</f>
        <v>31h00</v>
      </c>
      <c r="AJ18" s="4">
        <f>COUNTIF($H$8:$H$42,AC18)</f>
        <v>11</v>
      </c>
    </row>
    <row r="19" spans="2:36">
      <c r="B19" s="45">
        <f t="shared" si="5"/>
        <v>12</v>
      </c>
      <c r="C19" s="15" t="s">
        <v>81</v>
      </c>
      <c r="D19" s="16">
        <v>10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</v>
      </c>
      <c r="AE19" s="4">
        <f>AD19 * 24*60</f>
        <v>1440</v>
      </c>
      <c r="AF19" s="4">
        <f t="shared" si="6"/>
        <v>24</v>
      </c>
      <c r="AG19" s="4">
        <f t="shared" si="7"/>
        <v>0</v>
      </c>
      <c r="AH19" s="4" t="str">
        <f t="shared" si="8"/>
        <v>24h00</v>
      </c>
      <c r="AJ19" s="4">
        <f>COUNTIF($H$8:$H$42,AC19)</f>
        <v>4</v>
      </c>
    </row>
    <row r="20" spans="2:36">
      <c r="B20" s="44">
        <f t="shared" si="5"/>
        <v>13</v>
      </c>
      <c r="C20" s="17" t="s">
        <v>84</v>
      </c>
      <c r="D20" s="19">
        <v>10</v>
      </c>
      <c r="E20" s="18" t="s">
        <v>19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>
      <c r="B21" s="45">
        <f t="shared" si="5"/>
        <v>14</v>
      </c>
      <c r="C21" s="15" t="s">
        <v>85</v>
      </c>
      <c r="D21" s="16">
        <v>10</v>
      </c>
      <c r="E21" s="16" t="s">
        <v>19</v>
      </c>
      <c r="F21" s="16">
        <v>2</v>
      </c>
      <c r="G21" s="31">
        <v>0.14583333333333301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2.8125000000000009</v>
      </c>
      <c r="AE21" s="4">
        <f t="shared" ref="AE21" si="9">AD21 * 24*60</f>
        <v>4050.0000000000018</v>
      </c>
      <c r="AF21" s="4">
        <f t="shared" ref="AF21" si="10">DAY(AD21)*24+HOUR(AD21)</f>
        <v>67</v>
      </c>
      <c r="AG21" s="4">
        <f t="shared" ref="AG21" si="11">MINUTE(AD21)</f>
        <v>30</v>
      </c>
      <c r="AH21" s="4" t="str">
        <f t="shared" ref="AH21" si="12">AF21&amp;"h"&amp;TEXT(AG21,"00")</f>
        <v>67h30</v>
      </c>
    </row>
    <row r="22" spans="2:36">
      <c r="B22" s="44">
        <f t="shared" si="5"/>
        <v>15</v>
      </c>
      <c r="C22" s="17" t="s">
        <v>86</v>
      </c>
      <c r="D22" s="18">
        <v>6</v>
      </c>
      <c r="E22" s="18" t="s">
        <v>18</v>
      </c>
      <c r="F22" s="18">
        <v>1</v>
      </c>
      <c r="G22" s="32">
        <v>8.3333333333333301E-2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>
      <c r="B23" s="45">
        <f t="shared" si="5"/>
        <v>16</v>
      </c>
      <c r="C23" s="15" t="s">
        <v>87</v>
      </c>
      <c r="D23" s="16">
        <v>7</v>
      </c>
      <c r="E23" s="16" t="s">
        <v>18</v>
      </c>
      <c r="F23" s="16">
        <v>3</v>
      </c>
      <c r="G23" s="31">
        <v>0.33333333333333298</v>
      </c>
      <c r="H23" s="41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>
      <c r="B24" s="44">
        <f t="shared" si="5"/>
        <v>17</v>
      </c>
      <c r="C24" s="17" t="s">
        <v>88</v>
      </c>
      <c r="D24" s="19">
        <v>6</v>
      </c>
      <c r="E24" s="18" t="s">
        <v>19</v>
      </c>
      <c r="F24" s="18">
        <v>3</v>
      </c>
      <c r="G24" s="32">
        <v>0.29166666666666702</v>
      </c>
      <c r="H24" s="42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>
      <c r="B25" s="45">
        <f t="shared" si="5"/>
        <v>18</v>
      </c>
      <c r="C25" s="15" t="s">
        <v>90</v>
      </c>
      <c r="D25" s="16">
        <v>17</v>
      </c>
      <c r="E25" s="16" t="s">
        <v>19</v>
      </c>
      <c r="F25" s="16">
        <v>3</v>
      </c>
      <c r="G25" s="31">
        <v>0.25</v>
      </c>
      <c r="H25" s="41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>
      <c r="B26" s="44">
        <f t="shared" si="5"/>
        <v>19</v>
      </c>
      <c r="C26" s="17" t="s">
        <v>89</v>
      </c>
      <c r="D26" s="19">
        <v>17</v>
      </c>
      <c r="E26" s="18" t="s">
        <v>19</v>
      </c>
      <c r="F26" s="18">
        <v>2</v>
      </c>
      <c r="G26" s="32">
        <v>0.125</v>
      </c>
      <c r="H26" s="42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" thickBot="1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>
      <c r="B44" s="23"/>
      <c r="L44" s="3">
        <f>SUM(L43:P43)</f>
        <v>0</v>
      </c>
      <c r="X44" s="8">
        <v>0.375</v>
      </c>
    </row>
    <row r="45" spans="2:24">
      <c r="L45" s="3" t="str">
        <f>IF(L44=0, "aucun champ", IF(L44=1, "1 champ", L44 &amp; " champs"))</f>
        <v>aucun champ</v>
      </c>
      <c r="X45" s="8">
        <v>0.38541666666666702</v>
      </c>
    </row>
    <row r="46" spans="2:24">
      <c r="X46" s="8">
        <v>0.39583333333333398</v>
      </c>
    </row>
    <row r="47" spans="2:24">
      <c r="X47" s="8">
        <v>0.406250000000001</v>
      </c>
    </row>
    <row r="48" spans="2:24">
      <c r="X48" s="8">
        <v>0.41666666666666802</v>
      </c>
    </row>
    <row r="49" spans="24:24">
      <c r="X49" s="8">
        <v>0.42708333333333498</v>
      </c>
    </row>
    <row r="50" spans="24:24">
      <c r="X50" s="8">
        <v>0.437500000000002</v>
      </c>
    </row>
    <row r="51" spans="24:24">
      <c r="X51" s="8">
        <v>0.51041666666667096</v>
      </c>
    </row>
    <row r="52" spans="24:24">
      <c r="X52" s="8">
        <v>0.52083333333333803</v>
      </c>
    </row>
    <row r="53" spans="24:24">
      <c r="X53" s="8">
        <v>0.531250000000005</v>
      </c>
    </row>
    <row r="54" spans="24:24">
      <c r="X54" s="8">
        <v>0.54166666666667196</v>
      </c>
    </row>
    <row r="55" spans="24:24">
      <c r="X55" s="8">
        <v>0.55208333333333903</v>
      </c>
    </row>
    <row r="56" spans="24:24">
      <c r="X56" s="8">
        <v>0.562500000000006</v>
      </c>
    </row>
    <row r="57" spans="24:24">
      <c r="X57" s="8">
        <v>0.57291666666667296</v>
      </c>
    </row>
    <row r="58" spans="24:24">
      <c r="X58" s="8">
        <v>0.58333333333334003</v>
      </c>
    </row>
    <row r="59" spans="24:24">
      <c r="X59" s="8">
        <v>0.59375000000000699</v>
      </c>
    </row>
    <row r="60" spans="24:24">
      <c r="X60" s="8">
        <v>0.60416666666667396</v>
      </c>
    </row>
    <row r="61" spans="24:24">
      <c r="X61" s="8">
        <v>0.61458333333334103</v>
      </c>
    </row>
    <row r="62" spans="24:24">
      <c r="X62" s="8">
        <v>0.62500000000000799</v>
      </c>
    </row>
    <row r="63" spans="24:24">
      <c r="X63" s="8">
        <v>0.63541666666667496</v>
      </c>
    </row>
    <row r="64" spans="24:24">
      <c r="X64" s="8">
        <v>0.64583333333334203</v>
      </c>
    </row>
    <row r="65" spans="24:24">
      <c r="X65" s="8">
        <v>0.65625000000000899</v>
      </c>
    </row>
    <row r="66" spans="24:24">
      <c r="X66" s="8">
        <v>0.66666666666667596</v>
      </c>
    </row>
    <row r="67" spans="24:24">
      <c r="X67" s="8">
        <v>0.67708333333334303</v>
      </c>
    </row>
    <row r="68" spans="24:24">
      <c r="X68" s="8">
        <v>0.68750000000000999</v>
      </c>
    </row>
    <row r="69" spans="24:24">
      <c r="X69" s="8">
        <v>0.69791666666667695</v>
      </c>
    </row>
    <row r="70" spans="24:24">
      <c r="X70" s="8">
        <v>0.70833333333334403</v>
      </c>
    </row>
    <row r="71" spans="24:24">
      <c r="X71" s="8">
        <v>0.71875000000001099</v>
      </c>
    </row>
    <row r="72" spans="24:24">
      <c r="X72" s="8">
        <v>0.72916666666667795</v>
      </c>
    </row>
    <row r="73" spans="24:24">
      <c r="X73" s="8">
        <v>0.73958333333334503</v>
      </c>
    </row>
    <row r="74" spans="24:24">
      <c r="X74" s="8">
        <v>0.75000000000001199</v>
      </c>
    </row>
    <row r="75" spans="24:24">
      <c r="X75" s="8">
        <v>0.76041666666667895</v>
      </c>
    </row>
    <row r="76" spans="24:24">
      <c r="X76" s="8">
        <v>0.77083333333334603</v>
      </c>
    </row>
    <row r="77" spans="24:24">
      <c r="X77" s="8">
        <v>0.78125000000001399</v>
      </c>
    </row>
    <row r="78" spans="24:24">
      <c r="X78" s="8">
        <v>0.79166666666668095</v>
      </c>
    </row>
    <row r="79" spans="24:24">
      <c r="X79" s="8">
        <v>0.80208333333334803</v>
      </c>
    </row>
    <row r="80" spans="24:24">
      <c r="X80" s="8">
        <v>0.81250000000001499</v>
      </c>
    </row>
    <row r="81" spans="24:24">
      <c r="X81" s="8">
        <v>0.82291666666668195</v>
      </c>
    </row>
    <row r="82" spans="24:24">
      <c r="X82" s="8">
        <v>0.83333333333334902</v>
      </c>
    </row>
    <row r="83" spans="24:24">
      <c r="X83" s="8">
        <v>0.84375000000001599</v>
      </c>
    </row>
    <row r="84" spans="24:24">
      <c r="X84" s="8">
        <v>0.85416666666668295</v>
      </c>
    </row>
    <row r="85" spans="24:24">
      <c r="X85" s="8">
        <v>0.86458333333335002</v>
      </c>
    </row>
    <row r="86" spans="24:24">
      <c r="X86" s="8">
        <v>0.87500000000001699</v>
      </c>
    </row>
    <row r="87" spans="24:24">
      <c r="X87" s="8">
        <v>0.88541666666668395</v>
      </c>
    </row>
    <row r="88" spans="24:24">
      <c r="X88" s="8">
        <v>0.89583333333335102</v>
      </c>
    </row>
    <row r="89" spans="24:24">
      <c r="X89" s="8">
        <v>0.90625000000001799</v>
      </c>
    </row>
    <row r="90" spans="24:24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12" sqref="G12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6" width="11.5" style="3" customWidth="1"/>
    <col min="7" max="7" width="71.5" style="3" customWidth="1"/>
    <col min="8" max="10" width="10.83203125" style="4"/>
    <col min="11" max="17" width="11.5" style="3" hidden="1" customWidth="1"/>
    <col min="18" max="23" width="11.5" style="4" hidden="1" customWidth="1"/>
    <col min="24" max="25" width="11.5" style="4" customWidth="1"/>
    <col min="26" max="16384" width="10.83203125" style="4"/>
  </cols>
  <sheetData>
    <row r="1" spans="2:23" ht="7.5" customHeight="1"/>
    <row r="2" spans="2:23" ht="22.5" customHeight="1" thickBot="1">
      <c r="B2" s="124" t="str">
        <f>'Sprint 1 - Planification'!B2:H2</f>
        <v>Relooker</v>
      </c>
      <c r="C2" s="124"/>
      <c r="D2" s="124"/>
      <c r="E2" s="124"/>
      <c r="F2" s="124"/>
      <c r="G2" s="124"/>
    </row>
    <row r="3" spans="2:23">
      <c r="B3" s="20" t="s">
        <v>30</v>
      </c>
      <c r="C3" s="21"/>
      <c r="D3" s="33"/>
      <c r="E3" s="33"/>
      <c r="F3" s="125"/>
      <c r="G3" s="125"/>
    </row>
    <row r="4" spans="2:23" ht="22.5" customHeight="1">
      <c r="B4" s="5"/>
      <c r="C4" s="6"/>
      <c r="D4" s="5"/>
      <c r="E4" s="5"/>
      <c r="F4" s="5"/>
      <c r="G4" s="5"/>
    </row>
    <row r="5" spans="2:23" ht="22.5" customHeight="1" thickBot="1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8 champs à remplir!</v>
      </c>
    </row>
    <row r="6" spans="2:23" ht="7.5" customHeight="1" thickBot="1"/>
    <row r="7" spans="2:2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/>
      <c r="F8" s="110"/>
      <c r="G8" s="111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</v>
      </c>
      <c r="R8" s="62">
        <f>Q8*24*60</f>
        <v>0</v>
      </c>
      <c r="T8" s="9">
        <f>SUM(E8:E42)</f>
        <v>0</v>
      </c>
    </row>
    <row r="9" spans="2:2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/>
      <c r="F9" s="113"/>
      <c r="G9" s="114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</v>
      </c>
    </row>
    <row r="10" spans="2:2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/>
      <c r="F10" s="116"/>
      <c r="G10" s="117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0</v>
      </c>
    </row>
    <row r="11" spans="2:2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/>
      <c r="F11" s="113"/>
      <c r="G11" s="114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Création de l'interface QT</v>
      </c>
      <c r="D12" s="56" t="str">
        <f>IF(LEN('Sprint 1 - Planification'!H12)&lt;&gt;0,'Sprint 1 - Planification'!H12,"")</f>
        <v>Sprint 2</v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0</v>
      </c>
      <c r="U12" s="4" t="str">
        <f>T12 &amp; " " &amp; S12 &amp; IF(T12 &gt; 1, "s", "")</f>
        <v>0 heure</v>
      </c>
    </row>
    <row r="13" spans="2:2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Création de la classe Fichier</v>
      </c>
      <c r="D13" s="52" t="str">
        <f>IF(LEN('Sprint 1 - Planification'!H13)&lt;&gt;0,'Sprint 1 - Planification'!H13,"")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Création de la classe Visualizer</v>
      </c>
      <c r="D14" s="56" t="str">
        <f>IF(LEN('Sprint 1 - Planification'!H14)&lt;&gt;0,'Sprint 1 - Planification'!H14,"")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Génération 2d de courbe de Hilbert</v>
      </c>
      <c r="D15" s="52" t="str">
        <f>IF(LEN('Sprint 1 - Planification'!H15)&lt;&gt;0,'Sprint 1 - Planification'!H15,"")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4</v>
      </c>
      <c r="U15" s="4" t="str">
        <f>IF(T15=0,"",IF(T15=1,"Une tâche est en retard!",CONCATENATE(T15," tâches sont en retard!")))</f>
        <v>4 tâches sont en retard!</v>
      </c>
    </row>
    <row r="16" spans="2:2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Création des expressions régulières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 la classe Editor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Éditeur de strings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Fonction de sauvegarde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Éditeur hexadécimal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Éditeur de ressources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Classe statistiques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Création de la classe cube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Création de la classe disassembly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Éditeur d'assembleur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Analyse cryptographique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>
      <c r="K43" s="3">
        <f>COUNTIF(K8:K42,TRUE)</f>
        <v>4</v>
      </c>
      <c r="L43" s="3">
        <f t="shared" ref="L43:M43" si="4">COUNTIF(L8:L42,TRUE)</f>
        <v>4</v>
      </c>
      <c r="M43" s="3">
        <f t="shared" si="4"/>
        <v>0</v>
      </c>
      <c r="P43" s="8"/>
    </row>
    <row r="44" spans="2:16">
      <c r="K44" s="3">
        <f>SUM(K43:M43)</f>
        <v>8</v>
      </c>
      <c r="P44" s="8"/>
    </row>
    <row r="45" spans="2:16">
      <c r="K45" s="3" t="str">
        <f>IF(K44=0, "aucun champ", IF(K44=1, "1 champ", K44 &amp; " champs"))</f>
        <v>8 champs</v>
      </c>
      <c r="P45" s="8"/>
    </row>
    <row r="46" spans="2:16">
      <c r="P46" s="8"/>
    </row>
    <row r="47" spans="2:16">
      <c r="P47" s="8"/>
    </row>
    <row r="48" spans="2:16">
      <c r="P48" s="8"/>
    </row>
    <row r="49" spans="16:16">
      <c r="P49" s="8"/>
    </row>
    <row r="50" spans="16:16">
      <c r="P50" s="8"/>
    </row>
    <row r="51" spans="16:16">
      <c r="P51" s="8"/>
    </row>
    <row r="52" spans="16:16">
      <c r="P52" s="8"/>
    </row>
    <row r="53" spans="16:16">
      <c r="P53" s="8"/>
    </row>
    <row r="54" spans="16:16">
      <c r="P54" s="8"/>
    </row>
    <row r="55" spans="16:16">
      <c r="P55" s="8"/>
    </row>
    <row r="56" spans="16:16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/>
    <row r="2" spans="2:25" ht="22.5" customHeight="1" thickBot="1">
      <c r="B2" s="124" t="str">
        <f>'Sprint 1 - Planification'!B2:H2</f>
        <v>Relooker</v>
      </c>
      <c r="C2" s="124"/>
      <c r="D2" s="124"/>
      <c r="E2" s="124"/>
      <c r="F2" s="124"/>
      <c r="G2" s="124"/>
      <c r="H2" s="124"/>
      <c r="I2" s="124"/>
    </row>
    <row r="3" spans="2:25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>
      <c r="B4" s="5"/>
      <c r="C4" s="6"/>
      <c r="D4" s="5"/>
      <c r="E4" s="5"/>
      <c r="F4" s="5"/>
      <c r="G4" s="5"/>
      <c r="H4" s="5"/>
      <c r="I4" s="5"/>
    </row>
    <row r="5" spans="2:25" ht="22.5" customHeight="1" thickBot="1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30 champs à remplir!</v>
      </c>
    </row>
    <row r="6" spans="2:25" ht="7.5" customHeight="1" thickBot="1"/>
    <row r="7" spans="2:25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IF(ISBLANK('Sprint 1 - Bilan'!E8),"",'Sprint 1 - Bilan'!E8)</f>
        <v/>
      </c>
      <c r="F9" s="71" t="str">
        <f>IF(ISBLANK('Sprint 1 - Bilan'!F8),"",'Sprint 1 - Bilan'!F8)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IF(ISBLANK('Sprint 1 - Bilan'!E9),"",'Sprint 1 - Bilan'!E9)</f>
        <v/>
      </c>
      <c r="F10" s="77" t="str">
        <f>IF(ISBLANK('Sprint 1 - Bilan'!F9),"",'Sprint 1 - Bilan'!F9)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IF(ISBLANK('Sprint 1 - Bilan'!E10),"",'Sprint 1 - Bilan'!E10)</f>
        <v/>
      </c>
      <c r="F11" s="78" t="str">
        <f>IF(ISBLANK('Sprint 1 - Bilan'!F10),"",'Sprint 1 - Bilan'!F10)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IF(ISBLANK('Sprint 1 - Bilan'!E11),"",'Sprint 1 - Bilan'!E11)</f>
        <v/>
      </c>
      <c r="F12" s="77" t="str">
        <f>IF(ISBLANK('Sprint 1 - Bilan'!F11),"",'Sprint 1 - Bilan'!F11)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Création de l'interface QT</v>
      </c>
      <c r="D13" s="56" t="str">
        <f>IF(LEN('Sprint 1 - Planification'!H12)&lt;&gt;0,'Sprint 1 - Planification'!H12,"")</f>
        <v>Sprint 2</v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la classe Fichier</v>
      </c>
      <c r="D14" s="52" t="str">
        <f>IF(LEN('Sprint 1 - Planification'!H13)&lt;&gt;0,'Sprint 1 - Planification'!H13,"")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la classe Visualizer</v>
      </c>
      <c r="D15" s="56" t="str">
        <f>IF(LEN('Sprint 1 - Planification'!H14)&lt;&gt;0,'Sprint 1 - Planification'!H14,"")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Génération 2d de courbe de Hilbert</v>
      </c>
      <c r="D16" s="52" t="str">
        <f>IF(LEN('Sprint 1 - Planification'!H15)&lt;&gt;0,'Sprint 1 - Planification'!H15,"")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15</v>
      </c>
      <c r="W16" s="4" t="str">
        <f>IF(V16=0,"",IF(V16=1,"Une tâche est en retard!",CONCATENATE(V16," tâches sont en retard!")))</f>
        <v>15 tâches sont en retard!</v>
      </c>
    </row>
    <row r="17" spans="2:18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expressions régulières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 la classe Editor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Éditeur de strings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Fonction de sauvegarde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Éditeur hexadécimal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Éditeur de ressources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Classe statistiques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Création de la classe cube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Création de la classe disassembly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Éditeur d'assembleur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Analyse cryptographique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>
      <c r="M44" s="3">
        <f>COUNTIF(M9:M43,TRUE)</f>
        <v>15</v>
      </c>
      <c r="N44" s="3">
        <f t="shared" ref="N44:O44" si="5">COUNTIF(N9:N43,TRUE)</f>
        <v>15</v>
      </c>
      <c r="O44" s="3">
        <f t="shared" si="5"/>
        <v>0</v>
      </c>
      <c r="P44" s="3">
        <f>COUNTIF(P9:P43,FALSE)</f>
        <v>15</v>
      </c>
      <c r="R44" s="8"/>
    </row>
    <row r="45" spans="2:18">
      <c r="M45" s="3">
        <f>SUM(M44:O44)</f>
        <v>30</v>
      </c>
      <c r="R45" s="8"/>
    </row>
    <row r="46" spans="2:18">
      <c r="M46" s="3" t="str">
        <f>IF(M45=0, "aucun champ", IF(M45=1, "1 champ", M45 &amp; " champs"))</f>
        <v>30 champs</v>
      </c>
      <c r="R46" s="8"/>
    </row>
    <row r="47" spans="2:18">
      <c r="R47" s="8"/>
    </row>
    <row r="48" spans="2:18">
      <c r="R48" s="8"/>
    </row>
    <row r="49" spans="18:18">
      <c r="R49" s="8"/>
    </row>
    <row r="50" spans="18:18">
      <c r="R50" s="8"/>
    </row>
    <row r="51" spans="18:18">
      <c r="R51" s="8"/>
    </row>
    <row r="52" spans="18:18">
      <c r="R52" s="8"/>
    </row>
    <row r="53" spans="18:18">
      <c r="R53" s="8"/>
    </row>
    <row r="54" spans="18:18">
      <c r="R54" s="8"/>
    </row>
    <row r="55" spans="18:18">
      <c r="R55" s="8"/>
    </row>
    <row r="56" spans="18:18">
      <c r="R56" s="8"/>
    </row>
    <row r="57" spans="18:18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/>
    <row r="2" spans="2:25" ht="22.5" customHeight="1" thickBot="1">
      <c r="B2" s="124" t="str">
        <f>'Sprint 1 - Planification'!B2:H2</f>
        <v>Relooker</v>
      </c>
      <c r="C2" s="124"/>
      <c r="D2" s="124"/>
      <c r="E2" s="124"/>
      <c r="F2" s="124"/>
      <c r="G2" s="124"/>
      <c r="H2" s="124"/>
      <c r="I2" s="124"/>
    </row>
    <row r="3" spans="2:25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>
      <c r="B4" s="5"/>
      <c r="C4" s="6"/>
      <c r="D4" s="5"/>
      <c r="E4" s="5"/>
      <c r="F4" s="5"/>
      <c r="G4" s="5"/>
      <c r="H4" s="5"/>
      <c r="I4" s="5"/>
    </row>
    <row r="5" spans="2:25" ht="22.5" customHeight="1" thickBot="1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38 champs à remplir!</v>
      </c>
    </row>
    <row r="6" spans="2:25" ht="7.5" customHeight="1" thickBot="1"/>
    <row r="7" spans="2:25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e">
        <f ca="1">IF(_1__xlfn.NUMBERVALUE('Sprint 2 - Bilan'!$E9)+_1__xlfn.NUMBERVALUE('Sprint 2 - Bilan'!$G9)=0,"",_1__xlfn.NUMBERVALUE('Sprint 2 - Bilan'!$E9)+_1__xlfn.NUMBERVALUE('Sprint 2 - Bilan'!$G9))</f>
        <v>#NAME?</v>
      </c>
      <c r="F9" s="71" t="str">
        <f>IF(LEN('Sprint 2 - Bilan'!$H9)&lt;&gt;0,'Sprint 2 - Bilan'!$H9,IF(LEN('Sprint 2 - Bilan'!$F9)=0,"",'Sprint 2 - Bilan'!$F9))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e">
        <f ca="1">IF(_1__xlfn.NUMBERVALUE('Sprint 2 - Bilan'!$E10)+_1__xlfn.NUMBERVALUE('Sprint 2 - Bilan'!$G10)=0,"",_1__xlfn.NUMBERVALUE('Sprint 2 - Bilan'!$E10)+_1__xlfn.NUMBERVALUE('Sprint 2 - Bilan'!$G10))</f>
        <v>#NAME?</v>
      </c>
      <c r="F10" s="77" t="str">
        <f>IF(LEN('Sprint 2 - Bilan'!$H10)&lt;&gt;0,'Sprint 2 - Bilan'!$H10,IF(LEN('Sprint 2 - Bilan'!$F10)=0,"",'Sprint 2 - Bilan'!$F10))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e">
        <f ca="1">IF(_1__xlfn.NUMBERVALUE('Sprint 2 - Bilan'!$E11)+_1__xlfn.NUMBERVALUE('Sprint 2 - Bilan'!$G11)=0,"",_1__xlfn.NUMBERVALUE('Sprint 2 - Bilan'!$E11)+_1__xlfn.NUMBERVALUE('Sprint 2 - Bilan'!$G11))</f>
        <v>#NAME?</v>
      </c>
      <c r="F11" s="78" t="str">
        <f>IF(LEN('Sprint 2 - Bilan'!$H11)&lt;&gt;0,'Sprint 2 - Bilan'!$H11,IF(LEN('Sprint 2 - Bilan'!$F11)=0,"",'Sprint 2 - Bilan'!$F11))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e">
        <f ca="1">IF(_1__xlfn.NUMBERVALUE('Sprint 2 - Bilan'!$E12)+_1__xlfn.NUMBERVALUE('Sprint 2 - Bilan'!$G12)=0,"",_1__xlfn.NUMBERVALUE('Sprint 2 - Bilan'!$E12)+_1__xlfn.NUMBERVALUE('Sprint 2 - Bilan'!$G12))</f>
        <v>#NAME?</v>
      </c>
      <c r="F12" s="77" t="str">
        <f>IF(LEN('Sprint 2 - Bilan'!$H12)&lt;&gt;0,'Sprint 2 - Bilan'!$H12,IF(LEN('Sprint 2 - Bilan'!$F12)=0,"",'Sprint 2 - Bilan'!$F12))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Création de l'interface QT</v>
      </c>
      <c r="D13" s="56" t="str">
        <f>IF(LEN('Sprint 1 - Planification'!H12)&lt;&gt;0,'Sprint 1 - Planification'!H12,"")</f>
        <v>Sprint 2</v>
      </c>
      <c r="E13" s="75" t="e">
        <f ca="1">IF(_1__xlfn.NUMBERVALUE('Sprint 2 - Bilan'!$E13)+_1__xlfn.NUMBERVALUE('Sprint 2 - Bilan'!$G13)=0,"",_1__xlfn.NUMBERVALUE('Sprint 2 - Bilan'!$E13)+_1__xlfn.NUMBERVALUE('Sprint 2 - Bilan'!$G13))</f>
        <v>#NAME?</v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la classe Fichier</v>
      </c>
      <c r="D14" s="52" t="str">
        <f>IF(LEN('Sprint 1 - Planification'!H13)&lt;&gt;0,'Sprint 1 - Planification'!H13,"")</f>
        <v>Sprint 2</v>
      </c>
      <c r="E14" s="73" t="e">
        <f ca="1">IF(_1__xlfn.NUMBERVALUE('Sprint 2 - Bilan'!$E14)+_1__xlfn.NUMBERVALUE('Sprint 2 - Bilan'!$G14)=0,"",_1__xlfn.NUMBERVALUE('Sprint 2 - Bilan'!$E14)+_1__xlfn.NUMBERVALUE('Sprint 2 - Bilan'!$G14))</f>
        <v>#NAME?</v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la classe Visualizer</v>
      </c>
      <c r="D15" s="56" t="str">
        <f>IF(LEN('Sprint 1 - Planification'!H14)&lt;&gt;0,'Sprint 1 - Planification'!H14,"")</f>
        <v>Sprint 2</v>
      </c>
      <c r="E15" s="75" t="e">
        <f ca="1">IF(_1__xlfn.NUMBERVALUE('Sprint 2 - Bilan'!$E15)+_1__xlfn.NUMBERVALUE('Sprint 2 - Bilan'!$G15)=0,"",_1__xlfn.NUMBERVALUE('Sprint 2 - Bilan'!$E15)+_1__xlfn.NUMBERVALUE('Sprint 2 - Bilan'!$G15))</f>
        <v>#NAME?</v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Génération 2d de courbe de Hilbert</v>
      </c>
      <c r="D16" s="52" t="str">
        <f>IF(LEN('Sprint 1 - Planification'!H15)&lt;&gt;0,'Sprint 1 - Planification'!H15,"")</f>
        <v>Sprint 2</v>
      </c>
      <c r="E16" s="73" t="e">
        <f ca="1">IF(_1__xlfn.NUMBERVALUE('Sprint 2 - Bilan'!$E16)+_1__xlfn.NUMBERVALUE('Sprint 2 - Bilan'!$G16)=0,"",_1__xlfn.NUMBERVALUE('Sprint 2 - Bilan'!$E16)+_1__xlfn.NUMBERVALUE('Sprint 2 - Bilan'!$G16))</f>
        <v>#NAME?</v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19</v>
      </c>
      <c r="W16" s="4" t="str">
        <f>IF(V16=0,"",IF(V16=1,"Une tâche n'a pas été terminée!",CONCATENATE(V16," tâches n'ont pas été terminé!")))</f>
        <v>19 tâches n'ont pas été terminé!</v>
      </c>
    </row>
    <row r="17" spans="2:18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expressions régulières</v>
      </c>
      <c r="D17" s="55" t="str">
        <f>IF(LEN('Sprint 1 - Planification'!H16)&lt;&gt;0,'Sprint 1 - Planification'!H16,"")</f>
        <v>Sprint 2</v>
      </c>
      <c r="E17" s="74" t="e">
        <f ca="1">IF(_1__xlfn.NUMBERVALUE('Sprint 2 - Bilan'!$E17)+_1__xlfn.NUMBERVALUE('Sprint 2 - Bilan'!$G17)=0,"",_1__xlfn.NUMBERVALUE('Sprint 2 - Bilan'!$E17)+_1__xlfn.NUMBERVALUE('Sprint 2 - Bilan'!$G17))</f>
        <v>#NAME?</v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 la classe Editor</v>
      </c>
      <c r="D18" s="52" t="str">
        <f>IF(LEN('Sprint 1 - Planification'!H17)&lt;&gt;0,'Sprint 1 - Planification'!H17,"")</f>
        <v>Sprint 2</v>
      </c>
      <c r="E18" s="73" t="e">
        <f ca="1">IF(_1__xlfn.NUMBERVALUE('Sprint 2 - Bilan'!$E18)+_1__xlfn.NUMBERVALUE('Sprint 2 - Bilan'!$G18)=0,"",_1__xlfn.NUMBERVALUE('Sprint 2 - Bilan'!$E18)+_1__xlfn.NUMBERVALUE('Sprint 2 - Bilan'!$G18))</f>
        <v>#NAME?</v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Éditeur de strings</v>
      </c>
      <c r="D19" s="56" t="str">
        <f>IF(LEN('Sprint 1 - Planification'!H18)&lt;&gt;0,'Sprint 1 - Planification'!H18,"")</f>
        <v>Sprint 2</v>
      </c>
      <c r="E19" s="75" t="e">
        <f ca="1">IF(_1__xlfn.NUMBERVALUE('Sprint 2 - Bilan'!$E19)+_1__xlfn.NUMBERVALUE('Sprint 2 - Bilan'!$G19)=0,"",_1__xlfn.NUMBERVALUE('Sprint 2 - Bilan'!$E19)+_1__xlfn.NUMBERVALUE('Sprint 2 - Bilan'!$G19))</f>
        <v>#NAME?</v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Fonction de sauvegarde</v>
      </c>
      <c r="D20" s="52" t="str">
        <f>IF(LEN('Sprint 1 - Planification'!H19)&lt;&gt;0,'Sprint 1 - Planification'!H19,"")</f>
        <v>Sprint 2</v>
      </c>
      <c r="E20" s="73" t="e">
        <f ca="1">IF(_1__xlfn.NUMBERVALUE('Sprint 2 - Bilan'!$E20)+_1__xlfn.NUMBERVALUE('Sprint 2 - Bilan'!$G20)=0,"",_1__xlfn.NUMBERVALUE('Sprint 2 - Bilan'!$E20)+_1__xlfn.NUMBERVALUE('Sprint 2 - Bilan'!$G20))</f>
        <v>#NAME?</v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Éditeur hexadécimal</v>
      </c>
      <c r="D21" s="56" t="str">
        <f>IF(LEN('Sprint 1 - Planification'!H20)&lt;&gt;0,'Sprint 1 - Planification'!H20,"")</f>
        <v>Sprint 2</v>
      </c>
      <c r="E21" s="75" t="e">
        <f ca="1">IF(_1__xlfn.NUMBERVALUE('Sprint 2 - Bilan'!$E21)+_1__xlfn.NUMBERVALUE('Sprint 2 - Bilan'!$G21)=0,"",_1__xlfn.NUMBERVALUE('Sprint 2 - Bilan'!$E21)+_1__xlfn.NUMBERVALUE('Sprint 2 - Bilan'!$G21))</f>
        <v>#NAME?</v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Éditeur de ressources</v>
      </c>
      <c r="D22" s="52" t="str">
        <f>IF(LEN('Sprint 1 - Planification'!H21)&lt;&gt;0,'Sprint 1 - Planification'!H21,"")</f>
        <v>Sprint 2</v>
      </c>
      <c r="E22" s="73" t="e">
        <f ca="1">IF(_1__xlfn.NUMBERVALUE('Sprint 2 - Bilan'!$E22)+_1__xlfn.NUMBERVALUE('Sprint 2 - Bilan'!$G22)=0,"",_1__xlfn.NUMBERVALUE('Sprint 2 - Bilan'!$E22)+_1__xlfn.NUMBERVALUE('Sprint 2 - Bilan'!$G22))</f>
        <v>#NAME?</v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Classe statistiques</v>
      </c>
      <c r="D23" s="55" t="str">
        <f>IF(LEN('Sprint 1 - Planification'!H22)&lt;&gt;0,'Sprint 1 - Planification'!H22,"")</f>
        <v>Sprint 2</v>
      </c>
      <c r="E23" s="74" t="e">
        <f ca="1">IF(_1__xlfn.NUMBERVALUE('Sprint 2 - Bilan'!$E23)+_1__xlfn.NUMBERVALUE('Sprint 2 - Bilan'!$G23)=0,"",_1__xlfn.NUMBERVALUE('Sprint 2 - Bilan'!$E23)+_1__xlfn.NUMBERVALUE('Sprint 2 - Bilan'!$G23))</f>
        <v>#NAME?</v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Création de la classe cube</v>
      </c>
      <c r="D24" s="52" t="str">
        <f>IF(LEN('Sprint 1 - Planification'!H23)&lt;&gt;0,'Sprint 1 - Planification'!H23,"")</f>
        <v>Sprint 3</v>
      </c>
      <c r="E24" s="73" t="e">
        <f ca="1">IF(_1__xlfn.NUMBERVALUE('Sprint 2 - Bilan'!$E24)+_1__xlfn.NUMBERVALUE('Sprint 2 - Bilan'!$G24)=0,"",_1__xlfn.NUMBERVALUE('Sprint 2 - Bilan'!$E24)+_1__xlfn.NUMBERVALUE('Sprint 2 - Bilan'!$G24))</f>
        <v>#NAME?</v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Création de la classe disassembly</v>
      </c>
      <c r="D25" s="56" t="str">
        <f>IF(LEN('Sprint 1 - Planification'!H24)&lt;&gt;0,'Sprint 1 - Planification'!H24,"")</f>
        <v>Sprint 3</v>
      </c>
      <c r="E25" s="75" t="e">
        <f ca="1">IF(_1__xlfn.NUMBERVALUE('Sprint 2 - Bilan'!$E25)+_1__xlfn.NUMBERVALUE('Sprint 2 - Bilan'!$G25)=0,"",_1__xlfn.NUMBERVALUE('Sprint 2 - Bilan'!$E25)+_1__xlfn.NUMBERVALUE('Sprint 2 - Bilan'!$G25))</f>
        <v>#NAME?</v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Éditeur d'assembleur</v>
      </c>
      <c r="D26" s="52" t="str">
        <f>IF(LEN('Sprint 1 - Planification'!H25)&lt;&gt;0,'Sprint 1 - Planification'!H25,"")</f>
        <v>Sprint 3</v>
      </c>
      <c r="E26" s="73" t="e">
        <f ca="1">IF(_1__xlfn.NUMBERVALUE('Sprint 2 - Bilan'!$E26)+_1__xlfn.NUMBERVALUE('Sprint 2 - Bilan'!$G26)=0,"",_1__xlfn.NUMBERVALUE('Sprint 2 - Bilan'!$E26)+_1__xlfn.NUMBERVALUE('Sprint 2 - Bilan'!$G26))</f>
        <v>#NAME?</v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Analyse cryptographique</v>
      </c>
      <c r="D27" s="56" t="str">
        <f>IF(LEN('Sprint 1 - Planification'!H26)&lt;&gt;0,'Sprint 1 - Planification'!H26,"")</f>
        <v>Sprint 3</v>
      </c>
      <c r="E27" s="75" t="e">
        <f ca="1">IF(_1__xlfn.NUMBERVALUE('Sprint 2 - Bilan'!$E27)+_1__xlfn.NUMBERVALUE('Sprint 2 - Bilan'!$G27)=0,"",_1__xlfn.NUMBERVALUE('Sprint 2 - Bilan'!$E27)+_1__xlfn.NUMBERVALUE('Sprint 2 - Bilan'!$G27))</f>
        <v>#NAME?</v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e">
        <f ca="1">IF(_1__xlfn.NUMBERVALUE('Sprint 2 - Bilan'!$E28)+_1__xlfn.NUMBERVALUE('Sprint 2 - Bilan'!$G28)=0,"",_1__xlfn.NUMBERVALUE('Sprint 2 - Bilan'!$E28)+_1__xlfn.NUMBERVALUE('Sprint 2 - Bilan'!$G28))</f>
        <v>#NAME?</v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e">
        <f ca="1">IF(_1__xlfn.NUMBERVALUE('Sprint 2 - Bilan'!$E29)+_1__xlfn.NUMBERVALUE('Sprint 2 - Bilan'!$G29)=0,"",_1__xlfn.NUMBERVALUE('Sprint 2 - Bilan'!$E29)+_1__xlfn.NUMBERVALUE('Sprint 2 - Bilan'!$G29))</f>
        <v>#NAME?</v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e">
        <f ca="1">IF(_1__xlfn.NUMBERVALUE('Sprint 2 - Bilan'!$E30)+_1__xlfn.NUMBERVALUE('Sprint 2 - Bilan'!$G30)=0,"",_1__xlfn.NUMBERVALUE('Sprint 2 - Bilan'!$E30)+_1__xlfn.NUMBERVALUE('Sprint 2 - Bilan'!$G30))</f>
        <v>#NAME?</v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e">
        <f ca="1">IF(_1__xlfn.NUMBERVALUE('Sprint 2 - Bilan'!$E31)+_1__xlfn.NUMBERVALUE('Sprint 2 - Bilan'!$G31)=0,"",_1__xlfn.NUMBERVALUE('Sprint 2 - Bilan'!$E31)+_1__xlfn.NUMBERVALUE('Sprint 2 - Bilan'!$G31))</f>
        <v>#NAME?</v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e">
        <f ca="1">IF(_1__xlfn.NUMBERVALUE('Sprint 2 - Bilan'!$E32)+_1__xlfn.NUMBERVALUE('Sprint 2 - Bilan'!$G32)=0,"",_1__xlfn.NUMBERVALUE('Sprint 2 - Bilan'!$E32)+_1__xlfn.NUMBERVALUE('Sprint 2 - Bilan'!$G32))</f>
        <v>#NAME?</v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e">
        <f ca="1">IF(_1__xlfn.NUMBERVALUE('Sprint 2 - Bilan'!$E33)+_1__xlfn.NUMBERVALUE('Sprint 2 - Bilan'!$G33)=0,"",_1__xlfn.NUMBERVALUE('Sprint 2 - Bilan'!$E33)+_1__xlfn.NUMBERVALUE('Sprint 2 - Bilan'!$G33))</f>
        <v>#NAME?</v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e">
        <f ca="1">IF(_1__xlfn.NUMBERVALUE('Sprint 2 - Bilan'!$E34)+_1__xlfn.NUMBERVALUE('Sprint 2 - Bilan'!$G34)=0,"",_1__xlfn.NUMBERVALUE('Sprint 2 - Bilan'!$E34)+_1__xlfn.NUMBERVALUE('Sprint 2 - Bilan'!$G34))</f>
        <v>#NAME?</v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e">
        <f ca="1">IF(_1__xlfn.NUMBERVALUE('Sprint 2 - Bilan'!$E35)+_1__xlfn.NUMBERVALUE('Sprint 2 - Bilan'!$G35)=0,"",_1__xlfn.NUMBERVALUE('Sprint 2 - Bilan'!$E35)+_1__xlfn.NUMBERVALUE('Sprint 2 - Bilan'!$G35))</f>
        <v>#NAME?</v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e">
        <f ca="1">IF(_1__xlfn.NUMBERVALUE('Sprint 2 - Bilan'!$E36)+_1__xlfn.NUMBERVALUE('Sprint 2 - Bilan'!$G36)=0,"",_1__xlfn.NUMBERVALUE('Sprint 2 - Bilan'!$E36)+_1__xlfn.NUMBERVALUE('Sprint 2 - Bilan'!$G36))</f>
        <v>#NAME?</v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e">
        <f ca="1">IF(_1__xlfn.NUMBERVALUE('Sprint 2 - Bilan'!$E37)+_1__xlfn.NUMBERVALUE('Sprint 2 - Bilan'!$G37)=0,"",_1__xlfn.NUMBERVALUE('Sprint 2 - Bilan'!$E37)+_1__xlfn.NUMBERVALUE('Sprint 2 - Bilan'!$G37))</f>
        <v>#NAME?</v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e">
        <f ca="1">IF(_1__xlfn.NUMBERVALUE('Sprint 2 - Bilan'!$E38)+_1__xlfn.NUMBERVALUE('Sprint 2 - Bilan'!$G38)=0,"",_1__xlfn.NUMBERVALUE('Sprint 2 - Bilan'!$E38)+_1__xlfn.NUMBERVALUE('Sprint 2 - Bilan'!$G38))</f>
        <v>#NAME?</v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e">
        <f ca="1">IF(_1__xlfn.NUMBERVALUE('Sprint 2 - Bilan'!$E39)+_1__xlfn.NUMBERVALUE('Sprint 2 - Bilan'!$G39)=0,"",_1__xlfn.NUMBERVALUE('Sprint 2 - Bilan'!$E39)+_1__xlfn.NUMBERVALUE('Sprint 2 - Bilan'!$G39))</f>
        <v>#NAME?</v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e">
        <f ca="1">IF(_1__xlfn.NUMBERVALUE('Sprint 2 - Bilan'!$E40)+_1__xlfn.NUMBERVALUE('Sprint 2 - Bilan'!$G40)=0,"",_1__xlfn.NUMBERVALUE('Sprint 2 - Bilan'!$E40)+_1__xlfn.NUMBERVALUE('Sprint 2 - Bilan'!$G40))</f>
        <v>#NAME?</v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e">
        <f ca="1">IF(_1__xlfn.NUMBERVALUE('Sprint 2 - Bilan'!$E41)+_1__xlfn.NUMBERVALUE('Sprint 2 - Bilan'!$G41)=0,"",_1__xlfn.NUMBERVALUE('Sprint 2 - Bilan'!$E41)+_1__xlfn.NUMBERVALUE('Sprint 2 - Bilan'!$G41))</f>
        <v>#NAME?</v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e">
        <f ca="1">IF(_1__xlfn.NUMBERVALUE('Sprint 2 - Bilan'!$E42)+_1__xlfn.NUMBERVALUE('Sprint 2 - Bilan'!$G42)=0,"",_1__xlfn.NUMBERVALUE('Sprint 2 - Bilan'!$E42)+_1__xlfn.NUMBERVALUE('Sprint 2 - Bilan'!$G42))</f>
        <v>#NAME?</v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e">
        <f ca="1">IF(_1__xlfn.NUMBERVALUE('Sprint 2 - Bilan'!$E43)+_1__xlfn.NUMBERVALUE('Sprint 2 - Bilan'!$G43)=0,"",_1__xlfn.NUMBERVALUE('Sprint 2 - Bilan'!$E43)+_1__xlfn.NUMBERVALUE('Sprint 2 - Bilan'!$G43))</f>
        <v>#NAME?</v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>
      <c r="M44" s="3">
        <f>COUNTIF(M9:M43,TRUE)</f>
        <v>19</v>
      </c>
      <c r="N44" s="3">
        <f t="shared" ref="N44:O44" si="5">COUNTIF(N9:N43,TRUE)</f>
        <v>19</v>
      </c>
      <c r="O44" s="3">
        <f t="shared" si="5"/>
        <v>0</v>
      </c>
      <c r="P44" s="3">
        <f>COUNTIF(P9:P43,FALSE)</f>
        <v>19</v>
      </c>
      <c r="R44" s="8"/>
    </row>
    <row r="45" spans="2:18">
      <c r="M45" s="3">
        <f>SUM(M44:O44)</f>
        <v>38</v>
      </c>
      <c r="R45" s="8"/>
    </row>
    <row r="46" spans="2:18">
      <c r="M46" s="3" t="str">
        <f>IF(M45=0, "aucun champ", IF(M45=1, "1 champ", M45 &amp; " champs"))</f>
        <v>38 champs</v>
      </c>
      <c r="R46" s="8"/>
    </row>
    <row r="47" spans="2:18">
      <c r="R47" s="8"/>
    </row>
    <row r="48" spans="2:18">
      <c r="R48" s="8"/>
    </row>
    <row r="49" spans="18:18">
      <c r="R49" s="8"/>
    </row>
    <row r="50" spans="18:18">
      <c r="R50" s="8"/>
    </row>
    <row r="51" spans="18:18">
      <c r="R51" s="8"/>
    </row>
    <row r="52" spans="18:18">
      <c r="R52" s="8"/>
    </row>
    <row r="53" spans="18:18">
      <c r="R53" s="8"/>
    </row>
    <row r="54" spans="18:18">
      <c r="R54" s="8"/>
    </row>
    <row r="55" spans="18:18">
      <c r="R55" s="8"/>
    </row>
    <row r="56" spans="18:18">
      <c r="R56" s="8"/>
    </row>
    <row r="57" spans="18:18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4" x14ac:dyDescent="0"/>
  <cols>
    <col min="1" max="1" width="1.5" style="4" customWidth="1"/>
    <col min="2" max="2" width="33.6640625" style="23" customWidth="1"/>
    <col min="3" max="6" width="11.5" style="3" customWidth="1"/>
    <col min="7" max="8" width="10.83203125" style="3"/>
    <col min="9" max="9" width="11.5" style="3" customWidth="1"/>
    <col min="10" max="11" width="10.83203125" style="3"/>
    <col min="12" max="16" width="0" style="3" hidden="1" customWidth="1"/>
    <col min="17" max="25" width="0" style="4" hidden="1" customWidth="1"/>
    <col min="26" max="16384" width="10.83203125" style="4"/>
  </cols>
  <sheetData>
    <row r="1" spans="2:25" ht="7.5" customHeight="1"/>
    <row r="2" spans="2:25" ht="22.5" customHeight="1" thickBot="1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>
      <c r="B3" s="25" t="s">
        <v>58</v>
      </c>
      <c r="C3" s="88"/>
      <c r="D3" s="88"/>
      <c r="E3" s="88"/>
      <c r="F3" s="88"/>
    </row>
    <row r="4" spans="2:25" ht="22.5" customHeight="1">
      <c r="B4" s="82"/>
      <c r="C4" s="5"/>
      <c r="D4" s="5"/>
      <c r="E4" s="5"/>
      <c r="F4" s="5"/>
    </row>
    <row r="5" spans="2:25" ht="22.5" customHeight="1" thickBot="1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/>
    <row r="7" spans="2:25" s="2" customFormat="1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>
      <c r="B8" s="91" t="s">
        <v>60</v>
      </c>
      <c r="C8" s="95">
        <f>L8</f>
        <v>4</v>
      </c>
      <c r="D8" s="96">
        <f>M8</f>
        <v>11</v>
      </c>
      <c r="E8" s="97">
        <f>N8</f>
        <v>4</v>
      </c>
      <c r="F8" s="101">
        <f>O8</f>
        <v>19</v>
      </c>
      <c r="G8" s="1"/>
      <c r="H8" s="1"/>
      <c r="L8" s="1">
        <f>'Sprint 1 - Planification'!AJ17</f>
        <v>4</v>
      </c>
      <c r="M8" s="1">
        <f>'Sprint 1 - Planification'!AJ18</f>
        <v>11</v>
      </c>
      <c r="N8" s="1">
        <f>'Sprint 1 - Planification'!AJ19</f>
        <v>4</v>
      </c>
      <c r="O8" s="1">
        <f>SUM(L8:N8)</f>
        <v>19</v>
      </c>
      <c r="P8" s="1"/>
      <c r="Q8" s="1"/>
      <c r="R8" s="1"/>
      <c r="S8" s="1"/>
    </row>
    <row r="9" spans="2:25" s="2" customFormat="1">
      <c r="B9" s="92" t="s">
        <v>61</v>
      </c>
      <c r="C9" s="98" t="str">
        <f t="shared" ref="C9:F10" si="0">DAY(L9)*24+HOUR(L9)&amp;"h"&amp;TEXT(MINUTE(L9),"00")</f>
        <v>12h30</v>
      </c>
      <c r="D9" s="99" t="str">
        <f t="shared" si="0"/>
        <v>31h00</v>
      </c>
      <c r="E9" s="100" t="str">
        <f t="shared" si="0"/>
        <v>24h00</v>
      </c>
      <c r="F9" s="102" t="str">
        <f t="shared" si="0"/>
        <v>67h30</v>
      </c>
      <c r="G9" s="1"/>
      <c r="H9" s="1"/>
      <c r="L9" s="1">
        <f>'Sprint 1 - Planification'!AD17</f>
        <v>0.5208333333333337</v>
      </c>
      <c r="M9" s="1">
        <f>'Sprint 1 - Planification'!AD18</f>
        <v>1.2916666666666672</v>
      </c>
      <c r="N9" s="1">
        <f>'Sprint 1 - Planification'!AD19</f>
        <v>1</v>
      </c>
      <c r="O9" s="1">
        <f>SUM(L9:N9)</f>
        <v>2.8125000000000009</v>
      </c>
      <c r="P9" s="1" t="s">
        <v>65</v>
      </c>
      <c r="Q9" s="1">
        <f t="shared" ref="Q9:S10" si="1">DAY(L9)*24+HOUR(L9)+MINUTE(L9)/60</f>
        <v>12.5</v>
      </c>
      <c r="R9" s="1">
        <f t="shared" si="1"/>
        <v>31</v>
      </c>
      <c r="S9" s="1">
        <f t="shared" si="1"/>
        <v>24</v>
      </c>
      <c r="U9" s="2" t="s">
        <v>67</v>
      </c>
      <c r="V9" s="2">
        <f>COUNTIF('Sprint 1 - Planification'!E8:E42,"Essentielle")</f>
        <v>14</v>
      </c>
      <c r="X9" s="2" t="s">
        <v>69</v>
      </c>
      <c r="Y9" s="2">
        <f>COUNTIF('Sprint 1 - Planification'!F8:F42,1)</f>
        <v>9</v>
      </c>
    </row>
    <row r="10" spans="2:25" s="2" customFormat="1">
      <c r="B10" s="91" t="s">
        <v>62</v>
      </c>
      <c r="C10" s="95" t="str">
        <f t="shared" si="0"/>
        <v>0h00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66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5</v>
      </c>
      <c r="X10" s="2" t="s">
        <v>70</v>
      </c>
      <c r="Y10" s="2">
        <f>COUNTIF('Sprint 1 - Planification'!F8:F42,2)</f>
        <v>5</v>
      </c>
    </row>
    <row r="11" spans="2:25" s="2" customFormat="1" ht="15" thickBot="1">
      <c r="B11" s="103" t="s">
        <v>64</v>
      </c>
      <c r="C11" s="104">
        <f>L11</f>
        <v>4</v>
      </c>
      <c r="D11" s="105">
        <f>M11</f>
        <v>15</v>
      </c>
      <c r="E11" s="106">
        <f>N11</f>
        <v>19</v>
      </c>
      <c r="F11" s="107">
        <f>O11</f>
        <v>19</v>
      </c>
      <c r="G11" s="1"/>
      <c r="H11" s="1"/>
      <c r="L11" s="1">
        <f>'Sprint 1 - Bilan'!T15</f>
        <v>4</v>
      </c>
      <c r="M11" s="1">
        <f>'Sprint 2 - Bilan'!V16</f>
        <v>15</v>
      </c>
      <c r="N11" s="1">
        <f>'Sprint 3 - Bilan'!V16</f>
        <v>19</v>
      </c>
      <c r="O11" s="1">
        <f>N11</f>
        <v>19</v>
      </c>
      <c r="P11" s="1"/>
      <c r="Q11" s="1"/>
      <c r="R11" s="1"/>
      <c r="S11" s="1"/>
      <c r="X11" s="2" t="s">
        <v>71</v>
      </c>
      <c r="Y11" s="2">
        <f>COUNTIF('Sprint 1 - Planification'!F8:F42,3)</f>
        <v>5</v>
      </c>
    </row>
    <row r="12" spans="2:25" s="2" customFormat="1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>
      <c r="O18" s="11"/>
      <c r="P18" s="23"/>
    </row>
    <row r="19" spans="2:16">
      <c r="O19" s="11"/>
      <c r="P19" s="23"/>
    </row>
    <row r="21" spans="2:16">
      <c r="O21" s="11"/>
      <c r="P21" s="23"/>
    </row>
    <row r="22" spans="2:16">
      <c r="O22" s="11"/>
      <c r="P22" s="23"/>
    </row>
    <row r="23" spans="2:16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4.33203125" style="4" customWidth="1"/>
    <col min="4" max="4" width="70.5" style="23" customWidth="1"/>
    <col min="5" max="8" width="11.5" style="3" customWidth="1"/>
    <col min="9" max="10" width="10.83203125" style="4"/>
    <col min="11" max="11" width="11.5" style="4" customWidth="1"/>
    <col min="12" max="16384" width="10.83203125" style="4"/>
  </cols>
  <sheetData>
    <row r="1" spans="2:8" ht="7.5" customHeight="1"/>
    <row r="2" spans="2:8" ht="22.5" customHeight="1" thickBot="1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>
      <c r="B3" s="25" t="s">
        <v>38</v>
      </c>
      <c r="C3" s="26"/>
      <c r="D3" s="81"/>
      <c r="E3" s="86"/>
      <c r="F3" s="86"/>
      <c r="G3" s="86"/>
      <c r="H3" s="86"/>
    </row>
    <row r="4" spans="2:8" ht="22.5" customHeight="1">
      <c r="B4" s="5"/>
      <c r="C4" s="6"/>
      <c r="D4" s="82"/>
      <c r="E4" s="5"/>
      <c r="F4" s="5"/>
      <c r="G4" s="5"/>
      <c r="H4" s="5"/>
    </row>
    <row r="5" spans="2:8" ht="22.5" customHeight="1" thickBot="1">
      <c r="B5" s="28" t="s">
        <v>13</v>
      </c>
      <c r="C5" s="29"/>
      <c r="D5" s="83"/>
      <c r="E5" s="29"/>
      <c r="F5" s="29"/>
      <c r="G5" s="29"/>
      <c r="H5" s="60"/>
    </row>
    <row r="6" spans="2:8" ht="7.5" customHeight="1"/>
    <row r="7" spans="2:8" s="2" customFormat="1">
      <c r="B7" s="1"/>
      <c r="C7" s="85" t="s">
        <v>39</v>
      </c>
      <c r="D7" s="84"/>
      <c r="E7" s="1"/>
      <c r="F7" s="1"/>
      <c r="G7" s="1"/>
      <c r="H7" s="1"/>
    </row>
    <row r="8" spans="2:8" s="2" customFormat="1">
      <c r="B8" s="84"/>
      <c r="D8" s="84" t="s">
        <v>45</v>
      </c>
      <c r="E8" s="1"/>
      <c r="F8" s="1"/>
      <c r="G8" s="1"/>
      <c r="H8" s="1"/>
    </row>
    <row r="9" spans="2:8" s="2" customFormat="1">
      <c r="B9" s="1"/>
      <c r="D9" s="84" t="s">
        <v>44</v>
      </c>
      <c r="E9" s="1"/>
      <c r="F9" s="1"/>
      <c r="G9" s="1"/>
      <c r="H9" s="1"/>
    </row>
    <row r="10" spans="2:8" s="2" customFormat="1" ht="7.5" customHeight="1">
      <c r="B10" s="1"/>
      <c r="D10" s="84"/>
      <c r="E10" s="1"/>
      <c r="F10" s="1"/>
      <c r="G10" s="1"/>
      <c r="H10" s="1"/>
    </row>
    <row r="11" spans="2:8" s="2" customFormat="1">
      <c r="B11" s="1"/>
      <c r="C11" s="85" t="s">
        <v>40</v>
      </c>
      <c r="D11" s="84"/>
      <c r="E11" s="1"/>
      <c r="F11" s="1"/>
      <c r="G11" s="1"/>
      <c r="H11" s="1"/>
    </row>
    <row r="12" spans="2:8" s="2" customFormat="1">
      <c r="B12" s="1"/>
      <c r="D12" s="84" t="s">
        <v>43</v>
      </c>
      <c r="E12" s="1"/>
      <c r="F12" s="1"/>
      <c r="G12" s="1"/>
      <c r="H12" s="1"/>
    </row>
    <row r="13" spans="2:8" s="2" customFormat="1">
      <c r="B13" s="1"/>
      <c r="D13" s="84" t="s">
        <v>41</v>
      </c>
      <c r="E13" s="1"/>
      <c r="F13" s="1"/>
      <c r="G13" s="1"/>
      <c r="H13" s="1"/>
    </row>
    <row r="14" spans="2:8" s="2" customFormat="1">
      <c r="B14" s="1"/>
      <c r="D14" s="84" t="s">
        <v>42</v>
      </c>
      <c r="E14" s="1"/>
      <c r="F14" s="1"/>
      <c r="G14" s="1"/>
      <c r="H14" s="1"/>
    </row>
    <row r="15" spans="2:8" s="2" customFormat="1">
      <c r="B15" s="1"/>
      <c r="D15" s="84" t="s">
        <v>46</v>
      </c>
      <c r="E15" s="1"/>
      <c r="F15" s="1"/>
      <c r="G15" s="1"/>
      <c r="H15" s="1"/>
    </row>
    <row r="16" spans="2:8" s="2" customFormat="1">
      <c r="B16" s="1"/>
      <c r="D16" s="84" t="s">
        <v>49</v>
      </c>
      <c r="E16" s="1"/>
      <c r="F16" s="1"/>
      <c r="G16" s="1"/>
      <c r="H16" s="1"/>
    </row>
    <row r="17" spans="2:8" s="2" customFormat="1">
      <c r="B17" s="1"/>
      <c r="D17" s="84" t="s">
        <v>48</v>
      </c>
      <c r="E17" s="1"/>
      <c r="F17" s="1"/>
      <c r="G17" s="1"/>
      <c r="H17" s="1"/>
    </row>
    <row r="18" spans="2:8" s="2" customFormat="1">
      <c r="B18" s="1"/>
      <c r="D18" s="84" t="s">
        <v>47</v>
      </c>
      <c r="E18" s="1"/>
      <c r="F18" s="1"/>
      <c r="G18" s="1"/>
      <c r="H18" s="1"/>
    </row>
    <row r="20" spans="2:8" ht="22.5" customHeight="1" thickBot="1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/>
    <row r="22" spans="2:8" s="2" customFormat="1">
      <c r="B22" s="1"/>
      <c r="C22" s="85" t="s">
        <v>51</v>
      </c>
      <c r="D22" s="84"/>
      <c r="E22" s="1"/>
      <c r="F22" s="1"/>
      <c r="G22" s="1"/>
      <c r="H22" s="1"/>
    </row>
    <row r="23" spans="2:8" s="2" customFormat="1">
      <c r="B23" s="84"/>
      <c r="D23" s="84" t="s">
        <v>53</v>
      </c>
      <c r="E23" s="1"/>
      <c r="F23" s="1"/>
      <c r="G23" s="1"/>
      <c r="H23" s="1"/>
    </row>
    <row r="24" spans="2:8" s="2" customFormat="1">
      <c r="B24" s="1"/>
      <c r="D24" s="84" t="s">
        <v>52</v>
      </c>
      <c r="E24" s="1"/>
      <c r="F24" s="1"/>
      <c r="G24" s="1"/>
      <c r="H24" s="1"/>
    </row>
    <row r="25" spans="2:8" s="2" customFormat="1">
      <c r="B25" s="1"/>
      <c r="D25" s="84" t="s">
        <v>54</v>
      </c>
      <c r="E25" s="1"/>
      <c r="F25" s="1"/>
      <c r="G25" s="1"/>
      <c r="H25" s="1"/>
    </row>
    <row r="26" spans="2:8" s="2" customFormat="1" ht="7.5" customHeight="1">
      <c r="B26" s="1"/>
      <c r="D26" s="84"/>
      <c r="E26" s="1"/>
      <c r="F26" s="1"/>
      <c r="G26" s="1"/>
      <c r="H26" s="1"/>
    </row>
    <row r="28" spans="2:8" ht="22.5" customHeight="1" thickBot="1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/>
    <row r="30" spans="2:8" s="2" customFormat="1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>
      <c r="B31" s="1"/>
      <c r="D31" s="84"/>
      <c r="E31" s="1"/>
      <c r="F31" s="1"/>
      <c r="G31" s="1"/>
      <c r="H31" s="1"/>
    </row>
    <row r="33" spans="2:8" ht="22.5" customHeight="1" thickBot="1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/>
    <row r="35" spans="2:8" s="2" customFormat="1" ht="25.5" customHeight="1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Jean Pigeon-Moutarde</cp:lastModifiedBy>
  <dcterms:created xsi:type="dcterms:W3CDTF">2014-08-28T21:52:02Z</dcterms:created>
  <dcterms:modified xsi:type="dcterms:W3CDTF">2015-02-28T00:42:15Z</dcterms:modified>
</cp:coreProperties>
</file>