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.mitra\Documents\Github\Causal-Inference\Exercises\"/>
    </mc:Choice>
  </mc:AlternateContent>
  <xr:revisionPtr revIDLastSave="0" documentId="13_ncr:1_{17A8D6D2-47E4-47D3-AEAE-429306DC3873}" xr6:coauthVersionLast="46" xr6:coauthVersionMax="47" xr10:uidLastSave="{00000000-0000-0000-0000-000000000000}"/>
  <bookViews>
    <workbookView xWindow="-120" yWindow="-120" windowWidth="20730" windowHeight="11160" xr2:uid="{083BD555-0A53-1B4B-AE70-5F7A5361EDB7}"/>
  </bookViews>
  <sheets>
    <sheet name="PERFECT DOCTOR" sheetId="1" r:id="rId1"/>
    <sheet name="Sheet3" sheetId="3" r:id="rId2"/>
    <sheet name="Sheet1" sheetId="4" r:id="rId3"/>
    <sheet name="Sheet2" sheetId="2" r:id="rId4"/>
    <sheet name="Sheet2 (2)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8" i="5" l="1"/>
  <c r="G16" i="5"/>
  <c r="H16" i="5" s="1"/>
  <c r="F16" i="5"/>
  <c r="E16" i="5"/>
  <c r="D16" i="5"/>
  <c r="C16" i="5"/>
  <c r="B16" i="5"/>
  <c r="F3" i="5"/>
  <c r="B23" i="5" s="1"/>
  <c r="F4" i="5"/>
  <c r="F5" i="5"/>
  <c r="A23" i="5" s="1"/>
  <c r="F6" i="5"/>
  <c r="F7" i="5"/>
  <c r="F8" i="5"/>
  <c r="F9" i="5"/>
  <c r="F10" i="5"/>
  <c r="F11" i="5"/>
  <c r="F12" i="5"/>
  <c r="F13" i="5"/>
  <c r="F2" i="5"/>
  <c r="C19" i="5"/>
  <c r="A16" i="5"/>
  <c r="D13" i="5"/>
  <c r="D12" i="5"/>
  <c r="D11" i="5"/>
  <c r="D10" i="5"/>
  <c r="D9" i="5"/>
  <c r="D8" i="5"/>
  <c r="D7" i="5"/>
  <c r="D6" i="5"/>
  <c r="D5" i="5"/>
  <c r="D4" i="5"/>
  <c r="D3" i="5"/>
  <c r="D2" i="5"/>
  <c r="K1" i="4"/>
  <c r="K8" i="4" s="1"/>
  <c r="K5" i="4"/>
  <c r="K4" i="4"/>
  <c r="K3" i="4"/>
  <c r="K2" i="4"/>
  <c r="H2" i="4"/>
  <c r="F3" i="4"/>
  <c r="F4" i="4"/>
  <c r="F5" i="4"/>
  <c r="F6" i="4"/>
  <c r="F7" i="4"/>
  <c r="F8" i="4"/>
  <c r="F9" i="4"/>
  <c r="F10" i="4"/>
  <c r="F11" i="4"/>
  <c r="F12" i="4"/>
  <c r="F13" i="4"/>
  <c r="F2" i="4"/>
  <c r="D3" i="4"/>
  <c r="D4" i="4"/>
  <c r="D5" i="4"/>
  <c r="D6" i="4"/>
  <c r="D7" i="4"/>
  <c r="D8" i="4"/>
  <c r="D9" i="4"/>
  <c r="D10" i="4"/>
  <c r="D11" i="4"/>
  <c r="D12" i="4"/>
  <c r="D13" i="4"/>
  <c r="D2" i="4"/>
  <c r="G16" i="2"/>
  <c r="F16" i="2"/>
  <c r="H16" i="2" s="1"/>
  <c r="C19" i="2"/>
  <c r="E16" i="2"/>
  <c r="D16" i="2"/>
  <c r="F3" i="2"/>
  <c r="F4" i="2"/>
  <c r="F5" i="2"/>
  <c r="F6" i="2"/>
  <c r="F7" i="2"/>
  <c r="F8" i="2"/>
  <c r="F9" i="2"/>
  <c r="F10" i="2"/>
  <c r="F11" i="2"/>
  <c r="F12" i="2"/>
  <c r="F13" i="2"/>
  <c r="F2" i="2"/>
  <c r="A16" i="2"/>
  <c r="D3" i="2"/>
  <c r="D4" i="2"/>
  <c r="D5" i="2"/>
  <c r="D6" i="2"/>
  <c r="D7" i="2"/>
  <c r="D8" i="2"/>
  <c r="D9" i="2"/>
  <c r="D10" i="2"/>
  <c r="D11" i="2"/>
  <c r="D12" i="2"/>
  <c r="D13" i="2"/>
  <c r="D2" i="2"/>
  <c r="C20" i="1"/>
  <c r="B20" i="1"/>
  <c r="A20" i="1"/>
  <c r="E20" i="1"/>
  <c r="D20" i="1"/>
  <c r="F20" i="1"/>
  <c r="B27" i="1" s="1"/>
  <c r="F5" i="1"/>
  <c r="F6" i="1"/>
  <c r="F7" i="1"/>
  <c r="F8" i="1"/>
  <c r="F9" i="1"/>
  <c r="F10" i="1"/>
  <c r="A17" i="1" s="1"/>
  <c r="F11" i="1"/>
  <c r="F12" i="1"/>
  <c r="D17" i="1" s="1"/>
  <c r="F13" i="1"/>
  <c r="F4" i="1"/>
  <c r="F3" i="1"/>
  <c r="F2" i="1"/>
  <c r="D3" i="1"/>
  <c r="D4" i="1"/>
  <c r="D5" i="1"/>
  <c r="D6" i="1"/>
  <c r="D7" i="1"/>
  <c r="D8" i="1"/>
  <c r="D9" i="1"/>
  <c r="D10" i="1"/>
  <c r="D11" i="1"/>
  <c r="D12" i="1"/>
  <c r="D13" i="1"/>
  <c r="D21" i="1" s="1"/>
  <c r="D2" i="1"/>
  <c r="C20" i="3"/>
  <c r="B20" i="3"/>
  <c r="A20" i="3"/>
  <c r="F13" i="3"/>
  <c r="D13" i="3"/>
  <c r="F12" i="3"/>
  <c r="D12" i="3"/>
  <c r="F11" i="3"/>
  <c r="D11" i="3"/>
  <c r="F10" i="3"/>
  <c r="D10" i="3"/>
  <c r="F9" i="3"/>
  <c r="D9" i="3"/>
  <c r="F8" i="3"/>
  <c r="D8" i="3"/>
  <c r="F7" i="3"/>
  <c r="D7" i="3"/>
  <c r="F6" i="3"/>
  <c r="D6" i="3"/>
  <c r="F5" i="3"/>
  <c r="D5" i="3"/>
  <c r="F4" i="3"/>
  <c r="D4" i="3"/>
  <c r="F3" i="3"/>
  <c r="D3" i="3"/>
  <c r="D20" i="3" s="1"/>
  <c r="F2" i="3"/>
  <c r="D2" i="3"/>
  <c r="C23" i="5" l="1"/>
  <c r="E21" i="1"/>
  <c r="F20" i="3"/>
  <c r="A17" i="3"/>
  <c r="C17" i="1"/>
  <c r="B17" i="1" s="1"/>
  <c r="B16" i="2"/>
  <c r="C16" i="2"/>
  <c r="A18" i="2" s="1"/>
  <c r="A23" i="2"/>
  <c r="B23" i="2"/>
  <c r="E20" i="3"/>
  <c r="A23" i="3" s="1"/>
  <c r="C23" i="2" l="1"/>
</calcChain>
</file>

<file path=xl/sharedStrings.xml><?xml version="1.0" encoding="utf-8"?>
<sst xmlns="http://schemas.openxmlformats.org/spreadsheetml/2006/main" count="250" uniqueCount="115">
  <si>
    <t>Person</t>
  </si>
  <si>
    <t>Y0</t>
  </si>
  <si>
    <t>Y1</t>
  </si>
  <si>
    <t>TE</t>
  </si>
  <si>
    <t>D</t>
  </si>
  <si>
    <t>Y</t>
  </si>
  <si>
    <t>Adam</t>
  </si>
  <si>
    <t>Billy</t>
  </si>
  <si>
    <t>Cynthia</t>
  </si>
  <si>
    <t>Daniel</t>
  </si>
  <si>
    <t>Elaine</t>
  </si>
  <si>
    <t>Francis</t>
  </si>
  <si>
    <t>Gia</t>
  </si>
  <si>
    <t>Hank</t>
  </si>
  <si>
    <t>Ida</t>
  </si>
  <si>
    <t>Jane</t>
  </si>
  <si>
    <t>Kelly</t>
  </si>
  <si>
    <t>Leanna</t>
  </si>
  <si>
    <t>SDO</t>
  </si>
  <si>
    <t>E(Y0|D=1)</t>
  </si>
  <si>
    <t>E(Y0|D=0)</t>
  </si>
  <si>
    <t>Pi</t>
  </si>
  <si>
    <t>ATT</t>
  </si>
  <si>
    <t>ATU</t>
  </si>
  <si>
    <t>ATE</t>
  </si>
  <si>
    <t>SDO = ATE + selection bias + heterogenous treatment effect bias</t>
  </si>
  <si>
    <t>Switching equation</t>
  </si>
  <si>
    <t>Y = DY1 + (1-D)Y0</t>
  </si>
  <si>
    <t>Avg(Y |D=1) - Avg(Y |D=0)</t>
  </si>
  <si>
    <t>Treatment is a ventilator</t>
  </si>
  <si>
    <t>Y(0) measures health off the ventilator (qualitative score the doctor gives)</t>
  </si>
  <si>
    <t>Y(1) measures health on the ventilator (qualitative score the doctor gives)</t>
  </si>
  <si>
    <t>Step 1: Calculate the individual treatment effect for each unit. Ie Y(1) - Y(0) for each row.</t>
  </si>
  <si>
    <t>Step 2: This is a fantastic doctor.  She is the "perfect doctor" in fact. What makes her perfect?</t>
  </si>
  <si>
    <t xml:space="preserve">She knows the best treatment for each person and the best treatment is when </t>
  </si>
  <si>
    <t xml:space="preserve">TE&gt;0. </t>
  </si>
  <si>
    <t>Step 3: Apply the switching equation to each unit to figure out whether Y(1) or Y(0) occurs.</t>
  </si>
  <si>
    <t>Y = DY(1) + (1-D)Y(0)</t>
  </si>
  <si>
    <t>Y is the observed data based on the switching equation</t>
  </si>
  <si>
    <t>But Y(0) and Y(1) are the "potential outcomes" per person and they are not observed until they move through the switching equation and into reality.</t>
  </si>
  <si>
    <t>Step 4: Calculate the ATE. The ATE = E[Y(1) - Y(0)] = E[Y(1)] - E[Y(0)]</t>
  </si>
  <si>
    <t>We also talked about the ATT and the ATU. So</t>
  </si>
  <si>
    <t>Step 5: Calculate the ATT and the ATU</t>
  </si>
  <si>
    <t>Next steps</t>
  </si>
  <si>
    <t>Step 6: Calculate the SDO</t>
  </si>
  <si>
    <t>Step 7: Show that the SDO is equal to the decomposition formula that we looked at.</t>
  </si>
  <si>
    <t>E[Y|D=1] - E[Y|D=0]</t>
  </si>
  <si>
    <t>These two columns are</t>
  </si>
  <si>
    <t>the only variables we have</t>
  </si>
  <si>
    <t>These two columns, bc they</t>
  </si>
  <si>
    <t>are potential outcomes, we do not have.</t>
  </si>
  <si>
    <t>The fundamental problem of causal inference is that since a treatment effect is defined as Y(1) - Y(0), it CANNOT</t>
  </si>
  <si>
    <t xml:space="preserve">be calculated.  We are missing half the data. </t>
  </si>
  <si>
    <t>SDO = ATE + { E[Y(0) | D=1] - E[Y(0) | D=0] } + (1-pi)(ATT-ATU)</t>
  </si>
  <si>
    <t>Pi is the share of the total number of units in the treatment group.  So it's average D column</t>
  </si>
  <si>
    <t>42% of the sample is in the treatment group because 5 people are in the treatment group out of 12.</t>
  </si>
  <si>
    <t xml:space="preserve">SDO = </t>
  </si>
  <si>
    <t>The reason SDO equals this stuff is not because it's a theorem; it's because it is an IDENTITY.  It's by DEFINITION. IT IS ALWAYS TRUE.</t>
  </si>
  <si>
    <t xml:space="preserve">Sandra has covid. </t>
  </si>
  <si>
    <t xml:space="preserve">Therefore probably the vents will help her. </t>
  </si>
  <si>
    <t>So ATT is probably very positive, bc the treatment is DESIGNED for covid</t>
  </si>
  <si>
    <t>I don't have covid.</t>
  </si>
  <si>
    <t>Therefore probably the vents won't help me.</t>
  </si>
  <si>
    <t>So ATU is probably smaller than ATT bc vents are only for sick people with covid and I don't have it.</t>
  </si>
  <si>
    <t>Column because of the perfect has assigned frisbee or no frisbee depending on whether</t>
  </si>
  <si>
    <t>the return to frisbee is positive or not.  Basically this is rational choice. "Do something</t>
  </si>
  <si>
    <t>if and only if the return to you is positive AS YOU DEFINE UTILITY"</t>
  </si>
  <si>
    <t>pi = share of frisbee players</t>
  </si>
  <si>
    <t>What percent of these friends are playing frisbee? Sum D=1/N</t>
  </si>
  <si>
    <t>Looks like frisbee is hurting people, right?  Look when I compare people who play frisbee to people who don’t, on average the return to frisbees is -3.03</t>
  </si>
  <si>
    <t>SDO = average(Y) for the treatmetn group - average(Y) for the control group</t>
  </si>
  <si>
    <t>E(Y|D=1)</t>
  </si>
  <si>
    <t>E(Y|D=0)</t>
  </si>
  <si>
    <t>SDO = column A21 - column B21</t>
  </si>
  <si>
    <t xml:space="preserve">The SDO was the number that the aliences were calculating when they decided to kill all the doctors. </t>
  </si>
  <si>
    <t xml:space="preserve">The non-frisbee players are hurt by frisbee (hence why the perfect friend didn't </t>
  </si>
  <si>
    <t>put them into frisbee playing activities)</t>
  </si>
  <si>
    <t>But the frisbee players are on average helped (+2.60 on their personal happiness</t>
  </si>
  <si>
    <t>score), which is why the perfect friend put them in that activity in the first place.</t>
  </si>
  <si>
    <t>The ATE is just average returns to playing frisbee which is botH</t>
  </si>
  <si>
    <t>1) average of TE</t>
  </si>
  <si>
    <t>2) average Y1 - average Y0</t>
  </si>
  <si>
    <t>In excel It's just =average(C2:C13) - average(B2:B13)</t>
  </si>
  <si>
    <t>In excel it's just =average(D2:D13)</t>
  </si>
  <si>
    <t>Selection bias = E[Y0|D=1] - E[Y0 | D=0]</t>
  </si>
  <si>
    <t>E[Y0|D=1]</t>
  </si>
  <si>
    <t>E[Y0|D=0]</t>
  </si>
  <si>
    <t>Selection bias = average(B4:B6,B8,B12) - average(B2:B3,B7,B9:B11,B15)</t>
  </si>
  <si>
    <t>Even without the treatment, these two groups diff with respect to not playing frisbee</t>
  </si>
  <si>
    <t>selection bias</t>
  </si>
  <si>
    <t>SDO= ATE + selection bias + (1-pi)(ATT-ATU)</t>
  </si>
  <si>
    <t>The aliens were calculating SDO</t>
  </si>
  <si>
    <t>and it was biased SEVERELY by</t>
  </si>
  <si>
    <t>selection bias.  Even if these people</t>
  </si>
  <si>
    <t xml:space="preserve">in the hospital had not been in the </t>
  </si>
  <si>
    <t>hospital, they would have been sicker</t>
  </si>
  <si>
    <t>than the non-patients. That gives you</t>
  </si>
  <si>
    <t>a negative number on selection bias</t>
  </si>
  <si>
    <t>and if it's larger enough, it will cause</t>
  </si>
  <si>
    <t>SDO sign to flip.</t>
  </si>
  <si>
    <t>This is the causality reason why we</t>
  </si>
  <si>
    <t>should be careful about naïve correlations</t>
  </si>
  <si>
    <t>Step 1: Calculate TE</t>
  </si>
  <si>
    <t>Step 2: Use perfect doctor to assign D = 1 if TE&gt;0 otherwise D=0</t>
  </si>
  <si>
    <t>Step 3: Use switching equation to get Y</t>
  </si>
  <si>
    <t>Step 4: Calculate SDO</t>
  </si>
  <si>
    <t>Step 5: Calculate selection bias, pi, ATE, ATT, ATU</t>
  </si>
  <si>
    <t>Step 6: Show the decomposition of the SDO equals the sum of ATE, selection bias and heterogenous treatment effects bias</t>
  </si>
  <si>
    <t>How much of the SDO is due to "causal effect" and how much is due to "selection bias"</t>
  </si>
  <si>
    <t>What is selection bias now that you have gone through this exercise? Put into words that you could tell your parent and they would understand</t>
  </si>
  <si>
    <t>pi</t>
  </si>
  <si>
    <t>DECOMP</t>
  </si>
  <si>
    <t>causal effect is -ve and it is -4.25, SDO also contains selection bias of -5.5, so together it becomes -9.75, but HE bias is +14, which flips the sign</t>
  </si>
  <si>
    <t xml:space="preserve">selection bias here is that potential outcome for no treatment of treated units less than control units; selection bias is basically the difference in potential outcome without treatment between treated and control </t>
  </si>
  <si>
    <t>it shows if treated units did not get treatment, their average outcome is different than outcome of non treated units.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</si>
</sst>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"/>
    <numFmt numFmtId="165" formatCode="0.000000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0" borderId="1" xfId="0" applyFont="1" applyBorder="1"/>
    <xf numFmtId="0" fontId="1" fillId="2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0" borderId="0" xfId="0" applyFont="1"/>
    <xf numFmtId="0" fontId="0" fillId="5" borderId="0" xfId="0" applyFill="1"/>
    <xf numFmtId="0" fontId="1" fillId="0" borderId="2" xfId="0" applyFont="1" applyBorder="1"/>
    <xf numFmtId="0" fontId="1" fillId="0" borderId="3" xfId="0" applyFont="1" applyBorder="1"/>
    <xf numFmtId="0" fontId="0" fillId="0" borderId="4" xfId="0" applyBorder="1"/>
    <xf numFmtId="0" fontId="0" fillId="0" borderId="5" xfId="0" applyBorder="1"/>
    <xf numFmtId="0" fontId="1" fillId="0" borderId="6" xfId="0" applyFont="1" applyBorder="1"/>
    <xf numFmtId="0" fontId="0" fillId="0" borderId="7" xfId="0" applyBorder="1"/>
    <xf numFmtId="0" fontId="1" fillId="5" borderId="1" xfId="0" applyFont="1" applyFill="1" applyBorder="1" applyAlignment="1">
      <alignment horizontal="center"/>
    </xf>
    <xf numFmtId="0" fontId="1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6" borderId="0" xfId="0" applyFill="1"/>
    <xf numFmtId="0" fontId="1" fillId="6" borderId="0" xfId="0" applyFont="1" applyFill="1"/>
    <xf numFmtId="0" fontId="0" fillId="7" borderId="0" xfId="0" applyFill="1"/>
    <xf numFmtId="0" fontId="1" fillId="7" borderId="0" xfId="0" applyFont="1" applyFill="1"/>
    <xf numFmtId="0" fontId="1" fillId="7" borderId="3" xfId="0" applyFont="1" applyFill="1" applyBorder="1"/>
    <xf numFmtId="0" fontId="1" fillId="6" borderId="6" xfId="0" applyFont="1" applyFill="1" applyBorder="1"/>
    <xf numFmtId="2" fontId="0" fillId="0" borderId="4" xfId="0" applyNumberFormat="1" applyBorder="1"/>
    <xf numFmtId="2" fontId="0" fillId="0" borderId="5" xfId="0" applyNumberFormat="1" applyBorder="1"/>
    <xf numFmtId="2" fontId="0" fillId="6" borderId="7" xfId="0" applyNumberFormat="1" applyFill="1" applyBorder="1"/>
    <xf numFmtId="2" fontId="0" fillId="7" borderId="5" xfId="0" applyNumberFormat="1" applyFill="1" applyBorder="1"/>
    <xf numFmtId="2" fontId="0" fillId="0" borderId="0" xfId="0" applyNumberFormat="1"/>
    <xf numFmtId="2" fontId="0" fillId="0" borderId="0" xfId="0" applyNumberFormat="1" applyAlignment="1">
      <alignment horizontal="center"/>
    </xf>
    <xf numFmtId="2" fontId="0" fillId="8" borderId="0" xfId="0" applyNumberFormat="1" applyFill="1"/>
    <xf numFmtId="0" fontId="1" fillId="0" borderId="0" xfId="0" applyFont="1" applyAlignment="1">
      <alignment wrapText="1"/>
    </xf>
    <xf numFmtId="0" fontId="1" fillId="5" borderId="8" xfId="0" applyFont="1" applyFill="1" applyBorder="1" applyAlignment="1">
      <alignment horizontal="center"/>
    </xf>
    <xf numFmtId="2" fontId="0" fillId="5" borderId="9" xfId="0" applyNumberFormat="1" applyFill="1" applyBorder="1" applyAlignment="1">
      <alignment horizontal="center"/>
    </xf>
    <xf numFmtId="16" fontId="0" fillId="0" borderId="0" xfId="0" applyNumberFormat="1"/>
    <xf numFmtId="164" fontId="0" fillId="8" borderId="0" xfId="0" applyNumberFormat="1" applyFill="1"/>
    <xf numFmtId="0" fontId="2" fillId="0" borderId="7" xfId="0" applyFont="1" applyBorder="1" applyAlignment="1">
      <alignment vertical="center"/>
    </xf>
    <xf numFmtId="0" fontId="2" fillId="9" borderId="7" xfId="0" applyFont="1" applyFill="1" applyBorder="1" applyAlignment="1">
      <alignment vertical="center"/>
    </xf>
    <xf numFmtId="0" fontId="2" fillId="10" borderId="7" xfId="0" applyFont="1" applyFill="1" applyBorder="1" applyAlignment="1">
      <alignment vertical="center"/>
    </xf>
    <xf numFmtId="0" fontId="2" fillId="4" borderId="7" xfId="0" applyFont="1" applyFill="1" applyBorder="1" applyAlignment="1">
      <alignment vertical="center"/>
    </xf>
    <xf numFmtId="0" fontId="3" fillId="0" borderId="0" xfId="0" applyFont="1" applyAlignment="1">
      <alignment vertical="center"/>
    </xf>
    <xf numFmtId="0" fontId="2" fillId="5" borderId="7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wrapText="1"/>
    </xf>
    <xf numFmtId="0" fontId="3" fillId="11" borderId="0" xfId="0" applyFont="1" applyFill="1" applyAlignment="1">
      <alignment horizontal="right" vertical="center"/>
    </xf>
    <xf numFmtId="0" fontId="3" fillId="11" borderId="0" xfId="0" applyFont="1" applyFill="1" applyAlignment="1">
      <alignment horizontal="center" vertical="center"/>
    </xf>
    <xf numFmtId="0" fontId="3" fillId="12" borderId="0" xfId="0" applyFont="1" applyFill="1" applyAlignment="1">
      <alignment horizontal="right" vertical="center"/>
    </xf>
    <xf numFmtId="0" fontId="3" fillId="12" borderId="0" xfId="0" applyFont="1" applyFill="1" applyAlignment="1">
      <alignment horizontal="center" vertical="center"/>
    </xf>
    <xf numFmtId="0" fontId="0" fillId="13" borderId="0" xfId="0" applyFill="1"/>
    <xf numFmtId="165" fontId="0" fillId="13" borderId="0" xfId="0" applyNumberFormat="1" applyFill="1"/>
    <xf numFmtId="2" fontId="0" fillId="11" borderId="0" xfId="0" applyNumberFormat="1" applyFill="1"/>
    <xf numFmtId="0" fontId="0" fillId="11" borderId="0" xfId="0" applyFill="1"/>
    <xf numFmtId="2" fontId="0" fillId="2" borderId="0" xfId="0" applyNumberFormat="1" applyFill="1"/>
    <xf numFmtId="0" fontId="0" fillId="14" borderId="0" xfId="0" applyFill="1" applyAlignment="1">
      <alignment horizontal="center"/>
    </xf>
    <xf numFmtId="2" fontId="0" fillId="14" borderId="0" xfId="0" applyNumberFormat="1" applyFill="1" applyAlignment="1">
      <alignment horizontal="center"/>
    </xf>
    <xf numFmtId="0" fontId="5" fillId="0" borderId="0" xfId="0" applyFont="1"/>
    <xf numFmtId="2" fontId="5" fillId="0" borderId="0" xfId="0" applyNumberFormat="1" applyFont="1"/>
    <xf numFmtId="0" fontId="4" fillId="0" borderId="0" xfId="0" applyFont="1"/>
    <xf numFmtId="0" fontId="4" fillId="0" borderId="0" xfId="0" applyFont="1" applyAlignment="1">
      <alignment horizontal="center"/>
    </xf>
    <xf numFmtId="165" fontId="0" fillId="8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EDE92-11F1-504D-AA85-77E1FD099BAB}">
  <dimension ref="A1:N31"/>
  <sheetViews>
    <sheetView tabSelected="1" zoomScale="210" zoomScaleNormal="210" workbookViewId="0">
      <selection activeCell="D29" sqref="D29"/>
    </sheetView>
  </sheetViews>
  <sheetFormatPr defaultColWidth="11" defaultRowHeight="15.75" x14ac:dyDescent="0.25"/>
  <cols>
    <col min="1" max="1" width="11.875" bestFit="1" customWidth="1"/>
    <col min="2" max="2" width="12.375" customWidth="1"/>
    <col min="6" max="6" width="10.875" style="18"/>
  </cols>
  <sheetData>
    <row r="1" spans="1:14" x14ac:dyDescent="0.25">
      <c r="A1" s="1" t="s">
        <v>0</v>
      </c>
      <c r="B1" s="2" t="s">
        <v>1</v>
      </c>
      <c r="C1" s="3" t="s">
        <v>2</v>
      </c>
      <c r="D1" s="4" t="s">
        <v>3</v>
      </c>
      <c r="E1" s="1" t="s">
        <v>4</v>
      </c>
      <c r="F1" s="16" t="s">
        <v>5</v>
      </c>
    </row>
    <row r="2" spans="1:14" x14ac:dyDescent="0.25">
      <c r="A2" t="s">
        <v>6</v>
      </c>
      <c r="B2" s="22">
        <v>6</v>
      </c>
      <c r="C2" s="21">
        <v>2</v>
      </c>
      <c r="D2" s="21">
        <f>C2-B2</f>
        <v>-4</v>
      </c>
      <c r="E2" s="22">
        <v>0</v>
      </c>
      <c r="F2" s="17">
        <f>E2*C2+(1-E2)*B2</f>
        <v>6</v>
      </c>
      <c r="G2" s="9" t="s">
        <v>37</v>
      </c>
      <c r="H2" s="9"/>
    </row>
    <row r="3" spans="1:14" x14ac:dyDescent="0.25">
      <c r="A3" t="s">
        <v>7</v>
      </c>
      <c r="B3" s="19">
        <v>2</v>
      </c>
      <c r="C3" s="20">
        <v>8</v>
      </c>
      <c r="D3" s="19">
        <f t="shared" ref="D3:D13" si="0">C3-B3</f>
        <v>6</v>
      </c>
      <c r="E3" s="20">
        <v>1</v>
      </c>
      <c r="F3" s="17">
        <f>E3*C3+(1-E3)*B3</f>
        <v>8</v>
      </c>
      <c r="H3" t="s">
        <v>29</v>
      </c>
    </row>
    <row r="4" spans="1:14" x14ac:dyDescent="0.25">
      <c r="A4" t="s">
        <v>8</v>
      </c>
      <c r="B4" s="22">
        <v>10</v>
      </c>
      <c r="C4" s="21">
        <v>5</v>
      </c>
      <c r="D4" s="21">
        <f t="shared" si="0"/>
        <v>-5</v>
      </c>
      <c r="E4" s="22">
        <v>0</v>
      </c>
      <c r="F4" s="17">
        <f>E4*C4+(1-E4)*B4</f>
        <v>10</v>
      </c>
      <c r="H4" t="s">
        <v>30</v>
      </c>
    </row>
    <row r="5" spans="1:14" x14ac:dyDescent="0.25">
      <c r="A5" t="s">
        <v>9</v>
      </c>
      <c r="B5" s="19">
        <v>7</v>
      </c>
      <c r="C5" s="19">
        <v>8</v>
      </c>
      <c r="D5" s="19">
        <f t="shared" si="0"/>
        <v>1</v>
      </c>
      <c r="E5" s="19">
        <v>1</v>
      </c>
      <c r="F5" s="17">
        <f t="shared" ref="F5:F13" si="1">E5*C5+(1-E5)*B5</f>
        <v>8</v>
      </c>
      <c r="H5" t="s">
        <v>31</v>
      </c>
    </row>
    <row r="6" spans="1:14" x14ac:dyDescent="0.25">
      <c r="A6" t="s">
        <v>10</v>
      </c>
      <c r="B6" s="21">
        <v>8</v>
      </c>
      <c r="C6" s="21">
        <v>5</v>
      </c>
      <c r="D6" s="21">
        <f t="shared" si="0"/>
        <v>-3</v>
      </c>
      <c r="E6" s="21">
        <v>0</v>
      </c>
      <c r="F6" s="17">
        <f t="shared" si="1"/>
        <v>8</v>
      </c>
    </row>
    <row r="7" spans="1:14" x14ac:dyDescent="0.25">
      <c r="A7" t="s">
        <v>11</v>
      </c>
      <c r="B7" s="21">
        <v>10</v>
      </c>
      <c r="C7" s="21">
        <v>6</v>
      </c>
      <c r="D7" s="21">
        <f t="shared" si="0"/>
        <v>-4</v>
      </c>
      <c r="E7" s="21">
        <v>0</v>
      </c>
      <c r="F7" s="17">
        <f t="shared" si="1"/>
        <v>10</v>
      </c>
      <c r="H7" t="s">
        <v>32</v>
      </c>
    </row>
    <row r="8" spans="1:14" x14ac:dyDescent="0.25">
      <c r="A8" t="s">
        <v>12</v>
      </c>
      <c r="B8" s="21">
        <v>2</v>
      </c>
      <c r="C8" s="21">
        <v>2</v>
      </c>
      <c r="D8" s="21">
        <f t="shared" si="0"/>
        <v>0</v>
      </c>
      <c r="E8" s="21">
        <v>0</v>
      </c>
      <c r="F8" s="17">
        <f t="shared" si="1"/>
        <v>2</v>
      </c>
      <c r="H8" t="s">
        <v>33</v>
      </c>
    </row>
    <row r="9" spans="1:14" x14ac:dyDescent="0.25">
      <c r="A9" t="s">
        <v>13</v>
      </c>
      <c r="B9" s="21">
        <v>4</v>
      </c>
      <c r="C9" s="21">
        <v>1</v>
      </c>
      <c r="D9" s="21">
        <f t="shared" si="0"/>
        <v>-3</v>
      </c>
      <c r="E9" s="21">
        <v>0</v>
      </c>
      <c r="F9" s="17">
        <f t="shared" si="1"/>
        <v>4</v>
      </c>
      <c r="I9" t="s">
        <v>34</v>
      </c>
    </row>
    <row r="10" spans="1:14" x14ac:dyDescent="0.25">
      <c r="A10" t="s">
        <v>14</v>
      </c>
      <c r="B10" s="19">
        <v>2</v>
      </c>
      <c r="C10" s="19">
        <v>10</v>
      </c>
      <c r="D10" s="19">
        <f t="shared" si="0"/>
        <v>8</v>
      </c>
      <c r="E10" s="19">
        <v>1</v>
      </c>
      <c r="F10" s="17">
        <f t="shared" si="1"/>
        <v>10</v>
      </c>
      <c r="I10" t="s">
        <v>35</v>
      </c>
    </row>
    <row r="11" spans="1:14" x14ac:dyDescent="0.25">
      <c r="A11" t="s">
        <v>15</v>
      </c>
      <c r="B11" s="19">
        <v>2</v>
      </c>
      <c r="C11" s="19">
        <v>7</v>
      </c>
      <c r="D11" s="19">
        <f t="shared" si="0"/>
        <v>5</v>
      </c>
      <c r="E11" s="19">
        <v>1</v>
      </c>
      <c r="F11" s="17">
        <f t="shared" si="1"/>
        <v>7</v>
      </c>
      <c r="H11" s="9" t="s">
        <v>36</v>
      </c>
      <c r="I11" s="9"/>
      <c r="J11" s="9"/>
      <c r="K11" s="9"/>
      <c r="L11" s="9"/>
      <c r="M11" s="9"/>
      <c r="N11" s="9"/>
    </row>
    <row r="12" spans="1:14" x14ac:dyDescent="0.25">
      <c r="A12" t="s">
        <v>16</v>
      </c>
      <c r="B12" s="21">
        <v>8</v>
      </c>
      <c r="C12" s="21">
        <v>4</v>
      </c>
      <c r="D12" s="21">
        <f t="shared" si="0"/>
        <v>-4</v>
      </c>
      <c r="E12" s="21">
        <v>0</v>
      </c>
      <c r="F12" s="17">
        <f t="shared" si="1"/>
        <v>8</v>
      </c>
      <c r="H12" s="9"/>
      <c r="I12" s="9" t="s">
        <v>37</v>
      </c>
      <c r="J12" s="9"/>
      <c r="K12" s="9"/>
      <c r="L12" s="9"/>
      <c r="M12" s="9"/>
      <c r="N12" s="9"/>
    </row>
    <row r="13" spans="1:14" x14ac:dyDescent="0.25">
      <c r="A13" t="s">
        <v>17</v>
      </c>
      <c r="B13" s="19">
        <v>2</v>
      </c>
      <c r="C13" s="19">
        <v>8</v>
      </c>
      <c r="D13" s="19">
        <f t="shared" si="0"/>
        <v>6</v>
      </c>
      <c r="E13" s="19">
        <v>1</v>
      </c>
      <c r="F13" s="17">
        <f t="shared" si="1"/>
        <v>8</v>
      </c>
      <c r="H13" t="s">
        <v>40</v>
      </c>
    </row>
    <row r="14" spans="1:14" x14ac:dyDescent="0.25">
      <c r="B14" t="s">
        <v>49</v>
      </c>
      <c r="E14" t="s">
        <v>47</v>
      </c>
      <c r="H14" t="s">
        <v>41</v>
      </c>
    </row>
    <row r="15" spans="1:14" x14ac:dyDescent="0.25">
      <c r="B15" t="s">
        <v>50</v>
      </c>
      <c r="E15" t="s">
        <v>48</v>
      </c>
      <c r="H15" t="s">
        <v>42</v>
      </c>
    </row>
    <row r="16" spans="1:14" ht="36" customHeight="1" x14ac:dyDescent="0.25">
      <c r="A16" s="8" t="s">
        <v>18</v>
      </c>
      <c r="B16" s="32" t="s">
        <v>46</v>
      </c>
      <c r="C16" t="s">
        <v>28</v>
      </c>
      <c r="F16"/>
      <c r="G16" s="18"/>
    </row>
    <row r="17" spans="1:9" x14ac:dyDescent="0.25">
      <c r="A17" s="36">
        <f>AVERAGE(F13,F10:F11,F5,F3) - AVERAGE(F12,F6:F9,F4,F2)</f>
        <v>1.3428571428571425</v>
      </c>
      <c r="B17" s="31">
        <f>C17-D17</f>
        <v>1.3428571428571425</v>
      </c>
      <c r="C17" s="29">
        <f>AVERAGE(F13,F10:F11,F5,F3)</f>
        <v>8.1999999999999993</v>
      </c>
      <c r="D17" s="29">
        <f>AVERAGE(F12,F6:F9,F4,F2)</f>
        <v>6.8571428571428568</v>
      </c>
      <c r="F17"/>
      <c r="G17" s="18"/>
      <c r="I17" t="s">
        <v>43</v>
      </c>
    </row>
    <row r="18" spans="1:9" ht="16.5" thickBot="1" x14ac:dyDescent="0.3">
      <c r="H18" t="s">
        <v>44</v>
      </c>
    </row>
    <row r="19" spans="1:9" x14ac:dyDescent="0.25">
      <c r="A19" s="10" t="s">
        <v>19</v>
      </c>
      <c r="B19" s="11" t="s">
        <v>20</v>
      </c>
      <c r="C19" s="10" t="s">
        <v>21</v>
      </c>
      <c r="D19" s="24" t="s">
        <v>22</v>
      </c>
      <c r="E19" s="23" t="s">
        <v>23</v>
      </c>
      <c r="F19" s="33" t="s">
        <v>24</v>
      </c>
      <c r="H19" t="s">
        <v>45</v>
      </c>
    </row>
    <row r="20" spans="1:9" ht="16.5" thickBot="1" x14ac:dyDescent="0.3">
      <c r="A20" s="25">
        <f>AVERAGE(B3,B5,B10:B11,B13)</f>
        <v>3</v>
      </c>
      <c r="B20" s="26">
        <f>AVERAGE(B2,B4,B6:B9,B12)</f>
        <v>6.8571428571428568</v>
      </c>
      <c r="C20" s="25">
        <f>AVERAGE(E2:E13)</f>
        <v>0.41666666666666669</v>
      </c>
      <c r="D20" s="27">
        <f>AVERAGE(C13,C10:C11,C5,C3) - AVERAGE(B13,B10:B11,B5,B3)</f>
        <v>5.1999999999999993</v>
      </c>
      <c r="E20" s="28">
        <f>AVERAGE(C2,C4,C6:C9,C12) - AVERAGE(B2,B4,B6:B9,B12)</f>
        <v>-3.2857142857142851</v>
      </c>
      <c r="F20" s="34">
        <f>AVERAGE(C2:C13) - AVERAGE(B2:B13)</f>
        <v>0.25</v>
      </c>
    </row>
    <row r="21" spans="1:9" x14ac:dyDescent="0.25">
      <c r="A21" s="29"/>
      <c r="B21" s="29"/>
      <c r="C21" s="29"/>
      <c r="D21" s="29">
        <f>AVERAGE(D13,D10:D11,D5,D3)</f>
        <v>5.2</v>
      </c>
      <c r="E21" s="29">
        <f>AVERAGE(D12,D6:D9,D4,D2)</f>
        <v>-3.2857142857142856</v>
      </c>
      <c r="F21" s="30"/>
      <c r="H21" t="s">
        <v>51</v>
      </c>
    </row>
    <row r="22" spans="1:9" x14ac:dyDescent="0.25">
      <c r="A22" t="s">
        <v>25</v>
      </c>
      <c r="H22" t="s">
        <v>52</v>
      </c>
    </row>
    <row r="23" spans="1:9" x14ac:dyDescent="0.25">
      <c r="A23" t="s">
        <v>53</v>
      </c>
    </row>
    <row r="24" spans="1:9" x14ac:dyDescent="0.25">
      <c r="H24" t="s">
        <v>54</v>
      </c>
    </row>
    <row r="25" spans="1:9" x14ac:dyDescent="0.25">
      <c r="A25" t="s">
        <v>26</v>
      </c>
      <c r="H25" t="s">
        <v>55</v>
      </c>
    </row>
    <row r="26" spans="1:9" x14ac:dyDescent="0.25">
      <c r="A26" t="s">
        <v>27</v>
      </c>
      <c r="H26" s="35"/>
    </row>
    <row r="27" spans="1:9" x14ac:dyDescent="0.25">
      <c r="A27" t="s">
        <v>56</v>
      </c>
      <c r="B27">
        <f>F20+(A20-B20)+(1-C20)*(D20-E20)</f>
        <v>1.3428571428571416</v>
      </c>
      <c r="C27" t="s">
        <v>57</v>
      </c>
    </row>
    <row r="28" spans="1:9" x14ac:dyDescent="0.25">
      <c r="A28" t="s">
        <v>38</v>
      </c>
    </row>
    <row r="29" spans="1:9" x14ac:dyDescent="0.25">
      <c r="A29" t="s">
        <v>39</v>
      </c>
    </row>
    <row r="30" spans="1:9" x14ac:dyDescent="0.25">
      <c r="A30" t="s">
        <v>58</v>
      </c>
      <c r="C30" t="s">
        <v>59</v>
      </c>
      <c r="G30" t="s">
        <v>60</v>
      </c>
    </row>
    <row r="31" spans="1:9" x14ac:dyDescent="0.25">
      <c r="A31" t="s">
        <v>61</v>
      </c>
      <c r="C31" t="s">
        <v>62</v>
      </c>
      <c r="G31" t="s">
        <v>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C8A8FE-BE57-194D-B98B-43EB6AD4D80B}">
  <dimension ref="A1:F26"/>
  <sheetViews>
    <sheetView workbookViewId="0">
      <selection sqref="A1:F13"/>
    </sheetView>
  </sheetViews>
  <sheetFormatPr defaultColWidth="11" defaultRowHeight="15.75" x14ac:dyDescent="0.25"/>
  <sheetData>
    <row r="1" spans="1:6" x14ac:dyDescent="0.25">
      <c r="A1" s="1" t="s">
        <v>0</v>
      </c>
      <c r="B1" s="2" t="s">
        <v>1</v>
      </c>
      <c r="C1" s="3" t="s">
        <v>2</v>
      </c>
      <c r="D1" s="4" t="s">
        <v>3</v>
      </c>
      <c r="E1" s="1" t="s">
        <v>4</v>
      </c>
      <c r="F1" s="1" t="s">
        <v>5</v>
      </c>
    </row>
    <row r="2" spans="1:6" x14ac:dyDescent="0.25">
      <c r="A2" t="s">
        <v>6</v>
      </c>
      <c r="B2" s="5">
        <v>6</v>
      </c>
      <c r="C2" s="6">
        <v>2</v>
      </c>
      <c r="D2" s="7">
        <f>C2-B2</f>
        <v>-4</v>
      </c>
      <c r="E2">
        <v>0</v>
      </c>
      <c r="F2">
        <f>E2*C2+(1-E2)*B2</f>
        <v>6</v>
      </c>
    </row>
    <row r="3" spans="1:6" x14ac:dyDescent="0.25">
      <c r="A3" t="s">
        <v>7</v>
      </c>
      <c r="B3" s="5">
        <v>2</v>
      </c>
      <c r="C3" s="6">
        <v>8</v>
      </c>
      <c r="D3" s="7">
        <f t="shared" ref="D3:D13" si="0">C3-B3</f>
        <v>6</v>
      </c>
      <c r="E3">
        <v>1</v>
      </c>
      <c r="F3">
        <f t="shared" ref="F3:F13" si="1">E3*C3+(1-E3)*B3</f>
        <v>8</v>
      </c>
    </row>
    <row r="4" spans="1:6" x14ac:dyDescent="0.25">
      <c r="A4" t="s">
        <v>8</v>
      </c>
      <c r="B4" s="5">
        <v>10</v>
      </c>
      <c r="C4" s="6">
        <v>5</v>
      </c>
      <c r="D4" s="7">
        <f t="shared" si="0"/>
        <v>-5</v>
      </c>
      <c r="E4">
        <v>0</v>
      </c>
      <c r="F4">
        <f t="shared" si="1"/>
        <v>10</v>
      </c>
    </row>
    <row r="5" spans="1:6" x14ac:dyDescent="0.25">
      <c r="A5" t="s">
        <v>9</v>
      </c>
      <c r="B5" s="5">
        <v>7</v>
      </c>
      <c r="C5" s="6">
        <v>8</v>
      </c>
      <c r="D5" s="7">
        <f t="shared" si="0"/>
        <v>1</v>
      </c>
      <c r="E5">
        <v>1</v>
      </c>
      <c r="F5">
        <f t="shared" si="1"/>
        <v>8</v>
      </c>
    </row>
    <row r="6" spans="1:6" x14ac:dyDescent="0.25">
      <c r="A6" t="s">
        <v>10</v>
      </c>
      <c r="B6" s="5">
        <v>8</v>
      </c>
      <c r="C6" s="6">
        <v>5</v>
      </c>
      <c r="D6" s="7">
        <f t="shared" si="0"/>
        <v>-3</v>
      </c>
      <c r="E6">
        <v>0</v>
      </c>
      <c r="F6">
        <f t="shared" si="1"/>
        <v>8</v>
      </c>
    </row>
    <row r="7" spans="1:6" x14ac:dyDescent="0.25">
      <c r="A7" t="s">
        <v>11</v>
      </c>
      <c r="B7" s="5">
        <v>10</v>
      </c>
      <c r="C7" s="6">
        <v>6</v>
      </c>
      <c r="D7" s="7">
        <f t="shared" si="0"/>
        <v>-4</v>
      </c>
      <c r="E7">
        <v>0</v>
      </c>
      <c r="F7">
        <f t="shared" si="1"/>
        <v>10</v>
      </c>
    </row>
    <row r="8" spans="1:6" x14ac:dyDescent="0.25">
      <c r="A8" t="s">
        <v>12</v>
      </c>
      <c r="B8" s="5">
        <v>2</v>
      </c>
      <c r="C8" s="6">
        <v>2</v>
      </c>
      <c r="D8" s="7">
        <f t="shared" si="0"/>
        <v>0</v>
      </c>
      <c r="E8">
        <v>0</v>
      </c>
      <c r="F8">
        <f t="shared" si="1"/>
        <v>2</v>
      </c>
    </row>
    <row r="9" spans="1:6" x14ac:dyDescent="0.25">
      <c r="A9" t="s">
        <v>13</v>
      </c>
      <c r="B9" s="5">
        <v>4</v>
      </c>
      <c r="C9" s="6">
        <v>1</v>
      </c>
      <c r="D9" s="7">
        <f t="shared" si="0"/>
        <v>-3</v>
      </c>
      <c r="E9">
        <v>0</v>
      </c>
      <c r="F9">
        <f t="shared" si="1"/>
        <v>4</v>
      </c>
    </row>
    <row r="10" spans="1:6" x14ac:dyDescent="0.25">
      <c r="A10" t="s">
        <v>14</v>
      </c>
      <c r="B10" s="5">
        <v>2</v>
      </c>
      <c r="C10" s="6">
        <v>10</v>
      </c>
      <c r="D10" s="7">
        <f t="shared" si="0"/>
        <v>8</v>
      </c>
      <c r="E10">
        <v>1</v>
      </c>
      <c r="F10">
        <f t="shared" si="1"/>
        <v>10</v>
      </c>
    </row>
    <row r="11" spans="1:6" x14ac:dyDescent="0.25">
      <c r="A11" t="s">
        <v>15</v>
      </c>
      <c r="B11" s="5">
        <v>2</v>
      </c>
      <c r="C11" s="6">
        <v>7</v>
      </c>
      <c r="D11" s="7">
        <f t="shared" si="0"/>
        <v>5</v>
      </c>
      <c r="E11">
        <v>1</v>
      </c>
      <c r="F11">
        <f t="shared" si="1"/>
        <v>7</v>
      </c>
    </row>
    <row r="12" spans="1:6" x14ac:dyDescent="0.25">
      <c r="A12" t="s">
        <v>16</v>
      </c>
      <c r="B12" s="5">
        <v>8</v>
      </c>
      <c r="C12" s="6">
        <v>4</v>
      </c>
      <c r="D12" s="7">
        <f t="shared" si="0"/>
        <v>-4</v>
      </c>
      <c r="E12">
        <v>0</v>
      </c>
      <c r="F12">
        <f t="shared" si="1"/>
        <v>8</v>
      </c>
    </row>
    <row r="13" spans="1:6" x14ac:dyDescent="0.25">
      <c r="A13" t="s">
        <v>17</v>
      </c>
      <c r="B13" s="5">
        <v>2</v>
      </c>
      <c r="C13" s="6">
        <v>8</v>
      </c>
      <c r="D13" s="7">
        <f t="shared" si="0"/>
        <v>6</v>
      </c>
      <c r="E13">
        <v>1</v>
      </c>
      <c r="F13">
        <f t="shared" si="1"/>
        <v>8</v>
      </c>
    </row>
    <row r="16" spans="1:6" x14ac:dyDescent="0.25">
      <c r="A16" s="8" t="s">
        <v>18</v>
      </c>
      <c r="B16" t="s">
        <v>28</v>
      </c>
    </row>
    <row r="17" spans="1:6" x14ac:dyDescent="0.25">
      <c r="A17" s="9">
        <f>AVERAGE(F3,F5,F10:F11,F13) - AVERAGE(F2,F4,F6:F9,F12)</f>
        <v>1.3428571428571425</v>
      </c>
    </row>
    <row r="18" spans="1:6" ht="16.5" thickBot="1" x14ac:dyDescent="0.3"/>
    <row r="19" spans="1:6" x14ac:dyDescent="0.25">
      <c r="A19" s="10" t="s">
        <v>19</v>
      </c>
      <c r="B19" s="11" t="s">
        <v>20</v>
      </c>
      <c r="C19" s="10" t="s">
        <v>21</v>
      </c>
      <c r="D19" s="14" t="s">
        <v>22</v>
      </c>
      <c r="E19" s="11" t="s">
        <v>23</v>
      </c>
      <c r="F19" s="8" t="s">
        <v>24</v>
      </c>
    </row>
    <row r="20" spans="1:6" ht="16.5" thickBot="1" x14ac:dyDescent="0.3">
      <c r="A20" s="12">
        <f>AVERAGE(B3,B5,B10:B11,B13)</f>
        <v>3</v>
      </c>
      <c r="B20" s="13">
        <f>AVERAGE(B2,B4,B6:B9,B12)</f>
        <v>6.8571428571428568</v>
      </c>
      <c r="C20" s="12">
        <f>SUM(E2:E13)/COUNT(E2:E13)</f>
        <v>0.41666666666666669</v>
      </c>
      <c r="D20" s="15">
        <f>AVERAGE(D3,D5,D10:D11,D13)</f>
        <v>5.2</v>
      </c>
      <c r="E20" s="13">
        <f>AVERAGE(D2,D4,D6:D9,D12)</f>
        <v>-3.2857142857142856</v>
      </c>
      <c r="F20" s="9">
        <f>AVERAGE(D2:D13)</f>
        <v>0.25</v>
      </c>
    </row>
    <row r="22" spans="1:6" x14ac:dyDescent="0.25">
      <c r="A22" t="s">
        <v>25</v>
      </c>
    </row>
    <row r="23" spans="1:6" x14ac:dyDescent="0.25">
      <c r="A23">
        <f>F20+ A20-B20+(1-C20)*(D20-E20)</f>
        <v>1.3428571428571425</v>
      </c>
    </row>
    <row r="25" spans="1:6" x14ac:dyDescent="0.25">
      <c r="A25" t="s">
        <v>26</v>
      </c>
    </row>
    <row r="26" spans="1:6" x14ac:dyDescent="0.25">
      <c r="A26" t="s">
        <v>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5EC47-A87F-0642-AAB7-EFDED12B3EB8}">
  <dimension ref="A1:K29"/>
  <sheetViews>
    <sheetView topLeftCell="A19" zoomScale="120" zoomScaleNormal="120" workbookViewId="0">
      <selection activeCell="A29" sqref="A29"/>
    </sheetView>
  </sheetViews>
  <sheetFormatPr defaultColWidth="11" defaultRowHeight="15.75" x14ac:dyDescent="0.25"/>
  <cols>
    <col min="10" max="10" width="12.125" bestFit="1" customWidth="1"/>
  </cols>
  <sheetData>
    <row r="1" spans="1:11" x14ac:dyDescent="0.25">
      <c r="A1" s="1" t="s">
        <v>0</v>
      </c>
      <c r="B1" s="2" t="s">
        <v>1</v>
      </c>
      <c r="C1" s="3" t="s">
        <v>2</v>
      </c>
      <c r="D1" s="4" t="s">
        <v>3</v>
      </c>
      <c r="E1" s="1" t="s">
        <v>4</v>
      </c>
      <c r="F1" s="1" t="s">
        <v>5</v>
      </c>
      <c r="H1" t="s">
        <v>18</v>
      </c>
      <c r="J1" t="s">
        <v>89</v>
      </c>
      <c r="K1">
        <f>AVERAGE(B3,B6:B7,B11) - AVERAGE(B2,B4:B5,B8:B10,B12:B13)</f>
        <v>-5.5</v>
      </c>
    </row>
    <row r="2" spans="1:11" x14ac:dyDescent="0.25">
      <c r="A2" t="s">
        <v>6</v>
      </c>
      <c r="B2" s="5">
        <v>48</v>
      </c>
      <c r="C2" s="6">
        <v>25</v>
      </c>
      <c r="D2" s="7">
        <f>C2-B2</f>
        <v>-23</v>
      </c>
      <c r="E2">
        <v>0</v>
      </c>
      <c r="F2">
        <f>E2*C2 + (1 - E2)*B2</f>
        <v>48</v>
      </c>
      <c r="H2">
        <f>AVERAGE(F3,F6:F7,F11) - AVERAGE(F2,F4:F5,F8:F10,F12:F13)</f>
        <v>4.25</v>
      </c>
      <c r="J2" t="s">
        <v>110</v>
      </c>
      <c r="K2">
        <f>4/12</f>
        <v>0.33333333333333331</v>
      </c>
    </row>
    <row r="3" spans="1:11" x14ac:dyDescent="0.25">
      <c r="A3" t="s">
        <v>7</v>
      </c>
      <c r="B3" s="5">
        <v>27</v>
      </c>
      <c r="C3" s="6">
        <v>36</v>
      </c>
      <c r="D3" s="7">
        <f t="shared" ref="D3:D13" si="0">C3-B3</f>
        <v>9</v>
      </c>
      <c r="E3">
        <v>1</v>
      </c>
      <c r="F3">
        <f t="shared" ref="F3:F13" si="1">E3*C3 + (1 - E3)*B3</f>
        <v>36</v>
      </c>
      <c r="J3" t="s">
        <v>24</v>
      </c>
      <c r="K3">
        <f>AVERAGE(D2:D13)</f>
        <v>-4.25</v>
      </c>
    </row>
    <row r="4" spans="1:11" x14ac:dyDescent="0.25">
      <c r="A4" t="s">
        <v>8</v>
      </c>
      <c r="B4" s="5">
        <v>33</v>
      </c>
      <c r="C4" s="6">
        <v>33</v>
      </c>
      <c r="D4" s="7">
        <f t="shared" si="0"/>
        <v>0</v>
      </c>
      <c r="E4">
        <v>0</v>
      </c>
      <c r="F4">
        <f t="shared" si="1"/>
        <v>33</v>
      </c>
      <c r="J4" t="s">
        <v>22</v>
      </c>
      <c r="K4">
        <f>AVERAGE(D3,D6:D7,D11)</f>
        <v>9.75</v>
      </c>
    </row>
    <row r="5" spans="1:11" x14ac:dyDescent="0.25">
      <c r="A5" t="s">
        <v>9</v>
      </c>
      <c r="B5" s="5">
        <v>33</v>
      </c>
      <c r="C5" s="6">
        <v>31</v>
      </c>
      <c r="D5" s="7">
        <f t="shared" si="0"/>
        <v>-2</v>
      </c>
      <c r="E5">
        <v>0</v>
      </c>
      <c r="F5">
        <f t="shared" si="1"/>
        <v>33</v>
      </c>
      <c r="J5" t="s">
        <v>23</v>
      </c>
      <c r="K5">
        <f>AVERAGE(D2,D4:D5,D8:D10,D12:D13)</f>
        <v>-11.25</v>
      </c>
    </row>
    <row r="6" spans="1:11" x14ac:dyDescent="0.25">
      <c r="A6" t="s">
        <v>10</v>
      </c>
      <c r="B6" s="5">
        <v>50</v>
      </c>
      <c r="C6" s="6">
        <v>55</v>
      </c>
      <c r="D6" s="7">
        <f t="shared" si="0"/>
        <v>5</v>
      </c>
      <c r="E6">
        <v>1</v>
      </c>
      <c r="F6">
        <f t="shared" si="1"/>
        <v>55</v>
      </c>
    </row>
    <row r="7" spans="1:11" x14ac:dyDescent="0.25">
      <c r="A7" t="s">
        <v>11</v>
      </c>
      <c r="B7" s="5">
        <v>26</v>
      </c>
      <c r="C7" s="6">
        <v>38</v>
      </c>
      <c r="D7" s="7">
        <f t="shared" si="0"/>
        <v>12</v>
      </c>
      <c r="E7">
        <v>1</v>
      </c>
      <c r="F7">
        <f t="shared" si="1"/>
        <v>38</v>
      </c>
    </row>
    <row r="8" spans="1:11" x14ac:dyDescent="0.25">
      <c r="A8" t="s">
        <v>12</v>
      </c>
      <c r="B8" s="5">
        <v>36</v>
      </c>
      <c r="C8" s="6">
        <v>29</v>
      </c>
      <c r="D8" s="7">
        <f t="shared" si="0"/>
        <v>-7</v>
      </c>
      <c r="E8">
        <v>0</v>
      </c>
      <c r="F8">
        <f t="shared" si="1"/>
        <v>36</v>
      </c>
      <c r="J8" t="s">
        <v>111</v>
      </c>
      <c r="K8">
        <f>K3+K1+(1-K2)*(K4 - K5)</f>
        <v>4.2500000000000018</v>
      </c>
    </row>
    <row r="9" spans="1:11" x14ac:dyDescent="0.25">
      <c r="A9" t="s">
        <v>13</v>
      </c>
      <c r="B9" s="5">
        <v>35</v>
      </c>
      <c r="C9" s="6">
        <v>23</v>
      </c>
      <c r="D9" s="7">
        <f t="shared" si="0"/>
        <v>-12</v>
      </c>
      <c r="E9">
        <v>0</v>
      </c>
      <c r="F9">
        <f t="shared" si="1"/>
        <v>35</v>
      </c>
    </row>
    <row r="10" spans="1:11" x14ac:dyDescent="0.25">
      <c r="A10" t="s">
        <v>14</v>
      </c>
      <c r="B10" s="5">
        <v>46</v>
      </c>
      <c r="C10" s="6">
        <v>34</v>
      </c>
      <c r="D10" s="7">
        <f t="shared" si="0"/>
        <v>-12</v>
      </c>
      <c r="E10">
        <v>0</v>
      </c>
      <c r="F10">
        <f t="shared" si="1"/>
        <v>46</v>
      </c>
    </row>
    <row r="11" spans="1:11" x14ac:dyDescent="0.25">
      <c r="A11" t="s">
        <v>15</v>
      </c>
      <c r="B11" s="5">
        <v>33</v>
      </c>
      <c r="C11" s="6">
        <v>46</v>
      </c>
      <c r="D11" s="7">
        <f t="shared" si="0"/>
        <v>13</v>
      </c>
      <c r="E11">
        <v>1</v>
      </c>
      <c r="F11">
        <f t="shared" si="1"/>
        <v>46</v>
      </c>
    </row>
    <row r="12" spans="1:11" x14ac:dyDescent="0.25">
      <c r="A12" t="s">
        <v>16</v>
      </c>
      <c r="B12" s="5">
        <v>38</v>
      </c>
      <c r="C12" s="6">
        <v>27</v>
      </c>
      <c r="D12" s="7">
        <f t="shared" si="0"/>
        <v>-11</v>
      </c>
      <c r="E12">
        <v>0</v>
      </c>
      <c r="F12">
        <f t="shared" si="1"/>
        <v>38</v>
      </c>
    </row>
    <row r="13" spans="1:11" x14ac:dyDescent="0.25">
      <c r="A13" t="s">
        <v>17</v>
      </c>
      <c r="B13" s="5">
        <v>47</v>
      </c>
      <c r="C13" s="6">
        <v>24</v>
      </c>
      <c r="D13" s="7">
        <f t="shared" si="0"/>
        <v>-23</v>
      </c>
      <c r="E13">
        <v>0</v>
      </c>
      <c r="F13">
        <f t="shared" si="1"/>
        <v>47</v>
      </c>
    </row>
    <row r="15" spans="1:11" x14ac:dyDescent="0.25">
      <c r="A15" t="s">
        <v>102</v>
      </c>
    </row>
    <row r="16" spans="1:11" x14ac:dyDescent="0.25">
      <c r="A16" t="s">
        <v>103</v>
      </c>
    </row>
    <row r="17" spans="1:1" x14ac:dyDescent="0.25">
      <c r="A17" t="s">
        <v>104</v>
      </c>
    </row>
    <row r="18" spans="1:1" x14ac:dyDescent="0.25">
      <c r="A18" t="s">
        <v>105</v>
      </c>
    </row>
    <row r="19" spans="1:1" x14ac:dyDescent="0.25">
      <c r="A19" t="s">
        <v>106</v>
      </c>
    </row>
    <row r="20" spans="1:1" x14ac:dyDescent="0.25">
      <c r="A20" t="s">
        <v>107</v>
      </c>
    </row>
    <row r="22" spans="1:1" x14ac:dyDescent="0.25">
      <c r="A22" t="s">
        <v>108</v>
      </c>
    </row>
    <row r="23" spans="1:1" x14ac:dyDescent="0.25">
      <c r="A23" t="s">
        <v>109</v>
      </c>
    </row>
    <row r="25" spans="1:1" x14ac:dyDescent="0.25">
      <c r="A25" t="s">
        <v>112</v>
      </c>
    </row>
    <row r="27" spans="1:1" x14ac:dyDescent="0.25">
      <c r="A27" t="s">
        <v>113</v>
      </c>
    </row>
    <row r="29" spans="1:1" x14ac:dyDescent="0.25">
      <c r="A29" t="s">
        <v>114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F0CAF-38BA-064D-B720-EB93DBD0638C}">
  <dimension ref="A1:N24"/>
  <sheetViews>
    <sheetView zoomScale="90" zoomScaleNormal="90" workbookViewId="0">
      <selection activeCell="B16" sqref="B16"/>
    </sheetView>
  </sheetViews>
  <sheetFormatPr defaultColWidth="11" defaultRowHeight="15.75" x14ac:dyDescent="0.25"/>
  <cols>
    <col min="1" max="1" width="13" bestFit="1" customWidth="1"/>
    <col min="5" max="6" width="10.875" style="18"/>
    <col min="10" max="14" width="10.875" style="57"/>
  </cols>
  <sheetData>
    <row r="1" spans="1:14" ht="16.5" thickBot="1" x14ac:dyDescent="0.3">
      <c r="A1" s="37" t="s">
        <v>0</v>
      </c>
      <c r="B1" s="38" t="s">
        <v>1</v>
      </c>
      <c r="C1" s="39" t="s">
        <v>2</v>
      </c>
      <c r="D1" s="40" t="s">
        <v>3</v>
      </c>
      <c r="E1" s="42" t="s">
        <v>4</v>
      </c>
      <c r="F1" s="43" t="s">
        <v>5</v>
      </c>
      <c r="J1" s="57" t="s">
        <v>64</v>
      </c>
    </row>
    <row r="2" spans="1:14" x14ac:dyDescent="0.25">
      <c r="A2" s="41" t="s">
        <v>6</v>
      </c>
      <c r="B2" s="46">
        <v>10</v>
      </c>
      <c r="C2" s="46">
        <v>10</v>
      </c>
      <c r="D2" s="46">
        <f>C2-B2</f>
        <v>0</v>
      </c>
      <c r="E2" s="47">
        <v>0</v>
      </c>
      <c r="F2" s="47">
        <f>E2*C2+(1-E2)*B2</f>
        <v>10</v>
      </c>
      <c r="J2" s="57" t="s">
        <v>65</v>
      </c>
    </row>
    <row r="3" spans="1:14" x14ac:dyDescent="0.25">
      <c r="A3" s="41" t="s">
        <v>7</v>
      </c>
      <c r="B3" s="46">
        <v>15</v>
      </c>
      <c r="C3" s="46">
        <v>15</v>
      </c>
      <c r="D3" s="46">
        <f t="shared" ref="D3:D13" si="0">C3-B3</f>
        <v>0</v>
      </c>
      <c r="E3" s="47">
        <v>0</v>
      </c>
      <c r="F3" s="47">
        <f t="shared" ref="F3:F13" si="1">E3*C3+(1-E3)*B3</f>
        <v>15</v>
      </c>
      <c r="G3" t="s">
        <v>91</v>
      </c>
      <c r="J3" s="57" t="s">
        <v>66</v>
      </c>
    </row>
    <row r="4" spans="1:14" x14ac:dyDescent="0.25">
      <c r="A4" s="41" t="s">
        <v>8</v>
      </c>
      <c r="B4" s="48">
        <v>10</v>
      </c>
      <c r="C4" s="48">
        <v>12</v>
      </c>
      <c r="D4" s="48">
        <f t="shared" si="0"/>
        <v>2</v>
      </c>
      <c r="E4" s="49">
        <v>1</v>
      </c>
      <c r="F4" s="49">
        <f t="shared" si="1"/>
        <v>12</v>
      </c>
      <c r="G4" t="s">
        <v>92</v>
      </c>
    </row>
    <row r="5" spans="1:14" x14ac:dyDescent="0.25">
      <c r="A5" s="41" t="s">
        <v>9</v>
      </c>
      <c r="B5" s="48">
        <v>8</v>
      </c>
      <c r="C5" s="48">
        <v>11</v>
      </c>
      <c r="D5" s="48">
        <f t="shared" si="0"/>
        <v>3</v>
      </c>
      <c r="E5" s="49">
        <v>1</v>
      </c>
      <c r="F5" s="49">
        <f t="shared" si="1"/>
        <v>11</v>
      </c>
      <c r="G5" t="s">
        <v>93</v>
      </c>
      <c r="J5" s="57" t="s">
        <v>75</v>
      </c>
    </row>
    <row r="6" spans="1:14" x14ac:dyDescent="0.25">
      <c r="A6" s="41" t="s">
        <v>10</v>
      </c>
      <c r="B6" s="48">
        <v>6</v>
      </c>
      <c r="C6" s="48">
        <v>9</v>
      </c>
      <c r="D6" s="48">
        <f t="shared" si="0"/>
        <v>3</v>
      </c>
      <c r="E6" s="49">
        <v>1</v>
      </c>
      <c r="F6" s="49">
        <f t="shared" si="1"/>
        <v>9</v>
      </c>
      <c r="G6" t="s">
        <v>94</v>
      </c>
      <c r="J6" s="57" t="s">
        <v>76</v>
      </c>
    </row>
    <row r="7" spans="1:14" x14ac:dyDescent="0.25">
      <c r="A7" s="41" t="s">
        <v>11</v>
      </c>
      <c r="B7" s="46">
        <v>15</v>
      </c>
      <c r="C7" s="46">
        <v>11</v>
      </c>
      <c r="D7" s="46">
        <f t="shared" si="0"/>
        <v>-4</v>
      </c>
      <c r="E7" s="47">
        <v>0</v>
      </c>
      <c r="F7" s="47">
        <f t="shared" si="1"/>
        <v>15</v>
      </c>
      <c r="G7" t="s">
        <v>95</v>
      </c>
    </row>
    <row r="8" spans="1:14" x14ac:dyDescent="0.25">
      <c r="A8" s="41" t="s">
        <v>12</v>
      </c>
      <c r="B8" s="48">
        <v>5</v>
      </c>
      <c r="C8" s="48">
        <v>7</v>
      </c>
      <c r="D8" s="48">
        <f t="shared" si="0"/>
        <v>2</v>
      </c>
      <c r="E8" s="49">
        <v>1</v>
      </c>
      <c r="F8" s="49">
        <f t="shared" si="1"/>
        <v>7</v>
      </c>
      <c r="G8" t="s">
        <v>96</v>
      </c>
      <c r="J8" s="57" t="s">
        <v>77</v>
      </c>
    </row>
    <row r="9" spans="1:14" x14ac:dyDescent="0.25">
      <c r="A9" s="41" t="s">
        <v>13</v>
      </c>
      <c r="B9" s="46">
        <v>13</v>
      </c>
      <c r="C9" s="46">
        <v>11</v>
      </c>
      <c r="D9" s="46">
        <f t="shared" si="0"/>
        <v>-2</v>
      </c>
      <c r="E9" s="47">
        <v>0</v>
      </c>
      <c r="F9" s="47">
        <f t="shared" si="1"/>
        <v>13</v>
      </c>
      <c r="G9" t="s">
        <v>97</v>
      </c>
      <c r="J9" s="57" t="s">
        <v>78</v>
      </c>
    </row>
    <row r="10" spans="1:14" x14ac:dyDescent="0.25">
      <c r="A10" s="41" t="s">
        <v>14</v>
      </c>
      <c r="B10" s="46">
        <v>15</v>
      </c>
      <c r="C10" s="46">
        <v>6</v>
      </c>
      <c r="D10" s="46">
        <f t="shared" si="0"/>
        <v>-9</v>
      </c>
      <c r="E10" s="47">
        <v>0</v>
      </c>
      <c r="F10" s="47">
        <f t="shared" si="1"/>
        <v>15</v>
      </c>
      <c r="G10" t="s">
        <v>98</v>
      </c>
    </row>
    <row r="11" spans="1:14" x14ac:dyDescent="0.25">
      <c r="A11" s="41" t="s">
        <v>15</v>
      </c>
      <c r="B11" s="46">
        <v>11</v>
      </c>
      <c r="C11" s="46">
        <v>9</v>
      </c>
      <c r="D11" s="46">
        <f t="shared" si="0"/>
        <v>-2</v>
      </c>
      <c r="E11" s="47">
        <v>0</v>
      </c>
      <c r="F11" s="47">
        <f t="shared" si="1"/>
        <v>11</v>
      </c>
      <c r="G11" t="s">
        <v>99</v>
      </c>
      <c r="J11" s="57" t="s">
        <v>79</v>
      </c>
    </row>
    <row r="12" spans="1:14" x14ac:dyDescent="0.25">
      <c r="A12" s="41" t="s">
        <v>16</v>
      </c>
      <c r="B12" s="48">
        <v>10</v>
      </c>
      <c r="C12" s="48">
        <v>13</v>
      </c>
      <c r="D12" s="48">
        <f t="shared" si="0"/>
        <v>3</v>
      </c>
      <c r="E12" s="49">
        <v>1</v>
      </c>
      <c r="F12" s="49">
        <f t="shared" si="1"/>
        <v>13</v>
      </c>
      <c r="J12" s="57" t="s">
        <v>80</v>
      </c>
    </row>
    <row r="13" spans="1:14" x14ac:dyDescent="0.25">
      <c r="A13" s="41" t="s">
        <v>17</v>
      </c>
      <c r="B13" s="46">
        <v>15</v>
      </c>
      <c r="C13" s="46">
        <v>15</v>
      </c>
      <c r="D13" s="46">
        <f t="shared" si="0"/>
        <v>0</v>
      </c>
      <c r="E13" s="47">
        <v>0</v>
      </c>
      <c r="F13" s="47">
        <f t="shared" si="1"/>
        <v>15</v>
      </c>
      <c r="G13" t="s">
        <v>100</v>
      </c>
      <c r="J13" s="57" t="s">
        <v>81</v>
      </c>
    </row>
    <row r="14" spans="1:14" x14ac:dyDescent="0.25">
      <c r="G14" t="s">
        <v>101</v>
      </c>
      <c r="J14" s="57" t="s">
        <v>82</v>
      </c>
    </row>
    <row r="15" spans="1:14" ht="31.5" x14ac:dyDescent="0.25">
      <c r="A15" s="44" t="s">
        <v>67</v>
      </c>
      <c r="B15" t="s">
        <v>18</v>
      </c>
      <c r="C15" s="53" t="s">
        <v>24</v>
      </c>
      <c r="D15" s="5" t="s">
        <v>22</v>
      </c>
      <c r="E15" s="55" t="s">
        <v>23</v>
      </c>
      <c r="F15" s="18" t="s">
        <v>85</v>
      </c>
      <c r="G15" t="s">
        <v>86</v>
      </c>
      <c r="H15" t="s">
        <v>89</v>
      </c>
      <c r="J15" s="57" t="s">
        <v>83</v>
      </c>
    </row>
    <row r="16" spans="1:14" s="29" customFormat="1" x14ac:dyDescent="0.25">
      <c r="A16" s="29">
        <f>AVERAGE(E2:E13)</f>
        <v>0.41666666666666669</v>
      </c>
      <c r="B16" s="61">
        <f>AVERAGE(F4:F6,F8,F12) - AVERAGE(F2:F3,F7,F9:F11,F13)</f>
        <v>-3.0285714285714285</v>
      </c>
      <c r="C16" s="52">
        <f>AVERAGE(D2:D13)</f>
        <v>-0.33333333333333331</v>
      </c>
      <c r="D16" s="54">
        <f>AVERAGE(C4:C6,C8,C12)-AVERAGE(B4:B6,B8,B12)</f>
        <v>2.6000000000000005</v>
      </c>
      <c r="E16" s="56">
        <f>AVERAGE(C2:C3,C7,C9:C11,C13)-AVERAGE(B2:B3,B7,B9:B11,B13)</f>
        <v>-2.4285714285714288</v>
      </c>
      <c r="F16" s="30">
        <f>AVERAGE(B4:B6,B8,B12)</f>
        <v>7.8</v>
      </c>
      <c r="G16" s="29">
        <f>AVERAGE(B2:B3,B7,B9:B11,B13)</f>
        <v>13.428571428571429</v>
      </c>
      <c r="H16" s="29">
        <f>F16-G16</f>
        <v>-5.628571428571429</v>
      </c>
      <c r="J16" s="58" t="s">
        <v>84</v>
      </c>
      <c r="K16" s="58"/>
      <c r="L16" s="58"/>
      <c r="M16" s="58"/>
      <c r="N16" s="58"/>
    </row>
    <row r="17" spans="1:14" s="29" customFormat="1" x14ac:dyDescent="0.25">
      <c r="A17" s="29" t="s">
        <v>90</v>
      </c>
      <c r="B17" s="51"/>
      <c r="C17" s="52"/>
      <c r="D17" s="54"/>
      <c r="E17" s="56"/>
      <c r="F17" s="30"/>
      <c r="J17" s="58"/>
      <c r="K17" s="58"/>
      <c r="L17" s="58"/>
      <c r="M17" s="58"/>
      <c r="N17" s="58"/>
    </row>
    <row r="18" spans="1:14" s="29" customFormat="1" x14ac:dyDescent="0.25">
      <c r="A18" s="61">
        <f>C16+H16+(1-A16)*(D16-E16)</f>
        <v>-3.0285714285714285</v>
      </c>
      <c r="B18" s="51"/>
      <c r="C18" s="52"/>
      <c r="D18" s="54"/>
      <c r="E18" s="56"/>
      <c r="F18" s="30"/>
      <c r="J18" s="58"/>
      <c r="K18" s="58"/>
      <c r="L18" s="58"/>
      <c r="M18" s="58"/>
      <c r="N18" s="58"/>
    </row>
    <row r="19" spans="1:14" ht="45.75" x14ac:dyDescent="0.25">
      <c r="A19" s="45" t="s">
        <v>68</v>
      </c>
      <c r="C19">
        <f>AVERAGE(C2:C13) - AVERAGE(B2:B13)</f>
        <v>-0.33333333333333393</v>
      </c>
      <c r="D19" s="59"/>
      <c r="E19" s="60"/>
      <c r="F19" s="60" t="s">
        <v>88</v>
      </c>
      <c r="G19" s="59"/>
      <c r="H19" s="59"/>
      <c r="I19" s="59"/>
      <c r="J19" s="57" t="s">
        <v>87</v>
      </c>
    </row>
    <row r="20" spans="1:14" x14ac:dyDescent="0.25">
      <c r="A20" t="s">
        <v>69</v>
      </c>
    </row>
    <row r="21" spans="1:14" x14ac:dyDescent="0.25">
      <c r="A21" t="s">
        <v>70</v>
      </c>
    </row>
    <row r="22" spans="1:14" x14ac:dyDescent="0.25">
      <c r="A22" t="s">
        <v>71</v>
      </c>
      <c r="B22" t="s">
        <v>72</v>
      </c>
      <c r="C22" t="s">
        <v>73</v>
      </c>
    </row>
    <row r="23" spans="1:14" x14ac:dyDescent="0.25">
      <c r="A23">
        <f>AVERAGE(F4:F6,F8,F12)</f>
        <v>10.4</v>
      </c>
      <c r="B23">
        <f>AVERAGE(F2:F3,F7,F9:F11,F13)</f>
        <v>13.428571428571429</v>
      </c>
      <c r="C23" s="50">
        <f>A23-B23</f>
        <v>-3.0285714285714285</v>
      </c>
    </row>
    <row r="24" spans="1:14" x14ac:dyDescent="0.25">
      <c r="A24" t="s">
        <v>74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F2B6B-73E1-42BD-BCAA-81DA0288E530}">
  <dimension ref="A1:N24"/>
  <sheetViews>
    <sheetView zoomScale="90" zoomScaleNormal="90" workbookViewId="0">
      <selection activeCell="I20" sqref="I20"/>
    </sheetView>
  </sheetViews>
  <sheetFormatPr defaultColWidth="11" defaultRowHeight="15.75" x14ac:dyDescent="0.25"/>
  <cols>
    <col min="1" max="1" width="13" bestFit="1" customWidth="1"/>
    <col min="5" max="6" width="11" style="18"/>
    <col min="10" max="14" width="11" style="57"/>
  </cols>
  <sheetData>
    <row r="1" spans="1:14" ht="16.5" thickBot="1" x14ac:dyDescent="0.3">
      <c r="A1" s="37" t="s">
        <v>0</v>
      </c>
      <c r="B1" s="38" t="s">
        <v>1</v>
      </c>
      <c r="C1" s="39" t="s">
        <v>2</v>
      </c>
      <c r="D1" s="40" t="s">
        <v>3</v>
      </c>
      <c r="E1" s="42" t="s">
        <v>4</v>
      </c>
      <c r="F1" s="43" t="s">
        <v>5</v>
      </c>
      <c r="J1" s="57" t="s">
        <v>64</v>
      </c>
    </row>
    <row r="2" spans="1:14" x14ac:dyDescent="0.25">
      <c r="A2" s="41" t="s">
        <v>6</v>
      </c>
      <c r="B2" s="46">
        <v>10</v>
      </c>
      <c r="C2" s="46">
        <v>10</v>
      </c>
      <c r="D2" s="46">
        <f>C2-B2</f>
        <v>0</v>
      </c>
      <c r="E2" s="47">
        <v>1</v>
      </c>
      <c r="F2" s="47">
        <f>E2*C2+(1-E2)*B2</f>
        <v>10</v>
      </c>
      <c r="J2" s="57" t="s">
        <v>65</v>
      </c>
    </row>
    <row r="3" spans="1:14" x14ac:dyDescent="0.25">
      <c r="A3" s="41" t="s">
        <v>7</v>
      </c>
      <c r="B3" s="46">
        <v>15</v>
      </c>
      <c r="C3" s="46">
        <v>15</v>
      </c>
      <c r="D3" s="46">
        <f t="shared" ref="D3:D13" si="0">C3-B3</f>
        <v>0</v>
      </c>
      <c r="E3" s="47">
        <v>1</v>
      </c>
      <c r="F3" s="47">
        <f t="shared" ref="F3:F13" si="1">E3*C3+(1-E3)*B3</f>
        <v>15</v>
      </c>
      <c r="G3" t="s">
        <v>91</v>
      </c>
      <c r="J3" s="57" t="s">
        <v>66</v>
      </c>
    </row>
    <row r="4" spans="1:14" x14ac:dyDescent="0.25">
      <c r="A4" s="41" t="s">
        <v>8</v>
      </c>
      <c r="B4" s="48">
        <v>10</v>
      </c>
      <c r="C4" s="48">
        <v>12</v>
      </c>
      <c r="D4" s="48">
        <f t="shared" si="0"/>
        <v>2</v>
      </c>
      <c r="E4" s="49">
        <v>1</v>
      </c>
      <c r="F4" s="47">
        <f t="shared" si="1"/>
        <v>12</v>
      </c>
      <c r="G4" t="s">
        <v>92</v>
      </c>
    </row>
    <row r="5" spans="1:14" x14ac:dyDescent="0.25">
      <c r="A5" s="41" t="s">
        <v>9</v>
      </c>
      <c r="B5" s="48">
        <v>8</v>
      </c>
      <c r="C5" s="48">
        <v>11</v>
      </c>
      <c r="D5" s="48">
        <f t="shared" si="0"/>
        <v>3</v>
      </c>
      <c r="E5" s="49">
        <v>1</v>
      </c>
      <c r="F5" s="47">
        <f t="shared" si="1"/>
        <v>11</v>
      </c>
      <c r="G5" t="s">
        <v>93</v>
      </c>
      <c r="J5" s="57" t="s">
        <v>75</v>
      </c>
    </row>
    <row r="6" spans="1:14" x14ac:dyDescent="0.25">
      <c r="A6" s="41" t="s">
        <v>10</v>
      </c>
      <c r="B6" s="48">
        <v>6</v>
      </c>
      <c r="C6" s="48">
        <v>9</v>
      </c>
      <c r="D6" s="48">
        <f t="shared" si="0"/>
        <v>3</v>
      </c>
      <c r="E6" s="49">
        <v>1</v>
      </c>
      <c r="F6" s="47">
        <f t="shared" si="1"/>
        <v>9</v>
      </c>
      <c r="G6" t="s">
        <v>94</v>
      </c>
      <c r="J6" s="57" t="s">
        <v>76</v>
      </c>
    </row>
    <row r="7" spans="1:14" x14ac:dyDescent="0.25">
      <c r="A7" s="41" t="s">
        <v>11</v>
      </c>
      <c r="B7" s="46">
        <v>15</v>
      </c>
      <c r="C7" s="46">
        <v>11</v>
      </c>
      <c r="D7" s="46">
        <f t="shared" si="0"/>
        <v>-4</v>
      </c>
      <c r="E7" s="47">
        <v>1</v>
      </c>
      <c r="F7" s="47">
        <f t="shared" si="1"/>
        <v>11</v>
      </c>
      <c r="G7" t="s">
        <v>95</v>
      </c>
    </row>
    <row r="8" spans="1:14" x14ac:dyDescent="0.25">
      <c r="A8" s="41" t="s">
        <v>12</v>
      </c>
      <c r="B8" s="48">
        <v>5</v>
      </c>
      <c r="C8" s="48">
        <v>7</v>
      </c>
      <c r="D8" s="48">
        <f t="shared" si="0"/>
        <v>2</v>
      </c>
      <c r="E8" s="49">
        <v>1</v>
      </c>
      <c r="F8" s="47">
        <f t="shared" si="1"/>
        <v>7</v>
      </c>
      <c r="G8" t="s">
        <v>96</v>
      </c>
      <c r="J8" s="57" t="s">
        <v>77</v>
      </c>
    </row>
    <row r="9" spans="1:14" x14ac:dyDescent="0.25">
      <c r="A9" s="41" t="s">
        <v>13</v>
      </c>
      <c r="B9" s="46">
        <v>13</v>
      </c>
      <c r="C9" s="46">
        <v>11</v>
      </c>
      <c r="D9" s="46">
        <f t="shared" si="0"/>
        <v>-2</v>
      </c>
      <c r="E9" s="47">
        <v>1</v>
      </c>
      <c r="F9" s="47">
        <f t="shared" si="1"/>
        <v>11</v>
      </c>
      <c r="G9" t="s">
        <v>97</v>
      </c>
      <c r="J9" s="57" t="s">
        <v>78</v>
      </c>
    </row>
    <row r="10" spans="1:14" x14ac:dyDescent="0.25">
      <c r="A10" s="41" t="s">
        <v>14</v>
      </c>
      <c r="B10" s="46">
        <v>15</v>
      </c>
      <c r="C10" s="46">
        <v>6</v>
      </c>
      <c r="D10" s="46">
        <f t="shared" si="0"/>
        <v>-9</v>
      </c>
      <c r="E10" s="47">
        <v>1</v>
      </c>
      <c r="F10" s="47">
        <f t="shared" si="1"/>
        <v>6</v>
      </c>
      <c r="G10" t="s">
        <v>98</v>
      </c>
    </row>
    <row r="11" spans="1:14" x14ac:dyDescent="0.25">
      <c r="A11" s="41" t="s">
        <v>15</v>
      </c>
      <c r="B11" s="46">
        <v>11</v>
      </c>
      <c r="C11" s="46">
        <v>9</v>
      </c>
      <c r="D11" s="46">
        <f t="shared" si="0"/>
        <v>-2</v>
      </c>
      <c r="E11" s="47">
        <v>1</v>
      </c>
      <c r="F11" s="47">
        <f t="shared" si="1"/>
        <v>9</v>
      </c>
      <c r="G11" t="s">
        <v>99</v>
      </c>
      <c r="J11" s="57" t="s">
        <v>79</v>
      </c>
    </row>
    <row r="12" spans="1:14" x14ac:dyDescent="0.25">
      <c r="A12" s="41" t="s">
        <v>16</v>
      </c>
      <c r="B12" s="48">
        <v>10</v>
      </c>
      <c r="C12" s="48">
        <v>13</v>
      </c>
      <c r="D12" s="48">
        <f t="shared" si="0"/>
        <v>3</v>
      </c>
      <c r="E12" s="49">
        <v>0</v>
      </c>
      <c r="F12" s="47">
        <f t="shared" si="1"/>
        <v>10</v>
      </c>
      <c r="J12" s="57" t="s">
        <v>80</v>
      </c>
    </row>
    <row r="13" spans="1:14" x14ac:dyDescent="0.25">
      <c r="A13" s="41" t="s">
        <v>17</v>
      </c>
      <c r="B13" s="46">
        <v>15</v>
      </c>
      <c r="C13" s="46">
        <v>15</v>
      </c>
      <c r="D13" s="46">
        <f t="shared" si="0"/>
        <v>0</v>
      </c>
      <c r="E13" s="47">
        <v>0</v>
      </c>
      <c r="F13" s="47">
        <f t="shared" si="1"/>
        <v>15</v>
      </c>
      <c r="G13" t="s">
        <v>100</v>
      </c>
      <c r="J13" s="57" t="s">
        <v>81</v>
      </c>
    </row>
    <row r="14" spans="1:14" x14ac:dyDescent="0.25">
      <c r="G14" t="s">
        <v>101</v>
      </c>
      <c r="J14" s="57" t="s">
        <v>82</v>
      </c>
    </row>
    <row r="15" spans="1:14" ht="31.5" x14ac:dyDescent="0.25">
      <c r="A15" s="44" t="s">
        <v>67</v>
      </c>
      <c r="B15" t="s">
        <v>18</v>
      </c>
      <c r="C15" s="53" t="s">
        <v>24</v>
      </c>
      <c r="D15" s="5" t="s">
        <v>22</v>
      </c>
      <c r="E15" s="55" t="s">
        <v>23</v>
      </c>
      <c r="F15" s="18" t="s">
        <v>85</v>
      </c>
      <c r="G15" t="s">
        <v>86</v>
      </c>
      <c r="H15" t="s">
        <v>89</v>
      </c>
      <c r="J15" s="57" t="s">
        <v>83</v>
      </c>
    </row>
    <row r="16" spans="1:14" s="29" customFormat="1" x14ac:dyDescent="0.25">
      <c r="A16" s="29">
        <f>AVERAGE(E2:E13)</f>
        <v>0.83333333333333337</v>
      </c>
      <c r="B16" s="61">
        <f>AVERAGE(F2:F11) - AVERAGE(F12,F13)</f>
        <v>-2.4000000000000004</v>
      </c>
      <c r="C16" s="52">
        <f>AVERAGE(D2:D13)</f>
        <v>-0.33333333333333331</v>
      </c>
      <c r="D16" s="54">
        <f>AVERAGE(C2:C11)-AVERAGE(B2:B11)</f>
        <v>-0.70000000000000107</v>
      </c>
      <c r="E16" s="56">
        <f>AVERAGE(C12,C13)-AVERAGE(B12,B13)</f>
        <v>1.5</v>
      </c>
      <c r="F16" s="30">
        <f>AVERAGE(B2:B7,B8:B10,B11)</f>
        <v>10.8</v>
      </c>
      <c r="G16" s="29">
        <f>AVERAGE(B12:B13)</f>
        <v>12.5</v>
      </c>
      <c r="H16" s="29">
        <f>F16-G16</f>
        <v>-1.6999999999999993</v>
      </c>
      <c r="J16" s="58" t="s">
        <v>84</v>
      </c>
      <c r="K16" s="58"/>
      <c r="L16" s="58"/>
      <c r="M16" s="58"/>
      <c r="N16" s="58"/>
    </row>
    <row r="17" spans="1:14" s="29" customFormat="1" x14ac:dyDescent="0.25">
      <c r="A17" s="29" t="s">
        <v>90</v>
      </c>
      <c r="B17" s="51"/>
      <c r="C17" s="52"/>
      <c r="D17" s="54"/>
      <c r="E17" s="56"/>
      <c r="F17" s="30"/>
      <c r="J17" s="58"/>
      <c r="K17" s="58"/>
      <c r="L17" s="58"/>
      <c r="M17" s="58"/>
      <c r="N17" s="58"/>
    </row>
    <row r="18" spans="1:14" s="29" customFormat="1" x14ac:dyDescent="0.25">
      <c r="A18" s="61">
        <f>C16+H16+(1-A16)*(D16-E16)</f>
        <v>-2.3999999999999995</v>
      </c>
      <c r="B18" s="51"/>
      <c r="C18" s="52"/>
      <c r="D18" s="54"/>
      <c r="E18" s="56"/>
      <c r="F18" s="30"/>
      <c r="J18" s="58"/>
      <c r="K18" s="58"/>
      <c r="L18" s="58"/>
      <c r="M18" s="58"/>
      <c r="N18" s="58"/>
    </row>
    <row r="19" spans="1:14" ht="45.75" x14ac:dyDescent="0.25">
      <c r="A19" s="45" t="s">
        <v>68</v>
      </c>
      <c r="C19">
        <f>AVERAGE(C2:C13) - AVERAGE(B2:B13)</f>
        <v>-0.33333333333333393</v>
      </c>
      <c r="D19" s="59"/>
      <c r="E19" s="60"/>
      <c r="F19" s="60" t="s">
        <v>88</v>
      </c>
      <c r="G19" s="59"/>
      <c r="H19" s="59"/>
      <c r="I19" s="59"/>
      <c r="J19" s="57" t="s">
        <v>87</v>
      </c>
    </row>
    <row r="20" spans="1:14" x14ac:dyDescent="0.25">
      <c r="A20" t="s">
        <v>69</v>
      </c>
    </row>
    <row r="21" spans="1:14" x14ac:dyDescent="0.25">
      <c r="A21" t="s">
        <v>70</v>
      </c>
    </row>
    <row r="22" spans="1:14" x14ac:dyDescent="0.25">
      <c r="A22" t="s">
        <v>71</v>
      </c>
      <c r="B22" t="s">
        <v>72</v>
      </c>
      <c r="C22" t="s">
        <v>73</v>
      </c>
    </row>
    <row r="23" spans="1:14" x14ac:dyDescent="0.25">
      <c r="A23">
        <f>AVERAGE(F4:F6,F8,F12)</f>
        <v>9.8000000000000007</v>
      </c>
      <c r="B23">
        <f>AVERAGE(F2:F3,F7,F9:F11,F13)</f>
        <v>11</v>
      </c>
      <c r="C23" s="50">
        <f>A23-B23</f>
        <v>-1.1999999999999993</v>
      </c>
    </row>
    <row r="24" spans="1:14" x14ac:dyDescent="0.25">
      <c r="A24" t="s">
        <v>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PERFECT DOCTOR</vt:lpstr>
      <vt:lpstr>Sheet3</vt:lpstr>
      <vt:lpstr>Sheet1</vt:lpstr>
      <vt:lpstr>Sheet2</vt:lpstr>
      <vt:lpstr>Sheet2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Mitra, Archisman (IWMI-Delhi)</cp:lastModifiedBy>
  <dcterms:created xsi:type="dcterms:W3CDTF">2022-01-05T00:25:49Z</dcterms:created>
  <dcterms:modified xsi:type="dcterms:W3CDTF">2022-01-15T02:24:16Z</dcterms:modified>
</cp:coreProperties>
</file>