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sh\OneDrive\Documents\"/>
    </mc:Choice>
  </mc:AlternateContent>
  <xr:revisionPtr revIDLastSave="0" documentId="13_ncr:1_{00722458-03AF-415E-B2EC-32930F34C621}" xr6:coauthVersionLast="47" xr6:coauthVersionMax="47" xr10:uidLastSave="{00000000-0000-0000-0000-000000000000}"/>
  <bookViews>
    <workbookView xWindow="-110" yWindow="-110" windowWidth="19420" windowHeight="10300" activeTab="4" xr2:uid="{70D65243-0AEA-4B69-BE3C-578D1CDE6794}"/>
  </bookViews>
  <sheets>
    <sheet name="Result Sheet" sheetId="2" r:id="rId1"/>
    <sheet name="Grade Sheet" sheetId="1" r:id="rId2"/>
    <sheet name="data" sheetId="3" r:id="rId3"/>
    <sheet name="Result Sheet (2)" sheetId="4" r:id="rId4"/>
    <sheet name="Result Sheet (3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" i="5" l="1"/>
  <c r="X15" i="5"/>
  <c r="X16" i="5"/>
  <c r="X17" i="5"/>
  <c r="X18" i="5"/>
  <c r="W15" i="5"/>
  <c r="W16" i="5"/>
  <c r="W17" i="5"/>
  <c r="W14" i="5"/>
  <c r="S14" i="4"/>
  <c r="Y15" i="5"/>
  <c r="Y16" i="5"/>
  <c r="Y14" i="5"/>
  <c r="AA14" i="5"/>
  <c r="Z18" i="5"/>
  <c r="U18" i="5"/>
  <c r="V18" i="5" s="1"/>
  <c r="W18" i="5" s="1"/>
  <c r="T18" i="5"/>
  <c r="S18" i="5"/>
  <c r="Q18" i="5"/>
  <c r="P18" i="5"/>
  <c r="N18" i="5"/>
  <c r="M18" i="5"/>
  <c r="K18" i="5"/>
  <c r="J18" i="5"/>
  <c r="G18" i="5"/>
  <c r="H18" i="5" s="1"/>
  <c r="Z17" i="5"/>
  <c r="U17" i="5"/>
  <c r="V17" i="5" s="1"/>
  <c r="Y17" i="5" s="1"/>
  <c r="T17" i="5"/>
  <c r="S17" i="5"/>
  <c r="Q17" i="5"/>
  <c r="P17" i="5"/>
  <c r="N17" i="5"/>
  <c r="M17" i="5"/>
  <c r="K17" i="5"/>
  <c r="J17" i="5"/>
  <c r="H17" i="5"/>
  <c r="G17" i="5"/>
  <c r="Z16" i="5"/>
  <c r="U16" i="5"/>
  <c r="V16" i="5" s="1"/>
  <c r="T16" i="5"/>
  <c r="S16" i="5"/>
  <c r="Q16" i="5"/>
  <c r="P16" i="5"/>
  <c r="N16" i="5"/>
  <c r="M16" i="5"/>
  <c r="K16" i="5"/>
  <c r="J16" i="5"/>
  <c r="H16" i="5"/>
  <c r="G16" i="5"/>
  <c r="Z15" i="5"/>
  <c r="U15" i="5"/>
  <c r="V15" i="5" s="1"/>
  <c r="T15" i="5"/>
  <c r="S15" i="5"/>
  <c r="Q15" i="5"/>
  <c r="P15" i="5"/>
  <c r="N15" i="5"/>
  <c r="M15" i="5"/>
  <c r="K15" i="5"/>
  <c r="J15" i="5"/>
  <c r="H15" i="5"/>
  <c r="G15" i="5"/>
  <c r="Z14" i="5"/>
  <c r="U14" i="5"/>
  <c r="V14" i="5" s="1"/>
  <c r="T14" i="5"/>
  <c r="S14" i="5"/>
  <c r="Q14" i="5"/>
  <c r="P14" i="5"/>
  <c r="N14" i="5"/>
  <c r="M14" i="5"/>
  <c r="K14" i="5"/>
  <c r="J14" i="5"/>
  <c r="H14" i="5"/>
  <c r="G14" i="5"/>
  <c r="R11" i="5"/>
  <c r="O11" i="5"/>
  <c r="L11" i="5"/>
  <c r="I11" i="5"/>
  <c r="F11" i="5"/>
  <c r="R10" i="5"/>
  <c r="O10" i="5"/>
  <c r="L10" i="5"/>
  <c r="I10" i="5"/>
  <c r="F10" i="5"/>
  <c r="U9" i="5"/>
  <c r="X7" i="5"/>
  <c r="X6" i="5"/>
  <c r="Z5" i="5"/>
  <c r="Z7" i="2"/>
  <c r="Z6" i="2"/>
  <c r="X7" i="2"/>
  <c r="X6" i="2"/>
  <c r="R10" i="4"/>
  <c r="Z15" i="4"/>
  <c r="Z16" i="4"/>
  <c r="Z6" i="4" s="1"/>
  <c r="Z17" i="4"/>
  <c r="Z18" i="4"/>
  <c r="T15" i="4"/>
  <c r="T16" i="4"/>
  <c r="T17" i="4"/>
  <c r="T18" i="4"/>
  <c r="T14" i="4"/>
  <c r="Q14" i="4"/>
  <c r="S15" i="4"/>
  <c r="S16" i="4"/>
  <c r="S17" i="4"/>
  <c r="S18" i="4"/>
  <c r="P14" i="4"/>
  <c r="Q15" i="4"/>
  <c r="Q16" i="4"/>
  <c r="Q17" i="4"/>
  <c r="Q18" i="4"/>
  <c r="N14" i="4"/>
  <c r="P15" i="4"/>
  <c r="P16" i="4"/>
  <c r="P17" i="4"/>
  <c r="P18" i="4"/>
  <c r="M14" i="4"/>
  <c r="N15" i="4"/>
  <c r="N16" i="4"/>
  <c r="N17" i="4"/>
  <c r="N18" i="4"/>
  <c r="K14" i="4"/>
  <c r="H14" i="4" s="1"/>
  <c r="M15" i="4"/>
  <c r="M16" i="4"/>
  <c r="M17" i="4"/>
  <c r="M18" i="4"/>
  <c r="J14" i="4"/>
  <c r="K15" i="4"/>
  <c r="K16" i="4"/>
  <c r="K17" i="4"/>
  <c r="K18" i="4"/>
  <c r="J15" i="4"/>
  <c r="J16" i="4"/>
  <c r="J17" i="4"/>
  <c r="J18" i="4"/>
  <c r="G14" i="4"/>
  <c r="G15" i="4"/>
  <c r="G16" i="4"/>
  <c r="G17" i="4"/>
  <c r="G18" i="4"/>
  <c r="H15" i="4"/>
  <c r="H16" i="4"/>
  <c r="H17" i="4"/>
  <c r="H18" i="4"/>
  <c r="Y16" i="4"/>
  <c r="Y17" i="4"/>
  <c r="X16" i="4"/>
  <c r="X17" i="4"/>
  <c r="W16" i="4"/>
  <c r="W17" i="4"/>
  <c r="G20" i="4"/>
  <c r="U18" i="4"/>
  <c r="T25" i="4"/>
  <c r="S25" i="4"/>
  <c r="Q25" i="4"/>
  <c r="P25" i="4"/>
  <c r="N24" i="4"/>
  <c r="M24" i="4"/>
  <c r="K24" i="4"/>
  <c r="J24" i="4"/>
  <c r="G24" i="4"/>
  <c r="H24" i="4" s="1"/>
  <c r="U17" i="4"/>
  <c r="T24" i="4"/>
  <c r="S24" i="4"/>
  <c r="Q24" i="4"/>
  <c r="P24" i="4"/>
  <c r="N23" i="4"/>
  <c r="M23" i="4"/>
  <c r="K23" i="4"/>
  <c r="J23" i="4"/>
  <c r="H23" i="4"/>
  <c r="G23" i="4"/>
  <c r="U16" i="4"/>
  <c r="T23" i="4"/>
  <c r="S23" i="4"/>
  <c r="Q23" i="4"/>
  <c r="P23" i="4"/>
  <c r="N22" i="4"/>
  <c r="M22" i="4"/>
  <c r="K22" i="4"/>
  <c r="J22" i="4"/>
  <c r="H22" i="4"/>
  <c r="G22" i="4"/>
  <c r="U15" i="4"/>
  <c r="T22" i="4"/>
  <c r="S22" i="4"/>
  <c r="Q22" i="4"/>
  <c r="P22" i="4"/>
  <c r="N21" i="4"/>
  <c r="M21" i="4"/>
  <c r="K21" i="4"/>
  <c r="J21" i="4"/>
  <c r="H21" i="4"/>
  <c r="G21" i="4"/>
  <c r="Z14" i="4"/>
  <c r="U14" i="4"/>
  <c r="T21" i="4"/>
  <c r="S21" i="4"/>
  <c r="Q21" i="4"/>
  <c r="P21" i="4"/>
  <c r="N20" i="4"/>
  <c r="M20" i="4"/>
  <c r="K20" i="4"/>
  <c r="J20" i="4"/>
  <c r="H20" i="4"/>
  <c r="R11" i="4"/>
  <c r="O11" i="4"/>
  <c r="L11" i="4"/>
  <c r="I11" i="4"/>
  <c r="F11" i="4"/>
  <c r="O10" i="4"/>
  <c r="L10" i="4"/>
  <c r="I10" i="4"/>
  <c r="F10" i="4"/>
  <c r="U9" i="4"/>
  <c r="X7" i="4"/>
  <c r="X6" i="4"/>
  <c r="Z5" i="4"/>
  <c r="J36" i="1"/>
  <c r="H36" i="1"/>
  <c r="K32" i="1"/>
  <c r="K31" i="1"/>
  <c r="K30" i="1"/>
  <c r="J30" i="1"/>
  <c r="K29" i="1"/>
  <c r="J29" i="1"/>
  <c r="K28" i="1"/>
  <c r="J28" i="1"/>
  <c r="K27" i="1"/>
  <c r="J27" i="1"/>
  <c r="K26" i="1"/>
  <c r="J26" i="1"/>
  <c r="L19" i="1"/>
  <c r="J23" i="1"/>
  <c r="J21" i="1"/>
  <c r="Z18" i="2"/>
  <c r="U18" i="2"/>
  <c r="T18" i="2"/>
  <c r="S18" i="2"/>
  <c r="Q18" i="2"/>
  <c r="P18" i="2"/>
  <c r="N18" i="2"/>
  <c r="M18" i="2"/>
  <c r="K18" i="2"/>
  <c r="J18" i="2"/>
  <c r="G18" i="2"/>
  <c r="H18" i="2" s="1"/>
  <c r="Z17" i="2"/>
  <c r="U17" i="2"/>
  <c r="T17" i="2"/>
  <c r="S17" i="2"/>
  <c r="Q17" i="2"/>
  <c r="P17" i="2"/>
  <c r="N17" i="2"/>
  <c r="M17" i="2"/>
  <c r="K17" i="2"/>
  <c r="J17" i="2"/>
  <c r="H17" i="2"/>
  <c r="G17" i="2"/>
  <c r="Z16" i="2"/>
  <c r="U16" i="2"/>
  <c r="T16" i="2"/>
  <c r="S16" i="2"/>
  <c r="Q16" i="2"/>
  <c r="P16" i="2"/>
  <c r="N16" i="2"/>
  <c r="M16" i="2"/>
  <c r="K16" i="2"/>
  <c r="J16" i="2"/>
  <c r="H16" i="2"/>
  <c r="G16" i="2"/>
  <c r="Z15" i="2"/>
  <c r="U15" i="2"/>
  <c r="T15" i="2"/>
  <c r="S15" i="2"/>
  <c r="Q15" i="2"/>
  <c r="P15" i="2"/>
  <c r="N15" i="2"/>
  <c r="M15" i="2"/>
  <c r="K15" i="2"/>
  <c r="J15" i="2"/>
  <c r="H15" i="2"/>
  <c r="G15" i="2"/>
  <c r="Z14" i="2"/>
  <c r="U14" i="2"/>
  <c r="V14" i="2" s="1"/>
  <c r="T14" i="2"/>
  <c r="S14" i="2"/>
  <c r="Q14" i="2"/>
  <c r="P14" i="2"/>
  <c r="N14" i="2"/>
  <c r="M14" i="2"/>
  <c r="K14" i="2"/>
  <c r="J14" i="2"/>
  <c r="H14" i="2"/>
  <c r="G14" i="2"/>
  <c r="R11" i="2"/>
  <c r="O11" i="2"/>
  <c r="L11" i="2"/>
  <c r="I11" i="2"/>
  <c r="F11" i="2"/>
  <c r="R10" i="2"/>
  <c r="O10" i="2"/>
  <c r="L10" i="2"/>
  <c r="I10" i="2"/>
  <c r="F10" i="2"/>
  <c r="U9" i="2"/>
  <c r="V18" i="2" s="1"/>
  <c r="Z5" i="2"/>
  <c r="Y18" i="5" l="1"/>
  <c r="Z7" i="5"/>
  <c r="V15" i="4"/>
  <c r="Y22" i="4" s="1"/>
  <c r="AA15" i="5"/>
  <c r="AA17" i="5"/>
  <c r="AA18" i="5"/>
  <c r="AA16" i="5"/>
  <c r="Z6" i="5"/>
  <c r="Z7" i="4"/>
  <c r="V14" i="4"/>
  <c r="X21" i="4" s="1"/>
  <c r="V17" i="4"/>
  <c r="X24" i="4" s="1"/>
  <c r="V16" i="4"/>
  <c r="X22" i="4"/>
  <c r="W22" i="4"/>
  <c r="W23" i="4"/>
  <c r="V18" i="4"/>
  <c r="V15" i="2"/>
  <c r="V17" i="2"/>
  <c r="V16" i="2"/>
  <c r="AA18" i="2"/>
  <c r="Y18" i="2"/>
  <c r="X18" i="2"/>
  <c r="W18" i="2"/>
  <c r="AA15" i="2"/>
  <c r="Y15" i="2"/>
  <c r="X15" i="2"/>
  <c r="W15" i="2"/>
  <c r="AA17" i="2"/>
  <c r="Y17" i="2"/>
  <c r="X17" i="2"/>
  <c r="W17" i="2"/>
  <c r="AA14" i="2"/>
  <c r="Y14" i="2"/>
  <c r="X14" i="2"/>
  <c r="W14" i="2"/>
  <c r="Y16" i="2"/>
  <c r="X16" i="2"/>
  <c r="W16" i="2"/>
  <c r="AA16" i="2"/>
  <c r="Y15" i="4" l="1"/>
  <c r="X15" i="4"/>
  <c r="W15" i="4"/>
  <c r="Y18" i="4"/>
  <c r="W18" i="4"/>
  <c r="X18" i="4"/>
  <c r="W14" i="4"/>
  <c r="X14" i="4"/>
  <c r="Y14" i="4"/>
  <c r="W21" i="4"/>
  <c r="Y21" i="4"/>
  <c r="W24" i="4"/>
  <c r="AA15" i="4"/>
  <c r="Y24" i="4"/>
  <c r="AA17" i="4"/>
  <c r="X23" i="4"/>
  <c r="Y23" i="4"/>
  <c r="AA16" i="4"/>
  <c r="AA14" i="4"/>
  <c r="AA18" i="4"/>
  <c r="Y25" i="4"/>
  <c r="X25" i="4"/>
  <c r="W25" i="4"/>
</calcChain>
</file>

<file path=xl/sharedStrings.xml><?xml version="1.0" encoding="utf-8"?>
<sst xmlns="http://schemas.openxmlformats.org/spreadsheetml/2006/main" count="226" uniqueCount="72">
  <si>
    <t>SN</t>
  </si>
  <si>
    <t>SUBJECT</t>
  </si>
  <si>
    <t>GRADE</t>
  </si>
  <si>
    <t>GPA</t>
  </si>
  <si>
    <t>REMARK</t>
  </si>
  <si>
    <t>English</t>
  </si>
  <si>
    <t>Math</t>
  </si>
  <si>
    <t>Science</t>
  </si>
  <si>
    <t>Nepali</t>
  </si>
  <si>
    <t>Computer</t>
  </si>
  <si>
    <t>Grade</t>
  </si>
  <si>
    <t>Father's Name</t>
  </si>
  <si>
    <t>Section</t>
  </si>
  <si>
    <t>Class</t>
  </si>
  <si>
    <t>Name of Student</t>
  </si>
  <si>
    <t>Roll No.</t>
  </si>
  <si>
    <t>Gender</t>
  </si>
  <si>
    <t>GRADE SHEET</t>
  </si>
  <si>
    <t>FIRST TERM EXAM - 2079</t>
  </si>
  <si>
    <t>Tinkune, Kathmandu</t>
  </si>
  <si>
    <t>BROADWAY INFOSYS</t>
  </si>
  <si>
    <t>Division</t>
  </si>
  <si>
    <t>Result</t>
  </si>
  <si>
    <t>Rank</t>
  </si>
  <si>
    <t>Ph.NO.:01-45445445</t>
  </si>
  <si>
    <t>Total Student</t>
  </si>
  <si>
    <t>Male</t>
  </si>
  <si>
    <t>Pass</t>
  </si>
  <si>
    <r>
      <rPr>
        <b/>
        <sz val="11"/>
        <color theme="1"/>
        <rFont val="Aptos Narrow"/>
        <family val="2"/>
        <scheme val="minor"/>
      </rPr>
      <t>Class:</t>
    </r>
    <r>
      <rPr>
        <sz val="11"/>
        <color theme="1"/>
        <rFont val="Aptos Narrow"/>
        <family val="2"/>
        <scheme val="minor"/>
      </rPr>
      <t xml:space="preserve"> Eleven</t>
    </r>
  </si>
  <si>
    <r>
      <rPr>
        <b/>
        <sz val="11"/>
        <color theme="1"/>
        <rFont val="Aptos Narrow"/>
        <family val="2"/>
        <scheme val="minor"/>
      </rPr>
      <t xml:space="preserve">Section: </t>
    </r>
    <r>
      <rPr>
        <sz val="11"/>
        <color theme="1"/>
        <rFont val="Aptos Narrow"/>
        <family val="2"/>
        <scheme val="minor"/>
      </rPr>
      <t>A</t>
    </r>
  </si>
  <si>
    <t>Female</t>
  </si>
  <si>
    <t>Fail</t>
  </si>
  <si>
    <t>Result Sheet</t>
  </si>
  <si>
    <t>Subject Full Mark</t>
  </si>
  <si>
    <t>Highest Mark</t>
  </si>
  <si>
    <t>Lowest Mark</t>
  </si>
  <si>
    <t>Roll No</t>
  </si>
  <si>
    <t>Name of student</t>
  </si>
  <si>
    <t>Total Mark</t>
  </si>
  <si>
    <t>Per(%)</t>
  </si>
  <si>
    <t>Mark</t>
  </si>
  <si>
    <t>Abhishek Tulachan</t>
  </si>
  <si>
    <t>Bindo Gautam</t>
  </si>
  <si>
    <t>Gita Shrestha</t>
  </si>
  <si>
    <t>Hari Neupane</t>
  </si>
  <si>
    <t>Mandira Pokharel</t>
  </si>
  <si>
    <t>Ram</t>
  </si>
  <si>
    <t>Shyam</t>
  </si>
  <si>
    <t>Hari</t>
  </si>
  <si>
    <t>Binod</t>
  </si>
  <si>
    <t>Sitaram</t>
  </si>
  <si>
    <t>Eleven</t>
  </si>
  <si>
    <t>A</t>
  </si>
  <si>
    <t>per</t>
  </si>
  <si>
    <t>division</t>
  </si>
  <si>
    <t>fail</t>
  </si>
  <si>
    <t>third</t>
  </si>
  <si>
    <t>grade</t>
  </si>
  <si>
    <t>ng</t>
  </si>
  <si>
    <t>d</t>
  </si>
  <si>
    <t>c</t>
  </si>
  <si>
    <t>c*</t>
  </si>
  <si>
    <t>b</t>
  </si>
  <si>
    <t>b*</t>
  </si>
  <si>
    <t>a</t>
  </si>
  <si>
    <t>a*</t>
  </si>
  <si>
    <t>second</t>
  </si>
  <si>
    <t xml:space="preserve"> first </t>
  </si>
  <si>
    <t>dist.</t>
  </si>
  <si>
    <t>XLOOKUP</t>
  </si>
  <si>
    <t>VLOOKUP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</si>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</sst>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4"/>
      <color theme="7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28"/>
      <color rgb="FFFF0000"/>
      <name val="Aptos Narrow"/>
      <family val="2"/>
      <scheme val="minor"/>
    </font>
    <font>
      <b/>
      <sz val="22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8" xfId="0" applyBorder="1"/>
    <xf numFmtId="0" fontId="3" fillId="3" borderId="7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8" xfId="0" applyFont="1" applyFill="1" applyBorder="1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0" fontId="1" fillId="3" borderId="1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4" borderId="5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1" xfId="0" applyFill="1" applyBorder="1"/>
    <xf numFmtId="0" fontId="0" fillId="4" borderId="15" xfId="0" applyFill="1" applyBorder="1"/>
    <xf numFmtId="0" fontId="0" fillId="4" borderId="16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2" xfId="0" applyFill="1" applyBorder="1"/>
    <xf numFmtId="0" fontId="0" fillId="5" borderId="0" xfId="0" applyFill="1"/>
    <xf numFmtId="0" fontId="0" fillId="5" borderId="18" xfId="0" applyFill="1" applyBorder="1"/>
    <xf numFmtId="0" fontId="6" fillId="4" borderId="0" xfId="0" applyFont="1" applyFill="1"/>
    <xf numFmtId="0" fontId="2" fillId="6" borderId="3" xfId="0" applyFont="1" applyFill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3" xfId="0" applyFont="1" applyBorder="1"/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0" fillId="5" borderId="21" xfId="0" applyFill="1" applyBorder="1"/>
    <xf numFmtId="0" fontId="2" fillId="0" borderId="18" xfId="0" applyFont="1" applyBorder="1"/>
    <xf numFmtId="0" fontId="0" fillId="0" borderId="17" xfId="0" applyBorder="1"/>
    <xf numFmtId="0" fontId="0" fillId="0" borderId="23" xfId="0" applyBorder="1"/>
    <xf numFmtId="0" fontId="0" fillId="0" borderId="24" xfId="0" applyBorder="1"/>
    <xf numFmtId="0" fontId="2" fillId="6" borderId="1" xfId="0" applyFont="1" applyFill="1" applyBorder="1"/>
    <xf numFmtId="0" fontId="2" fillId="6" borderId="3" xfId="0" applyFont="1" applyFill="1" applyBorder="1"/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4" borderId="13" xfId="0" applyFill="1" applyBorder="1"/>
    <xf numFmtId="0" fontId="0" fillId="4" borderId="17" xfId="0" applyFill="1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4" borderId="20" xfId="0" applyFill="1" applyBorder="1"/>
    <xf numFmtId="0" fontId="0" fillId="4" borderId="18" xfId="0" applyFill="1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2" xfId="0" applyBorder="1"/>
    <xf numFmtId="0" fontId="0" fillId="0" borderId="23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4" borderId="23" xfId="0" applyFill="1" applyBorder="1"/>
    <xf numFmtId="0" fontId="0" fillId="4" borderId="24" xfId="0" applyFill="1" applyBorder="1"/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1" xfId="0" applyBorder="1"/>
    <xf numFmtId="0" fontId="0" fillId="0" borderId="1" xfId="0" applyBorder="1" applyAlignment="1">
      <alignment horizontal="center"/>
    </xf>
    <xf numFmtId="0" fontId="0" fillId="0" borderId="20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4" borderId="16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4" borderId="21" xfId="0" applyFill="1" applyBorder="1" applyAlignment="1">
      <alignment horizontal="right" vertical="top"/>
    </xf>
    <xf numFmtId="0" fontId="0" fillId="4" borderId="22" xfId="0" applyFill="1" applyBorder="1" applyAlignment="1">
      <alignment horizontal="right" vertical="top"/>
    </xf>
    <xf numFmtId="0" fontId="9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2" fillId="6" borderId="2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8" borderId="15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25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5" xfId="0" applyFill="1" applyBorder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8540-7CC6-4ABC-9A60-183120310FF8}">
  <dimension ref="C2:AB18"/>
  <sheetViews>
    <sheetView showGridLines="0" zoomScale="63" zoomScaleNormal="41" workbookViewId="0">
      <selection activeCell="J27" sqref="J26:J27"/>
    </sheetView>
  </sheetViews>
  <sheetFormatPr defaultRowHeight="14.5"/>
  <cols>
    <col min="2" max="2" width="5.08984375" customWidth="1"/>
    <col min="3" max="3" width="11.26953125" customWidth="1"/>
    <col min="4" max="4" width="20.6328125" customWidth="1"/>
    <col min="5" max="5" width="9.81640625" customWidth="1"/>
    <col min="6" max="6" width="9.1796875" customWidth="1"/>
    <col min="7" max="7" width="9.90625" customWidth="1"/>
    <col min="8" max="8" width="9.6328125" customWidth="1"/>
    <col min="9" max="9" width="7.90625" customWidth="1"/>
    <col min="10" max="10" width="10.453125" customWidth="1"/>
    <col min="11" max="11" width="10.54296875" customWidth="1"/>
    <col min="17" max="17" width="9.1796875" customWidth="1"/>
    <col min="20" max="20" width="11" customWidth="1"/>
    <col min="21" max="21" width="18.26953125" customWidth="1"/>
    <col min="22" max="22" width="11" customWidth="1"/>
    <col min="23" max="23" width="9.90625" customWidth="1"/>
    <col min="24" max="24" width="12.1796875" customWidth="1"/>
    <col min="25" max="25" width="11.7265625" customWidth="1"/>
    <col min="26" max="26" width="10.36328125" customWidth="1"/>
    <col min="27" max="27" width="9" customWidth="1"/>
    <col min="28" max="28" width="15.453125" customWidth="1"/>
  </cols>
  <sheetData>
    <row r="2" spans="3:28" ht="28.5">
      <c r="K2" s="175" t="s">
        <v>71</v>
      </c>
    </row>
    <row r="3" spans="3:28" ht="26">
      <c r="C3" s="24"/>
      <c r="D3" s="25"/>
      <c r="E3" s="25"/>
      <c r="F3" s="25"/>
      <c r="G3" s="25"/>
      <c r="H3" s="25"/>
      <c r="I3" s="25"/>
      <c r="J3" s="112" t="s">
        <v>20</v>
      </c>
      <c r="K3" s="112"/>
      <c r="L3" s="112"/>
      <c r="M3" s="112"/>
      <c r="N3" s="25"/>
      <c r="O3" s="25"/>
      <c r="P3" s="25"/>
      <c r="Q3" s="25"/>
      <c r="R3" s="25"/>
      <c r="S3" s="25"/>
      <c r="T3" s="25"/>
      <c r="U3" s="25"/>
      <c r="V3" s="26"/>
      <c r="W3" s="27"/>
      <c r="X3" s="27"/>
      <c r="Y3" s="27"/>
      <c r="Z3" s="27"/>
      <c r="AA3" s="28"/>
    </row>
    <row r="4" spans="3:28"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29"/>
      <c r="W4" s="30"/>
      <c r="X4" s="30"/>
      <c r="Y4" s="30"/>
      <c r="Z4" s="30"/>
      <c r="AA4" s="31"/>
    </row>
    <row r="5" spans="3:28">
      <c r="C5" s="16"/>
      <c r="D5" s="7"/>
      <c r="E5" s="7"/>
      <c r="F5" s="7"/>
      <c r="G5" s="7"/>
      <c r="H5" s="7"/>
      <c r="I5" s="32"/>
      <c r="J5" s="7"/>
      <c r="K5" s="113" t="s">
        <v>19</v>
      </c>
      <c r="L5" s="113"/>
      <c r="M5" s="7"/>
      <c r="N5" s="7"/>
      <c r="O5" s="7"/>
      <c r="P5" s="7"/>
      <c r="Q5" s="7"/>
      <c r="R5" s="7"/>
      <c r="S5" s="7"/>
      <c r="T5" s="7"/>
      <c r="U5" s="7"/>
      <c r="V5" s="29"/>
      <c r="W5" s="114" t="s">
        <v>25</v>
      </c>
      <c r="X5" s="115"/>
      <c r="Y5" s="116"/>
      <c r="Z5" s="33">
        <f>COUNTA(D14:D18)</f>
        <v>5</v>
      </c>
      <c r="AA5" s="31"/>
    </row>
    <row r="6" spans="3:28"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9"/>
      <c r="W6" s="34" t="s">
        <v>26</v>
      </c>
      <c r="X6" s="35">
        <f>COUNTIF(E14:E18,W6)</f>
        <v>3</v>
      </c>
      <c r="Y6" s="34" t="s">
        <v>27</v>
      </c>
      <c r="Z6" s="36">
        <f>COUNTIF(Z14:Z18,Y6)</f>
        <v>3</v>
      </c>
      <c r="AA6" s="31"/>
    </row>
    <row r="7" spans="3:28" ht="20.5" customHeight="1">
      <c r="C7" s="117" t="s">
        <v>28</v>
      </c>
      <c r="D7" s="118"/>
      <c r="E7" s="11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 t="s">
        <v>29</v>
      </c>
      <c r="R7" s="7"/>
      <c r="S7" s="7"/>
      <c r="T7" s="7"/>
      <c r="U7" s="7"/>
      <c r="V7" s="29"/>
      <c r="W7" s="37" t="s">
        <v>30</v>
      </c>
      <c r="X7" s="38">
        <f>COUNTIF(E14:E18,W7)</f>
        <v>2</v>
      </c>
      <c r="Y7" s="37" t="s">
        <v>31</v>
      </c>
      <c r="Z7" s="39">
        <f>COUNTIF(Z14:Z18,Y7)</f>
        <v>2</v>
      </c>
      <c r="AA7" s="31"/>
    </row>
    <row r="8" spans="3:28" ht="17.5" customHeight="1">
      <c r="C8" s="119" t="s">
        <v>32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29"/>
      <c r="W8" s="30"/>
      <c r="X8" s="30"/>
      <c r="Y8" s="30"/>
      <c r="Z8" s="30"/>
      <c r="AA8" s="31"/>
    </row>
    <row r="9" spans="3:28">
      <c r="C9" s="135" t="s">
        <v>33</v>
      </c>
      <c r="D9" s="136"/>
      <c r="E9" s="137"/>
      <c r="F9" s="121">
        <v>100</v>
      </c>
      <c r="G9" s="122"/>
      <c r="H9" s="123"/>
      <c r="I9" s="121">
        <v>100</v>
      </c>
      <c r="J9" s="122"/>
      <c r="K9" s="123"/>
      <c r="L9" s="121">
        <v>100</v>
      </c>
      <c r="M9" s="122"/>
      <c r="N9" s="123"/>
      <c r="O9" s="121">
        <v>100</v>
      </c>
      <c r="P9" s="122"/>
      <c r="Q9" s="123"/>
      <c r="R9" s="121">
        <v>50</v>
      </c>
      <c r="S9" s="122"/>
      <c r="T9" s="123"/>
      <c r="U9" s="40">
        <f>SUM(F9:T9)</f>
        <v>450</v>
      </c>
      <c r="V9" s="41"/>
      <c r="W9" s="30"/>
      <c r="X9" s="30"/>
      <c r="Y9" s="30"/>
      <c r="Z9" s="30"/>
      <c r="AA9" s="31"/>
    </row>
    <row r="10" spans="3:28">
      <c r="C10" s="124" t="s">
        <v>34</v>
      </c>
      <c r="D10" s="125"/>
      <c r="E10" s="126"/>
      <c r="F10" s="35">
        <f>MAX(F14:F18)</f>
        <v>98</v>
      </c>
      <c r="G10" s="35"/>
      <c r="H10" s="36"/>
      <c r="I10" s="35">
        <f>MAX(I14:I18)</f>
        <v>99</v>
      </c>
      <c r="J10" s="35"/>
      <c r="K10" s="36"/>
      <c r="L10" s="35">
        <f>MAX(L14:L18)</f>
        <v>89</v>
      </c>
      <c r="M10" s="35"/>
      <c r="N10" s="36"/>
      <c r="O10" s="35">
        <f>MAX(O14:O18)</f>
        <v>82</v>
      </c>
      <c r="P10" s="35"/>
      <c r="Q10" s="36"/>
      <c r="R10" s="35">
        <f>MAX(R14:R18)</f>
        <v>99</v>
      </c>
      <c r="S10" s="35"/>
      <c r="T10" s="36"/>
      <c r="U10" s="42"/>
      <c r="V10" s="14"/>
      <c r="W10" s="14"/>
      <c r="X10" s="14"/>
      <c r="Y10" s="14"/>
      <c r="Z10" s="14"/>
      <c r="AA10" s="43"/>
    </row>
    <row r="11" spans="3:28">
      <c r="C11" s="127" t="s">
        <v>35</v>
      </c>
      <c r="D11" s="128"/>
      <c r="E11" s="129"/>
      <c r="F11" s="38">
        <f>MIN(F14:F18)</f>
        <v>43</v>
      </c>
      <c r="G11" s="38"/>
      <c r="H11" s="36"/>
      <c r="I11" s="38">
        <f>MIN(I14:I18)</f>
        <v>5</v>
      </c>
      <c r="J11" s="38"/>
      <c r="K11" s="36"/>
      <c r="L11" s="38">
        <f>MIN(L14:L18)</f>
        <v>45</v>
      </c>
      <c r="M11" s="38"/>
      <c r="N11" s="36"/>
      <c r="O11" s="38">
        <f>MIN(O14:O18)</f>
        <v>3</v>
      </c>
      <c r="P11" s="38"/>
      <c r="Q11" s="36"/>
      <c r="R11" s="38">
        <f>MIN(R14:R18)</f>
        <v>34</v>
      </c>
      <c r="S11" s="38"/>
      <c r="T11" s="36"/>
      <c r="U11" s="42"/>
      <c r="V11" s="44"/>
      <c r="W11" s="44"/>
      <c r="X11" s="44"/>
      <c r="Y11" s="44"/>
      <c r="Z11" s="44"/>
      <c r="AA11" s="45"/>
    </row>
    <row r="12" spans="3:28">
      <c r="C12" s="130" t="s">
        <v>36</v>
      </c>
      <c r="D12" s="130" t="s">
        <v>37</v>
      </c>
      <c r="E12" s="130" t="s">
        <v>16</v>
      </c>
      <c r="F12" s="132" t="s">
        <v>5</v>
      </c>
      <c r="G12" s="133"/>
      <c r="H12" s="134"/>
      <c r="I12" s="132" t="s">
        <v>6</v>
      </c>
      <c r="J12" s="133"/>
      <c r="K12" s="134"/>
      <c r="L12" s="132" t="s">
        <v>7</v>
      </c>
      <c r="M12" s="133"/>
      <c r="N12" s="134"/>
      <c r="O12" s="132" t="s">
        <v>8</v>
      </c>
      <c r="P12" s="133"/>
      <c r="Q12" s="134"/>
      <c r="R12" s="132" t="s">
        <v>9</v>
      </c>
      <c r="S12" s="133"/>
      <c r="T12" s="134"/>
      <c r="U12" s="139" t="s">
        <v>38</v>
      </c>
      <c r="V12" s="130" t="s">
        <v>39</v>
      </c>
      <c r="W12" s="130" t="s">
        <v>10</v>
      </c>
      <c r="X12" s="130" t="s">
        <v>3</v>
      </c>
      <c r="Y12" s="130" t="s">
        <v>21</v>
      </c>
      <c r="Z12" s="130" t="s">
        <v>22</v>
      </c>
      <c r="AA12" s="139" t="s">
        <v>23</v>
      </c>
      <c r="AB12" s="130" t="s">
        <v>11</v>
      </c>
    </row>
    <row r="13" spans="3:28">
      <c r="C13" s="131"/>
      <c r="D13" s="131"/>
      <c r="E13" s="131"/>
      <c r="F13" s="46" t="s">
        <v>40</v>
      </c>
      <c r="G13" s="46" t="s">
        <v>10</v>
      </c>
      <c r="H13" s="46" t="s">
        <v>3</v>
      </c>
      <c r="I13" s="46" t="s">
        <v>40</v>
      </c>
      <c r="J13" s="46" t="s">
        <v>10</v>
      </c>
      <c r="K13" s="46" t="s">
        <v>3</v>
      </c>
      <c r="L13" s="46" t="s">
        <v>40</v>
      </c>
      <c r="M13" s="46" t="s">
        <v>10</v>
      </c>
      <c r="N13" s="46" t="s">
        <v>3</v>
      </c>
      <c r="O13" s="46" t="s">
        <v>40</v>
      </c>
      <c r="P13" s="46" t="s">
        <v>10</v>
      </c>
      <c r="Q13" s="47" t="s">
        <v>3</v>
      </c>
      <c r="R13" s="46" t="s">
        <v>40</v>
      </c>
      <c r="S13" s="46" t="s">
        <v>10</v>
      </c>
      <c r="T13" s="47" t="s">
        <v>3</v>
      </c>
      <c r="U13" s="142"/>
      <c r="V13" s="141"/>
      <c r="W13" s="141"/>
      <c r="X13" s="141"/>
      <c r="Y13" s="141"/>
      <c r="Z13" s="138"/>
      <c r="AA13" s="140"/>
      <c r="AB13" s="141"/>
    </row>
    <row r="14" spans="3:28">
      <c r="C14" s="48">
        <v>104</v>
      </c>
      <c r="D14" s="48" t="s">
        <v>41</v>
      </c>
      <c r="E14" s="48" t="s">
        <v>26</v>
      </c>
      <c r="F14" s="49">
        <v>76</v>
      </c>
      <c r="G14" s="50" t="str">
        <f>IF(F14&gt;90,"A*",IF(F14&gt;80,"A",IF(F14&gt;70,"B*",IF(F14&gt;60,"B",IF(F14&gt;50,"C*",IF(F14&gt;40,"C",IF(F14&gt;35,"D","NG")))))))</f>
        <v>B*</v>
      </c>
      <c r="H14" s="51" t="str">
        <f>IF(F14&gt;90,"4",IF(F14&gt;80,"3.6",IF(F14&gt;70,"3.2",IF(F14&gt;60,"2.8",IF(F14&gt;50,"2.4",IF(F14&gt;40,"2",IF(F14&gt;35,"1.6","d")))))))</f>
        <v>3.2</v>
      </c>
      <c r="I14" s="52">
        <v>87</v>
      </c>
      <c r="J14" s="50" t="str">
        <f>IF(I14&gt;90,"A*",IF(I14&gt;80,"A",IF(I14&gt;70,"B*",IF(I14&gt;60,"B",IF(I14&gt;50,"C*",IF(I14&gt;40,"C",IF(I14&gt;35,"D","NG")))))))</f>
        <v>A</v>
      </c>
      <c r="K14" s="51" t="str">
        <f>IF(I14&gt;90,"4",IF(I14&gt;80,"3.6",IF(I14&gt;70,"3.2",IF(I14&gt;60,"2.8",IF(I14&gt;50,"2.4",IF(I14&gt;40,"2",IF(I14&gt;35,"1.6","d")))))))</f>
        <v>3.6</v>
      </c>
      <c r="L14" s="52">
        <v>89</v>
      </c>
      <c r="M14" s="51" t="str">
        <f>IF(L14&gt;90,"A*",IF(L14&gt;80,"A",IF(L14&gt;70,"B*",IF(L14&gt;60,"B",IF(L14&gt;50,"C*",IF(L14&gt;40,"C",IF(L14&gt;35,"D","NG")))))))</f>
        <v>A</v>
      </c>
      <c r="N14" s="51" t="str">
        <f>IF(L14&gt;90,"4",IF(L14&gt;80,"3.6",IF(L14&gt;70,"3.2",IF(L14&gt;60,"2.8",IF(L14&gt;50,"2.4",IF(L14&gt;40,"2",IF(L14&gt;35,"1.6","d")))))))</f>
        <v>3.6</v>
      </c>
      <c r="O14" s="48">
        <v>82</v>
      </c>
      <c r="P14" s="51" t="str">
        <f>IF(O14&gt;90,"A*",IF(O14&gt;80,"A",IF(O14&gt;70,"B*",IF(O14&gt;60,"B",IF(O14&gt;50,"C*",IF(O14&gt;40,"C",IF(O14&gt;35,"D","NG")))))))</f>
        <v>A</v>
      </c>
      <c r="Q14" s="51" t="str">
        <f>IF(O14&gt;90,"4",IF(O14&gt;80,"3.6",IF(O14&gt;70,"3.2",IF(O14&gt;60,"2.8",IF(O14&gt;50,"2.4",IF(O14&gt;40,"2",IF(O14&gt;35,"1.6","d")))))))</f>
        <v>3.6</v>
      </c>
      <c r="R14" s="48">
        <v>99</v>
      </c>
      <c r="S14" s="53" t="str">
        <f>IF(R14&gt;90,"A*",IF(R14&gt;80,"A",IF(R14&gt;70,"B*",IF(R14&gt;60,"B",IF(R14&gt;50,"C*",IF(R14&gt;40,"C",IF(R14&gt;35,"D","NG")))))))</f>
        <v>A*</v>
      </c>
      <c r="T14" s="54" t="str">
        <f>IF(R14&gt;90,"4",IF(R14&gt;80,"3.6",IF(R14&gt;70,"3.2",IF(R14&gt;60,"2.8",IF(R14&gt;50,"2.4",IF(R14&gt;40,"2",IF(R14&gt;35,"1.6","d")))))))</f>
        <v>4</v>
      </c>
      <c r="U14" s="52">
        <f>F14+I14+L14+O14+R14</f>
        <v>433</v>
      </c>
      <c r="V14" s="48">
        <f>U14/$U$9*100</f>
        <v>96.222222222222214</v>
      </c>
      <c r="W14" s="55" t="str">
        <f>IF(V14&gt;90,"A*",IF(V14&gt;80,"A",IF(V14&gt;70,"B*",IF(V14&gt;60,"B",IF(V14&gt;50,"C*",IF(V14&gt;40,"C",IF(V14&gt;35,"D","NG")))))))</f>
        <v>A*</v>
      </c>
      <c r="X14" s="56" t="str">
        <f>IF(V14&gt;90,"4",IF(V14&gt;80,"3.6",IF(V14&gt;70,"3.2",IF(V14&gt;60,"2.8",IF(V14&gt;50,"2.4",IF(V14&gt;40,"2",IF(V14&gt;35,"1.6","d")))))))</f>
        <v>4</v>
      </c>
      <c r="Y14" s="57" t="str">
        <f>IF(V14&gt;80,"Distinction",IF(V14&gt;60,"First",IF(V14&gt;45,"second",IF(V14&gt;35,"Third","Fail"))))</f>
        <v>Distinction</v>
      </c>
      <c r="Z14" s="57" t="str">
        <f>IF(AND(F14&gt;=40,I14&gt;=40,L14&gt;=40,O14&gt;=40,R14&gt;=40),"PASS","Fail")</f>
        <v>PASS</v>
      </c>
      <c r="AA14" s="48">
        <f>RANK(V14,$V$14:$V$18)</f>
        <v>1</v>
      </c>
      <c r="AB14" s="78" t="s">
        <v>46</v>
      </c>
    </row>
    <row r="15" spans="3:28">
      <c r="C15" s="58">
        <v>101</v>
      </c>
      <c r="D15" s="58" t="s">
        <v>42</v>
      </c>
      <c r="E15" s="58" t="s">
        <v>26</v>
      </c>
      <c r="F15" s="49">
        <v>65</v>
      </c>
      <c r="G15" s="59" t="str">
        <f t="shared" ref="G15:G18" si="0">IF(F15&gt;90,"A*",IF(F15&gt;80,"A",IF(F15&gt;70,"B*",IF(F15&gt;60,"B",IF(F15&gt;50,"C*",IF(F15&gt;40,"C",IF(F15&gt;35,"D","NG")))))))</f>
        <v>B</v>
      </c>
      <c r="H15" s="60" t="str">
        <f t="shared" ref="H15:H17" si="1">IF(F15&gt;90,"4",IF(F15&gt;80,"3.6",IF(F15&gt;70,"3.2",IF(F15&gt;60,"2.8",IF(F15&gt;50,"2.4",IF(F15&gt;40,"2",IF(F15&gt;35,"1.6","d")))))))</f>
        <v>2.8</v>
      </c>
      <c r="I15" s="61">
        <v>99</v>
      </c>
      <c r="J15" s="59" t="str">
        <f t="shared" ref="J15:J18" si="2">IF(I15&gt;90,"A*",IF(I15&gt;80,"A",IF(I15&gt;70,"B*",IF(I15&gt;60,"B",IF(I15&gt;50,"C*",IF(I15&gt;40,"C",IF(I15&gt;35,"D","NG")))))))</f>
        <v>A*</v>
      </c>
      <c r="K15" s="60" t="str">
        <f t="shared" ref="K15:K18" si="3">IF(I15&gt;90,"4",IF(I15&gt;80,"3.6",IF(I15&gt;70,"3.2",IF(I15&gt;60,"2.8",IF(I15&gt;50,"2.4",IF(I15&gt;40,"2",IF(I15&gt;35,"1.6","d")))))))</f>
        <v>4</v>
      </c>
      <c r="L15" s="61">
        <v>67</v>
      </c>
      <c r="M15" s="60" t="str">
        <f t="shared" ref="M15:M18" si="4">IF(L15&gt;90,"A*",IF(L15&gt;80,"A",IF(L15&gt;70,"B*",IF(L15&gt;60,"B",IF(L15&gt;50,"C*",IF(L15&gt;40,"C",IF(L15&gt;35,"D","NG")))))))</f>
        <v>B</v>
      </c>
      <c r="N15" s="60" t="str">
        <f t="shared" ref="N15:N18" si="5">IF(L15&gt;90,"4",IF(L15&gt;80,"3.6",IF(L15&gt;70,"3.2",IF(L15&gt;60,"2.8",IF(L15&gt;50,"2.4",IF(L15&gt;40,"2",IF(L15&gt;35,"1.6","d")))))))</f>
        <v>2.8</v>
      </c>
      <c r="O15" s="58">
        <v>56</v>
      </c>
      <c r="P15" s="60" t="str">
        <f t="shared" ref="P15:P18" si="6">IF(O15&gt;90,"A*",IF(O15&gt;80,"A",IF(O15&gt;70,"B*",IF(O15&gt;60,"B",IF(O15&gt;50,"C*",IF(O15&gt;40,"C",IF(O15&gt;35,"D","NG")))))))</f>
        <v>C*</v>
      </c>
      <c r="Q15" s="60" t="str">
        <f t="shared" ref="Q15:Q18" si="7">IF(O15&gt;90,"4",IF(O15&gt;80,"3.6",IF(O15&gt;70,"3.2",IF(O15&gt;60,"2.8",IF(O15&gt;50,"2.4",IF(O15&gt;40,"2",IF(O15&gt;35,"1.6","d")))))))</f>
        <v>2.4</v>
      </c>
      <c r="R15" s="58">
        <v>44</v>
      </c>
      <c r="S15" s="62" t="str">
        <f t="shared" ref="S15:S18" si="8">IF(R15&gt;90,"A*",IF(R15&gt;80,"A",IF(R15&gt;70,"B*",IF(R15&gt;60,"B",IF(R15&gt;50,"C*",IF(R15&gt;40,"C",IF(R15&gt;35,"D","NG")))))))</f>
        <v>C</v>
      </c>
      <c r="T15" s="63" t="str">
        <f t="shared" ref="T15:T18" si="9">IF(R15&gt;90,"4",IF(R15&gt;80,"3.6",IF(R15&gt;70,"3.2",IF(R15&gt;60,"2.8",IF(R15&gt;50,"2.4",IF(R15&gt;40,"2",IF(R15&gt;35,"1.6","d")))))))</f>
        <v>2</v>
      </c>
      <c r="U15" s="61">
        <f t="shared" ref="U15:U18" si="10">F15+I15+L15+O15+R15</f>
        <v>331</v>
      </c>
      <c r="V15" s="58">
        <f t="shared" ref="V15:V18" si="11">U15/$U$9*100</f>
        <v>73.555555555555557</v>
      </c>
      <c r="W15" s="64" t="str">
        <f t="shared" ref="W15:W18" si="12">IF(V15&gt;90,"A*",IF(V15&gt;80,"A",IF(V15&gt;70,"B*",IF(V15&gt;60,"B",IF(V15&gt;50,"C*",IF(V15&gt;40,"C",IF(V15&gt;35,"D","NG")))))))</f>
        <v>B*</v>
      </c>
      <c r="X15" s="65" t="str">
        <f>IF(V15&gt;90,"4",IF(V15&gt;80,"3.6",IF(V15&gt;70,"3.2",IF(V15&gt;60,"2.8",IF(V15&gt;50,"2.4",IF(V15&gt;40,"2",IF(V15&gt;35,"1.6","d")))))))</f>
        <v>3.2</v>
      </c>
      <c r="Y15" s="66" t="str">
        <f>IF(V15&gt;80,"Distinction",IF(V15&gt;60,"First",IF(V15&gt;45,"Second",IF(V15&gt;35,"Third","Fail"))))</f>
        <v>First</v>
      </c>
      <c r="Z15" s="49" t="str">
        <f t="shared" ref="Z15:Z18" si="13">IF(AND(F15&gt;=40,I15&gt;=40,L15&gt;=40,O15&gt;=40,R15&gt;=40),"PASS","Fail")</f>
        <v>PASS</v>
      </c>
      <c r="AA15" s="58">
        <f t="shared" ref="AA15:AA18" si="14">RANK(V15,$V$14:$V$18)</f>
        <v>3</v>
      </c>
      <c r="AB15" s="78" t="s">
        <v>47</v>
      </c>
    </row>
    <row r="16" spans="3:28">
      <c r="C16" s="58">
        <v>108</v>
      </c>
      <c r="D16" s="58" t="s">
        <v>43</v>
      </c>
      <c r="E16" s="58" t="s">
        <v>30</v>
      </c>
      <c r="F16" s="49">
        <v>43</v>
      </c>
      <c r="G16" s="59" t="str">
        <f t="shared" si="0"/>
        <v>C</v>
      </c>
      <c r="H16" s="60" t="str">
        <f t="shared" si="1"/>
        <v>2</v>
      </c>
      <c r="I16" s="61">
        <v>5</v>
      </c>
      <c r="J16" s="59" t="str">
        <f t="shared" si="2"/>
        <v>NG</v>
      </c>
      <c r="K16" s="60" t="str">
        <f t="shared" si="3"/>
        <v>d</v>
      </c>
      <c r="L16" s="61">
        <v>56</v>
      </c>
      <c r="M16" s="60" t="str">
        <f t="shared" si="4"/>
        <v>C*</v>
      </c>
      <c r="N16" s="60" t="str">
        <f t="shared" si="5"/>
        <v>2.4</v>
      </c>
      <c r="O16" s="58">
        <v>78</v>
      </c>
      <c r="P16" s="60" t="str">
        <f t="shared" si="6"/>
        <v>B*</v>
      </c>
      <c r="Q16" s="60" t="str">
        <f t="shared" si="7"/>
        <v>3.2</v>
      </c>
      <c r="R16" s="58">
        <v>49</v>
      </c>
      <c r="S16" s="62" t="str">
        <f t="shared" si="8"/>
        <v>C</v>
      </c>
      <c r="T16" s="63" t="str">
        <f t="shared" si="9"/>
        <v>2</v>
      </c>
      <c r="U16" s="61">
        <f t="shared" si="10"/>
        <v>231</v>
      </c>
      <c r="V16" s="58">
        <f t="shared" si="11"/>
        <v>51.333333333333329</v>
      </c>
      <c r="W16" s="64" t="str">
        <f t="shared" si="12"/>
        <v>C*</v>
      </c>
      <c r="X16" s="65" t="str">
        <f t="shared" ref="X16:X18" si="15">IF(V16&gt;90,"4",IF(V16&gt;80,"3.6",IF(V16&gt;70,"3.2",IF(V16&gt;60,"2.8",IF(V16&gt;50,"2.4",IF(V16&gt;40,"2",IF(V16&gt;35,"1.6","d")))))))</f>
        <v>2.4</v>
      </c>
      <c r="Y16" s="66" t="str">
        <f t="shared" ref="Y16:Y18" si="16">IF(V16&gt;80,"Distinction",IF(V16&gt;60,"First",IF(V16&gt;45,"Second",IF(V16&gt;35,"Third","Fail"))))</f>
        <v>Second</v>
      </c>
      <c r="Z16" s="49" t="str">
        <f t="shared" si="13"/>
        <v>Fail</v>
      </c>
      <c r="AA16" s="58">
        <f t="shared" si="14"/>
        <v>4</v>
      </c>
      <c r="AB16" s="78" t="s">
        <v>48</v>
      </c>
    </row>
    <row r="17" spans="3:28">
      <c r="C17" s="58">
        <v>106</v>
      </c>
      <c r="D17" s="58" t="s">
        <v>44</v>
      </c>
      <c r="E17" s="58" t="s">
        <v>30</v>
      </c>
      <c r="F17" s="49">
        <v>67</v>
      </c>
      <c r="G17" s="59" t="str">
        <f t="shared" si="0"/>
        <v>B</v>
      </c>
      <c r="H17" s="60" t="str">
        <f t="shared" si="1"/>
        <v>2.8</v>
      </c>
      <c r="I17" s="61">
        <v>9</v>
      </c>
      <c r="J17" s="59" t="str">
        <f t="shared" si="2"/>
        <v>NG</v>
      </c>
      <c r="K17" s="60" t="str">
        <f t="shared" si="3"/>
        <v>d</v>
      </c>
      <c r="L17" s="61">
        <v>45</v>
      </c>
      <c r="M17" s="60" t="str">
        <f t="shared" si="4"/>
        <v>C</v>
      </c>
      <c r="N17" s="60" t="str">
        <f t="shared" si="5"/>
        <v>2</v>
      </c>
      <c r="O17" s="58">
        <v>3</v>
      </c>
      <c r="P17" s="60" t="str">
        <f t="shared" si="6"/>
        <v>NG</v>
      </c>
      <c r="Q17" s="60" t="str">
        <f t="shared" si="7"/>
        <v>d</v>
      </c>
      <c r="R17" s="58">
        <v>34</v>
      </c>
      <c r="S17" s="62" t="str">
        <f t="shared" si="8"/>
        <v>NG</v>
      </c>
      <c r="T17" s="63" t="str">
        <f t="shared" si="9"/>
        <v>d</v>
      </c>
      <c r="U17" s="61">
        <f t="shared" si="10"/>
        <v>158</v>
      </c>
      <c r="V17" s="58">
        <f t="shared" si="11"/>
        <v>35.111111111111107</v>
      </c>
      <c r="W17" s="64" t="str">
        <f t="shared" si="12"/>
        <v>D</v>
      </c>
      <c r="X17" s="65" t="str">
        <f t="shared" si="15"/>
        <v>1.6</v>
      </c>
      <c r="Y17" s="66" t="str">
        <f t="shared" si="16"/>
        <v>Third</v>
      </c>
      <c r="Z17" s="49" t="str">
        <f t="shared" si="13"/>
        <v>Fail</v>
      </c>
      <c r="AA17" s="58">
        <f t="shared" si="14"/>
        <v>5</v>
      </c>
      <c r="AB17" s="78" t="s">
        <v>49</v>
      </c>
    </row>
    <row r="18" spans="3:28">
      <c r="C18" s="67">
        <v>105</v>
      </c>
      <c r="D18" s="67" t="s">
        <v>45</v>
      </c>
      <c r="E18" s="67" t="s">
        <v>26</v>
      </c>
      <c r="F18" s="68">
        <v>98</v>
      </c>
      <c r="G18" s="69" t="str">
        <f t="shared" si="0"/>
        <v>A*</v>
      </c>
      <c r="H18" s="70" t="str">
        <f t="shared" ref="H18" si="17">IF(G18&gt;90,"4",IF(G18&gt;80,"3.6",IF(G18&gt;70,"3.2",IF(G18&gt;60,"2.8",IF(G18&gt;50,"2.4",IF(G18&gt;40,"2",IF(G18&gt;35,"1.6","d")))))))</f>
        <v>4</v>
      </c>
      <c r="I18" s="71">
        <v>99</v>
      </c>
      <c r="J18" s="69" t="str">
        <f t="shared" si="2"/>
        <v>A*</v>
      </c>
      <c r="K18" s="70" t="str">
        <f t="shared" si="3"/>
        <v>4</v>
      </c>
      <c r="L18" s="71">
        <v>60</v>
      </c>
      <c r="M18" s="70" t="str">
        <f t="shared" si="4"/>
        <v>C*</v>
      </c>
      <c r="N18" s="70" t="str">
        <f t="shared" si="5"/>
        <v>2.4</v>
      </c>
      <c r="O18" s="67">
        <v>70</v>
      </c>
      <c r="P18" s="70" t="str">
        <f t="shared" si="6"/>
        <v>B</v>
      </c>
      <c r="Q18" s="70" t="str">
        <f t="shared" si="7"/>
        <v>2.8</v>
      </c>
      <c r="R18" s="67">
        <v>99</v>
      </c>
      <c r="S18" s="72" t="str">
        <f t="shared" si="8"/>
        <v>A*</v>
      </c>
      <c r="T18" s="73" t="str">
        <f t="shared" si="9"/>
        <v>4</v>
      </c>
      <c r="U18" s="71">
        <f t="shared" si="10"/>
        <v>426</v>
      </c>
      <c r="V18" s="67">
        <f t="shared" si="11"/>
        <v>94.666666666666671</v>
      </c>
      <c r="W18" s="74" t="str">
        <f t="shared" si="12"/>
        <v>A*</v>
      </c>
      <c r="X18" s="75" t="str">
        <f t="shared" si="15"/>
        <v>4</v>
      </c>
      <c r="Y18" s="76" t="str">
        <f t="shared" si="16"/>
        <v>Distinction</v>
      </c>
      <c r="Z18" s="68" t="str">
        <f t="shared" si="13"/>
        <v>PASS</v>
      </c>
      <c r="AA18" s="67">
        <f t="shared" si="14"/>
        <v>2</v>
      </c>
      <c r="AB18" s="44" t="s">
        <v>50</v>
      </c>
    </row>
  </sheetData>
  <mergeCells count="29">
    <mergeCell ref="Z12:Z13"/>
    <mergeCell ref="AA12:AA13"/>
    <mergeCell ref="AB12:AB13"/>
    <mergeCell ref="R12:T12"/>
    <mergeCell ref="U12:U13"/>
    <mergeCell ref="V12:V13"/>
    <mergeCell ref="W12:W13"/>
    <mergeCell ref="X12:X13"/>
    <mergeCell ref="Y12:Y13"/>
    <mergeCell ref="R9:T9"/>
    <mergeCell ref="C10:E10"/>
    <mergeCell ref="C11:E11"/>
    <mergeCell ref="C12:C13"/>
    <mergeCell ref="D12:D13"/>
    <mergeCell ref="E12:E13"/>
    <mergeCell ref="F12:H12"/>
    <mergeCell ref="I12:K12"/>
    <mergeCell ref="L12:N12"/>
    <mergeCell ref="O12:Q12"/>
    <mergeCell ref="C9:E9"/>
    <mergeCell ref="F9:H9"/>
    <mergeCell ref="I9:K9"/>
    <mergeCell ref="L9:N9"/>
    <mergeCell ref="O9:Q9"/>
    <mergeCell ref="J3:M3"/>
    <mergeCell ref="K5:L5"/>
    <mergeCell ref="W5:Y5"/>
    <mergeCell ref="C7:E7"/>
    <mergeCell ref="C8:U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0CCA-D2F9-43CA-87CF-35605E35F201}">
  <dimension ref="E12:M47"/>
  <sheetViews>
    <sheetView showGridLines="0" topLeftCell="D11" zoomScale="75" zoomScaleNormal="70" workbookViewId="0">
      <selection activeCell="J20" sqref="J20"/>
    </sheetView>
  </sheetViews>
  <sheetFormatPr defaultRowHeight="14.5"/>
  <cols>
    <col min="5" max="5" width="12.453125" customWidth="1"/>
    <col min="6" max="6" width="2.08984375" customWidth="1"/>
    <col min="10" max="10" width="17.36328125" style="79" customWidth="1"/>
    <col min="11" max="11" width="10.26953125" style="79" customWidth="1"/>
    <col min="12" max="12" width="9.453125" style="79" customWidth="1"/>
    <col min="13" max="13" width="6.1796875" customWidth="1"/>
  </cols>
  <sheetData>
    <row r="12" spans="6:13" ht="18" customHeight="1" thickBot="1"/>
    <row r="13" spans="6:13" ht="26" customHeight="1">
      <c r="F13" s="21"/>
      <c r="G13" s="15"/>
      <c r="H13" s="147" t="s">
        <v>20</v>
      </c>
      <c r="I13" s="147"/>
      <c r="J13" s="147"/>
      <c r="K13" s="147"/>
      <c r="L13" s="86" t="s">
        <v>24</v>
      </c>
      <c r="M13" s="22"/>
    </row>
    <row r="14" spans="6:13">
      <c r="F14" s="6"/>
      <c r="G14" s="7"/>
      <c r="H14" s="113" t="s">
        <v>19</v>
      </c>
      <c r="I14" s="113"/>
      <c r="J14" s="113"/>
      <c r="K14" s="113"/>
      <c r="L14" s="80"/>
      <c r="M14" s="8"/>
    </row>
    <row r="15" spans="6:13" ht="18.5">
      <c r="F15" s="6"/>
      <c r="G15" s="7"/>
      <c r="H15" s="148" t="s">
        <v>18</v>
      </c>
      <c r="I15" s="148"/>
      <c r="J15" s="148"/>
      <c r="K15" s="148"/>
      <c r="L15" s="80"/>
      <c r="M15" s="8"/>
    </row>
    <row r="16" spans="6:13">
      <c r="F16" s="6"/>
      <c r="G16" s="7"/>
      <c r="H16" s="7"/>
      <c r="I16" s="7"/>
      <c r="J16" s="80"/>
      <c r="K16" s="80"/>
      <c r="L16" s="80"/>
      <c r="M16" s="8"/>
    </row>
    <row r="17" spans="5:13">
      <c r="F17" s="2"/>
      <c r="G17" s="3"/>
      <c r="H17" s="3"/>
      <c r="I17" s="3"/>
      <c r="J17" s="12" t="s">
        <v>17</v>
      </c>
      <c r="K17" s="4"/>
      <c r="L17" s="4"/>
      <c r="M17" s="5"/>
    </row>
    <row r="18" spans="5:13">
      <c r="F18" s="6"/>
      <c r="G18" s="7"/>
      <c r="H18" s="7"/>
      <c r="I18" s="7"/>
      <c r="J18" s="80"/>
      <c r="K18" s="80"/>
      <c r="L18" s="80"/>
      <c r="M18" s="8"/>
    </row>
    <row r="19" spans="5:13">
      <c r="F19" s="6"/>
      <c r="G19" s="10"/>
      <c r="H19" s="10" t="s">
        <v>15</v>
      </c>
      <c r="I19" s="10"/>
      <c r="J19" s="87">
        <v>108</v>
      </c>
      <c r="K19" s="11" t="s">
        <v>16</v>
      </c>
      <c r="L19" s="81" t="str">
        <f>IF(J19="","",VLOOKUP(J19,'Result Sheet'!C14:AB18,3,0))</f>
        <v>Female</v>
      </c>
      <c r="M19" s="8"/>
    </row>
    <row r="20" spans="5:13">
      <c r="F20" s="6"/>
      <c r="G20" s="10"/>
      <c r="H20" s="10"/>
      <c r="I20" s="10"/>
      <c r="J20" s="11"/>
      <c r="K20" s="11"/>
      <c r="L20" s="80"/>
      <c r="M20" s="8"/>
    </row>
    <row r="21" spans="5:13">
      <c r="F21" s="6"/>
      <c r="G21" s="149" t="s">
        <v>14</v>
      </c>
      <c r="H21" s="149"/>
      <c r="I21" s="11"/>
      <c r="J21" s="87" t="str">
        <f>IF(J19="","",VLOOKUP(J19,'Result Sheet'!C12:AA18,2,0))</f>
        <v>Gita Shrestha</v>
      </c>
      <c r="K21" s="11" t="s">
        <v>13</v>
      </c>
      <c r="L21" s="81" t="s">
        <v>51</v>
      </c>
      <c r="M21" s="8"/>
    </row>
    <row r="22" spans="5:13">
      <c r="F22" s="6"/>
      <c r="G22" s="10"/>
      <c r="H22" s="10"/>
      <c r="I22" s="10"/>
      <c r="J22" s="11"/>
      <c r="K22" s="11"/>
      <c r="L22" s="80"/>
      <c r="M22" s="8"/>
    </row>
    <row r="23" spans="5:13">
      <c r="F23" s="6"/>
      <c r="G23" s="149" t="s">
        <v>11</v>
      </c>
      <c r="H23" s="149"/>
      <c r="I23" s="11"/>
      <c r="J23" s="87" t="str">
        <f>IF(J19="","",VLOOKUP(J19,'Result Sheet'!C14:AB18,26,0))</f>
        <v>Hari</v>
      </c>
      <c r="K23" s="11" t="s">
        <v>12</v>
      </c>
      <c r="L23" s="81" t="s">
        <v>52</v>
      </c>
      <c r="M23" s="8"/>
    </row>
    <row r="24" spans="5:13">
      <c r="F24" s="6"/>
      <c r="G24" s="10"/>
      <c r="H24" s="10"/>
      <c r="I24" s="10"/>
      <c r="J24" s="11"/>
      <c r="K24" s="11"/>
      <c r="L24" s="80"/>
      <c r="M24" s="8"/>
    </row>
    <row r="25" spans="5:13">
      <c r="E25" s="1"/>
      <c r="F25" s="6"/>
      <c r="G25" s="9" t="s">
        <v>0</v>
      </c>
      <c r="H25" s="9" t="s">
        <v>1</v>
      </c>
      <c r="I25" s="9"/>
      <c r="J25" s="13" t="s">
        <v>2</v>
      </c>
      <c r="K25" s="13" t="s">
        <v>3</v>
      </c>
      <c r="L25" s="13" t="s">
        <v>4</v>
      </c>
      <c r="M25" s="8"/>
    </row>
    <row r="26" spans="5:13">
      <c r="F26" s="6"/>
      <c r="G26" s="23">
        <v>1</v>
      </c>
      <c r="H26" s="23" t="s">
        <v>5</v>
      </c>
      <c r="I26" s="23"/>
      <c r="J26" s="81" t="str">
        <f>IF(J19="","",VLOOKUP(J19,'Result Sheet'!C14:AB18,5,0))</f>
        <v>C</v>
      </c>
      <c r="K26" s="81" t="str">
        <f>IF(J19="","",VLOOKUP(J19,'Result Sheet'!C14:AB18,6,0))</f>
        <v>2</v>
      </c>
      <c r="L26" s="81"/>
      <c r="M26" s="8"/>
    </row>
    <row r="27" spans="5:13">
      <c r="F27" s="6"/>
      <c r="G27" s="23">
        <v>2</v>
      </c>
      <c r="H27" s="23" t="s">
        <v>6</v>
      </c>
      <c r="I27" s="23"/>
      <c r="J27" s="81" t="str">
        <f>IF(J19="","",VLOOKUP(J19,'Result Sheet'!C14:AB18,8,0))</f>
        <v>NG</v>
      </c>
      <c r="K27" s="81" t="str">
        <f>IF(J19="","",VLOOKUP(J19,'Result Sheet'!C14:AB18,9,0))</f>
        <v>d</v>
      </c>
      <c r="L27" s="81"/>
      <c r="M27" s="8"/>
    </row>
    <row r="28" spans="5:13">
      <c r="F28" s="6"/>
      <c r="G28" s="23">
        <v>3</v>
      </c>
      <c r="H28" s="23" t="s">
        <v>7</v>
      </c>
      <c r="I28" s="23"/>
      <c r="J28" s="81" t="str">
        <f>IF(J19="","",VLOOKUP(J19,'Result Sheet'!C14:AB18,11,0))</f>
        <v>C*</v>
      </c>
      <c r="K28" s="81" t="str">
        <f>IF(J19="","",VLOOKUP(J19,'Result Sheet'!C14:AB18,12,0))</f>
        <v>2.4</v>
      </c>
      <c r="L28" s="81"/>
      <c r="M28" s="8"/>
    </row>
    <row r="29" spans="5:13">
      <c r="F29" s="6"/>
      <c r="G29" s="23">
        <v>4</v>
      </c>
      <c r="H29" s="23" t="s">
        <v>8</v>
      </c>
      <c r="I29" s="23"/>
      <c r="J29" s="81" t="str">
        <f>IF(J19="","",VLOOKUP(J19,'Result Sheet'!C14:AB18,14,0))</f>
        <v>B*</v>
      </c>
      <c r="K29" s="81" t="str">
        <f>IF(J19="","",VLOOKUP(J19,'Result Sheet'!C14:AB18,15,0))</f>
        <v>3.2</v>
      </c>
      <c r="L29" s="81"/>
      <c r="M29" s="8"/>
    </row>
    <row r="30" spans="5:13">
      <c r="F30" s="6"/>
      <c r="G30" s="23">
        <v>5</v>
      </c>
      <c r="H30" s="23" t="s">
        <v>9</v>
      </c>
      <c r="I30" s="23"/>
      <c r="J30" s="81" t="str">
        <f>IF(J19="","",VLOOKUP(J19,'Result Sheet'!C14:AB18,17,0))</f>
        <v>C</v>
      </c>
      <c r="K30" s="81" t="str">
        <f>IF(J19="","",VLOOKUP(J19,'Result Sheet'!C14:AB18,18,0))</f>
        <v>2</v>
      </c>
      <c r="L30" s="81"/>
      <c r="M30" s="8"/>
    </row>
    <row r="31" spans="5:13">
      <c r="F31" s="6"/>
      <c r="G31" s="146" t="s">
        <v>10</v>
      </c>
      <c r="H31" s="146"/>
      <c r="I31" s="146"/>
      <c r="J31" s="146"/>
      <c r="K31" s="82" t="str">
        <f>IF(J19="","",VLOOKUP(J19,'Result Sheet'!C14:AB18,21,0))</f>
        <v>C*</v>
      </c>
      <c r="L31" s="77"/>
      <c r="M31" s="8"/>
    </row>
    <row r="32" spans="5:13" ht="15" thickBot="1">
      <c r="F32" s="20"/>
      <c r="G32" s="146" t="s">
        <v>3</v>
      </c>
      <c r="H32" s="146"/>
      <c r="I32" s="146"/>
      <c r="J32" s="146"/>
      <c r="K32" s="83" t="str">
        <f>IF(J19="","",VLOOKUP(J19,'Result Sheet'!C14:AB18,22,0))</f>
        <v>2.4</v>
      </c>
      <c r="L32" s="56"/>
      <c r="M32" s="8"/>
    </row>
    <row r="33" spans="6:13">
      <c r="F33" s="6"/>
      <c r="G33" s="7"/>
      <c r="H33" s="7"/>
      <c r="I33" s="7"/>
      <c r="J33" s="80"/>
      <c r="K33" s="84"/>
      <c r="L33" s="84"/>
      <c r="M33" s="8"/>
    </row>
    <row r="34" spans="6:13">
      <c r="F34" s="6"/>
      <c r="G34" s="7"/>
      <c r="H34" s="7"/>
      <c r="I34" s="7"/>
      <c r="J34" s="80"/>
      <c r="K34" s="80"/>
      <c r="L34" s="80"/>
      <c r="M34" s="8"/>
    </row>
    <row r="35" spans="6:13">
      <c r="F35" s="6"/>
      <c r="G35" s="7"/>
      <c r="H35" s="143" t="s">
        <v>21</v>
      </c>
      <c r="I35" s="143"/>
      <c r="J35" s="13" t="s">
        <v>22</v>
      </c>
      <c r="K35" s="80"/>
      <c r="L35" s="80"/>
      <c r="M35" s="8"/>
    </row>
    <row r="36" spans="6:13">
      <c r="F36" s="16"/>
      <c r="G36" s="7"/>
      <c r="H36" s="144" t="str">
        <f>IF(J19="","",VLOOKUP(J19,'Result Sheet'!C14:AB18,23,0))</f>
        <v>Second</v>
      </c>
      <c r="I36" s="145"/>
      <c r="J36" s="77" t="str">
        <f>IF(J19="","",VLOOKUP(J19,'Result Sheet'!C14:AB18,24,0))</f>
        <v>Fail</v>
      </c>
      <c r="K36" s="80"/>
      <c r="L36" s="80"/>
      <c r="M36" s="8"/>
    </row>
    <row r="37" spans="6:13" ht="15" thickBot="1">
      <c r="F37" s="17"/>
      <c r="G37" s="18"/>
      <c r="H37" s="18"/>
      <c r="I37" s="18"/>
      <c r="J37" s="85"/>
      <c r="K37" s="85"/>
      <c r="L37" s="85"/>
      <c r="M37" s="19"/>
    </row>
    <row r="47" spans="6:13" ht="4.5" customHeight="1"/>
  </sheetData>
  <mergeCells count="9">
    <mergeCell ref="H35:I35"/>
    <mergeCell ref="H36:I36"/>
    <mergeCell ref="G31:J31"/>
    <mergeCell ref="G32:J32"/>
    <mergeCell ref="H13:K13"/>
    <mergeCell ref="H14:K14"/>
    <mergeCell ref="H15:K15"/>
    <mergeCell ref="G23:H23"/>
    <mergeCell ref="G21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34B9-7EBE-483C-8FCA-86D4ABDCC690}">
  <dimension ref="B2:H10"/>
  <sheetViews>
    <sheetView workbookViewId="0">
      <selection activeCell="D5" sqref="D5"/>
    </sheetView>
  </sheetViews>
  <sheetFormatPr defaultRowHeight="14.5"/>
  <cols>
    <col min="2" max="2" width="6.81640625" customWidth="1"/>
    <col min="3" max="3" width="14.26953125" bestFit="1" customWidth="1"/>
  </cols>
  <sheetData>
    <row r="2" spans="2:8">
      <c r="F2" s="89" t="s">
        <v>53</v>
      </c>
      <c r="G2" s="89" t="s">
        <v>57</v>
      </c>
      <c r="H2" s="89" t="s">
        <v>3</v>
      </c>
    </row>
    <row r="3" spans="2:8">
      <c r="B3" s="89" t="s">
        <v>53</v>
      </c>
      <c r="C3" s="89" t="s">
        <v>54</v>
      </c>
      <c r="F3" s="88">
        <v>0</v>
      </c>
      <c r="G3" s="88" t="s">
        <v>58</v>
      </c>
      <c r="H3" s="88" t="s">
        <v>59</v>
      </c>
    </row>
    <row r="4" spans="2:8">
      <c r="B4" s="88">
        <v>0</v>
      </c>
      <c r="C4" s="88" t="s">
        <v>55</v>
      </c>
      <c r="F4" s="88">
        <v>35</v>
      </c>
      <c r="G4" s="88" t="s">
        <v>59</v>
      </c>
      <c r="H4" s="88">
        <v>1.6</v>
      </c>
    </row>
    <row r="5" spans="2:8">
      <c r="B5" s="88">
        <v>35</v>
      </c>
      <c r="C5" s="88" t="s">
        <v>56</v>
      </c>
      <c r="F5" s="88">
        <v>40</v>
      </c>
      <c r="G5" s="88" t="s">
        <v>60</v>
      </c>
      <c r="H5" s="88">
        <v>2</v>
      </c>
    </row>
    <row r="6" spans="2:8">
      <c r="B6" s="88">
        <v>45</v>
      </c>
      <c r="C6" s="88" t="s">
        <v>66</v>
      </c>
      <c r="F6" s="88">
        <v>50</v>
      </c>
      <c r="G6" s="88" t="s">
        <v>61</v>
      </c>
      <c r="H6" s="88">
        <v>2.4</v>
      </c>
    </row>
    <row r="7" spans="2:8">
      <c r="B7" s="88">
        <v>60</v>
      </c>
      <c r="C7" s="88" t="s">
        <v>67</v>
      </c>
      <c r="F7" s="88">
        <v>60</v>
      </c>
      <c r="G7" s="88" t="s">
        <v>62</v>
      </c>
      <c r="H7" s="88">
        <v>2.8</v>
      </c>
    </row>
    <row r="8" spans="2:8">
      <c r="B8" s="88">
        <v>80</v>
      </c>
      <c r="C8" s="88" t="s">
        <v>68</v>
      </c>
      <c r="F8" s="88">
        <v>70</v>
      </c>
      <c r="G8" s="88" t="s">
        <v>63</v>
      </c>
      <c r="H8" s="88">
        <v>3.2</v>
      </c>
    </row>
    <row r="9" spans="2:8">
      <c r="F9" s="88">
        <v>80</v>
      </c>
      <c r="G9" s="88" t="s">
        <v>64</v>
      </c>
      <c r="H9" s="88">
        <v>3.6</v>
      </c>
    </row>
    <row r="10" spans="2:8">
      <c r="F10" s="88">
        <v>90</v>
      </c>
      <c r="G10" s="88" t="s">
        <v>65</v>
      </c>
      <c r="H10" s="8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B2C3-C2FE-4B3F-993C-5EB76D253D02}">
  <dimension ref="C2:AB25"/>
  <sheetViews>
    <sheetView showGridLines="0" zoomScale="64" zoomScaleNormal="41" workbookViewId="0">
      <selection activeCell="G2" sqref="G2"/>
    </sheetView>
  </sheetViews>
  <sheetFormatPr defaultRowHeight="14.5"/>
  <cols>
    <col min="2" max="2" width="5.08984375" customWidth="1"/>
    <col min="3" max="3" width="11.26953125" customWidth="1"/>
    <col min="4" max="4" width="20.6328125" customWidth="1"/>
    <col min="5" max="5" width="9.81640625" customWidth="1"/>
    <col min="6" max="6" width="9.1796875" customWidth="1"/>
    <col min="7" max="7" width="9.90625" customWidth="1"/>
    <col min="8" max="8" width="9.6328125" customWidth="1"/>
    <col min="9" max="9" width="7.90625" customWidth="1"/>
    <col min="10" max="10" width="10.453125" customWidth="1"/>
    <col min="11" max="11" width="10.54296875" customWidth="1"/>
    <col min="17" max="17" width="9.1796875" customWidth="1"/>
    <col min="20" max="20" width="11" customWidth="1"/>
    <col min="21" max="21" width="18.26953125" customWidth="1"/>
    <col min="22" max="22" width="11" customWidth="1"/>
    <col min="23" max="23" width="9.90625" customWidth="1"/>
    <col min="24" max="24" width="12.1796875" customWidth="1"/>
    <col min="25" max="25" width="11.7265625" customWidth="1"/>
    <col min="26" max="26" width="10.36328125" customWidth="1"/>
    <col min="27" max="27" width="9" customWidth="1"/>
    <col min="28" max="28" width="15.453125" customWidth="1"/>
  </cols>
  <sheetData>
    <row r="2" spans="3:28" ht="37">
      <c r="G2" s="174" t="s">
        <v>70</v>
      </c>
    </row>
    <row r="3" spans="3:28" ht="26">
      <c r="C3" s="24"/>
      <c r="D3" s="25"/>
      <c r="E3" s="25"/>
      <c r="F3" s="25"/>
      <c r="G3" s="25"/>
      <c r="H3" s="25"/>
      <c r="I3" s="25"/>
      <c r="J3" s="112" t="s">
        <v>20</v>
      </c>
      <c r="K3" s="112"/>
      <c r="L3" s="112"/>
      <c r="M3" s="112"/>
      <c r="N3" s="25"/>
      <c r="O3" s="25"/>
      <c r="P3" s="25"/>
      <c r="Q3" s="25"/>
      <c r="R3" s="25"/>
      <c r="S3" s="25"/>
      <c r="T3" s="25"/>
      <c r="U3" s="25"/>
      <c r="V3" s="26"/>
      <c r="W3" s="27"/>
      <c r="X3" s="27"/>
      <c r="Y3" s="27"/>
      <c r="Z3" s="27"/>
      <c r="AA3" s="28"/>
    </row>
    <row r="4" spans="3:28"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29"/>
      <c r="W4" s="30"/>
      <c r="X4" s="30"/>
      <c r="Y4" s="30"/>
      <c r="Z4" s="30"/>
      <c r="AA4" s="31"/>
    </row>
    <row r="5" spans="3:28">
      <c r="C5" s="91"/>
      <c r="D5" s="92"/>
      <c r="E5" s="92"/>
      <c r="F5" s="92"/>
      <c r="G5" s="92"/>
      <c r="H5" s="92"/>
      <c r="I5" s="93"/>
      <c r="J5" s="92"/>
      <c r="K5" s="150" t="s">
        <v>19</v>
      </c>
      <c r="L5" s="150"/>
      <c r="M5" s="92"/>
      <c r="N5" s="92"/>
      <c r="O5" s="92"/>
      <c r="P5" s="92"/>
      <c r="Q5" s="92"/>
      <c r="R5" s="92"/>
      <c r="S5" s="92"/>
      <c r="T5" s="92"/>
      <c r="U5" s="92"/>
      <c r="V5" s="94"/>
      <c r="W5" s="151" t="s">
        <v>25</v>
      </c>
      <c r="X5" s="152"/>
      <c r="Y5" s="153"/>
      <c r="Z5" s="96">
        <f>COUNTA(D14:D18)</f>
        <v>5</v>
      </c>
      <c r="AA5" s="97"/>
      <c r="AB5" s="90"/>
    </row>
    <row r="6" spans="3:28">
      <c r="C6" s="91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4"/>
      <c r="W6" s="98" t="s">
        <v>26</v>
      </c>
      <c r="X6" s="98">
        <f>COUNTIF(E14:E18,"Male")</f>
        <v>3</v>
      </c>
      <c r="Y6" s="98" t="s">
        <v>27</v>
      </c>
      <c r="Z6" s="99">
        <f>COUNTIF(Z14:Z18,"PASS")</f>
        <v>1</v>
      </c>
      <c r="AA6" s="97"/>
      <c r="AB6" s="90"/>
    </row>
    <row r="7" spans="3:28" ht="20.5" customHeight="1">
      <c r="C7" s="154" t="s">
        <v>28</v>
      </c>
      <c r="D7" s="155"/>
      <c r="E7" s="155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 t="s">
        <v>29</v>
      </c>
      <c r="R7" s="92"/>
      <c r="S7" s="92"/>
      <c r="T7" s="92"/>
      <c r="U7" s="92"/>
      <c r="V7" s="94"/>
      <c r="W7" s="100" t="s">
        <v>30</v>
      </c>
      <c r="X7" s="100">
        <f>COUNTIF(E14:E18,"Female")</f>
        <v>2</v>
      </c>
      <c r="Y7" s="100" t="s">
        <v>31</v>
      </c>
      <c r="Z7" s="101">
        <f>COUNTIF(Z14:Z18,"Fail")</f>
        <v>4</v>
      </c>
      <c r="AA7" s="97"/>
      <c r="AB7" s="90"/>
    </row>
    <row r="8" spans="3:28" ht="17.5" customHeight="1">
      <c r="C8" s="119" t="s">
        <v>32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94"/>
      <c r="W8" s="102"/>
      <c r="X8" s="102"/>
      <c r="Y8" s="102"/>
      <c r="Z8" s="102"/>
      <c r="AA8" s="97"/>
      <c r="AB8" s="90"/>
    </row>
    <row r="9" spans="3:28">
      <c r="C9" s="156" t="s">
        <v>33</v>
      </c>
      <c r="D9" s="157"/>
      <c r="E9" s="158"/>
      <c r="F9" s="156">
        <v>100</v>
      </c>
      <c r="G9" s="157"/>
      <c r="H9" s="158"/>
      <c r="I9" s="156">
        <v>100</v>
      </c>
      <c r="J9" s="157"/>
      <c r="K9" s="158"/>
      <c r="L9" s="156">
        <v>100</v>
      </c>
      <c r="M9" s="157"/>
      <c r="N9" s="158"/>
      <c r="O9" s="156">
        <v>100</v>
      </c>
      <c r="P9" s="157"/>
      <c r="Q9" s="158"/>
      <c r="R9" s="156">
        <v>50</v>
      </c>
      <c r="S9" s="157"/>
      <c r="T9" s="158"/>
      <c r="U9" s="103">
        <f>SUM(F9:T9)</f>
        <v>450</v>
      </c>
      <c r="V9" s="104"/>
      <c r="W9" s="102"/>
      <c r="X9" s="102"/>
      <c r="Y9" s="102"/>
      <c r="Z9" s="102"/>
      <c r="AA9" s="97"/>
      <c r="AB9" s="90"/>
    </row>
    <row r="10" spans="3:28">
      <c r="C10" s="159" t="s">
        <v>34</v>
      </c>
      <c r="D10" s="160"/>
      <c r="E10" s="161"/>
      <c r="F10" s="98">
        <f>MAX(F14:F18)</f>
        <v>98</v>
      </c>
      <c r="G10" s="98"/>
      <c r="H10" s="99"/>
      <c r="I10" s="98">
        <f>MAX(I14:I18)</f>
        <v>99</v>
      </c>
      <c r="J10" s="98"/>
      <c r="K10" s="99"/>
      <c r="L10" s="98">
        <f>MAX(L14:L18)</f>
        <v>89</v>
      </c>
      <c r="M10" s="98"/>
      <c r="N10" s="99"/>
      <c r="O10" s="98">
        <f>MAX(O14:O18)</f>
        <v>82</v>
      </c>
      <c r="P10" s="98"/>
      <c r="Q10" s="99"/>
      <c r="R10" s="98">
        <f>MAX(R14:R18)</f>
        <v>49</v>
      </c>
      <c r="S10" s="98"/>
      <c r="T10" s="99"/>
      <c r="U10" s="99"/>
      <c r="V10" s="55"/>
      <c r="W10" s="55"/>
      <c r="X10" s="55"/>
      <c r="Y10" s="55"/>
      <c r="Z10" s="55"/>
      <c r="AA10" s="105"/>
      <c r="AB10" s="90"/>
    </row>
    <row r="11" spans="3:28">
      <c r="C11" s="162" t="s">
        <v>35</v>
      </c>
      <c r="D11" s="163"/>
      <c r="E11" s="164"/>
      <c r="F11" s="100">
        <f>MIN(F14:F18)</f>
        <v>43</v>
      </c>
      <c r="G11" s="100"/>
      <c r="H11" s="99"/>
      <c r="I11" s="100">
        <f>MIN(I14:I18)</f>
        <v>5</v>
      </c>
      <c r="J11" s="100"/>
      <c r="K11" s="99"/>
      <c r="L11" s="100">
        <f>MIN(L14:L18)</f>
        <v>45</v>
      </c>
      <c r="M11" s="100"/>
      <c r="N11" s="99"/>
      <c r="O11" s="100">
        <f>MIN(O14:O18)</f>
        <v>3</v>
      </c>
      <c r="P11" s="100"/>
      <c r="Q11" s="99"/>
      <c r="R11" s="100">
        <f>MIN(R14:R18)</f>
        <v>34</v>
      </c>
      <c r="S11" s="100"/>
      <c r="T11" s="99"/>
      <c r="U11" s="99"/>
      <c r="V11" s="74"/>
      <c r="W11" s="74"/>
      <c r="X11" s="74"/>
      <c r="Y11" s="74"/>
      <c r="Z11" s="74"/>
      <c r="AA11" s="106"/>
      <c r="AB11" s="90"/>
    </row>
    <row r="12" spans="3:28">
      <c r="C12" s="130" t="s">
        <v>36</v>
      </c>
      <c r="D12" s="130" t="s">
        <v>37</v>
      </c>
      <c r="E12" s="130" t="s">
        <v>16</v>
      </c>
      <c r="F12" s="165" t="s">
        <v>5</v>
      </c>
      <c r="G12" s="166"/>
      <c r="H12" s="167"/>
      <c r="I12" s="165" t="s">
        <v>6</v>
      </c>
      <c r="J12" s="166"/>
      <c r="K12" s="167"/>
      <c r="L12" s="165" t="s">
        <v>7</v>
      </c>
      <c r="M12" s="166"/>
      <c r="N12" s="167"/>
      <c r="O12" s="165" t="s">
        <v>8</v>
      </c>
      <c r="P12" s="166"/>
      <c r="Q12" s="167"/>
      <c r="R12" s="165" t="s">
        <v>9</v>
      </c>
      <c r="S12" s="166"/>
      <c r="T12" s="167"/>
      <c r="U12" s="139" t="s">
        <v>38</v>
      </c>
      <c r="V12" s="130" t="s">
        <v>39</v>
      </c>
      <c r="W12" s="130" t="s">
        <v>10</v>
      </c>
      <c r="X12" s="168" t="s">
        <v>3</v>
      </c>
      <c r="Y12" s="139" t="s">
        <v>21</v>
      </c>
      <c r="Z12" s="130" t="s">
        <v>22</v>
      </c>
      <c r="AA12" s="139" t="s">
        <v>23</v>
      </c>
      <c r="AB12" s="130" t="s">
        <v>11</v>
      </c>
    </row>
    <row r="13" spans="3:28">
      <c r="C13" s="131"/>
      <c r="D13" s="131"/>
      <c r="E13" s="131"/>
      <c r="F13" s="107" t="s">
        <v>40</v>
      </c>
      <c r="G13" s="107" t="s">
        <v>10</v>
      </c>
      <c r="H13" s="96" t="s">
        <v>3</v>
      </c>
      <c r="I13" s="107" t="s">
        <v>40</v>
      </c>
      <c r="J13" s="107" t="s">
        <v>10</v>
      </c>
      <c r="K13" s="96" t="s">
        <v>3</v>
      </c>
      <c r="L13" s="107" t="s">
        <v>40</v>
      </c>
      <c r="M13" s="107" t="s">
        <v>10</v>
      </c>
      <c r="N13" s="96" t="s">
        <v>3</v>
      </c>
      <c r="O13" s="107" t="s">
        <v>40</v>
      </c>
      <c r="P13" s="95" t="s">
        <v>10</v>
      </c>
      <c r="Q13" s="107" t="s">
        <v>3</v>
      </c>
      <c r="R13" s="107" t="s">
        <v>40</v>
      </c>
      <c r="S13" s="107" t="s">
        <v>10</v>
      </c>
      <c r="T13" s="107" t="s">
        <v>3</v>
      </c>
      <c r="U13" s="142"/>
      <c r="V13" s="141"/>
      <c r="W13" s="141"/>
      <c r="X13" s="131"/>
      <c r="Y13" s="142"/>
      <c r="Z13" s="138"/>
      <c r="AA13" s="140"/>
      <c r="AB13" s="141"/>
    </row>
    <row r="14" spans="3:28">
      <c r="C14" s="55">
        <v>104</v>
      </c>
      <c r="D14" s="55" t="s">
        <v>41</v>
      </c>
      <c r="E14" s="55" t="s">
        <v>26</v>
      </c>
      <c r="F14" s="64">
        <v>76</v>
      </c>
      <c r="G14" s="169" t="str">
        <f>VLOOKUP(F14,data!$F$3:$H$10,2,1)</f>
        <v>b*</v>
      </c>
      <c r="H14" s="170">
        <f>K14</f>
        <v>3.6</v>
      </c>
      <c r="I14" s="105">
        <v>87</v>
      </c>
      <c r="J14" s="169" t="str">
        <f>VLOOKUP(I14,data!$F$3:$H$10,2,1)</f>
        <v>a</v>
      </c>
      <c r="K14" s="170">
        <f>VLOOKUP(I14,data!$F$3:$H$10,3,1)</f>
        <v>3.6</v>
      </c>
      <c r="L14" s="105">
        <v>89</v>
      </c>
      <c r="M14" s="169" t="str">
        <f>VLOOKUP(L14,data!$F$3:$H$10,2,1)</f>
        <v>a</v>
      </c>
      <c r="N14" s="172">
        <f>VLOOKUP(L14,data!$F$3:$H$10,3,1)</f>
        <v>3.6</v>
      </c>
      <c r="O14" s="55">
        <v>82</v>
      </c>
      <c r="P14" s="172" t="str">
        <f>VLOOKUP(O14,data!$F$3:$H$10,2,1)</f>
        <v>a</v>
      </c>
      <c r="Q14" s="169">
        <f>VLOOKUP(O14,data!$F$3:$H$10,3,1)</f>
        <v>3.6</v>
      </c>
      <c r="R14" s="55">
        <v>34</v>
      </c>
      <c r="S14" s="169" t="str">
        <f>VLOOKUP(R14,data!$F$3:$H$10,2,1)</f>
        <v>ng</v>
      </c>
      <c r="T14" s="169" t="str">
        <f>VLOOKUP(R14,data!$F$3:$H$10,3,1)</f>
        <v>d</v>
      </c>
      <c r="U14" s="105">
        <f>F14+I14+L14+O14+R14</f>
        <v>368</v>
      </c>
      <c r="V14" s="55">
        <f>U14/$U$9*100</f>
        <v>81.777777777777786</v>
      </c>
      <c r="W14" s="169" t="str">
        <f>VLOOKUP(V14,data!$F$3:$H$10,2,1)</f>
        <v>a</v>
      </c>
      <c r="X14" s="169">
        <f>VLOOKUP(V14,data!$F$3:$H$10,3,1)</f>
        <v>3.6</v>
      </c>
      <c r="Y14" s="172" t="str">
        <f>VLOOKUP(V14,data!$B$4:$C$8,2,1)</f>
        <v>dist.</v>
      </c>
      <c r="Z14" s="108" t="str">
        <f>IF(AND(F14&gt;=40,I14&gt;=40,L14&gt;=40,O14&gt;=40,R14&gt;=40),"PASS","Fail")</f>
        <v>Fail</v>
      </c>
      <c r="AA14" s="55">
        <f>RANK(V14,$V$14:$V$18)</f>
        <v>2</v>
      </c>
      <c r="AB14" s="64" t="s">
        <v>46</v>
      </c>
    </row>
    <row r="15" spans="3:28">
      <c r="C15" s="64">
        <v>101</v>
      </c>
      <c r="D15" s="64" t="s">
        <v>42</v>
      </c>
      <c r="E15" s="64" t="s">
        <v>26</v>
      </c>
      <c r="F15" s="64">
        <v>65</v>
      </c>
      <c r="G15" s="169" t="str">
        <f>VLOOKUP(F15,data!$F$3:$H$10,2,1)</f>
        <v>b</v>
      </c>
      <c r="H15" s="169">
        <f>VLOOKUP(F15,data!$F$3:$H$10,3,1)</f>
        <v>2.8</v>
      </c>
      <c r="I15" s="109">
        <v>99</v>
      </c>
      <c r="J15" s="169" t="str">
        <f>VLOOKUP(I15,data!$F$3:$H$10,2,1)</f>
        <v>a*</v>
      </c>
      <c r="K15" s="169">
        <f>VLOOKUP(I15,data!$F$3:$H$10,3,1)</f>
        <v>4</v>
      </c>
      <c r="L15" s="109">
        <v>67</v>
      </c>
      <c r="M15" s="169" t="str">
        <f>VLOOKUP(L15,data!$F$3:$H$10,2,1)</f>
        <v>b</v>
      </c>
      <c r="N15" s="172">
        <f>VLOOKUP(L15,data!$F$3:$H$10,3,1)</f>
        <v>2.8</v>
      </c>
      <c r="O15" s="64">
        <v>56</v>
      </c>
      <c r="P15" s="172" t="str">
        <f>VLOOKUP(O15,data!$F$3:$H$10,2,1)</f>
        <v>c*</v>
      </c>
      <c r="Q15" s="169">
        <f>VLOOKUP(O15,data!$F$3:$H$10,3,1)</f>
        <v>2.4</v>
      </c>
      <c r="R15" s="64">
        <v>35</v>
      </c>
      <c r="S15" s="169" t="str">
        <f>VLOOKUP(R15,data!$F$3:$H$10,2,1)</f>
        <v>d</v>
      </c>
      <c r="T15" s="169">
        <f>VLOOKUP(R15,data!$F$3:$H$10,3,1)</f>
        <v>1.6</v>
      </c>
      <c r="U15" s="109">
        <f t="shared" ref="U15:U18" si="0">F15+I15+L15+O15+R15</f>
        <v>322</v>
      </c>
      <c r="V15" s="64">
        <f t="shared" ref="V15:V18" si="1">U15/$U$9*100</f>
        <v>71.555555555555543</v>
      </c>
      <c r="W15" s="169" t="str">
        <f>VLOOKUP(V15,data!$F$3:$H$10,2,1)</f>
        <v>b*</v>
      </c>
      <c r="X15" s="169">
        <f>VLOOKUP(V15,data!$F$3:$H$10,3,1)</f>
        <v>3.2</v>
      </c>
      <c r="Y15" s="172" t="str">
        <f>VLOOKUP(V15,data!$B$4:$C$8,2,1)</f>
        <v xml:space="preserve"> first </v>
      </c>
      <c r="Z15" s="110" t="str">
        <f t="shared" ref="Z15:Z18" si="2">IF(AND(F15&gt;=40,I15&gt;=40,L15&gt;=40,O15&gt;=40,R15&gt;=40),"PASS","Fail")</f>
        <v>Fail</v>
      </c>
      <c r="AA15" s="64">
        <f t="shared" ref="AA15:AA18" si="3">RANK(V15,$V$14:$V$18)</f>
        <v>3</v>
      </c>
      <c r="AB15" s="64" t="s">
        <v>47</v>
      </c>
    </row>
    <row r="16" spans="3:28">
      <c r="C16" s="64">
        <v>108</v>
      </c>
      <c r="D16" s="64" t="s">
        <v>43</v>
      </c>
      <c r="E16" s="64" t="s">
        <v>30</v>
      </c>
      <c r="F16" s="64">
        <v>43</v>
      </c>
      <c r="G16" s="169" t="str">
        <f>VLOOKUP(F16,data!$F$3:$H$10,2,1)</f>
        <v>c</v>
      </c>
      <c r="H16" s="169">
        <f>VLOOKUP(F16,data!$F$3:$H$10,3,1)</f>
        <v>2</v>
      </c>
      <c r="I16" s="109">
        <v>5</v>
      </c>
      <c r="J16" s="169" t="str">
        <f>VLOOKUP(I16,data!$F$3:$H$10,2,1)</f>
        <v>ng</v>
      </c>
      <c r="K16" s="169" t="str">
        <f>VLOOKUP(I16,data!$F$3:$H$10,3,1)</f>
        <v>d</v>
      </c>
      <c r="L16" s="109">
        <v>56</v>
      </c>
      <c r="M16" s="169" t="str">
        <f>VLOOKUP(L16,data!$F$3:$H$10,2,1)</f>
        <v>c*</v>
      </c>
      <c r="N16" s="172">
        <f>VLOOKUP(L16,data!$F$3:$H$10,3,1)</f>
        <v>2.4</v>
      </c>
      <c r="O16" s="64">
        <v>78</v>
      </c>
      <c r="P16" s="172" t="str">
        <f>VLOOKUP(O16,data!$F$3:$H$10,2,1)</f>
        <v>b*</v>
      </c>
      <c r="Q16" s="169">
        <f>VLOOKUP(O16,data!$F$3:$H$10,3,1)</f>
        <v>3.2</v>
      </c>
      <c r="R16" s="64">
        <v>49</v>
      </c>
      <c r="S16" s="169" t="str">
        <f>VLOOKUP(R16,data!$F$3:$H$10,2,1)</f>
        <v>c</v>
      </c>
      <c r="T16" s="169">
        <f>VLOOKUP(R16,data!$F$3:$H$10,3,1)</f>
        <v>2</v>
      </c>
      <c r="U16" s="109">
        <f t="shared" si="0"/>
        <v>231</v>
      </c>
      <c r="V16" s="64">
        <f t="shared" si="1"/>
        <v>51.333333333333329</v>
      </c>
      <c r="W16" s="169" t="str">
        <f>VLOOKUP(V16,data!$F$3:$H$10,2,1)</f>
        <v>c*</v>
      </c>
      <c r="X16" s="169">
        <f>VLOOKUP(V16,data!$F$3:$H$10,3,1)</f>
        <v>2.4</v>
      </c>
      <c r="Y16" s="172" t="str">
        <f>VLOOKUP(V16,data!$B$4:$C$8,2,1)</f>
        <v>second</v>
      </c>
      <c r="Z16" s="110" t="str">
        <f t="shared" si="2"/>
        <v>Fail</v>
      </c>
      <c r="AA16" s="64">
        <f t="shared" si="3"/>
        <v>4</v>
      </c>
      <c r="AB16" s="64" t="s">
        <v>48</v>
      </c>
    </row>
    <row r="17" spans="3:28">
      <c r="C17" s="64">
        <v>106</v>
      </c>
      <c r="D17" s="64" t="s">
        <v>44</v>
      </c>
      <c r="E17" s="64" t="s">
        <v>30</v>
      </c>
      <c r="F17" s="64">
        <v>67</v>
      </c>
      <c r="G17" s="169" t="str">
        <f>VLOOKUP(F17,data!$F$3:$H$10,2,1)</f>
        <v>b</v>
      </c>
      <c r="H17" s="169">
        <f>VLOOKUP(F17,data!$F$3:$H$10,3,1)</f>
        <v>2.8</v>
      </c>
      <c r="I17" s="109">
        <v>9</v>
      </c>
      <c r="J17" s="169" t="str">
        <f>VLOOKUP(I17,data!$F$3:$H$10,2,1)</f>
        <v>ng</v>
      </c>
      <c r="K17" s="169" t="str">
        <f>VLOOKUP(I17,data!$F$3:$H$10,3,1)</f>
        <v>d</v>
      </c>
      <c r="L17" s="109">
        <v>45</v>
      </c>
      <c r="M17" s="169" t="str">
        <f>VLOOKUP(L17,data!$F$3:$H$10,2,1)</f>
        <v>c</v>
      </c>
      <c r="N17" s="172">
        <f>VLOOKUP(L17,data!$F$3:$H$10,3,1)</f>
        <v>2</v>
      </c>
      <c r="O17" s="64">
        <v>3</v>
      </c>
      <c r="P17" s="172" t="str">
        <f>VLOOKUP(O17,data!$F$3:$H$10,2,1)</f>
        <v>ng</v>
      </c>
      <c r="Q17" s="169" t="str">
        <f>VLOOKUP(O17,data!$F$3:$H$10,3,1)</f>
        <v>d</v>
      </c>
      <c r="R17" s="64">
        <v>34</v>
      </c>
      <c r="S17" s="169" t="str">
        <f>VLOOKUP(R17,data!$F$3:$H$10,2,1)</f>
        <v>ng</v>
      </c>
      <c r="T17" s="169" t="str">
        <f>VLOOKUP(R17,data!$F$3:$H$10,3,1)</f>
        <v>d</v>
      </c>
      <c r="U17" s="109">
        <f t="shared" si="0"/>
        <v>158</v>
      </c>
      <c r="V17" s="64">
        <f t="shared" si="1"/>
        <v>35.111111111111107</v>
      </c>
      <c r="W17" s="169" t="str">
        <f>VLOOKUP(V17,data!$F$3:$H$10,2,1)</f>
        <v>d</v>
      </c>
      <c r="X17" s="169">
        <f>VLOOKUP(V17,data!$F$3:$H$10,3,1)</f>
        <v>1.6</v>
      </c>
      <c r="Y17" s="172" t="str">
        <f>VLOOKUP(V17,data!$B$4:$C$8,2,1)</f>
        <v>third</v>
      </c>
      <c r="Z17" s="110" t="str">
        <f t="shared" si="2"/>
        <v>Fail</v>
      </c>
      <c r="AA17" s="64">
        <f t="shared" si="3"/>
        <v>5</v>
      </c>
      <c r="AB17" s="64" t="s">
        <v>49</v>
      </c>
    </row>
    <row r="18" spans="3:28">
      <c r="C18" s="74">
        <v>105</v>
      </c>
      <c r="D18" s="74" t="s">
        <v>45</v>
      </c>
      <c r="E18" s="74" t="s">
        <v>26</v>
      </c>
      <c r="F18" s="74">
        <v>98</v>
      </c>
      <c r="G18" s="171" t="str">
        <f>VLOOKUP(F18,data!$F$3:$H$10,2,1)</f>
        <v>a*</v>
      </c>
      <c r="H18" s="171">
        <f>VLOOKUP(F18,data!$F$3:$H$10,3,1)</f>
        <v>4</v>
      </c>
      <c r="I18" s="106">
        <v>99</v>
      </c>
      <c r="J18" s="171" t="str">
        <f>VLOOKUP(I18,data!$F$3:$H$10,2,1)</f>
        <v>a*</v>
      </c>
      <c r="K18" s="171">
        <f>VLOOKUP(I18,data!$F$3:$H$10,3,1)</f>
        <v>4</v>
      </c>
      <c r="L18" s="106">
        <v>60</v>
      </c>
      <c r="M18" s="171" t="str">
        <f>VLOOKUP(L18,data!$F$3:$H$10,2,1)</f>
        <v>b</v>
      </c>
      <c r="N18" s="173">
        <f>VLOOKUP(L18,data!$F$3:$H$10,3,1)</f>
        <v>2.8</v>
      </c>
      <c r="O18" s="74">
        <v>70</v>
      </c>
      <c r="P18" s="173" t="str">
        <f>VLOOKUP(O18,data!$F$3:$H$10,2,1)</f>
        <v>b*</v>
      </c>
      <c r="Q18" s="171">
        <f>VLOOKUP(O18,data!$F$3:$H$10,3,1)</f>
        <v>3.2</v>
      </c>
      <c r="R18" s="74">
        <v>42</v>
      </c>
      <c r="S18" s="171" t="str">
        <f>VLOOKUP(R18,data!$F$3:$H$10,2,1)</f>
        <v>c</v>
      </c>
      <c r="T18" s="171">
        <f>VLOOKUP(R18,data!$F$3:$H$10,3,1)</f>
        <v>2</v>
      </c>
      <c r="U18" s="106">
        <f t="shared" si="0"/>
        <v>369</v>
      </c>
      <c r="V18" s="74">
        <f t="shared" si="1"/>
        <v>82</v>
      </c>
      <c r="W18" s="171" t="str">
        <f>VLOOKUP(V18,data!$F$3:$H$10,2,1)</f>
        <v>a</v>
      </c>
      <c r="X18" s="171">
        <f>VLOOKUP(V18,data!$F$3:$H$10,3,1)</f>
        <v>3.6</v>
      </c>
      <c r="Y18" s="173" t="str">
        <f>VLOOKUP(V18,data!$B$4:$C$8,2,1)</f>
        <v>dist.</v>
      </c>
      <c r="Z18" s="111" t="str">
        <f t="shared" si="2"/>
        <v>PASS</v>
      </c>
      <c r="AA18" s="74">
        <f t="shared" si="3"/>
        <v>1</v>
      </c>
      <c r="AB18" s="74" t="s">
        <v>50</v>
      </c>
    </row>
    <row r="20" spans="3:28">
      <c r="G20" s="50" t="str">
        <f>IF(F14&gt;90,"A*",IF(F14&gt;80,"A",IF(F14&gt;70,"B*",IF(F14&gt;60,"B",IF(F14&gt;50,"C*",IF(F14&gt;40,"C",IF(F14&gt;35,"D","NG")))))))</f>
        <v>B*</v>
      </c>
      <c r="H20" s="51" t="str">
        <f>IF(F14&gt;90,"4",IF(F14&gt;80,"3.6",IF(F14&gt;70,"3.2",IF(F14&gt;60,"2.8",IF(F14&gt;50,"2.4",IF(F14&gt;40,"2",IF(F14&gt;35,"1.6","d")))))))</f>
        <v>3.2</v>
      </c>
      <c r="J20" s="50" t="str">
        <f>IF(I14&gt;90,"A*",IF(I14&gt;80,"A",IF(I14&gt;70,"B*",IF(I14&gt;60,"B",IF(I14&gt;50,"C*",IF(I14&gt;40,"C",IF(I14&gt;35,"D","NG")))))))</f>
        <v>A</v>
      </c>
      <c r="K20" s="51" t="str">
        <f>IF(I14&gt;90,"4",IF(I14&gt;80,"3.6",IF(I14&gt;70,"3.2",IF(I14&gt;60,"2.8",IF(I14&gt;50,"2.4",IF(I14&gt;40,"2",IF(I14&gt;35,"1.6","d")))))))</f>
        <v>3.6</v>
      </c>
      <c r="M20" s="51" t="str">
        <f>IF(L14&gt;90,"A*",IF(L14&gt;80,"A",IF(L14&gt;70,"B*",IF(L14&gt;60,"B",IF(L14&gt;50,"C*",IF(L14&gt;40,"C",IF(L14&gt;35,"D","NG")))))))</f>
        <v>A</v>
      </c>
      <c r="N20" s="51" t="str">
        <f>IF(L14&gt;90,"4",IF(L14&gt;80,"3.6",IF(L14&gt;70,"3.2",IF(L14&gt;60,"2.8",IF(L14&gt;50,"2.4",IF(L14&gt;40,"2",IF(L14&gt;35,"1.6","d")))))))</f>
        <v>3.6</v>
      </c>
    </row>
    <row r="21" spans="3:28">
      <c r="G21" s="59" t="str">
        <f>IF(F15&gt;90,"A*",IF(F15&gt;80,"A",IF(F15&gt;70,"B*",IF(F15&gt;60,"B",IF(F15&gt;50,"C*",IF(F15&gt;40,"C",IF(F15&gt;35,"D","NG")))))))</f>
        <v>B</v>
      </c>
      <c r="H21" s="60" t="str">
        <f>IF(F15&gt;90,"4",IF(F15&gt;80,"3.6",IF(F15&gt;70,"3.2",IF(F15&gt;60,"2.8",IF(F15&gt;50,"2.4",IF(F15&gt;40,"2",IF(F15&gt;35,"1.6","d")))))))</f>
        <v>2.8</v>
      </c>
      <c r="J21" s="59" t="str">
        <f>IF(I15&gt;90,"A*",IF(I15&gt;80,"A",IF(I15&gt;70,"B*",IF(I15&gt;60,"B",IF(I15&gt;50,"C*",IF(I15&gt;40,"C",IF(I15&gt;35,"D","NG")))))))</f>
        <v>A*</v>
      </c>
      <c r="K21" s="60" t="str">
        <f>IF(I15&gt;90,"4",IF(I15&gt;80,"3.6",IF(I15&gt;70,"3.2",IF(I15&gt;60,"2.8",IF(I15&gt;50,"2.4",IF(I15&gt;40,"2",IF(I15&gt;35,"1.6","d")))))))</f>
        <v>4</v>
      </c>
      <c r="M21" s="60" t="str">
        <f>IF(L15&gt;90,"A*",IF(L15&gt;80,"A",IF(L15&gt;70,"B*",IF(L15&gt;60,"B",IF(L15&gt;50,"C*",IF(L15&gt;40,"C",IF(L15&gt;35,"D","NG")))))))</f>
        <v>B</v>
      </c>
      <c r="N21" s="60" t="str">
        <f>IF(L15&gt;90,"4",IF(L15&gt;80,"3.6",IF(L15&gt;70,"3.2",IF(L15&gt;60,"2.8",IF(L15&gt;50,"2.4",IF(L15&gt;40,"2",IF(L15&gt;35,"1.6","d")))))))</f>
        <v>2.8</v>
      </c>
      <c r="P21" s="51" t="str">
        <f>IF(O14&gt;90,"A*",IF(O14&gt;80,"A",IF(O14&gt;70,"B*",IF(O14&gt;60,"B",IF(O14&gt;50,"C*",IF(O14&gt;40,"C",IF(O14&gt;35,"D","NG")))))))</f>
        <v>A</v>
      </c>
      <c r="Q21" s="51" t="str">
        <f>IF(O14&gt;90,"4",IF(O14&gt;80,"3.6",IF(O14&gt;70,"3.2",IF(O14&gt;60,"2.8",IF(O14&gt;50,"2.4",IF(O14&gt;40,"2",IF(O14&gt;35,"1.6","d")))))))</f>
        <v>3.6</v>
      </c>
      <c r="S21" s="53" t="str">
        <f>IF(R14&gt;90,"A*",IF(R14&gt;80,"A",IF(R14&gt;70,"B*",IF(R14&gt;60,"B",IF(R14&gt;50,"C*",IF(R14&gt;40,"C",IF(R14&gt;35,"D","NG")))))))</f>
        <v>NG</v>
      </c>
      <c r="T21" s="54" t="str">
        <f>IF(R14&gt;90,"4",IF(R14&gt;80,"3.6",IF(R14&gt;70,"3.2",IF(R14&gt;60,"2.8",IF(R14&gt;50,"2.4",IF(R14&gt;40,"2",IF(R14&gt;35,"1.6","d")))))))</f>
        <v>d</v>
      </c>
      <c r="W21" s="55" t="str">
        <f>IF(V14&gt;90,"A*",IF(V14&gt;80,"A",IF(V14&gt;70,"B*",IF(V14&gt;60,"B",IF(V14&gt;50,"C*",IF(V14&gt;40,"C",IF(V14&gt;35,"D","NG")))))))</f>
        <v>A</v>
      </c>
      <c r="X21" s="56" t="str">
        <f>IF(V14&gt;90,"4",IF(V14&gt;80,"3.6",IF(V14&gt;70,"3.2",IF(V14&gt;60,"2.8",IF(V14&gt;50,"2.4",IF(V14&gt;40,"2",IF(V14&gt;35,"1.6","d")))))))</f>
        <v>3.6</v>
      </c>
      <c r="Y21" s="48" t="str">
        <f>IF(V14&gt;80,"Distinction",IF(V14&gt;60,"First",IF(V14&gt;45,"second",IF(V14&gt;35,"Third","Fail"))))</f>
        <v>Distinction</v>
      </c>
    </row>
    <row r="22" spans="3:28">
      <c r="G22" s="59" t="str">
        <f>IF(F16&gt;90,"A*",IF(F16&gt;80,"A",IF(F16&gt;70,"B*",IF(F16&gt;60,"B",IF(F16&gt;50,"C*",IF(F16&gt;40,"C",IF(F16&gt;35,"D","NG")))))))</f>
        <v>C</v>
      </c>
      <c r="H22" s="60" t="str">
        <f>IF(F16&gt;90,"4",IF(F16&gt;80,"3.6",IF(F16&gt;70,"3.2",IF(F16&gt;60,"2.8",IF(F16&gt;50,"2.4",IF(F16&gt;40,"2",IF(F16&gt;35,"1.6","d")))))))</f>
        <v>2</v>
      </c>
      <c r="J22" s="59" t="str">
        <f>IF(I16&gt;90,"A*",IF(I16&gt;80,"A",IF(I16&gt;70,"B*",IF(I16&gt;60,"B",IF(I16&gt;50,"C*",IF(I16&gt;40,"C",IF(I16&gt;35,"D","NG")))))))</f>
        <v>NG</v>
      </c>
      <c r="K22" s="60" t="str">
        <f>IF(I16&gt;90,"4",IF(I16&gt;80,"3.6",IF(I16&gt;70,"3.2",IF(I16&gt;60,"2.8",IF(I16&gt;50,"2.4",IF(I16&gt;40,"2",IF(I16&gt;35,"1.6","d")))))))</f>
        <v>d</v>
      </c>
      <c r="M22" s="60" t="str">
        <f>IF(L16&gt;90,"A*",IF(L16&gt;80,"A",IF(L16&gt;70,"B*",IF(L16&gt;60,"B",IF(L16&gt;50,"C*",IF(L16&gt;40,"C",IF(L16&gt;35,"D","NG")))))))</f>
        <v>C*</v>
      </c>
      <c r="N22" s="60" t="str">
        <f>IF(L16&gt;90,"4",IF(L16&gt;80,"3.6",IF(L16&gt;70,"3.2",IF(L16&gt;60,"2.8",IF(L16&gt;50,"2.4",IF(L16&gt;40,"2",IF(L16&gt;35,"1.6","d")))))))</f>
        <v>2.4</v>
      </c>
      <c r="P22" s="60" t="str">
        <f>IF(O15&gt;90,"A*",IF(O15&gt;80,"A",IF(O15&gt;70,"B*",IF(O15&gt;60,"B",IF(O15&gt;50,"C*",IF(O15&gt;40,"C",IF(O15&gt;35,"D","NG")))))))</f>
        <v>C*</v>
      </c>
      <c r="Q22" s="60" t="str">
        <f>IF(O15&gt;90,"4",IF(O15&gt;80,"3.6",IF(O15&gt;70,"3.2",IF(O15&gt;60,"2.8",IF(O15&gt;50,"2.4",IF(O15&gt;40,"2",IF(O15&gt;35,"1.6","d")))))))</f>
        <v>2.4</v>
      </c>
      <c r="S22" s="62" t="str">
        <f>IF(R15&gt;90,"A*",IF(R15&gt;80,"A",IF(R15&gt;70,"B*",IF(R15&gt;60,"B",IF(R15&gt;50,"C*",IF(R15&gt;40,"C",IF(R15&gt;35,"D","NG")))))))</f>
        <v>NG</v>
      </c>
      <c r="T22" s="63" t="str">
        <f>IF(R15&gt;90,"4",IF(R15&gt;80,"3.6",IF(R15&gt;70,"3.2",IF(R15&gt;60,"2.8",IF(R15&gt;50,"2.4",IF(R15&gt;40,"2",IF(R15&gt;35,"1.6","d")))))))</f>
        <v>d</v>
      </c>
      <c r="W22" s="64" t="str">
        <f>IF(V15&gt;90,"A*",IF(V15&gt;80,"A",IF(V15&gt;70,"B*",IF(V15&gt;60,"B",IF(V15&gt;50,"C*",IF(V15&gt;40,"C",IF(V15&gt;35,"D","NG")))))))</f>
        <v>B*</v>
      </c>
      <c r="X22" s="65" t="str">
        <f>IF(V15&gt;90,"4",IF(V15&gt;80,"3.6",IF(V15&gt;70,"3.2",IF(V15&gt;60,"2.8",IF(V15&gt;50,"2.4",IF(V15&gt;40,"2",IF(V15&gt;35,"1.6","d")))))))</f>
        <v>3.2</v>
      </c>
      <c r="Y22" s="78" t="str">
        <f>IF(V15&gt;80,"Distinction",IF(V15&gt;60,"First",IF(V15&gt;45,"Second",IF(V15&gt;35,"Third","Fail"))))</f>
        <v>First</v>
      </c>
    </row>
    <row r="23" spans="3:28">
      <c r="G23" s="59" t="str">
        <f>IF(F17&gt;90,"A*",IF(F17&gt;80,"A",IF(F17&gt;70,"B*",IF(F17&gt;60,"B",IF(F17&gt;50,"C*",IF(F17&gt;40,"C",IF(F17&gt;35,"D","NG")))))))</f>
        <v>B</v>
      </c>
      <c r="H23" s="60" t="str">
        <f>IF(F17&gt;90,"4",IF(F17&gt;80,"3.6",IF(F17&gt;70,"3.2",IF(F17&gt;60,"2.8",IF(F17&gt;50,"2.4",IF(F17&gt;40,"2",IF(F17&gt;35,"1.6","d")))))))</f>
        <v>2.8</v>
      </c>
      <c r="J23" s="59" t="str">
        <f>IF(I17&gt;90,"A*",IF(I17&gt;80,"A",IF(I17&gt;70,"B*",IF(I17&gt;60,"B",IF(I17&gt;50,"C*",IF(I17&gt;40,"C",IF(I17&gt;35,"D","NG")))))))</f>
        <v>NG</v>
      </c>
      <c r="K23" s="60" t="str">
        <f>IF(I17&gt;90,"4",IF(I17&gt;80,"3.6",IF(I17&gt;70,"3.2",IF(I17&gt;60,"2.8",IF(I17&gt;50,"2.4",IF(I17&gt;40,"2",IF(I17&gt;35,"1.6","d")))))))</f>
        <v>d</v>
      </c>
      <c r="M23" s="60" t="str">
        <f>IF(L17&gt;90,"A*",IF(L17&gt;80,"A",IF(L17&gt;70,"B*",IF(L17&gt;60,"B",IF(L17&gt;50,"C*",IF(L17&gt;40,"C",IF(L17&gt;35,"D","NG")))))))</f>
        <v>C</v>
      </c>
      <c r="N23" s="60" t="str">
        <f>IF(L17&gt;90,"4",IF(L17&gt;80,"3.6",IF(L17&gt;70,"3.2",IF(L17&gt;60,"2.8",IF(L17&gt;50,"2.4",IF(L17&gt;40,"2",IF(L17&gt;35,"1.6","d")))))))</f>
        <v>2</v>
      </c>
      <c r="P23" s="60" t="str">
        <f>IF(O16&gt;90,"A*",IF(O16&gt;80,"A",IF(O16&gt;70,"B*",IF(O16&gt;60,"B",IF(O16&gt;50,"C*",IF(O16&gt;40,"C",IF(O16&gt;35,"D","NG")))))))</f>
        <v>B*</v>
      </c>
      <c r="Q23" s="60" t="str">
        <f>IF(O16&gt;90,"4",IF(O16&gt;80,"3.6",IF(O16&gt;70,"3.2",IF(O16&gt;60,"2.8",IF(O16&gt;50,"2.4",IF(O16&gt;40,"2",IF(O16&gt;35,"1.6","d")))))))</f>
        <v>3.2</v>
      </c>
      <c r="S23" s="62" t="str">
        <f>IF(R16&gt;90,"A*",IF(R16&gt;80,"A",IF(R16&gt;70,"B*",IF(R16&gt;60,"B",IF(R16&gt;50,"C*",IF(R16&gt;40,"C",IF(R16&gt;35,"D","NG")))))))</f>
        <v>C</v>
      </c>
      <c r="T23" s="63" t="str">
        <f>IF(R16&gt;90,"4",IF(R16&gt;80,"3.6",IF(R16&gt;70,"3.2",IF(R16&gt;60,"2.8",IF(R16&gt;50,"2.4",IF(R16&gt;40,"2",IF(R16&gt;35,"1.6","d")))))))</f>
        <v>2</v>
      </c>
      <c r="W23" s="64" t="str">
        <f>IF(V16&gt;90,"A*",IF(V16&gt;80,"A",IF(V16&gt;70,"B*",IF(V16&gt;60,"B",IF(V16&gt;50,"C*",IF(V16&gt;40,"C",IF(V16&gt;35,"D","NG")))))))</f>
        <v>C*</v>
      </c>
      <c r="X23" s="65" t="str">
        <f>IF(V16&gt;90,"4",IF(V16&gt;80,"3.6",IF(V16&gt;70,"3.2",IF(V16&gt;60,"2.8",IF(V16&gt;50,"2.4",IF(V16&gt;40,"2",IF(V16&gt;35,"1.6","d")))))))</f>
        <v>2.4</v>
      </c>
      <c r="Y23" s="78" t="str">
        <f>IF(V16&gt;80,"Distinction",IF(V16&gt;60,"First",IF(V16&gt;45,"Second",IF(V16&gt;35,"Third","Fail"))))</f>
        <v>Second</v>
      </c>
    </row>
    <row r="24" spans="3:28">
      <c r="G24" s="69" t="str">
        <f>IF(F18&gt;90,"A*",IF(F18&gt;80,"A",IF(F18&gt;70,"B*",IF(F18&gt;60,"B",IF(F18&gt;50,"C*",IF(F18&gt;40,"C",IF(F18&gt;35,"D","NG")))))))</f>
        <v>A*</v>
      </c>
      <c r="H24" s="70" t="str">
        <f t="shared" ref="H24" si="4">IF(G24&gt;90,"4",IF(G24&gt;80,"3.6",IF(G24&gt;70,"3.2",IF(G24&gt;60,"2.8",IF(G24&gt;50,"2.4",IF(G24&gt;40,"2",IF(G24&gt;35,"1.6","d")))))))</f>
        <v>4</v>
      </c>
      <c r="J24" s="69" t="str">
        <f>IF(I18&gt;90,"A*",IF(I18&gt;80,"A",IF(I18&gt;70,"B*",IF(I18&gt;60,"B",IF(I18&gt;50,"C*",IF(I18&gt;40,"C",IF(I18&gt;35,"D","NG")))))))</f>
        <v>A*</v>
      </c>
      <c r="K24" s="70" t="str">
        <f>IF(I18&gt;90,"4",IF(I18&gt;80,"3.6",IF(I18&gt;70,"3.2",IF(I18&gt;60,"2.8",IF(I18&gt;50,"2.4",IF(I18&gt;40,"2",IF(I18&gt;35,"1.6","d")))))))</f>
        <v>4</v>
      </c>
      <c r="M24" s="70" t="str">
        <f>IF(L18&gt;90,"A*",IF(L18&gt;80,"A",IF(L18&gt;70,"B*",IF(L18&gt;60,"B",IF(L18&gt;50,"C*",IF(L18&gt;40,"C",IF(L18&gt;35,"D","NG")))))))</f>
        <v>C*</v>
      </c>
      <c r="N24" s="70" t="str">
        <f>IF(L18&gt;90,"4",IF(L18&gt;80,"3.6",IF(L18&gt;70,"3.2",IF(L18&gt;60,"2.8",IF(L18&gt;50,"2.4",IF(L18&gt;40,"2",IF(L18&gt;35,"1.6","d")))))))</f>
        <v>2.4</v>
      </c>
      <c r="P24" s="60" t="str">
        <f>IF(O17&gt;90,"A*",IF(O17&gt;80,"A",IF(O17&gt;70,"B*",IF(O17&gt;60,"B",IF(O17&gt;50,"C*",IF(O17&gt;40,"C",IF(O17&gt;35,"D","NG")))))))</f>
        <v>NG</v>
      </c>
      <c r="Q24" s="60" t="str">
        <f>IF(O17&gt;90,"4",IF(O17&gt;80,"3.6",IF(O17&gt;70,"3.2",IF(O17&gt;60,"2.8",IF(O17&gt;50,"2.4",IF(O17&gt;40,"2",IF(O17&gt;35,"1.6","d")))))))</f>
        <v>d</v>
      </c>
      <c r="S24" s="62" t="str">
        <f>IF(R17&gt;90,"A*",IF(R17&gt;80,"A",IF(R17&gt;70,"B*",IF(R17&gt;60,"B",IF(R17&gt;50,"C*",IF(R17&gt;40,"C",IF(R17&gt;35,"D","NG")))))))</f>
        <v>NG</v>
      </c>
      <c r="T24" s="63" t="str">
        <f>IF(R17&gt;90,"4",IF(R17&gt;80,"3.6",IF(R17&gt;70,"3.2",IF(R17&gt;60,"2.8",IF(R17&gt;50,"2.4",IF(R17&gt;40,"2",IF(R17&gt;35,"1.6","d")))))))</f>
        <v>d</v>
      </c>
      <c r="W24" s="64" t="str">
        <f>IF(V17&gt;90,"A*",IF(V17&gt;80,"A",IF(V17&gt;70,"B*",IF(V17&gt;60,"B",IF(V17&gt;50,"C*",IF(V17&gt;40,"C",IF(V17&gt;35,"D","NG")))))))</f>
        <v>D</v>
      </c>
      <c r="X24" s="65" t="str">
        <f>IF(V17&gt;90,"4",IF(V17&gt;80,"3.6",IF(V17&gt;70,"3.2",IF(V17&gt;60,"2.8",IF(V17&gt;50,"2.4",IF(V17&gt;40,"2",IF(V17&gt;35,"1.6","d")))))))</f>
        <v>1.6</v>
      </c>
      <c r="Y24" s="78" t="str">
        <f>IF(V17&gt;80,"Distinction",IF(V17&gt;60,"First",IF(V17&gt;45,"Second",IF(V17&gt;35,"Third","Fail"))))</f>
        <v>Third</v>
      </c>
    </row>
    <row r="25" spans="3:28">
      <c r="P25" s="70" t="str">
        <f>IF(O18&gt;90,"A*",IF(O18&gt;80,"A",IF(O18&gt;70,"B*",IF(O18&gt;60,"B",IF(O18&gt;50,"C*",IF(O18&gt;40,"C",IF(O18&gt;35,"D","NG")))))))</f>
        <v>B</v>
      </c>
      <c r="Q25" s="70" t="str">
        <f>IF(O18&gt;90,"4",IF(O18&gt;80,"3.6",IF(O18&gt;70,"3.2",IF(O18&gt;60,"2.8",IF(O18&gt;50,"2.4",IF(O18&gt;40,"2",IF(O18&gt;35,"1.6","d")))))))</f>
        <v>2.8</v>
      </c>
      <c r="S25" s="72" t="str">
        <f>IF(R18&gt;90,"A*",IF(R18&gt;80,"A",IF(R18&gt;70,"B*",IF(R18&gt;60,"B",IF(R18&gt;50,"C*",IF(R18&gt;40,"C",IF(R18&gt;35,"D","NG")))))))</f>
        <v>C</v>
      </c>
      <c r="T25" s="73" t="str">
        <f>IF(R18&gt;90,"4",IF(R18&gt;80,"3.6",IF(R18&gt;70,"3.2",IF(R18&gt;60,"2.8",IF(R18&gt;50,"2.4",IF(R18&gt;40,"2",IF(R18&gt;35,"1.6","d")))))))</f>
        <v>2</v>
      </c>
      <c r="W25" s="74" t="str">
        <f>IF(V18&gt;90,"A*",IF(V18&gt;80,"A",IF(V18&gt;70,"B*",IF(V18&gt;60,"B",IF(V18&gt;50,"C*",IF(V18&gt;40,"C",IF(V18&gt;35,"D","NG")))))))</f>
        <v>A</v>
      </c>
      <c r="X25" s="75" t="str">
        <f>IF(V18&gt;90,"4",IF(V18&gt;80,"3.6",IF(V18&gt;70,"3.2",IF(V18&gt;60,"2.8",IF(V18&gt;50,"2.4",IF(V18&gt;40,"2",IF(V18&gt;35,"1.6","d")))))))</f>
        <v>3.6</v>
      </c>
      <c r="Y25" s="44" t="str">
        <f>IF(V18&gt;80,"Distinction",IF(V18&gt;60,"First",IF(V18&gt;45,"Second",IF(V18&gt;35,"Third","Fail"))))</f>
        <v>Distinction</v>
      </c>
    </row>
  </sheetData>
  <mergeCells count="29">
    <mergeCell ref="Z12:Z13"/>
    <mergeCell ref="AA12:AA13"/>
    <mergeCell ref="AB12:AB13"/>
    <mergeCell ref="R12:T12"/>
    <mergeCell ref="U12:U13"/>
    <mergeCell ref="V12:V13"/>
    <mergeCell ref="W12:W13"/>
    <mergeCell ref="X12:X13"/>
    <mergeCell ref="Y12:Y13"/>
    <mergeCell ref="R9:T9"/>
    <mergeCell ref="C10:E10"/>
    <mergeCell ref="C11:E11"/>
    <mergeCell ref="C12:C13"/>
    <mergeCell ref="D12:D13"/>
    <mergeCell ref="E12:E13"/>
    <mergeCell ref="F12:H12"/>
    <mergeCell ref="I12:K12"/>
    <mergeCell ref="L12:N12"/>
    <mergeCell ref="O12:Q12"/>
    <mergeCell ref="C9:E9"/>
    <mergeCell ref="F9:H9"/>
    <mergeCell ref="I9:K9"/>
    <mergeCell ref="L9:N9"/>
    <mergeCell ref="O9:Q9"/>
    <mergeCell ref="J3:M3"/>
    <mergeCell ref="K5:L5"/>
    <mergeCell ref="W5:Y5"/>
    <mergeCell ref="C7:E7"/>
    <mergeCell ref="C8:U8"/>
  </mergeCells>
  <conditionalFormatting sqref="F14:F18">
    <cfRule type="cellIs" dxfId="0" priority="1" operator="lessThan">
      <formula>35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1118-7314-4DE0-A23A-A344824A6167}">
  <dimension ref="C2:AB19"/>
  <sheetViews>
    <sheetView showGridLines="0" tabSelected="1" zoomScale="47" zoomScaleNormal="41" workbookViewId="0">
      <selection activeCell="W14" sqref="W14:Y18"/>
    </sheetView>
  </sheetViews>
  <sheetFormatPr defaultRowHeight="14.5"/>
  <cols>
    <col min="2" max="2" width="5.08984375" customWidth="1"/>
    <col min="3" max="3" width="11.26953125" customWidth="1"/>
    <col min="4" max="4" width="20.6328125" customWidth="1"/>
    <col min="5" max="5" width="9.81640625" customWidth="1"/>
    <col min="6" max="6" width="9.1796875" customWidth="1"/>
    <col min="7" max="7" width="9.90625" customWidth="1"/>
    <col min="8" max="8" width="9.6328125" customWidth="1"/>
    <col min="9" max="9" width="7.90625" customWidth="1"/>
    <col min="10" max="10" width="10.453125" customWidth="1"/>
    <col min="11" max="11" width="10.54296875" customWidth="1"/>
    <col min="17" max="17" width="9.1796875" customWidth="1"/>
    <col min="20" max="20" width="11" customWidth="1"/>
    <col min="21" max="21" width="18.26953125" customWidth="1"/>
    <col min="22" max="22" width="11" customWidth="1"/>
    <col min="23" max="23" width="9.90625" customWidth="1"/>
    <col min="24" max="24" width="12.1796875" customWidth="1"/>
    <col min="25" max="25" width="11.7265625" customWidth="1"/>
    <col min="26" max="26" width="10.36328125" customWidth="1"/>
    <col min="27" max="27" width="9" customWidth="1"/>
    <col min="28" max="28" width="15.453125" customWidth="1"/>
  </cols>
  <sheetData>
    <row r="2" spans="3:28" ht="37">
      <c r="J2" s="174" t="s">
        <v>69</v>
      </c>
    </row>
    <row r="3" spans="3:28" ht="26">
      <c r="C3" s="24"/>
      <c r="D3" s="25"/>
      <c r="E3" s="25"/>
      <c r="F3" s="25"/>
      <c r="G3" s="25"/>
      <c r="H3" s="25"/>
      <c r="I3" s="25"/>
      <c r="J3" s="112" t="s">
        <v>20</v>
      </c>
      <c r="K3" s="112"/>
      <c r="L3" s="112"/>
      <c r="M3" s="112"/>
      <c r="N3" s="25"/>
      <c r="O3" s="25"/>
      <c r="P3" s="25"/>
      <c r="Q3" s="25"/>
      <c r="R3" s="25"/>
      <c r="S3" s="25"/>
      <c r="T3" s="25"/>
      <c r="U3" s="25"/>
      <c r="V3" s="26"/>
      <c r="W3" s="27"/>
      <c r="X3" s="27"/>
      <c r="Y3" s="27"/>
      <c r="Z3" s="27"/>
      <c r="AA3" s="28"/>
    </row>
    <row r="4" spans="3:28"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29"/>
      <c r="W4" s="30"/>
      <c r="X4" s="30"/>
      <c r="Y4" s="30"/>
      <c r="Z4" s="30"/>
      <c r="AA4" s="31"/>
    </row>
    <row r="5" spans="3:28">
      <c r="C5" s="16"/>
      <c r="D5" s="7"/>
      <c r="E5" s="7"/>
      <c r="F5" s="7"/>
      <c r="G5" s="7"/>
      <c r="H5" s="7"/>
      <c r="I5" s="32"/>
      <c r="J5" s="7"/>
      <c r="K5" s="113" t="s">
        <v>19</v>
      </c>
      <c r="L5" s="113"/>
      <c r="M5" s="7"/>
      <c r="N5" s="7"/>
      <c r="O5" s="7"/>
      <c r="P5" s="7"/>
      <c r="Q5" s="7"/>
      <c r="R5" s="7"/>
      <c r="S5" s="7"/>
      <c r="T5" s="7"/>
      <c r="U5" s="7"/>
      <c r="V5" s="29"/>
      <c r="W5" s="114" t="s">
        <v>25</v>
      </c>
      <c r="X5" s="115"/>
      <c r="Y5" s="116"/>
      <c r="Z5" s="33">
        <f>COUNTA(D14:D18)</f>
        <v>5</v>
      </c>
      <c r="AA5" s="31"/>
    </row>
    <row r="6" spans="3:28"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9"/>
      <c r="W6" s="34" t="s">
        <v>26</v>
      </c>
      <c r="X6" s="35">
        <f>COUNTIF(E14:E18,W6)</f>
        <v>3</v>
      </c>
      <c r="Y6" s="34" t="s">
        <v>27</v>
      </c>
      <c r="Z6" s="36">
        <f>COUNTIF(Z14:Z18,Y6)</f>
        <v>2</v>
      </c>
      <c r="AA6" s="31"/>
    </row>
    <row r="7" spans="3:28" ht="20.5" customHeight="1">
      <c r="C7" s="117" t="s">
        <v>28</v>
      </c>
      <c r="D7" s="118"/>
      <c r="E7" s="11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 t="s">
        <v>29</v>
      </c>
      <c r="R7" s="7"/>
      <c r="S7" s="7"/>
      <c r="T7" s="7"/>
      <c r="U7" s="7"/>
      <c r="V7" s="29"/>
      <c r="W7" s="37" t="s">
        <v>30</v>
      </c>
      <c r="X7" s="38">
        <f>COUNTIF(E14:E18,W7)</f>
        <v>2</v>
      </c>
      <c r="Y7" s="37" t="s">
        <v>31</v>
      </c>
      <c r="Z7" s="39">
        <f>COUNTIF(Z14:Z18,Y7)</f>
        <v>3</v>
      </c>
      <c r="AA7" s="31"/>
    </row>
    <row r="8" spans="3:28" ht="17.5" customHeight="1">
      <c r="C8" s="119" t="s">
        <v>32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29"/>
      <c r="W8" s="30"/>
      <c r="X8" s="30"/>
      <c r="Y8" s="30"/>
      <c r="Z8" s="30"/>
      <c r="AA8" s="31"/>
    </row>
    <row r="9" spans="3:28">
      <c r="C9" s="135" t="s">
        <v>33</v>
      </c>
      <c r="D9" s="136"/>
      <c r="E9" s="137"/>
      <c r="F9" s="121">
        <v>100</v>
      </c>
      <c r="G9" s="122"/>
      <c r="H9" s="123"/>
      <c r="I9" s="121">
        <v>100</v>
      </c>
      <c r="J9" s="122"/>
      <c r="K9" s="123"/>
      <c r="L9" s="121">
        <v>100</v>
      </c>
      <c r="M9" s="122"/>
      <c r="N9" s="123"/>
      <c r="O9" s="121">
        <v>100</v>
      </c>
      <c r="P9" s="122"/>
      <c r="Q9" s="123"/>
      <c r="R9" s="121">
        <v>50</v>
      </c>
      <c r="S9" s="122"/>
      <c r="T9" s="123"/>
      <c r="U9" s="40">
        <f>SUM(F9:T9)</f>
        <v>450</v>
      </c>
      <c r="V9" s="41"/>
      <c r="W9" s="30"/>
      <c r="X9" s="30"/>
      <c r="Y9" s="30"/>
      <c r="Z9" s="30"/>
      <c r="AA9" s="31"/>
    </row>
    <row r="10" spans="3:28">
      <c r="C10" s="124" t="s">
        <v>34</v>
      </c>
      <c r="D10" s="125"/>
      <c r="E10" s="126"/>
      <c r="F10" s="35">
        <f>MAX(F14:F18)</f>
        <v>98</v>
      </c>
      <c r="G10" s="35"/>
      <c r="H10" s="36"/>
      <c r="I10" s="35">
        <f>MAX(I14:I18)</f>
        <v>99</v>
      </c>
      <c r="J10" s="35"/>
      <c r="K10" s="36"/>
      <c r="L10" s="35">
        <f>MAX(L14:L18)</f>
        <v>89</v>
      </c>
      <c r="M10" s="35"/>
      <c r="N10" s="36"/>
      <c r="O10" s="35">
        <f>MAX(O14:O18)</f>
        <v>82</v>
      </c>
      <c r="P10" s="35"/>
      <c r="Q10" s="36"/>
      <c r="R10" s="35">
        <f>MAX(R14:R18)</f>
        <v>99</v>
      </c>
      <c r="S10" s="35"/>
      <c r="T10" s="36"/>
      <c r="U10" s="42"/>
      <c r="V10" s="14"/>
      <c r="W10" s="14"/>
      <c r="X10" s="14"/>
      <c r="Y10" s="14"/>
      <c r="Z10" s="14"/>
      <c r="AA10" s="43"/>
    </row>
    <row r="11" spans="3:28">
      <c r="C11" s="127" t="s">
        <v>35</v>
      </c>
      <c r="D11" s="128"/>
      <c r="E11" s="129"/>
      <c r="F11" s="38">
        <f>MIN(F14:F18)</f>
        <v>43</v>
      </c>
      <c r="G11" s="38"/>
      <c r="H11" s="36"/>
      <c r="I11" s="38">
        <f>MIN(I14:I18)</f>
        <v>5</v>
      </c>
      <c r="J11" s="38"/>
      <c r="K11" s="36"/>
      <c r="L11" s="38">
        <f>MIN(L14:L18)</f>
        <v>4</v>
      </c>
      <c r="M11" s="38"/>
      <c r="N11" s="36"/>
      <c r="O11" s="38">
        <f>MIN(O14:O18)</f>
        <v>3</v>
      </c>
      <c r="P11" s="38"/>
      <c r="Q11" s="36"/>
      <c r="R11" s="38">
        <f>MIN(R14:R18)</f>
        <v>34</v>
      </c>
      <c r="S11" s="38"/>
      <c r="T11" s="36"/>
      <c r="U11" s="42"/>
      <c r="V11" s="44"/>
      <c r="W11" s="44"/>
      <c r="X11" s="44"/>
      <c r="Y11" s="44"/>
      <c r="Z11" s="44"/>
      <c r="AA11" s="45"/>
    </row>
    <row r="12" spans="3:28">
      <c r="C12" s="130" t="s">
        <v>36</v>
      </c>
      <c r="D12" s="130" t="s">
        <v>37</v>
      </c>
      <c r="E12" s="130" t="s">
        <v>16</v>
      </c>
      <c r="F12" s="132" t="s">
        <v>5</v>
      </c>
      <c r="G12" s="133"/>
      <c r="H12" s="134"/>
      <c r="I12" s="132" t="s">
        <v>6</v>
      </c>
      <c r="J12" s="133"/>
      <c r="K12" s="134"/>
      <c r="L12" s="132" t="s">
        <v>7</v>
      </c>
      <c r="M12" s="133"/>
      <c r="N12" s="134"/>
      <c r="O12" s="132" t="s">
        <v>8</v>
      </c>
      <c r="P12" s="133"/>
      <c r="Q12" s="134"/>
      <c r="R12" s="132" t="s">
        <v>9</v>
      </c>
      <c r="S12" s="133"/>
      <c r="T12" s="134"/>
      <c r="U12" s="139" t="s">
        <v>38</v>
      </c>
      <c r="V12" s="177" t="s">
        <v>39</v>
      </c>
      <c r="W12" s="176" t="s">
        <v>10</v>
      </c>
      <c r="X12" s="176" t="s">
        <v>3</v>
      </c>
      <c r="Y12" s="176" t="s">
        <v>21</v>
      </c>
      <c r="Z12" s="130" t="s">
        <v>22</v>
      </c>
      <c r="AA12" s="139" t="s">
        <v>23</v>
      </c>
      <c r="AB12" s="130" t="s">
        <v>11</v>
      </c>
    </row>
    <row r="13" spans="3:28">
      <c r="C13" s="131"/>
      <c r="D13" s="131"/>
      <c r="E13" s="131"/>
      <c r="F13" s="46" t="s">
        <v>40</v>
      </c>
      <c r="G13" s="46" t="s">
        <v>10</v>
      </c>
      <c r="H13" s="46" t="s">
        <v>3</v>
      </c>
      <c r="I13" s="46" t="s">
        <v>40</v>
      </c>
      <c r="J13" s="46" t="s">
        <v>10</v>
      </c>
      <c r="K13" s="46" t="s">
        <v>3</v>
      </c>
      <c r="L13" s="46" t="s">
        <v>40</v>
      </c>
      <c r="M13" s="46" t="s">
        <v>10</v>
      </c>
      <c r="N13" s="46" t="s">
        <v>3</v>
      </c>
      <c r="O13" s="46" t="s">
        <v>40</v>
      </c>
      <c r="P13" s="46" t="s">
        <v>10</v>
      </c>
      <c r="Q13" s="47" t="s">
        <v>3</v>
      </c>
      <c r="R13" s="46" t="s">
        <v>40</v>
      </c>
      <c r="S13" s="46" t="s">
        <v>10</v>
      </c>
      <c r="T13" s="47" t="s">
        <v>3</v>
      </c>
      <c r="U13" s="142"/>
      <c r="V13" s="178"/>
      <c r="W13" s="176"/>
      <c r="X13" s="176"/>
      <c r="Y13" s="176"/>
      <c r="Z13" s="138"/>
      <c r="AA13" s="140"/>
      <c r="AB13" s="141"/>
    </row>
    <row r="14" spans="3:28">
      <c r="C14" s="48">
        <v>104</v>
      </c>
      <c r="D14" s="48" t="s">
        <v>41</v>
      </c>
      <c r="E14" s="48" t="s">
        <v>26</v>
      </c>
      <c r="F14" s="49">
        <v>76</v>
      </c>
      <c r="G14" s="50" t="str">
        <f>IF(F14&gt;90,"A*",IF(F14&gt;80,"A",IF(F14&gt;70,"B*",IF(F14&gt;60,"B",IF(F14&gt;50,"C*",IF(F14&gt;40,"C",IF(F14&gt;35,"D","NG")))))))</f>
        <v>B*</v>
      </c>
      <c r="H14" s="51" t="str">
        <f>IF(F14&gt;90,"4",IF(F14&gt;80,"3.6",IF(F14&gt;70,"3.2",IF(F14&gt;60,"2.8",IF(F14&gt;50,"2.4",IF(F14&gt;40,"2",IF(F14&gt;35,"1.6","d")))))))</f>
        <v>3.2</v>
      </c>
      <c r="I14" s="52">
        <v>87</v>
      </c>
      <c r="J14" s="50" t="str">
        <f>IF(I14&gt;90,"A*",IF(I14&gt;80,"A",IF(I14&gt;70,"B*",IF(I14&gt;60,"B",IF(I14&gt;50,"C*",IF(I14&gt;40,"C",IF(I14&gt;35,"D","NG")))))))</f>
        <v>A</v>
      </c>
      <c r="K14" s="51" t="str">
        <f>IF(I14&gt;90,"4",IF(I14&gt;80,"3.6",IF(I14&gt;70,"3.2",IF(I14&gt;60,"2.8",IF(I14&gt;50,"2.4",IF(I14&gt;40,"2",IF(I14&gt;35,"1.6","d")))))))</f>
        <v>3.6</v>
      </c>
      <c r="L14" s="52">
        <v>89</v>
      </c>
      <c r="M14" s="51" t="str">
        <f>IF(L14&gt;90,"A*",IF(L14&gt;80,"A",IF(L14&gt;70,"B*",IF(L14&gt;60,"B",IF(L14&gt;50,"C*",IF(L14&gt;40,"C",IF(L14&gt;35,"D","NG")))))))</f>
        <v>A</v>
      </c>
      <c r="N14" s="51" t="str">
        <f>IF(L14&gt;90,"4",IF(L14&gt;80,"3.6",IF(L14&gt;70,"3.2",IF(L14&gt;60,"2.8",IF(L14&gt;50,"2.4",IF(L14&gt;40,"2",IF(L14&gt;35,"1.6","d")))))))</f>
        <v>3.6</v>
      </c>
      <c r="O14" s="48">
        <v>82</v>
      </c>
      <c r="P14" s="51" t="str">
        <f>IF(O14&gt;90,"A*",IF(O14&gt;80,"A",IF(O14&gt;70,"B*",IF(O14&gt;60,"B",IF(O14&gt;50,"C*",IF(O14&gt;40,"C",IF(O14&gt;35,"D","NG")))))))</f>
        <v>A</v>
      </c>
      <c r="Q14" s="51" t="str">
        <f>IF(O14&gt;90,"4",IF(O14&gt;80,"3.6",IF(O14&gt;70,"3.2",IF(O14&gt;60,"2.8",IF(O14&gt;50,"2.4",IF(O14&gt;40,"2",IF(O14&gt;35,"1.6","d")))))))</f>
        <v>3.6</v>
      </c>
      <c r="R14" s="48">
        <v>99</v>
      </c>
      <c r="S14" s="53" t="str">
        <f>IF(R14&gt;90,"A*",IF(R14&gt;80,"A",IF(R14&gt;70,"B*",IF(R14&gt;60,"B",IF(R14&gt;50,"C*",IF(R14&gt;40,"C",IF(R14&gt;35,"D","NG")))))))</f>
        <v>A*</v>
      </c>
      <c r="T14" s="54" t="str">
        <f>IF(R14&gt;90,"4",IF(R14&gt;80,"3.6",IF(R14&gt;70,"3.2",IF(R14&gt;60,"2.8",IF(R14&gt;50,"2.4",IF(R14&gt;40,"2",IF(R14&gt;35,"1.6","d")))))))</f>
        <v>4</v>
      </c>
      <c r="U14" s="52">
        <f>F14+I14+L14+O14+R14</f>
        <v>433</v>
      </c>
      <c r="V14" s="57">
        <f>U14/$U$9*100</f>
        <v>96.222222222222214</v>
      </c>
      <c r="W14" s="179">
        <f>_xlfn.XLOOKUP(V14,data!$F$3:$F$10,data!$H$3:$H$10,,-1)</f>
        <v>4</v>
      </c>
      <c r="X14" s="180" t="str">
        <f>_xlfn.XLOOKUP(V14,data!$F$3:$F$10,data!$G$3:$G$10,,-1)</f>
        <v>a*</v>
      </c>
      <c r="Y14" s="181" t="str">
        <f>_xlfn.XLOOKUP('Result Sheet (3)'!V14,data!$B$4:$B$8,data!$C$4:$C$8,0,-1)</f>
        <v>dist.</v>
      </c>
      <c r="Z14" s="48" t="str">
        <f>IF(AND(F14&gt;=40,I14&gt;=40,L14&gt;=40,O14&gt;=40,R14&gt;=40),"PASS","Fail")</f>
        <v>PASS</v>
      </c>
      <c r="AA14" s="48">
        <f>RANK(V14,$V$14:$V$18)</f>
        <v>1</v>
      </c>
      <c r="AB14" s="78" t="s">
        <v>46</v>
      </c>
    </row>
    <row r="15" spans="3:28">
      <c r="C15" s="58">
        <v>101</v>
      </c>
      <c r="D15" s="58" t="s">
        <v>42</v>
      </c>
      <c r="E15" s="58" t="s">
        <v>26</v>
      </c>
      <c r="F15" s="49">
        <v>65</v>
      </c>
      <c r="G15" s="59" t="str">
        <f t="shared" ref="G15:G18" si="0">IF(F15&gt;90,"A*",IF(F15&gt;80,"A",IF(F15&gt;70,"B*",IF(F15&gt;60,"B",IF(F15&gt;50,"C*",IF(F15&gt;40,"C",IF(F15&gt;35,"D","NG")))))))</f>
        <v>B</v>
      </c>
      <c r="H15" s="60" t="str">
        <f t="shared" ref="H15:H17" si="1">IF(F15&gt;90,"4",IF(F15&gt;80,"3.6",IF(F15&gt;70,"3.2",IF(F15&gt;60,"2.8",IF(F15&gt;50,"2.4",IF(F15&gt;40,"2",IF(F15&gt;35,"1.6","d")))))))</f>
        <v>2.8</v>
      </c>
      <c r="I15" s="61">
        <v>99</v>
      </c>
      <c r="J15" s="59" t="str">
        <f t="shared" ref="J15:J18" si="2">IF(I15&gt;90,"A*",IF(I15&gt;80,"A",IF(I15&gt;70,"B*",IF(I15&gt;60,"B",IF(I15&gt;50,"C*",IF(I15&gt;40,"C",IF(I15&gt;35,"D","NG")))))))</f>
        <v>A*</v>
      </c>
      <c r="K15" s="60" t="str">
        <f t="shared" ref="K15:K18" si="3">IF(I15&gt;90,"4",IF(I15&gt;80,"3.6",IF(I15&gt;70,"3.2",IF(I15&gt;60,"2.8",IF(I15&gt;50,"2.4",IF(I15&gt;40,"2",IF(I15&gt;35,"1.6","d")))))))</f>
        <v>4</v>
      </c>
      <c r="L15" s="61">
        <v>67</v>
      </c>
      <c r="M15" s="60" t="str">
        <f t="shared" ref="M15:M18" si="4">IF(L15&gt;90,"A*",IF(L15&gt;80,"A",IF(L15&gt;70,"B*",IF(L15&gt;60,"B",IF(L15&gt;50,"C*",IF(L15&gt;40,"C",IF(L15&gt;35,"D","NG")))))))</f>
        <v>B</v>
      </c>
      <c r="N15" s="60" t="str">
        <f t="shared" ref="N15:N18" si="5">IF(L15&gt;90,"4",IF(L15&gt;80,"3.6",IF(L15&gt;70,"3.2",IF(L15&gt;60,"2.8",IF(L15&gt;50,"2.4",IF(L15&gt;40,"2",IF(L15&gt;35,"1.6","d")))))))</f>
        <v>2.8</v>
      </c>
      <c r="O15" s="58">
        <v>56</v>
      </c>
      <c r="P15" s="60" t="str">
        <f t="shared" ref="P15:P18" si="6">IF(O15&gt;90,"A*",IF(O15&gt;80,"A",IF(O15&gt;70,"B*",IF(O15&gt;60,"B",IF(O15&gt;50,"C*",IF(O15&gt;40,"C",IF(O15&gt;35,"D","NG")))))))</f>
        <v>C*</v>
      </c>
      <c r="Q15" s="60" t="str">
        <f t="shared" ref="Q15:Q18" si="7">IF(O15&gt;90,"4",IF(O15&gt;80,"3.6",IF(O15&gt;70,"3.2",IF(O15&gt;60,"2.8",IF(O15&gt;50,"2.4",IF(O15&gt;40,"2",IF(O15&gt;35,"1.6","d")))))))</f>
        <v>2.4</v>
      </c>
      <c r="R15" s="58">
        <v>44</v>
      </c>
      <c r="S15" s="62" t="str">
        <f t="shared" ref="S15:S18" si="8">IF(R15&gt;90,"A*",IF(R15&gt;80,"A",IF(R15&gt;70,"B*",IF(R15&gt;60,"B",IF(R15&gt;50,"C*",IF(R15&gt;40,"C",IF(R15&gt;35,"D","NG")))))))</f>
        <v>C</v>
      </c>
      <c r="T15" s="63" t="str">
        <f t="shared" ref="T15:T18" si="9">IF(R15&gt;90,"4",IF(R15&gt;80,"3.6",IF(R15&gt;70,"3.2",IF(R15&gt;60,"2.8",IF(R15&gt;50,"2.4",IF(R15&gt;40,"2",IF(R15&gt;35,"1.6","d")))))))</f>
        <v>2</v>
      </c>
      <c r="U15" s="61">
        <f t="shared" ref="U15:U18" si="10">F15+I15+L15+O15+R15</f>
        <v>331</v>
      </c>
      <c r="V15" s="49">
        <f t="shared" ref="V15:V18" si="11">U15/$U$9*100</f>
        <v>73.555555555555557</v>
      </c>
      <c r="W15" s="179">
        <f>_xlfn.XLOOKUP(V15,data!$F$3:$F$10,data!$H$3:$H$10,,-1)</f>
        <v>3.2</v>
      </c>
      <c r="X15" s="182" t="str">
        <f>_xlfn.XLOOKUP(V15,data!$F$3:$F$10,data!$G$3:$G$10,,-1)</f>
        <v>b*</v>
      </c>
      <c r="Y15" s="183" t="str">
        <f>_xlfn.XLOOKUP('Result Sheet (3)'!V15,data!$B$4:$B$8,data!$C$4:$C$8,0,-1)</f>
        <v xml:space="preserve"> first </v>
      </c>
      <c r="Z15" s="58" t="str">
        <f t="shared" ref="Z15:Z18" si="12">IF(AND(F15&gt;=40,I15&gt;=40,L15&gt;=40,O15&gt;=40,R15&gt;=40),"PASS","Fail")</f>
        <v>PASS</v>
      </c>
      <c r="AA15" s="58">
        <f t="shared" ref="AA15:AA18" si="13">RANK(V15,$V$14:$V$18)</f>
        <v>3</v>
      </c>
      <c r="AB15" s="78" t="s">
        <v>47</v>
      </c>
    </row>
    <row r="16" spans="3:28">
      <c r="C16" s="58">
        <v>108</v>
      </c>
      <c r="D16" s="58" t="s">
        <v>43</v>
      </c>
      <c r="E16" s="58" t="s">
        <v>30</v>
      </c>
      <c r="F16" s="49">
        <v>43</v>
      </c>
      <c r="G16" s="59" t="str">
        <f t="shared" si="0"/>
        <v>C</v>
      </c>
      <c r="H16" s="60" t="str">
        <f t="shared" si="1"/>
        <v>2</v>
      </c>
      <c r="I16" s="61">
        <v>5</v>
      </c>
      <c r="J16" s="59" t="str">
        <f t="shared" si="2"/>
        <v>NG</v>
      </c>
      <c r="K16" s="60" t="str">
        <f t="shared" si="3"/>
        <v>d</v>
      </c>
      <c r="L16" s="61">
        <v>56</v>
      </c>
      <c r="M16" s="60" t="str">
        <f t="shared" si="4"/>
        <v>C*</v>
      </c>
      <c r="N16" s="60" t="str">
        <f t="shared" si="5"/>
        <v>2.4</v>
      </c>
      <c r="O16" s="58">
        <v>78</v>
      </c>
      <c r="P16" s="60" t="str">
        <f t="shared" si="6"/>
        <v>B*</v>
      </c>
      <c r="Q16" s="60" t="str">
        <f t="shared" si="7"/>
        <v>3.2</v>
      </c>
      <c r="R16" s="58">
        <v>49</v>
      </c>
      <c r="S16" s="62" t="str">
        <f t="shared" si="8"/>
        <v>C</v>
      </c>
      <c r="T16" s="63" t="str">
        <f t="shared" si="9"/>
        <v>2</v>
      </c>
      <c r="U16" s="61">
        <f t="shared" si="10"/>
        <v>231</v>
      </c>
      <c r="V16" s="49">
        <f t="shared" si="11"/>
        <v>51.333333333333329</v>
      </c>
      <c r="W16" s="179">
        <f>_xlfn.XLOOKUP(V16,data!$F$3:$F$10,data!$H$3:$H$10,,-1)</f>
        <v>2.4</v>
      </c>
      <c r="X16" s="182" t="str">
        <f>_xlfn.XLOOKUP(V16,data!$F$3:$F$10,data!$G$3:$G$10,,-1)</f>
        <v>c*</v>
      </c>
      <c r="Y16" s="183" t="str">
        <f>_xlfn.XLOOKUP('Result Sheet (3)'!V16,data!$B$4:$B$8,data!$C$4:$C$8,0,-1)</f>
        <v>second</v>
      </c>
      <c r="Z16" s="58" t="str">
        <f t="shared" si="12"/>
        <v>Fail</v>
      </c>
      <c r="AA16" s="58">
        <f t="shared" si="13"/>
        <v>4</v>
      </c>
      <c r="AB16" s="78" t="s">
        <v>48</v>
      </c>
    </row>
    <row r="17" spans="3:28">
      <c r="C17" s="58">
        <v>106</v>
      </c>
      <c r="D17" s="58" t="s">
        <v>44</v>
      </c>
      <c r="E17" s="58" t="s">
        <v>30</v>
      </c>
      <c r="F17" s="49">
        <v>67</v>
      </c>
      <c r="G17" s="59" t="str">
        <f t="shared" si="0"/>
        <v>B</v>
      </c>
      <c r="H17" s="60" t="str">
        <f t="shared" si="1"/>
        <v>2.8</v>
      </c>
      <c r="I17" s="61">
        <v>9</v>
      </c>
      <c r="J17" s="59" t="str">
        <f t="shared" si="2"/>
        <v>NG</v>
      </c>
      <c r="K17" s="60" t="str">
        <f t="shared" si="3"/>
        <v>d</v>
      </c>
      <c r="L17" s="61">
        <v>4</v>
      </c>
      <c r="M17" s="60" t="str">
        <f t="shared" si="4"/>
        <v>NG</v>
      </c>
      <c r="N17" s="60" t="str">
        <f t="shared" si="5"/>
        <v>d</v>
      </c>
      <c r="O17" s="58">
        <v>3</v>
      </c>
      <c r="P17" s="60" t="str">
        <f t="shared" si="6"/>
        <v>NG</v>
      </c>
      <c r="Q17" s="60" t="str">
        <f t="shared" si="7"/>
        <v>d</v>
      </c>
      <c r="R17" s="58">
        <v>34</v>
      </c>
      <c r="S17" s="62" t="str">
        <f t="shared" si="8"/>
        <v>NG</v>
      </c>
      <c r="T17" s="63" t="str">
        <f t="shared" si="9"/>
        <v>d</v>
      </c>
      <c r="U17" s="61">
        <f t="shared" si="10"/>
        <v>117</v>
      </c>
      <c r="V17" s="49">
        <f t="shared" si="11"/>
        <v>26</v>
      </c>
      <c r="W17" s="179" t="str">
        <f>_xlfn.XLOOKUP(V17,data!$F$3:$F$10,data!$H$3:$H$10,,-1)</f>
        <v>d</v>
      </c>
      <c r="X17" s="182" t="str">
        <f>_xlfn.XLOOKUP(V17,data!$F$3:$F$10,data!$G$3:$G$10,,-1)</f>
        <v>ng</v>
      </c>
      <c r="Y17" s="183" t="str">
        <f>_xlfn.XLOOKUP('Result Sheet (3)'!V17,data!$B$4:$B$8,data!$C$4:$C$8,0,-1)</f>
        <v>fail</v>
      </c>
      <c r="Z17" s="58" t="str">
        <f t="shared" si="12"/>
        <v>Fail</v>
      </c>
      <c r="AA17" s="58">
        <f t="shared" si="13"/>
        <v>5</v>
      </c>
      <c r="AB17" s="78" t="s">
        <v>49</v>
      </c>
    </row>
    <row r="18" spans="3:28" ht="15" thickBot="1">
      <c r="C18" s="67">
        <v>105</v>
      </c>
      <c r="D18" s="67" t="s">
        <v>45</v>
      </c>
      <c r="E18" s="67" t="s">
        <v>26</v>
      </c>
      <c r="F18" s="68">
        <v>98</v>
      </c>
      <c r="G18" s="69" t="str">
        <f t="shared" si="0"/>
        <v>A*</v>
      </c>
      <c r="H18" s="70" t="str">
        <f t="shared" ref="H18" si="14">IF(G18&gt;90,"4",IF(G18&gt;80,"3.6",IF(G18&gt;70,"3.2",IF(G18&gt;60,"2.8",IF(G18&gt;50,"2.4",IF(G18&gt;40,"2",IF(G18&gt;35,"1.6","d")))))))</f>
        <v>4</v>
      </c>
      <c r="I18" s="71">
        <v>99</v>
      </c>
      <c r="J18" s="69" t="str">
        <f t="shared" si="2"/>
        <v>A*</v>
      </c>
      <c r="K18" s="70" t="str">
        <f t="shared" si="3"/>
        <v>4</v>
      </c>
      <c r="L18" s="71">
        <v>6</v>
      </c>
      <c r="M18" s="70" t="str">
        <f t="shared" si="4"/>
        <v>NG</v>
      </c>
      <c r="N18" s="70" t="str">
        <f t="shared" si="5"/>
        <v>d</v>
      </c>
      <c r="O18" s="67">
        <v>70</v>
      </c>
      <c r="P18" s="70" t="str">
        <f t="shared" si="6"/>
        <v>B</v>
      </c>
      <c r="Q18" s="70" t="str">
        <f t="shared" si="7"/>
        <v>2.8</v>
      </c>
      <c r="R18" s="67">
        <v>99</v>
      </c>
      <c r="S18" s="72" t="str">
        <f t="shared" si="8"/>
        <v>A*</v>
      </c>
      <c r="T18" s="73" t="str">
        <f t="shared" si="9"/>
        <v>4</v>
      </c>
      <c r="U18" s="71">
        <f t="shared" si="10"/>
        <v>372</v>
      </c>
      <c r="V18" s="68">
        <f t="shared" si="11"/>
        <v>82.666666666666671</v>
      </c>
      <c r="W18" s="184">
        <f>_xlfn.XLOOKUP(V18,data!$F$3:$F$10,data!$H$3:$H$10,,-1)</f>
        <v>3.6</v>
      </c>
      <c r="X18" s="185" t="str">
        <f>_xlfn.XLOOKUP(V18,data!$F$3:$F$10,data!$G$3:$G$10,,-1)</f>
        <v>a</v>
      </c>
      <c r="Y18" s="186" t="str">
        <f>_xlfn.XLOOKUP('Result Sheet (3)'!V18,data!$B$4:$B$8,data!$C$4:$C$8,0,-1)</f>
        <v>dist.</v>
      </c>
      <c r="Z18" s="67" t="str">
        <f t="shared" si="12"/>
        <v>Fail</v>
      </c>
      <c r="AA18" s="67">
        <f t="shared" si="13"/>
        <v>2</v>
      </c>
      <c r="AB18" s="44" t="s">
        <v>50</v>
      </c>
    </row>
    <row r="19" spans="3:28" ht="15" thickTop="1"/>
  </sheetData>
  <mergeCells count="29">
    <mergeCell ref="Z12:Z13"/>
    <mergeCell ref="AA12:AA13"/>
    <mergeCell ref="AB12:AB13"/>
    <mergeCell ref="R12:T12"/>
    <mergeCell ref="U12:U13"/>
    <mergeCell ref="V12:V13"/>
    <mergeCell ref="W12:W13"/>
    <mergeCell ref="X12:X13"/>
    <mergeCell ref="Y12:Y13"/>
    <mergeCell ref="R9:T9"/>
    <mergeCell ref="C10:E10"/>
    <mergeCell ref="C11:E11"/>
    <mergeCell ref="C12:C13"/>
    <mergeCell ref="D12:D13"/>
    <mergeCell ref="E12:E13"/>
    <mergeCell ref="F12:H12"/>
    <mergeCell ref="I12:K12"/>
    <mergeCell ref="L12:N12"/>
    <mergeCell ref="O12:Q12"/>
    <mergeCell ref="J3:M3"/>
    <mergeCell ref="K5:L5"/>
    <mergeCell ref="W5:Y5"/>
    <mergeCell ref="C7:E7"/>
    <mergeCell ref="C8:U8"/>
    <mergeCell ref="C9:E9"/>
    <mergeCell ref="F9:H9"/>
    <mergeCell ref="I9:K9"/>
    <mergeCell ref="L9:N9"/>
    <mergeCell ref="O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 Sheet</vt:lpstr>
      <vt:lpstr>Grade Sheet</vt:lpstr>
      <vt:lpstr>data</vt:lpstr>
      <vt:lpstr>Result Sheet (2)</vt:lpstr>
      <vt:lpstr>Result Sheet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Grishma Ayer</dc:creator>
  <cp:lastModifiedBy>Grishma Ayer</cp:lastModifiedBy>
  <dcterms:created xsi:type="dcterms:W3CDTF">2024-04-28T15:46:17Z</dcterms:created>
  <dcterms:modified xsi:type="dcterms:W3CDTF">2024-05-30T13:45:59Z</dcterms:modified>
</cp:coreProperties>
</file>