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Miyo\Licenciatura\02-Segundo Año-Miyo\SYO 2025\"/>
    </mc:Choice>
  </mc:AlternateContent>
  <xr:revisionPtr revIDLastSave="0" documentId="13_ncr:1_{54057EEC-6ABF-4A4E-AA55-60E5A762075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eferencias" sheetId="1" r:id="rId1"/>
    <sheet name="Plan 2010" sheetId="2" r:id="rId2"/>
    <sheet name="Plan 2025" sheetId="3" r:id="rId3"/>
  </sheets>
  <definedNames>
    <definedName name="SegmentaciónDeDatos_Año">#N/A</definedName>
    <definedName name="SegmentaciónDeDatos_Año1">#N/A</definedName>
    <definedName name="SegmentaciónDeDatos_Cuatri">#N/A</definedName>
    <definedName name="SegmentaciónDeDatos_Cuatri1">#N/A</definedName>
    <definedName name="SegmentaciónDeDatos_Es_Crítica?">#N/A</definedName>
    <definedName name="SegmentaciónDeDatos_Es_Crítica?1">#N/A</definedName>
  </definedNames>
  <calcPr calcId="181029"/>
  <pivotCaches>
    <pivotCache cacheId="345" r:id="rId4"/>
    <pivotCache cacheId="35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2" i="2" l="1"/>
  <c r="M2" i="2" s="1"/>
  <c r="G2" i="2" s="1"/>
  <c r="N3" i="2"/>
  <c r="M3" i="2" s="1"/>
  <c r="G3" i="2" s="1"/>
  <c r="N4" i="2"/>
  <c r="M4" i="2" s="1"/>
  <c r="G4" i="2" s="1"/>
  <c r="N5" i="2"/>
  <c r="M5" i="2" s="1"/>
  <c r="N6" i="2"/>
  <c r="N7" i="2"/>
  <c r="N8" i="2"/>
  <c r="N9" i="2"/>
  <c r="N10" i="2"/>
  <c r="N11" i="2"/>
  <c r="N12" i="2"/>
  <c r="M12" i="2" s="1"/>
  <c r="N13" i="2"/>
  <c r="M13" i="2" s="1"/>
  <c r="N14" i="2"/>
  <c r="N15" i="2"/>
  <c r="M15" i="2" s="1"/>
  <c r="N16" i="2"/>
  <c r="N17" i="2"/>
  <c r="N18" i="2"/>
  <c r="N19" i="2"/>
  <c r="N20" i="2"/>
  <c r="N21" i="2"/>
  <c r="N22" i="2"/>
  <c r="M22" i="2" s="1"/>
  <c r="N23" i="2"/>
  <c r="N24" i="2"/>
  <c r="M24" i="2" s="1"/>
  <c r="N25" i="2"/>
  <c r="M25" i="2" s="1"/>
  <c r="N26" i="2"/>
  <c r="N27" i="2"/>
  <c r="M27" i="2" s="1"/>
  <c r="N28" i="2"/>
  <c r="N29" i="2"/>
  <c r="N30" i="2"/>
  <c r="N31" i="2"/>
  <c r="N2" i="3"/>
  <c r="M2" i="3" s="1"/>
  <c r="G2" i="3" s="1"/>
  <c r="N3" i="3"/>
  <c r="M3" i="3" s="1"/>
  <c r="G3" i="3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M31" i="2"/>
  <c r="M30" i="2"/>
  <c r="M29" i="2"/>
  <c r="M28" i="2"/>
  <c r="I27" i="2"/>
  <c r="M26" i="2"/>
  <c r="M23" i="2"/>
  <c r="M21" i="2"/>
  <c r="M20" i="2"/>
  <c r="M19" i="2"/>
  <c r="M18" i="2"/>
  <c r="M17" i="2"/>
  <c r="M16" i="2"/>
  <c r="M14" i="2"/>
  <c r="M11" i="2"/>
  <c r="M10" i="2"/>
  <c r="M9" i="2"/>
  <c r="M8" i="2"/>
  <c r="G8" i="2" s="1"/>
  <c r="M7" i="2"/>
  <c r="G7" i="2" s="1"/>
  <c r="M6" i="2"/>
  <c r="G6" i="2" s="1"/>
  <c r="H2" i="3" l="1"/>
  <c r="O2" i="3" l="1"/>
  <c r="P2" i="3" s="1"/>
  <c r="H2" i="2"/>
  <c r="H3" i="3" l="1"/>
  <c r="O2" i="2"/>
  <c r="P2" i="2" s="1"/>
  <c r="G9" i="2" s="1"/>
  <c r="O3" i="3" l="1"/>
  <c r="H3" i="2"/>
  <c r="O3" i="2" l="1"/>
  <c r="P3" i="2" s="1"/>
  <c r="H4" i="2" l="1"/>
  <c r="O4" i="2" l="1"/>
  <c r="P4" i="2" s="1"/>
  <c r="G5" i="2" s="1"/>
  <c r="J4" i="2" l="1"/>
  <c r="I4" i="2" s="1"/>
  <c r="K4" i="2" s="1"/>
  <c r="L4" i="2" s="1"/>
  <c r="H5" i="2"/>
  <c r="O5" i="2" l="1"/>
  <c r="P5" i="2" s="1"/>
  <c r="H6" i="2" l="1"/>
  <c r="O6" i="2" l="1"/>
  <c r="P6" i="2" s="1"/>
  <c r="G19" i="2" s="1"/>
  <c r="G12" i="2" l="1"/>
  <c r="H7" i="2"/>
  <c r="O7" i="2" l="1"/>
  <c r="P7" i="2" s="1"/>
  <c r="G10" i="2" l="1"/>
  <c r="H8" i="2"/>
  <c r="O8" i="2" l="1"/>
  <c r="P8" i="2" s="1"/>
  <c r="H9" i="2" l="1"/>
  <c r="O9" i="2" l="1"/>
  <c r="P9" i="2" s="1"/>
  <c r="J5" i="2" l="1"/>
  <c r="I5" i="2" s="1"/>
  <c r="K5" i="2" s="1"/>
  <c r="L5" i="2" s="1"/>
  <c r="H10" i="2"/>
  <c r="O10" i="2" l="1"/>
  <c r="P10" i="2" s="1"/>
  <c r="G13" i="2" s="1"/>
  <c r="G16" i="2" l="1"/>
  <c r="G11" i="2"/>
  <c r="J3" i="2" s="1"/>
  <c r="I3" i="2" s="1"/>
  <c r="K3" i="2" s="1"/>
  <c r="L3" i="2" s="1"/>
  <c r="G18" i="2"/>
  <c r="H11" i="2" l="1"/>
  <c r="O11" i="2"/>
  <c r="P11" i="2" s="1"/>
  <c r="G15" i="2" s="1"/>
  <c r="H12" i="2" l="1"/>
  <c r="O12" i="2" l="1"/>
  <c r="P12" i="2" s="1"/>
  <c r="H13" i="2" l="1"/>
  <c r="O13" i="2" l="1"/>
  <c r="P13" i="2" s="1"/>
  <c r="G14" i="2" l="1"/>
  <c r="H14" i="2" l="1"/>
  <c r="O14" i="2" s="1"/>
  <c r="P14" i="2" s="1"/>
  <c r="H15" i="2" l="1"/>
  <c r="O15" i="2" l="1"/>
  <c r="P15" i="2" s="1"/>
  <c r="G17" i="2" s="1"/>
  <c r="H16" i="2" l="1"/>
  <c r="O16" i="2" l="1"/>
  <c r="P16" i="2" s="1"/>
  <c r="G22" i="2" s="1"/>
  <c r="G23" i="2" l="1"/>
  <c r="J15" i="2" s="1"/>
  <c r="I15" i="2" s="1"/>
  <c r="K15" i="2" s="1"/>
  <c r="L15" i="2" s="1"/>
  <c r="H17" i="2"/>
  <c r="J2" i="2" l="1"/>
  <c r="I2" i="2" s="1"/>
  <c r="K2" i="2" s="1"/>
  <c r="L2" i="2" s="1"/>
  <c r="J10" i="2"/>
  <c r="I10" i="2" s="1"/>
  <c r="K10" i="2" s="1"/>
  <c r="L10" i="2" s="1"/>
  <c r="J7" i="2"/>
  <c r="I7" i="2" s="1"/>
  <c r="K7" i="2" s="1"/>
  <c r="L7" i="2" s="1"/>
  <c r="J6" i="2"/>
  <c r="I6" i="2" s="1"/>
  <c r="K6" i="2" s="1"/>
  <c r="L6" i="2" s="1"/>
  <c r="J8" i="2"/>
  <c r="I8" i="2" s="1"/>
  <c r="K8" i="2" s="1"/>
  <c r="L8" i="2" s="1"/>
  <c r="J11" i="2"/>
  <c r="I11" i="2" s="1"/>
  <c r="K11" i="2" s="1"/>
  <c r="L11" i="2" s="1"/>
  <c r="J13" i="2"/>
  <c r="I13" i="2" s="1"/>
  <c r="K13" i="2" s="1"/>
  <c r="L13" i="2" s="1"/>
  <c r="J9" i="2"/>
  <c r="I9" i="2" s="1"/>
  <c r="K9" i="2" s="1"/>
  <c r="L9" i="2" s="1"/>
  <c r="O17" i="2"/>
  <c r="P17" i="2" s="1"/>
  <c r="G20" i="2" s="1"/>
  <c r="H18" i="2" l="1"/>
  <c r="O18" i="2" l="1"/>
  <c r="P18" i="2" s="1"/>
  <c r="G24" i="2" l="1"/>
  <c r="H19" i="2"/>
  <c r="O19" i="2" l="1"/>
  <c r="P19" i="2" s="1"/>
  <c r="G21" i="2" l="1"/>
  <c r="J17" i="2"/>
  <c r="I17" i="2" s="1"/>
  <c r="K17" i="2" s="1"/>
  <c r="L17" i="2" s="1"/>
  <c r="J12" i="2"/>
  <c r="I12" i="2" s="1"/>
  <c r="K12" i="2" s="1"/>
  <c r="L12" i="2" s="1"/>
  <c r="H20" i="2"/>
  <c r="O20" i="2" l="1"/>
  <c r="P20" i="2" s="1"/>
  <c r="J18" i="2" l="1"/>
  <c r="I18" i="2" s="1"/>
  <c r="K18" i="2" s="1"/>
  <c r="L18" i="2" s="1"/>
  <c r="H21" i="2"/>
  <c r="J19" i="2"/>
  <c r="I19" i="2" s="1"/>
  <c r="K19" i="2" s="1"/>
  <c r="L19" i="2" s="1"/>
  <c r="O21" i="2" l="1"/>
  <c r="P21" i="2" s="1"/>
  <c r="H22" i="2" l="1"/>
  <c r="O22" i="2" l="1"/>
  <c r="P22" i="2" s="1"/>
  <c r="G28" i="2" s="1"/>
  <c r="G26" i="2" l="1"/>
  <c r="G25" i="2"/>
  <c r="G27" i="2"/>
  <c r="J16" i="2"/>
  <c r="I16" i="2" s="1"/>
  <c r="K16" i="2" s="1"/>
  <c r="L16" i="2" s="1"/>
  <c r="H23" i="2"/>
  <c r="J14" i="2"/>
  <c r="I14" i="2" s="1"/>
  <c r="K14" i="2" s="1"/>
  <c r="L14" i="2" s="1"/>
  <c r="O23" i="2" l="1"/>
  <c r="P23" i="2" s="1"/>
  <c r="H24" i="2" l="1"/>
  <c r="O24" i="2" l="1"/>
  <c r="P24" i="2" s="1"/>
  <c r="H25" i="2" l="1"/>
  <c r="O25" i="2" l="1"/>
  <c r="P25" i="2" s="1"/>
  <c r="G30" i="2" s="1"/>
  <c r="H26" i="2" l="1"/>
  <c r="O26" i="2" l="1"/>
  <c r="P26" i="2" s="1"/>
  <c r="G29" i="2" s="1"/>
  <c r="H27" i="2" l="1"/>
  <c r="K27" i="2"/>
  <c r="L27" i="2" s="1"/>
  <c r="O27" i="2" l="1"/>
  <c r="P27" i="2" s="1"/>
  <c r="H28" i="2" l="1"/>
  <c r="O28" i="2" l="1"/>
  <c r="P28" i="2" s="1"/>
  <c r="G31" i="2" s="1"/>
  <c r="J22" i="2" l="1"/>
  <c r="I22" i="2" s="1"/>
  <c r="K22" i="2" s="1"/>
  <c r="L22" i="2" s="1"/>
  <c r="J20" i="2"/>
  <c r="I20" i="2" s="1"/>
  <c r="K20" i="2" s="1"/>
  <c r="L20" i="2" s="1"/>
  <c r="H29" i="2"/>
  <c r="O29" i="2" l="1"/>
  <c r="P29" i="2" s="1"/>
  <c r="J29" i="2"/>
  <c r="I29" i="2" s="1"/>
  <c r="K29" i="2" s="1"/>
  <c r="L29" i="2" s="1"/>
  <c r="H30" i="2" l="1"/>
  <c r="O30" i="2" l="1"/>
  <c r="P30" i="2" s="1"/>
  <c r="J30" i="2"/>
  <c r="I30" i="2" s="1"/>
  <c r="K30" i="2" s="1"/>
  <c r="L30" i="2" s="1"/>
  <c r="J28" i="2" l="1"/>
  <c r="I28" i="2" s="1"/>
  <c r="K28" i="2" s="1"/>
  <c r="L28" i="2" s="1"/>
  <c r="J21" i="2"/>
  <c r="I21" i="2" s="1"/>
  <c r="K21" i="2" s="1"/>
  <c r="L21" i="2" s="1"/>
  <c r="H31" i="2"/>
  <c r="J25" i="2"/>
  <c r="I25" i="2" s="1"/>
  <c r="K25" i="2" s="1"/>
  <c r="L25" i="2" s="1"/>
  <c r="J23" i="2"/>
  <c r="I23" i="2" s="1"/>
  <c r="K23" i="2" s="1"/>
  <c r="L23" i="2" s="1"/>
  <c r="J26" i="2"/>
  <c r="I26" i="2" s="1"/>
  <c r="K26" i="2" s="1"/>
  <c r="L26" i="2" s="1"/>
  <c r="J24" i="2"/>
  <c r="I24" i="2" s="1"/>
  <c r="K24" i="2" s="1"/>
  <c r="L24" i="2" s="1"/>
  <c r="Q6" i="2" l="1"/>
  <c r="Q17" i="2"/>
  <c r="Q27" i="2"/>
  <c r="Q7" i="2"/>
  <c r="Q28" i="2"/>
  <c r="Q19" i="2"/>
  <c r="Q5" i="2"/>
  <c r="Q31" i="2"/>
  <c r="Q14" i="2"/>
  <c r="Q8" i="2"/>
  <c r="Q4" i="2"/>
  <c r="Q18" i="2"/>
  <c r="Q9" i="2"/>
  <c r="Q21" i="2"/>
  <c r="Q10" i="2"/>
  <c r="Q23" i="2"/>
  <c r="Q25" i="2"/>
  <c r="Q2" i="2"/>
  <c r="Q30" i="2"/>
  <c r="Q16" i="2"/>
  <c r="Q22" i="2"/>
  <c r="Q11" i="2"/>
  <c r="Q20" i="2"/>
  <c r="Q24" i="2"/>
  <c r="Q26" i="2"/>
  <c r="Q3" i="2"/>
  <c r="Q29" i="2"/>
  <c r="Q12" i="2"/>
  <c r="Q15" i="2"/>
  <c r="Q13" i="2"/>
  <c r="O31" i="2"/>
  <c r="P31" i="2" s="1"/>
  <c r="J31" i="2"/>
  <c r="I31" i="2" s="1"/>
  <c r="K31" i="2" s="1"/>
  <c r="L31" i="2" s="1"/>
  <c r="M12" i="3"/>
  <c r="M6" i="3"/>
  <c r="G6" i="3" s="1"/>
  <c r="M23" i="3"/>
  <c r="M9" i="3"/>
  <c r="G9" i="3" s="1"/>
  <c r="M33" i="3"/>
  <c r="M17" i="3"/>
  <c r="M22" i="3"/>
  <c r="M7" i="3"/>
  <c r="G7" i="3" s="1"/>
  <c r="M16" i="3"/>
  <c r="M25" i="3"/>
  <c r="M8" i="3"/>
  <c r="G8" i="3" s="1"/>
  <c r="M19" i="3"/>
  <c r="M21" i="3"/>
  <c r="M26" i="3"/>
  <c r="M24" i="3"/>
  <c r="M27" i="3"/>
  <c r="M4" i="3"/>
  <c r="G4" i="3" s="1"/>
  <c r="H4" i="3" s="1"/>
  <c r="G13" i="3" s="1"/>
  <c r="M30" i="3"/>
  <c r="M5" i="3"/>
  <c r="G5" i="3" s="1"/>
  <c r="M10" i="3"/>
  <c r="M28" i="3"/>
  <c r="M20" i="3"/>
  <c r="M32" i="3"/>
  <c r="M13" i="3"/>
  <c r="M15" i="3"/>
  <c r="M18" i="3"/>
  <c r="M29" i="3"/>
  <c r="M31" i="3"/>
  <c r="M14" i="3"/>
  <c r="M11" i="3"/>
  <c r="O4" i="3" l="1"/>
  <c r="H5" i="3"/>
  <c r="G11" i="3" l="1"/>
  <c r="O5" i="3"/>
  <c r="H6" i="3"/>
  <c r="G12" i="3" l="1"/>
  <c r="G10" i="3"/>
  <c r="O6" i="3"/>
  <c r="H7" i="3"/>
  <c r="O7" i="3" l="1"/>
  <c r="H8" i="3"/>
  <c r="O8" i="3" l="1"/>
  <c r="H9" i="3"/>
  <c r="G17" i="3" l="1"/>
  <c r="G15" i="3"/>
  <c r="G14" i="3"/>
  <c r="O9" i="3"/>
  <c r="H10" i="3" l="1"/>
  <c r="O10" i="3" l="1"/>
  <c r="H11" i="3" l="1"/>
  <c r="O11" i="3" l="1"/>
  <c r="H12" i="3"/>
  <c r="G18" i="3" l="1"/>
  <c r="G16" i="3"/>
  <c r="G21" i="3"/>
  <c r="O12" i="3"/>
  <c r="H13" i="3" l="1"/>
  <c r="G19" i="3" l="1"/>
  <c r="G25" i="3"/>
  <c r="O13" i="3"/>
  <c r="H14" i="3" l="1"/>
  <c r="O14" i="3" l="1"/>
  <c r="H15" i="3" l="1"/>
  <c r="G20" i="3" s="1"/>
  <c r="O15" i="3" l="1"/>
  <c r="H16" i="3" l="1"/>
  <c r="G22" i="3" s="1"/>
  <c r="O16" i="3" l="1"/>
  <c r="H17" i="3"/>
  <c r="O17" i="3" l="1"/>
  <c r="H18" i="3" l="1"/>
  <c r="G24" i="3" l="1"/>
  <c r="G23" i="3"/>
  <c r="O18" i="3"/>
  <c r="H19" i="3" l="1"/>
  <c r="G26" i="3" s="1"/>
  <c r="O19" i="3" l="1"/>
  <c r="H20" i="3" l="1"/>
  <c r="G30" i="3" s="1"/>
  <c r="O20" i="3" l="1"/>
  <c r="H21" i="3" l="1"/>
  <c r="G27" i="3" l="1"/>
  <c r="O21" i="3"/>
  <c r="H22" i="3" l="1"/>
  <c r="O22" i="3" l="1"/>
  <c r="H23" i="3"/>
  <c r="G33" i="3" s="1"/>
  <c r="G28" i="3" l="1"/>
  <c r="O23" i="3"/>
  <c r="H24" i="3" l="1"/>
  <c r="G29" i="3" s="1"/>
  <c r="O24" i="3" l="1"/>
  <c r="H25" i="3"/>
  <c r="O25" i="3" l="1"/>
  <c r="H26" i="3" l="1"/>
  <c r="O26" i="3" l="1"/>
  <c r="H27" i="3" l="1"/>
  <c r="G31" i="3" l="1"/>
  <c r="G32" i="3"/>
  <c r="O27" i="3"/>
  <c r="H28" i="3" l="1"/>
  <c r="O28" i="3" l="1"/>
  <c r="H29" i="3" l="1"/>
  <c r="O29" i="3" l="1"/>
  <c r="H30" i="3" l="1"/>
  <c r="O30" i="3" l="1"/>
  <c r="H31" i="3" l="1"/>
  <c r="Q3" i="3" l="1"/>
  <c r="Q28" i="3"/>
  <c r="Q9" i="3"/>
  <c r="Q30" i="3"/>
  <c r="Q5" i="3"/>
  <c r="Q21" i="3"/>
  <c r="Q10" i="3"/>
  <c r="Q25" i="3"/>
  <c r="Q4" i="3"/>
  <c r="Q15" i="3"/>
  <c r="Q6" i="3"/>
  <c r="Q14" i="3"/>
  <c r="Q33" i="3"/>
  <c r="Q31" i="3"/>
  <c r="Q7" i="3"/>
  <c r="Q24" i="3"/>
  <c r="Q22" i="3"/>
  <c r="Q27" i="3"/>
  <c r="Q12" i="3"/>
  <c r="Q18" i="3"/>
  <c r="Q29" i="3"/>
  <c r="Q8" i="3"/>
  <c r="Q17" i="3"/>
  <c r="Q32" i="3"/>
  <c r="Q11" i="3"/>
  <c r="Q16" i="3"/>
  <c r="Q2" i="3"/>
  <c r="Q26" i="3"/>
  <c r="Q20" i="3"/>
  <c r="Q23" i="3"/>
  <c r="Q13" i="3"/>
  <c r="Q19" i="3"/>
  <c r="O31" i="3"/>
  <c r="J31" i="3"/>
  <c r="I31" i="3" s="1"/>
  <c r="K31" i="3" s="1"/>
  <c r="L31" i="3" s="1"/>
  <c r="J3" i="3" l="1"/>
  <c r="I3" i="3" s="1"/>
  <c r="K3" i="3" s="1"/>
  <c r="L3" i="3" s="1"/>
  <c r="J2" i="3"/>
  <c r="I2" i="3" s="1"/>
  <c r="K2" i="3" s="1"/>
  <c r="L2" i="3" s="1"/>
  <c r="J6" i="3"/>
  <c r="I6" i="3" s="1"/>
  <c r="K6" i="3" s="1"/>
  <c r="L6" i="3" s="1"/>
  <c r="J5" i="3"/>
  <c r="I5" i="3" s="1"/>
  <c r="K5" i="3" s="1"/>
  <c r="L5" i="3" s="1"/>
  <c r="J4" i="3"/>
  <c r="I4" i="3" s="1"/>
  <c r="K4" i="3" s="1"/>
  <c r="L4" i="3" s="1"/>
  <c r="J8" i="3"/>
  <c r="I8" i="3" s="1"/>
  <c r="K8" i="3" s="1"/>
  <c r="L8" i="3" s="1"/>
  <c r="J9" i="3"/>
  <c r="I9" i="3" s="1"/>
  <c r="K9" i="3" s="1"/>
  <c r="L9" i="3" s="1"/>
  <c r="J7" i="3"/>
  <c r="I7" i="3" s="1"/>
  <c r="K7" i="3" s="1"/>
  <c r="L7" i="3" s="1"/>
  <c r="J12" i="3"/>
  <c r="I12" i="3" s="1"/>
  <c r="K12" i="3" s="1"/>
  <c r="L12" i="3" s="1"/>
  <c r="J10" i="3"/>
  <c r="I10" i="3" s="1"/>
  <c r="K10" i="3" s="1"/>
  <c r="L10" i="3" s="1"/>
  <c r="J13" i="3"/>
  <c r="I13" i="3" s="1"/>
  <c r="K13" i="3" s="1"/>
  <c r="L13" i="3" s="1"/>
  <c r="J15" i="3"/>
  <c r="I15" i="3" s="1"/>
  <c r="K15" i="3" s="1"/>
  <c r="L15" i="3" s="1"/>
  <c r="J14" i="3"/>
  <c r="I14" i="3" s="1"/>
  <c r="K14" i="3" s="1"/>
  <c r="L14" i="3" s="1"/>
  <c r="J11" i="3"/>
  <c r="I11" i="3" s="1"/>
  <c r="K11" i="3" s="1"/>
  <c r="L11" i="3" s="1"/>
  <c r="J16" i="3"/>
  <c r="I16" i="3" s="1"/>
  <c r="K16" i="3" s="1"/>
  <c r="L16" i="3" s="1"/>
  <c r="J18" i="3"/>
  <c r="I18" i="3" s="1"/>
  <c r="K18" i="3" s="1"/>
  <c r="L18" i="3" s="1"/>
  <c r="J19" i="3"/>
  <c r="I19" i="3" s="1"/>
  <c r="K19" i="3" s="1"/>
  <c r="L19" i="3" s="1"/>
  <c r="J21" i="3"/>
  <c r="I21" i="3" s="1"/>
  <c r="K21" i="3" s="1"/>
  <c r="L21" i="3" s="1"/>
  <c r="J17" i="3"/>
  <c r="I17" i="3" s="1"/>
  <c r="K17" i="3" s="1"/>
  <c r="L17" i="3" s="1"/>
  <c r="J22" i="3"/>
  <c r="I22" i="3" s="1"/>
  <c r="K22" i="3" s="1"/>
  <c r="L22" i="3" s="1"/>
  <c r="J23" i="3"/>
  <c r="I23" i="3" s="1"/>
  <c r="K23" i="3" s="1"/>
  <c r="L23" i="3" s="1"/>
  <c r="J24" i="3"/>
  <c r="I24" i="3" s="1"/>
  <c r="K24" i="3" s="1"/>
  <c r="L24" i="3" s="1"/>
  <c r="J20" i="3"/>
  <c r="I20" i="3" s="1"/>
  <c r="K20" i="3" s="1"/>
  <c r="L20" i="3" s="1"/>
  <c r="J26" i="3"/>
  <c r="I26" i="3" s="1"/>
  <c r="K26" i="3" s="1"/>
  <c r="L26" i="3" s="1"/>
  <c r="J27" i="3"/>
  <c r="I27" i="3" s="1"/>
  <c r="K27" i="3" s="1"/>
  <c r="L27" i="3" s="1"/>
  <c r="J25" i="3"/>
  <c r="I25" i="3" s="1"/>
  <c r="K25" i="3" s="1"/>
  <c r="L25" i="3" s="1"/>
  <c r="H32" i="3"/>
  <c r="O32" i="3" l="1"/>
  <c r="H33" i="3"/>
  <c r="J28" i="3" s="1"/>
  <c r="I28" i="3" s="1"/>
  <c r="K28" i="3" s="1"/>
  <c r="L28" i="3" s="1"/>
  <c r="J32" i="3"/>
  <c r="I32" i="3" s="1"/>
  <c r="K32" i="3" s="1"/>
  <c r="L32" i="3" s="1"/>
  <c r="J29" i="3" l="1"/>
  <c r="I29" i="3" s="1"/>
  <c r="K29" i="3" s="1"/>
  <c r="L29" i="3" s="1"/>
  <c r="J30" i="3"/>
  <c r="I30" i="3" s="1"/>
  <c r="K30" i="3" s="1"/>
  <c r="L30" i="3" s="1"/>
  <c r="O33" i="3"/>
  <c r="J33" i="3"/>
  <c r="I33" i="3" s="1"/>
  <c r="K33" i="3" s="1"/>
  <c r="L33" i="3" s="1"/>
</calcChain>
</file>

<file path=xl/sharedStrings.xml><?xml version="1.0" encoding="utf-8"?>
<sst xmlns="http://schemas.openxmlformats.org/spreadsheetml/2006/main" count="352" uniqueCount="197">
  <si>
    <t>Columna</t>
  </si>
  <si>
    <t>Encabezado</t>
  </si>
  <si>
    <t>Descripción</t>
  </si>
  <si>
    <t>A</t>
  </si>
  <si>
    <t>Codigo</t>
  </si>
  <si>
    <t>Código de la materia (Ej: IF001)</t>
  </si>
  <si>
    <t>B</t>
  </si>
  <si>
    <t>Materia</t>
  </si>
  <si>
    <t>Nombre de la materia</t>
  </si>
  <si>
    <t>C</t>
  </si>
  <si>
    <t>Duración</t>
  </si>
  <si>
    <t>D</t>
  </si>
  <si>
    <t>Correlativas</t>
  </si>
  <si>
    <t>IDs de las materias correlativas, separadas por punto y coma (Ej: IF002;IF005)</t>
  </si>
  <si>
    <t>E</t>
  </si>
  <si>
    <t>ES</t>
  </si>
  <si>
    <t>Inicio Temprano</t>
  </si>
  <si>
    <t>F</t>
  </si>
  <si>
    <t>EF</t>
  </si>
  <si>
    <t>Fin Temprano</t>
  </si>
  <si>
    <t>G</t>
  </si>
  <si>
    <t>LS</t>
  </si>
  <si>
    <t>Inicio Tardío</t>
  </si>
  <si>
    <t>H</t>
  </si>
  <si>
    <t>LF</t>
  </si>
  <si>
    <t>Fin Tardío</t>
  </si>
  <si>
    <t>I</t>
  </si>
  <si>
    <t>Holgura</t>
  </si>
  <si>
    <t>Holgura de la materia</t>
  </si>
  <si>
    <t>J</t>
  </si>
  <si>
    <t>Es Crítica?</t>
  </si>
  <si>
    <t>Indica si la materia es parte del camino crítico (Sí/No)</t>
  </si>
  <si>
    <t>(Cuat. Abs. Planif.)</t>
  </si>
  <si>
    <t>(Pred1)</t>
  </si>
  <si>
    <t>(Pred2)</t>
  </si>
  <si>
    <t>(Pred3)</t>
  </si>
  <si>
    <t>Año</t>
  </si>
  <si>
    <t>IF001</t>
  </si>
  <si>
    <t>EDI</t>
  </si>
  <si>
    <t>MA045</t>
  </si>
  <si>
    <t>Algebra</t>
  </si>
  <si>
    <t>IF002</t>
  </si>
  <si>
    <t>EPA</t>
  </si>
  <si>
    <t>IF003</t>
  </si>
  <si>
    <t>A&amp;PI</t>
  </si>
  <si>
    <t>MA046</t>
  </si>
  <si>
    <t>Analisis Matematico</t>
  </si>
  <si>
    <t>MA008</t>
  </si>
  <si>
    <t>ElyMD</t>
  </si>
  <si>
    <t>IF004</t>
  </si>
  <si>
    <t>SyO</t>
  </si>
  <si>
    <t>IF005</t>
  </si>
  <si>
    <t>AdC</t>
  </si>
  <si>
    <t>IF006</t>
  </si>
  <si>
    <t>A&amp;PII</t>
  </si>
  <si>
    <t>IF003;MA008</t>
  </si>
  <si>
    <t>IF007</t>
  </si>
  <si>
    <t>Base de Datos</t>
  </si>
  <si>
    <t>MA006</t>
  </si>
  <si>
    <t>Estadistica</t>
  </si>
  <si>
    <t>MA045;MA046</t>
  </si>
  <si>
    <t>IF008</t>
  </si>
  <si>
    <t>POO</t>
  </si>
  <si>
    <t>IF009</t>
  </si>
  <si>
    <t>Lab – Programacion</t>
  </si>
  <si>
    <t>IF010</t>
  </si>
  <si>
    <t>Analisis y Diseño Sistemas</t>
  </si>
  <si>
    <t>IF004;IF007</t>
  </si>
  <si>
    <t>IF011</t>
  </si>
  <si>
    <t>Sistemas Operativos</t>
  </si>
  <si>
    <t>IF005;IF006</t>
  </si>
  <si>
    <t>IF012</t>
  </si>
  <si>
    <t>Desarrollo Software</t>
  </si>
  <si>
    <t>IF008;IF010</t>
  </si>
  <si>
    <t>IF013</t>
  </si>
  <si>
    <t>Fundamentos Teoricos de Informatica</t>
  </si>
  <si>
    <t>IF006;MA008</t>
  </si>
  <si>
    <t>MA047</t>
  </si>
  <si>
    <t>Complementos Matematicos</t>
  </si>
  <si>
    <t>IF015</t>
  </si>
  <si>
    <t>Ingenieria de Software</t>
  </si>
  <si>
    <t>IF012;MA006</t>
  </si>
  <si>
    <t>IF018</t>
  </si>
  <si>
    <t>Inteligencia Artificial</t>
  </si>
  <si>
    <t>IF013;MA047</t>
  </si>
  <si>
    <t>IF019</t>
  </si>
  <si>
    <t>Redes y Trasmision de Datos</t>
  </si>
  <si>
    <t>IF016</t>
  </si>
  <si>
    <t>Aspectos Legales</t>
  </si>
  <si>
    <t>IF001;MA045;IF002;IF003;MA046;MA008;IF004;IF005;IF006;IF007;MA006;IF008;IF009;IF010;IF011</t>
  </si>
  <si>
    <t>IF020</t>
  </si>
  <si>
    <t>Paradigmas y Lenguajes</t>
  </si>
  <si>
    <t>IF009;IF013</t>
  </si>
  <si>
    <t>IF022</t>
  </si>
  <si>
    <t>Sistemas Distribuidos</t>
  </si>
  <si>
    <t>IF024</t>
  </si>
  <si>
    <t>Informatica Industrial (optativa)</t>
  </si>
  <si>
    <t>IF015;IF019</t>
  </si>
  <si>
    <t>IF021</t>
  </si>
  <si>
    <t>Arquitectura Redes y Servicios</t>
  </si>
  <si>
    <t>IF017</t>
  </si>
  <si>
    <t>Taller Nuevas Tecnologias</t>
  </si>
  <si>
    <t>IF028</t>
  </si>
  <si>
    <t>Monitorizacion y visualizacion (Optativa 2)</t>
  </si>
  <si>
    <t>IF025</t>
  </si>
  <si>
    <t>Sistemas Embebidos y nuevas Tecnologias</t>
  </si>
  <si>
    <t>IF015;IF022</t>
  </si>
  <si>
    <t>IF026</t>
  </si>
  <si>
    <t>TESINA</t>
  </si>
  <si>
    <t>IF015;IF018;IF019;IF016;IF020;IF022;IF024;IF021;IF017</t>
  </si>
  <si>
    <t>MA070</t>
  </si>
  <si>
    <t>Mat General +</t>
  </si>
  <si>
    <t>EPyA +</t>
  </si>
  <si>
    <t>Algebra +</t>
  </si>
  <si>
    <t>EDI +</t>
  </si>
  <si>
    <t>IF070</t>
  </si>
  <si>
    <t>AyP0 +</t>
  </si>
  <si>
    <t>ELyMD +</t>
  </si>
  <si>
    <t>SyO +</t>
  </si>
  <si>
    <t>IF071</t>
  </si>
  <si>
    <t>AyP1 +</t>
  </si>
  <si>
    <t>AyD +</t>
  </si>
  <si>
    <t>MA070; IF070</t>
  </si>
  <si>
    <t>Arq ?</t>
  </si>
  <si>
    <t>MA070; IF001</t>
  </si>
  <si>
    <t>IF072</t>
  </si>
  <si>
    <t>AyP2 +</t>
  </si>
  <si>
    <t>IF070; MA070</t>
  </si>
  <si>
    <t>Análisis Mat. +</t>
  </si>
  <si>
    <t>MA045; IF002</t>
  </si>
  <si>
    <t>BD +</t>
  </si>
  <si>
    <t>IF004; IF071</t>
  </si>
  <si>
    <t>POO +</t>
  </si>
  <si>
    <t>IF070; IF071; MA008</t>
  </si>
  <si>
    <t>FTI</t>
  </si>
  <si>
    <t>MA008; IF072</t>
  </si>
  <si>
    <t>SO +</t>
  </si>
  <si>
    <t>IF001; IF071</t>
  </si>
  <si>
    <t>IF073</t>
  </si>
  <si>
    <t>Web +</t>
  </si>
  <si>
    <t>IF072; IF010</t>
  </si>
  <si>
    <t>Estadística +</t>
  </si>
  <si>
    <t>Desarrollo +</t>
  </si>
  <si>
    <t>MA046; IF007; IF008; IF010</t>
  </si>
  <si>
    <t>Redes +</t>
  </si>
  <si>
    <t>IF005; IF072</t>
  </si>
  <si>
    <t>Paradigmas</t>
  </si>
  <si>
    <t>MA046; IF013</t>
  </si>
  <si>
    <t>IS</t>
  </si>
  <si>
    <t>IF013; IF073</t>
  </si>
  <si>
    <t>IF074</t>
  </si>
  <si>
    <t>TNT</t>
  </si>
  <si>
    <t>Complementos</t>
  </si>
  <si>
    <t>IA</t>
  </si>
  <si>
    <t>MA006; IF013</t>
  </si>
  <si>
    <t>Distribuidos</t>
  </si>
  <si>
    <t>IF011; IF019</t>
  </si>
  <si>
    <t>OP1</t>
  </si>
  <si>
    <t>Opt I</t>
  </si>
  <si>
    <t>IF020; IF015</t>
  </si>
  <si>
    <t>STRyE</t>
  </si>
  <si>
    <t>IF074; IF019</t>
  </si>
  <si>
    <t>Asp Legales</t>
  </si>
  <si>
    <t>OP2</t>
  </si>
  <si>
    <t>Optativa II</t>
  </si>
  <si>
    <t>IF018; IF022</t>
  </si>
  <si>
    <t>Arq RS</t>
  </si>
  <si>
    <t>MA047; IF022</t>
  </si>
  <si>
    <t>IF075</t>
  </si>
  <si>
    <t>IF015; IF019; IF020</t>
  </si>
  <si>
    <t>Dura</t>
  </si>
  <si>
    <t>Cuatri</t>
  </si>
  <si>
    <t>Aux 1ºQ</t>
  </si>
  <si>
    <t>Aux Quat EF</t>
  </si>
  <si>
    <t>DifQ</t>
  </si>
  <si>
    <t>DuracionTotal</t>
  </si>
  <si>
    <t>CuatAbsPlanif</t>
  </si>
  <si>
    <t>Max Demora Sin ContraQ</t>
  </si>
  <si>
    <t>Cuatrimestre Absoluto</t>
  </si>
  <si>
    <t>Año/Cuat/Materia</t>
  </si>
  <si>
    <t>Licenciatura Plan 2010</t>
  </si>
  <si>
    <t>Es Critica -&gt; Verdadero =&gt; Cursada Aprobada es Necesaria En el proximo Cuatrimestre</t>
  </si>
  <si>
    <t>k</t>
  </si>
  <si>
    <t>L</t>
  </si>
  <si>
    <t>M</t>
  </si>
  <si>
    <t>N</t>
  </si>
  <si>
    <t>O</t>
  </si>
  <si>
    <t>P</t>
  </si>
  <si>
    <t>Q</t>
  </si>
  <si>
    <t>R</t>
  </si>
  <si>
    <t>Numero Absoluto del Cuatrimestre , respecto del inicio de la carrera</t>
  </si>
  <si>
    <t>Quat inicio Mod 2  (impar = 1), para calculo Cuat Abs</t>
  </si>
  <si>
    <t>Quat finalizacion Mod 2.</t>
  </si>
  <si>
    <t>Aux , suma 1 si hay que esperar 1 cuatrimestre mas para recursar</t>
  </si>
  <si>
    <t>Duración en cuatrimestres</t>
  </si>
  <si>
    <t>Indica si , en caso de no haber contracuatrimestre se puede demorar la cursada</t>
  </si>
  <si>
    <t>Licenciatura Plan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</si>
</sst>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rgb="FF000000"/>
      <name val="Arial"/>
    </font>
    <font>
      <sz val="8"/>
      <color theme="1"/>
      <name val="Arial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9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1" xfId="0" applyFont="1" applyBorder="1"/>
    <xf numFmtId="0" fontId="7" fillId="0" borderId="2" xfId="0" applyFont="1" applyBorder="1"/>
    <xf numFmtId="0" fontId="8" fillId="0" borderId="2" xfId="0" applyFont="1" applyBorder="1"/>
    <xf numFmtId="0" fontId="7" fillId="0" borderId="3" xfId="0" applyFont="1" applyBorder="1"/>
    <xf numFmtId="0" fontId="9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</xdr:colOff>
      <xdr:row>0</xdr:row>
      <xdr:rowOff>137160</xdr:rowOff>
    </xdr:from>
    <xdr:to>
      <xdr:col>21</xdr:col>
      <xdr:colOff>1859280</xdr:colOff>
      <xdr:row>10</xdr:row>
      <xdr:rowOff>30479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1B254C8A-BB4D-03D1-763A-C59FAAA79F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580" y="137160"/>
              <a:ext cx="1828800" cy="1569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1882140</xdr:colOff>
      <xdr:row>0</xdr:row>
      <xdr:rowOff>137161</xdr:rowOff>
    </xdr:from>
    <xdr:to>
      <xdr:col>22</xdr:col>
      <xdr:colOff>1219200</xdr:colOff>
      <xdr:row>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uatri">
              <a:extLst>
                <a:ext uri="{FF2B5EF4-FFF2-40B4-BE49-F238E27FC236}">
                  <a16:creationId xmlns:a16="http://schemas.microsoft.com/office/drawing/2014/main" id="{AEF9241D-3DDF-D857-B968-8E42F8921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tr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31240" y="137161"/>
              <a:ext cx="182880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53340</xdr:colOff>
      <xdr:row>10</xdr:row>
      <xdr:rowOff>76201</xdr:rowOff>
    </xdr:from>
    <xdr:to>
      <xdr:col>23</xdr:col>
      <xdr:colOff>274320</xdr:colOff>
      <xdr:row>16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ursada Necesaria en el siguiente Cuatrimestre">
              <a:extLst>
                <a:ext uri="{FF2B5EF4-FFF2-40B4-BE49-F238E27FC236}">
                  <a16:creationId xmlns:a16="http://schemas.microsoft.com/office/drawing/2014/main" id="{6B8D3058-5D3F-ECAC-B908-810140600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ada Necesaria en el siguiente Cuatri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2440" y="1752601"/>
              <a:ext cx="4122420" cy="967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213360</xdr:colOff>
          <xdr:row>19</xdr:row>
          <xdr:rowOff>53340</xdr:rowOff>
        </xdr:from>
        <xdr:to>
          <xdr:col>21</xdr:col>
          <xdr:colOff>1432560</xdr:colOff>
          <xdr:row>23</xdr:row>
          <xdr:rowOff>45720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s-A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68580</xdr:colOff>
      <xdr:row>0</xdr:row>
      <xdr:rowOff>38100</xdr:rowOff>
    </xdr:from>
    <xdr:to>
      <xdr:col>23</xdr:col>
      <xdr:colOff>182880</xdr:colOff>
      <xdr:row>9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4FB26E44-4B4C-8803-A564-3B29715C4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38100"/>
              <a:ext cx="182880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60960</xdr:colOff>
      <xdr:row>9</xdr:row>
      <xdr:rowOff>129539</xdr:rowOff>
    </xdr:from>
    <xdr:to>
      <xdr:col>23</xdr:col>
      <xdr:colOff>175260</xdr:colOff>
      <xdr:row>16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uatri 1">
              <a:extLst>
                <a:ext uri="{FF2B5EF4-FFF2-40B4-BE49-F238E27FC236}">
                  <a16:creationId xmlns:a16="http://schemas.microsoft.com/office/drawing/2014/main" id="{3E58E3BC-E4CA-A241-76FB-33694E5C7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tri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7620" y="1638299"/>
              <a:ext cx="1828800" cy="1104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45720</xdr:colOff>
      <xdr:row>16</xdr:row>
      <xdr:rowOff>83820</xdr:rowOff>
    </xdr:from>
    <xdr:to>
      <xdr:col>23</xdr:col>
      <xdr:colOff>190500</xdr:colOff>
      <xdr:row>21</xdr:row>
      <xdr:rowOff>106679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 Crítica?">
              <a:extLst>
                <a:ext uri="{FF2B5EF4-FFF2-40B4-BE49-F238E27FC236}">
                  <a16:creationId xmlns:a16="http://schemas.microsoft.com/office/drawing/2014/main" id="{0AE23789-81AC-9330-5BDB-3CA63F8FA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 Crítica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380" y="2766060"/>
              <a:ext cx="1859280" cy="861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502920</xdr:colOff>
          <xdr:row>23</xdr:row>
          <xdr:rowOff>53340</xdr:rowOff>
        </xdr:from>
        <xdr:to>
          <xdr:col>23</xdr:col>
          <xdr:colOff>7620</xdr:colOff>
          <xdr:row>27</xdr:row>
          <xdr:rowOff>45720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00140F0-1483-7880-FF3F-586DB1329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s-A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yo" refreshedDate="45793.974166782406" createdVersion="8" refreshedVersion="8" minRefreshableVersion="3" recordCount="30" xr:uid="{2A0AED81-818A-4625-B80F-7E41C0C90C3A}">
  <cacheSource type="worksheet">
    <worksheetSource name="Tabla2"/>
  </cacheSource>
  <cacheFields count="18">
    <cacheField name="Codigo" numFmtId="0">
      <sharedItems/>
    </cacheField>
    <cacheField name="Materia" numFmtId="0">
      <sharedItems count="30">
        <s v="EDI"/>
        <s v="Algebra"/>
        <s v="EPA"/>
        <s v="A&amp;PI"/>
        <s v="Analisis Matematico"/>
        <s v="ElyMD"/>
        <s v="SyO"/>
        <s v="AdC"/>
        <s v="A&amp;PII"/>
        <s v="Base de Datos"/>
        <s v="Estadistica"/>
        <s v="POO"/>
        <s v="Lab – Programacion"/>
        <s v="Analisis y Diseño Sistemas"/>
        <s v="Sistemas Operativos"/>
        <s v="Desarrollo Software"/>
        <s v="Fundamentos Teoricos de Informatica"/>
        <s v="Complementos Matematicos"/>
        <s v="Ingenieria de Software"/>
        <s v="Inteligencia Artificial"/>
        <s v="Redes y Trasmision de Datos"/>
        <s v="Aspectos Legales"/>
        <s v="Paradigmas y Lenguajes"/>
        <s v="Sistemas Distribuidos"/>
        <s v="Informatica Industrial (optativa)"/>
        <s v="Arquitectura Redes y Servicios"/>
        <s v="Taller Nuevas Tecnologias"/>
        <s v="Monitorizacion y visualizacion (Optativa 2)"/>
        <s v="Sistemas Embebidos y nuevas Tecnologias"/>
        <s v="TESINA"/>
      </sharedItems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uatri" numFmtId="0">
      <sharedItems containsSemiMixedTypes="0" containsString="0" containsNumber="1" containsInteger="1" minValue="1" maxValue="2" count="2">
        <n v="1"/>
        <n v="2"/>
      </sharedItems>
    </cacheField>
    <cacheField name="Dura" numFmtId="0">
      <sharedItems containsSemiMixedTypes="0" containsString="0" containsNumber="1" containsInteger="1" minValue="1" maxValue="1"/>
    </cacheField>
    <cacheField name="Correlativas" numFmtId="0">
      <sharedItems containsBlank="1"/>
    </cacheField>
    <cacheField name="ES" numFmtId="0">
      <sharedItems containsSemiMixedTypes="0" containsString="0" containsNumber="1" containsInteger="1" minValue="1" maxValue="10"/>
    </cacheField>
    <cacheField name="EF" numFmtId="0">
      <sharedItems containsSemiMixedTypes="0" containsString="0" containsNumber="1" containsInteger="1" minValue="2" maxValue="11"/>
    </cacheField>
    <cacheField name="LS" numFmtId="0">
      <sharedItems containsSemiMixedTypes="0" containsString="0" containsNumber="1" containsInteger="1" minValue="1" maxValue="10"/>
    </cacheField>
    <cacheField name="LF" numFmtId="0">
      <sharedItems containsSemiMixedTypes="0" containsString="0" containsNumber="1" containsInteger="1" minValue="2" maxValue="11"/>
    </cacheField>
    <cacheField name="Holgura" numFmtId="0">
      <sharedItems containsSemiMixedTypes="0" containsString="0" containsNumber="1" containsInteger="1" minValue="0" maxValue="2"/>
    </cacheField>
    <cacheField name="Es Crítica?" numFmtId="0">
      <sharedItems count="2">
        <b v="0"/>
        <b v="1"/>
      </sharedItems>
    </cacheField>
    <cacheField name="CuatAbsPlanif" numFmtId="0">
      <sharedItems containsSemiMixedTypes="0" containsString="0" containsNumber="1" containsInteger="1" minValue="1" maxValue="10"/>
    </cacheField>
    <cacheField name="Aux 1ºQ" numFmtId="0">
      <sharedItems containsSemiMixedTypes="0" containsString="0" containsNumber="1" containsInteger="1" minValue="0" maxValue="1"/>
    </cacheField>
    <cacheField name="Aux Quat EF" numFmtId="0">
      <sharedItems containsSemiMixedTypes="0" containsString="0" containsNumber="1" containsInteger="1" minValue="0" maxValue="1"/>
    </cacheField>
    <cacheField name="DifQ" numFmtId="0">
      <sharedItems containsSemiMixedTypes="0" containsString="0" containsNumber="1" containsInteger="1" minValue="0" maxValue="0"/>
    </cacheField>
    <cacheField name="DuracionTotal" numFmtId="0">
      <sharedItems containsSemiMixedTypes="0" containsString="0" containsNumber="1" containsInteger="1" minValue="11" maxValue="13" count="2">
        <n v="11"/>
        <n v="13" u="1"/>
      </sharedItems>
    </cacheField>
    <cacheField name="Max Demora Sin ContraQ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16209140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yo" refreshedDate="45793.974167129629" createdVersion="8" refreshedVersion="8" minRefreshableVersion="3" recordCount="32" xr:uid="{0436922B-309A-407C-87A3-59A120FC0E12}">
  <cacheSource type="worksheet">
    <worksheetSource name="Tabla1"/>
  </cacheSource>
  <cacheFields count="18">
    <cacheField name="Codigo" numFmtId="0">
      <sharedItems/>
    </cacheField>
    <cacheField name="Materia" numFmtId="0">
      <sharedItems count="32">
        <s v="Mat General +"/>
        <s v="EPyA +"/>
        <s v="Algebra +"/>
        <s v="EDI +"/>
        <s v="AyP0 +"/>
        <s v="ELyMD +"/>
        <s v="SyO +"/>
        <s v="AyP1 +"/>
        <s v="AyD +"/>
        <s v="Arq ?"/>
        <s v="AyP2 +"/>
        <s v="Análisis Mat. +"/>
        <s v="BD +"/>
        <s v="POO +"/>
        <s v="FTI"/>
        <s v="SO +"/>
        <s v="Web +"/>
        <s v="Estadística +"/>
        <s v="Desarrollo +"/>
        <s v="Redes +"/>
        <s v="Paradigmas"/>
        <s v="IS"/>
        <s v="TNT"/>
        <s v="Complementos"/>
        <s v="IA"/>
        <s v="Distribuidos"/>
        <s v="Opt I"/>
        <s v="STRyE"/>
        <s v="Asp Legales"/>
        <s v="Optativa II"/>
        <s v="Arq RS"/>
        <s v="TESINA"/>
      </sharedItems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uatri" numFmtId="0">
      <sharedItems containsSemiMixedTypes="0" containsString="0" containsNumber="1" containsInteger="1" minValue="0" maxValue="2" count="3">
        <n v="0"/>
        <n v="1"/>
        <n v="2"/>
      </sharedItems>
    </cacheField>
    <cacheField name="Dura" numFmtId="0">
      <sharedItems containsSemiMixedTypes="0" containsString="0" containsNumber="1" containsInteger="1" minValue="1" maxValue="1"/>
    </cacheField>
    <cacheField name="Correlativas" numFmtId="0">
      <sharedItems containsBlank="1"/>
    </cacheField>
    <cacheField name="ES" numFmtId="0">
      <sharedItems containsSemiMixedTypes="0" containsString="0" containsNumber="1" containsInteger="1" minValue="0" maxValue="10"/>
    </cacheField>
    <cacheField name="EF" numFmtId="0">
      <sharedItems containsSemiMixedTypes="0" containsString="0" containsNumber="1" containsInteger="1" minValue="1" maxValue="11"/>
    </cacheField>
    <cacheField name="LS" numFmtId="0">
      <sharedItems containsSemiMixedTypes="0" containsString="0" containsNumber="1" containsInteger="1" minValue="0" maxValue="10"/>
    </cacheField>
    <cacheField name="LF" numFmtId="0">
      <sharedItems containsSemiMixedTypes="0" containsString="0" containsNumber="1" containsInteger="1" minValue="1" maxValue="11"/>
    </cacheField>
    <cacheField name="Holgura" numFmtId="0">
      <sharedItems containsSemiMixedTypes="0" containsString="0" containsNumber="1" containsInteger="1" minValue="0" maxValue="2"/>
    </cacheField>
    <cacheField name="Es Crítica?" numFmtId="0">
      <sharedItems count="2">
        <b v="1"/>
        <b v="0"/>
      </sharedItems>
    </cacheField>
    <cacheField name="CuatAbsPlanif" numFmtId="0">
      <sharedItems containsSemiMixedTypes="0" containsString="0" containsNumber="1" containsInteger="1" minValue="0" maxValue="10"/>
    </cacheField>
    <cacheField name="Aux 1ºQ" numFmtId="0">
      <sharedItems containsSemiMixedTypes="0" containsString="0" containsNumber="1" containsInteger="1" minValue="0" maxValue="1"/>
    </cacheField>
    <cacheField name="Aux Quat EF" numFmtId="0">
      <sharedItems containsSemiMixedTypes="0" containsString="0" containsNumber="1" containsInteger="1" minValue="0" maxValue="1"/>
    </cacheField>
    <cacheField name="DifQ" numFmtId="0">
      <sharedItems containsSemiMixedTypes="0" containsString="0" containsNumber="1" containsInteger="1" minValue="0" maxValue="0"/>
    </cacheField>
    <cacheField name="DuracionTotal" numFmtId="0">
      <sharedItems containsSemiMixedTypes="0" containsString="0" containsNumber="1" containsInteger="1" minValue="11" maxValue="12" count="2">
        <n v="11"/>
        <n v="12" u="1"/>
      </sharedItems>
    </cacheField>
    <cacheField name="Max Demora Sin ContraQ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7745549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IF001"/>
    <x v="0"/>
    <x v="0"/>
    <x v="0"/>
    <n v="1"/>
    <m/>
    <n v="1"/>
    <n v="2"/>
    <n v="2"/>
    <n v="3"/>
    <n v="1"/>
    <x v="0"/>
    <n v="1"/>
    <n v="1"/>
    <n v="0"/>
    <n v="0"/>
    <x v="0"/>
    <n v="1"/>
  </r>
  <r>
    <s v="MA045"/>
    <x v="1"/>
    <x v="0"/>
    <x v="0"/>
    <n v="1"/>
    <m/>
    <n v="1"/>
    <n v="2"/>
    <n v="3"/>
    <n v="4"/>
    <n v="2"/>
    <x v="0"/>
    <n v="1"/>
    <n v="1"/>
    <n v="0"/>
    <n v="0"/>
    <x v="0"/>
    <n v="6"/>
  </r>
  <r>
    <s v="IF002"/>
    <x v="2"/>
    <x v="0"/>
    <x v="0"/>
    <n v="1"/>
    <m/>
    <n v="1"/>
    <n v="2"/>
    <n v="1"/>
    <n v="2"/>
    <n v="0"/>
    <x v="1"/>
    <n v="1"/>
    <n v="1"/>
    <n v="0"/>
    <n v="0"/>
    <x v="0"/>
    <n v="1"/>
  </r>
  <r>
    <s v="IF003"/>
    <x v="3"/>
    <x v="0"/>
    <x v="1"/>
    <n v="1"/>
    <s v="IF002"/>
    <n v="2"/>
    <n v="3"/>
    <n v="2"/>
    <n v="3"/>
    <n v="0"/>
    <x v="1"/>
    <n v="2"/>
    <n v="0"/>
    <n v="1"/>
    <n v="0"/>
    <x v="0"/>
    <n v="1"/>
  </r>
  <r>
    <s v="MA046"/>
    <x v="4"/>
    <x v="0"/>
    <x v="1"/>
    <n v="1"/>
    <m/>
    <n v="2"/>
    <n v="3"/>
    <n v="3"/>
    <n v="4"/>
    <n v="1"/>
    <x v="0"/>
    <n v="2"/>
    <n v="0"/>
    <n v="1"/>
    <n v="0"/>
    <x v="0"/>
    <n v="4"/>
  </r>
  <r>
    <s v="MA008"/>
    <x v="5"/>
    <x v="0"/>
    <x v="1"/>
    <n v="1"/>
    <m/>
    <n v="2"/>
    <n v="3"/>
    <n v="2"/>
    <n v="3"/>
    <n v="0"/>
    <x v="1"/>
    <n v="2"/>
    <n v="0"/>
    <n v="1"/>
    <n v="0"/>
    <x v="0"/>
    <n v="1"/>
  </r>
  <r>
    <s v="IF004"/>
    <x v="6"/>
    <x v="1"/>
    <x v="0"/>
    <n v="1"/>
    <m/>
    <n v="3"/>
    <n v="4"/>
    <n v="4"/>
    <n v="5"/>
    <n v="1"/>
    <x v="0"/>
    <n v="3"/>
    <n v="1"/>
    <n v="0"/>
    <n v="0"/>
    <x v="0"/>
    <n v="1"/>
  </r>
  <r>
    <s v="IF005"/>
    <x v="7"/>
    <x v="1"/>
    <x v="0"/>
    <n v="1"/>
    <s v="IF001"/>
    <n v="3"/>
    <n v="4"/>
    <n v="4"/>
    <n v="5"/>
    <n v="1"/>
    <x v="0"/>
    <n v="3"/>
    <n v="1"/>
    <n v="0"/>
    <n v="0"/>
    <x v="0"/>
    <n v="1"/>
  </r>
  <r>
    <s v="IF006"/>
    <x v="8"/>
    <x v="1"/>
    <x v="0"/>
    <n v="1"/>
    <s v="IF003;MA008"/>
    <n v="3"/>
    <n v="4"/>
    <n v="3"/>
    <n v="4"/>
    <n v="0"/>
    <x v="1"/>
    <n v="3"/>
    <n v="1"/>
    <n v="0"/>
    <n v="0"/>
    <x v="0"/>
    <n v="1"/>
  </r>
  <r>
    <s v="IF007"/>
    <x v="9"/>
    <x v="1"/>
    <x v="1"/>
    <n v="1"/>
    <s v="IF006"/>
    <n v="4"/>
    <n v="5"/>
    <n v="4"/>
    <n v="5"/>
    <n v="0"/>
    <x v="1"/>
    <n v="4"/>
    <n v="0"/>
    <n v="1"/>
    <n v="0"/>
    <x v="0"/>
    <n v="1"/>
  </r>
  <r>
    <s v="MA006"/>
    <x v="10"/>
    <x v="1"/>
    <x v="1"/>
    <n v="1"/>
    <s v="MA045;MA046"/>
    <n v="4"/>
    <n v="5"/>
    <n v="6"/>
    <n v="7"/>
    <n v="2"/>
    <x v="0"/>
    <n v="4"/>
    <n v="0"/>
    <n v="1"/>
    <n v="0"/>
    <x v="0"/>
    <n v="4"/>
  </r>
  <r>
    <s v="IF008"/>
    <x v="11"/>
    <x v="1"/>
    <x v="1"/>
    <n v="1"/>
    <s v="IF006"/>
    <n v="4"/>
    <n v="5"/>
    <n v="4"/>
    <n v="5"/>
    <n v="0"/>
    <x v="1"/>
    <n v="4"/>
    <n v="0"/>
    <n v="1"/>
    <n v="0"/>
    <x v="0"/>
    <n v="1"/>
  </r>
  <r>
    <s v="IF009"/>
    <x v="12"/>
    <x v="2"/>
    <x v="0"/>
    <n v="1"/>
    <s v="IF008"/>
    <n v="5"/>
    <n v="6"/>
    <n v="7"/>
    <n v="8"/>
    <n v="2"/>
    <x v="0"/>
    <n v="5"/>
    <n v="1"/>
    <n v="0"/>
    <n v="0"/>
    <x v="0"/>
    <n v="4"/>
  </r>
  <r>
    <s v="IF010"/>
    <x v="13"/>
    <x v="2"/>
    <x v="0"/>
    <n v="1"/>
    <s v="IF004;IF007"/>
    <n v="5"/>
    <n v="6"/>
    <n v="5"/>
    <n v="6"/>
    <n v="0"/>
    <x v="1"/>
    <n v="5"/>
    <n v="1"/>
    <n v="0"/>
    <n v="0"/>
    <x v="0"/>
    <n v="1"/>
  </r>
  <r>
    <s v="IF011"/>
    <x v="14"/>
    <x v="2"/>
    <x v="0"/>
    <n v="1"/>
    <s v="IF005;IF006"/>
    <n v="5"/>
    <n v="6"/>
    <n v="6"/>
    <n v="7"/>
    <n v="1"/>
    <x v="0"/>
    <n v="5"/>
    <n v="1"/>
    <n v="0"/>
    <n v="0"/>
    <x v="0"/>
    <n v="1"/>
  </r>
  <r>
    <s v="IF012"/>
    <x v="15"/>
    <x v="2"/>
    <x v="1"/>
    <n v="1"/>
    <s v="IF008;IF010"/>
    <n v="6"/>
    <n v="7"/>
    <n v="6"/>
    <n v="7"/>
    <n v="0"/>
    <x v="1"/>
    <n v="6"/>
    <n v="0"/>
    <n v="1"/>
    <n v="0"/>
    <x v="0"/>
    <n v="1"/>
  </r>
  <r>
    <s v="IF013"/>
    <x v="16"/>
    <x v="2"/>
    <x v="1"/>
    <n v="1"/>
    <s v="IF006;MA008"/>
    <n v="6"/>
    <n v="7"/>
    <n v="6"/>
    <n v="7"/>
    <n v="0"/>
    <x v="1"/>
    <n v="6"/>
    <n v="0"/>
    <n v="1"/>
    <n v="0"/>
    <x v="0"/>
    <n v="1"/>
  </r>
  <r>
    <s v="MA047"/>
    <x v="17"/>
    <x v="2"/>
    <x v="1"/>
    <n v="1"/>
    <s v="MA045;MA046"/>
    <n v="6"/>
    <n v="7"/>
    <n v="6"/>
    <n v="7"/>
    <n v="0"/>
    <x v="1"/>
    <n v="6"/>
    <n v="0"/>
    <n v="1"/>
    <n v="0"/>
    <x v="0"/>
    <n v="4"/>
  </r>
  <r>
    <s v="IF015"/>
    <x v="18"/>
    <x v="3"/>
    <x v="0"/>
    <n v="1"/>
    <s v="IF012;MA006"/>
    <n v="7"/>
    <n v="8"/>
    <n v="8"/>
    <n v="9"/>
    <n v="1"/>
    <x v="0"/>
    <n v="7"/>
    <n v="1"/>
    <n v="0"/>
    <n v="0"/>
    <x v="0"/>
    <n v="1"/>
  </r>
  <r>
    <s v="IF018"/>
    <x v="19"/>
    <x v="3"/>
    <x v="0"/>
    <n v="1"/>
    <s v="IF013;MA047"/>
    <n v="7"/>
    <n v="8"/>
    <n v="9"/>
    <n v="10"/>
    <n v="2"/>
    <x v="0"/>
    <n v="7"/>
    <n v="1"/>
    <n v="0"/>
    <n v="0"/>
    <x v="0"/>
    <n v="4"/>
  </r>
  <r>
    <s v="IF019"/>
    <x v="20"/>
    <x v="3"/>
    <x v="0"/>
    <n v="1"/>
    <s v="IF011"/>
    <n v="7"/>
    <n v="8"/>
    <n v="7"/>
    <n v="8"/>
    <n v="0"/>
    <x v="1"/>
    <n v="7"/>
    <n v="1"/>
    <n v="0"/>
    <n v="0"/>
    <x v="0"/>
    <n v="1"/>
  </r>
  <r>
    <s v="IF016"/>
    <x v="21"/>
    <x v="3"/>
    <x v="1"/>
    <n v="1"/>
    <s v="IF001;MA045;IF002;IF003;MA046;MA008;IF004;IF005;IF006;IF007;MA006;IF008;IF009;IF010;IF011"/>
    <n v="8"/>
    <n v="9"/>
    <n v="9"/>
    <n v="10"/>
    <n v="1"/>
    <x v="0"/>
    <n v="8"/>
    <n v="0"/>
    <n v="1"/>
    <n v="0"/>
    <x v="0"/>
    <n v="1"/>
  </r>
  <r>
    <s v="IF020"/>
    <x v="22"/>
    <x v="3"/>
    <x v="1"/>
    <n v="1"/>
    <s v="IF009;IF013"/>
    <n v="8"/>
    <n v="9"/>
    <n v="9"/>
    <n v="10"/>
    <n v="1"/>
    <x v="0"/>
    <n v="8"/>
    <n v="0"/>
    <n v="1"/>
    <n v="0"/>
    <x v="0"/>
    <n v="1"/>
  </r>
  <r>
    <s v="IF022"/>
    <x v="23"/>
    <x v="3"/>
    <x v="1"/>
    <n v="1"/>
    <s v="IF019"/>
    <n v="8"/>
    <n v="9"/>
    <n v="9"/>
    <n v="10"/>
    <n v="1"/>
    <x v="0"/>
    <n v="8"/>
    <n v="0"/>
    <n v="1"/>
    <n v="0"/>
    <x v="0"/>
    <n v="1"/>
  </r>
  <r>
    <s v="IF024"/>
    <x v="24"/>
    <x v="4"/>
    <x v="0"/>
    <n v="1"/>
    <s v="IF015;IF019"/>
    <n v="9"/>
    <n v="10"/>
    <n v="9"/>
    <n v="10"/>
    <n v="0"/>
    <x v="1"/>
    <n v="9"/>
    <n v="1"/>
    <n v="0"/>
    <n v="0"/>
    <x v="0"/>
    <n v="1"/>
  </r>
  <r>
    <s v="IF021"/>
    <x v="25"/>
    <x v="4"/>
    <x v="0"/>
    <n v="1"/>
    <s v="IF019"/>
    <n v="9"/>
    <n v="10"/>
    <n v="9"/>
    <n v="10"/>
    <n v="0"/>
    <x v="1"/>
    <n v="9"/>
    <n v="1"/>
    <n v="0"/>
    <n v="0"/>
    <x v="0"/>
    <n v="1"/>
  </r>
  <r>
    <s v="IF017"/>
    <x v="26"/>
    <x v="4"/>
    <x v="0"/>
    <n v="1"/>
    <s v="IF015;IF019"/>
    <n v="9"/>
    <n v="10"/>
    <n v="9"/>
    <n v="10"/>
    <n v="0"/>
    <x v="1"/>
    <n v="9"/>
    <n v="1"/>
    <n v="0"/>
    <n v="0"/>
    <x v="0"/>
    <n v="1"/>
  </r>
  <r>
    <s v="IF028"/>
    <x v="27"/>
    <x v="4"/>
    <x v="1"/>
    <n v="1"/>
    <s v="IF024"/>
    <n v="10"/>
    <n v="11"/>
    <n v="10"/>
    <n v="11"/>
    <n v="0"/>
    <x v="1"/>
    <n v="10"/>
    <n v="0"/>
    <n v="1"/>
    <n v="0"/>
    <x v="0"/>
    <n v="1"/>
  </r>
  <r>
    <s v="IF025"/>
    <x v="28"/>
    <x v="4"/>
    <x v="1"/>
    <n v="1"/>
    <s v="IF015;IF022"/>
    <n v="10"/>
    <n v="11"/>
    <n v="10"/>
    <n v="11"/>
    <n v="0"/>
    <x v="1"/>
    <n v="10"/>
    <n v="0"/>
    <n v="1"/>
    <n v="0"/>
    <x v="0"/>
    <n v="1"/>
  </r>
  <r>
    <s v="IF026"/>
    <x v="29"/>
    <x v="4"/>
    <x v="1"/>
    <n v="1"/>
    <s v="IF015;IF018;IF019;IF016;IF020;IF022;IF024;IF021;IF017"/>
    <n v="10"/>
    <n v="11"/>
    <n v="10"/>
    <n v="11"/>
    <n v="0"/>
    <x v="1"/>
    <n v="10"/>
    <n v="0"/>
    <n v="1"/>
    <n v="0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A070"/>
    <x v="0"/>
    <x v="0"/>
    <x v="0"/>
    <n v="1"/>
    <m/>
    <n v="0"/>
    <n v="1"/>
    <n v="0"/>
    <n v="1"/>
    <n v="0"/>
    <x v="0"/>
    <n v="0"/>
    <n v="0"/>
    <n v="1"/>
    <n v="0"/>
    <x v="0"/>
    <m/>
  </r>
  <r>
    <s v="IF002"/>
    <x v="1"/>
    <x v="0"/>
    <x v="0"/>
    <n v="1"/>
    <m/>
    <n v="0"/>
    <n v="1"/>
    <n v="0"/>
    <n v="1"/>
    <n v="0"/>
    <x v="0"/>
    <n v="0"/>
    <n v="0"/>
    <n v="1"/>
    <n v="0"/>
    <x v="0"/>
    <m/>
  </r>
  <r>
    <s v="MA045"/>
    <x v="2"/>
    <x v="0"/>
    <x v="1"/>
    <n v="1"/>
    <s v="MA070"/>
    <n v="1"/>
    <n v="2"/>
    <n v="3"/>
    <n v="4"/>
    <n v="2"/>
    <x v="1"/>
    <n v="1"/>
    <n v="1"/>
    <n v="0"/>
    <n v="0"/>
    <x v="0"/>
    <m/>
  </r>
  <r>
    <s v="IF001"/>
    <x v="3"/>
    <x v="0"/>
    <x v="1"/>
    <n v="1"/>
    <s v="IF002"/>
    <n v="1"/>
    <n v="2"/>
    <n v="2"/>
    <n v="3"/>
    <n v="1"/>
    <x v="1"/>
    <n v="1"/>
    <n v="1"/>
    <n v="0"/>
    <n v="0"/>
    <x v="0"/>
    <m/>
  </r>
  <r>
    <s v="IF070"/>
    <x v="4"/>
    <x v="0"/>
    <x v="1"/>
    <n v="1"/>
    <s v="IF002"/>
    <n v="1"/>
    <n v="2"/>
    <n v="2"/>
    <n v="3"/>
    <n v="1"/>
    <x v="1"/>
    <n v="1"/>
    <n v="1"/>
    <n v="0"/>
    <n v="0"/>
    <x v="0"/>
    <m/>
  </r>
  <r>
    <s v="MA008"/>
    <x v="5"/>
    <x v="0"/>
    <x v="2"/>
    <n v="1"/>
    <s v="MA070"/>
    <n v="2"/>
    <n v="3"/>
    <n v="3"/>
    <n v="4"/>
    <n v="1"/>
    <x v="1"/>
    <n v="2"/>
    <n v="0"/>
    <n v="1"/>
    <n v="0"/>
    <x v="0"/>
    <m/>
  </r>
  <r>
    <s v="IF004"/>
    <x v="6"/>
    <x v="0"/>
    <x v="2"/>
    <n v="1"/>
    <s v="IF002"/>
    <n v="2"/>
    <n v="3"/>
    <n v="3"/>
    <n v="4"/>
    <n v="1"/>
    <x v="1"/>
    <n v="2"/>
    <n v="0"/>
    <n v="1"/>
    <n v="0"/>
    <x v="0"/>
    <m/>
  </r>
  <r>
    <s v="IF071"/>
    <x v="7"/>
    <x v="0"/>
    <x v="2"/>
    <n v="1"/>
    <s v="IF002"/>
    <n v="2"/>
    <n v="3"/>
    <n v="3"/>
    <n v="4"/>
    <n v="1"/>
    <x v="1"/>
    <n v="2"/>
    <n v="0"/>
    <n v="1"/>
    <n v="0"/>
    <x v="0"/>
    <m/>
  </r>
  <r>
    <s v="IF010"/>
    <x v="8"/>
    <x v="1"/>
    <x v="1"/>
    <n v="1"/>
    <s v="MA070; IF070"/>
    <n v="3"/>
    <n v="4"/>
    <n v="4"/>
    <n v="5"/>
    <n v="1"/>
    <x v="1"/>
    <n v="3"/>
    <n v="1"/>
    <n v="0"/>
    <n v="0"/>
    <x v="0"/>
    <m/>
  </r>
  <r>
    <s v="IF005"/>
    <x v="9"/>
    <x v="1"/>
    <x v="1"/>
    <n v="1"/>
    <s v="MA070; IF001"/>
    <n v="3"/>
    <n v="4"/>
    <n v="5"/>
    <n v="6"/>
    <n v="2"/>
    <x v="1"/>
    <n v="3"/>
    <n v="1"/>
    <n v="0"/>
    <n v="0"/>
    <x v="0"/>
    <m/>
  </r>
  <r>
    <s v="IF072"/>
    <x v="10"/>
    <x v="1"/>
    <x v="1"/>
    <n v="1"/>
    <s v="IF070; MA070"/>
    <n v="3"/>
    <n v="4"/>
    <n v="4"/>
    <n v="5"/>
    <n v="1"/>
    <x v="1"/>
    <n v="3"/>
    <n v="1"/>
    <n v="0"/>
    <n v="0"/>
    <x v="0"/>
    <m/>
  </r>
  <r>
    <s v="MA046"/>
    <x v="11"/>
    <x v="1"/>
    <x v="2"/>
    <n v="1"/>
    <s v="MA045; IF002"/>
    <n v="4"/>
    <n v="5"/>
    <n v="5"/>
    <n v="6"/>
    <n v="1"/>
    <x v="1"/>
    <n v="4"/>
    <n v="0"/>
    <n v="1"/>
    <n v="0"/>
    <x v="0"/>
    <m/>
  </r>
  <r>
    <s v="IF007"/>
    <x v="12"/>
    <x v="1"/>
    <x v="2"/>
    <n v="1"/>
    <s v="IF004; IF071"/>
    <n v="4"/>
    <n v="5"/>
    <n v="5"/>
    <n v="6"/>
    <n v="1"/>
    <x v="1"/>
    <n v="4"/>
    <n v="0"/>
    <n v="1"/>
    <n v="0"/>
    <x v="0"/>
    <m/>
  </r>
  <r>
    <s v="IF008"/>
    <x v="13"/>
    <x v="1"/>
    <x v="2"/>
    <n v="1"/>
    <s v="IF070; IF071; MA008"/>
    <n v="4"/>
    <n v="5"/>
    <n v="5"/>
    <n v="6"/>
    <n v="1"/>
    <x v="1"/>
    <n v="4"/>
    <n v="0"/>
    <n v="1"/>
    <n v="0"/>
    <x v="0"/>
    <m/>
  </r>
  <r>
    <s v="IF013"/>
    <x v="14"/>
    <x v="2"/>
    <x v="1"/>
    <n v="1"/>
    <s v="MA008; IF072"/>
    <n v="5"/>
    <n v="6"/>
    <n v="6"/>
    <n v="7"/>
    <n v="1"/>
    <x v="1"/>
    <n v="5"/>
    <n v="1"/>
    <n v="0"/>
    <n v="0"/>
    <x v="0"/>
    <m/>
  </r>
  <r>
    <s v="IF011"/>
    <x v="15"/>
    <x v="2"/>
    <x v="1"/>
    <n v="1"/>
    <s v="IF001; IF071"/>
    <n v="5"/>
    <n v="6"/>
    <n v="7"/>
    <n v="8"/>
    <n v="2"/>
    <x v="1"/>
    <n v="5"/>
    <n v="1"/>
    <n v="0"/>
    <n v="0"/>
    <x v="0"/>
    <m/>
  </r>
  <r>
    <s v="IF073"/>
    <x v="16"/>
    <x v="2"/>
    <x v="1"/>
    <n v="1"/>
    <s v="IF072; IF010"/>
    <n v="5"/>
    <n v="6"/>
    <n v="6"/>
    <n v="7"/>
    <n v="1"/>
    <x v="1"/>
    <n v="5"/>
    <n v="1"/>
    <n v="0"/>
    <n v="0"/>
    <x v="0"/>
    <m/>
  </r>
  <r>
    <s v="MA006"/>
    <x v="17"/>
    <x v="2"/>
    <x v="2"/>
    <n v="1"/>
    <s v="MA046"/>
    <n v="6"/>
    <n v="7"/>
    <n v="7"/>
    <n v="8"/>
    <n v="1"/>
    <x v="1"/>
    <n v="6"/>
    <n v="0"/>
    <n v="1"/>
    <n v="0"/>
    <x v="0"/>
    <m/>
  </r>
  <r>
    <s v="IF012"/>
    <x v="18"/>
    <x v="2"/>
    <x v="2"/>
    <n v="1"/>
    <s v="MA046; IF007; IF008; IF010"/>
    <n v="6"/>
    <n v="7"/>
    <n v="8"/>
    <n v="9"/>
    <n v="2"/>
    <x v="1"/>
    <n v="6"/>
    <n v="0"/>
    <n v="1"/>
    <n v="0"/>
    <x v="0"/>
    <m/>
  </r>
  <r>
    <s v="IF019"/>
    <x v="19"/>
    <x v="2"/>
    <x v="2"/>
    <n v="1"/>
    <s v="IF005; IF072"/>
    <n v="6"/>
    <n v="7"/>
    <n v="7"/>
    <n v="8"/>
    <n v="1"/>
    <x v="1"/>
    <n v="6"/>
    <n v="0"/>
    <n v="1"/>
    <n v="0"/>
    <x v="0"/>
    <m/>
  </r>
  <r>
    <s v="IF020"/>
    <x v="20"/>
    <x v="3"/>
    <x v="1"/>
    <n v="1"/>
    <s v="MA046; IF013"/>
    <n v="7"/>
    <n v="8"/>
    <n v="8"/>
    <n v="9"/>
    <n v="1"/>
    <x v="1"/>
    <n v="7"/>
    <n v="1"/>
    <n v="0"/>
    <n v="0"/>
    <x v="0"/>
    <m/>
  </r>
  <r>
    <s v="IF015"/>
    <x v="21"/>
    <x v="3"/>
    <x v="1"/>
    <n v="1"/>
    <s v="IF013; IF073"/>
    <n v="7"/>
    <n v="8"/>
    <n v="8"/>
    <n v="9"/>
    <n v="1"/>
    <x v="1"/>
    <n v="7"/>
    <n v="1"/>
    <n v="0"/>
    <n v="0"/>
    <x v="0"/>
    <m/>
  </r>
  <r>
    <s v="IF074"/>
    <x v="22"/>
    <x v="3"/>
    <x v="1"/>
    <n v="1"/>
    <s v="IF073"/>
    <n v="7"/>
    <n v="8"/>
    <n v="8"/>
    <n v="9"/>
    <n v="1"/>
    <x v="1"/>
    <n v="7"/>
    <n v="1"/>
    <n v="0"/>
    <n v="0"/>
    <x v="0"/>
    <m/>
  </r>
  <r>
    <s v="MA047"/>
    <x v="23"/>
    <x v="3"/>
    <x v="2"/>
    <n v="1"/>
    <s v="MA046"/>
    <n v="8"/>
    <n v="9"/>
    <n v="9"/>
    <n v="10"/>
    <n v="1"/>
    <x v="1"/>
    <n v="8"/>
    <n v="0"/>
    <n v="1"/>
    <n v="0"/>
    <x v="0"/>
    <m/>
  </r>
  <r>
    <s v="IF018"/>
    <x v="24"/>
    <x v="3"/>
    <x v="2"/>
    <n v="1"/>
    <s v="MA006; IF013"/>
    <n v="8"/>
    <n v="9"/>
    <n v="9"/>
    <n v="10"/>
    <n v="1"/>
    <x v="1"/>
    <n v="8"/>
    <n v="0"/>
    <n v="1"/>
    <n v="0"/>
    <x v="0"/>
    <m/>
  </r>
  <r>
    <s v="IF022"/>
    <x v="25"/>
    <x v="3"/>
    <x v="2"/>
    <n v="1"/>
    <s v="IF011; IF019"/>
    <n v="8"/>
    <n v="9"/>
    <n v="9"/>
    <n v="10"/>
    <n v="1"/>
    <x v="1"/>
    <n v="8"/>
    <n v="0"/>
    <n v="1"/>
    <n v="0"/>
    <x v="0"/>
    <m/>
  </r>
  <r>
    <s v="OP1"/>
    <x v="26"/>
    <x v="4"/>
    <x v="1"/>
    <n v="1"/>
    <s v="IF020; IF015"/>
    <n v="9"/>
    <n v="10"/>
    <n v="10"/>
    <n v="11"/>
    <n v="1"/>
    <x v="1"/>
    <n v="9"/>
    <n v="1"/>
    <n v="0"/>
    <n v="0"/>
    <x v="0"/>
    <m/>
  </r>
  <r>
    <s v="IF025"/>
    <x v="27"/>
    <x v="4"/>
    <x v="1"/>
    <n v="1"/>
    <s v="IF074; IF019"/>
    <n v="9"/>
    <n v="10"/>
    <n v="10"/>
    <n v="11"/>
    <n v="1"/>
    <x v="1"/>
    <n v="9"/>
    <n v="1"/>
    <n v="0"/>
    <n v="0"/>
    <x v="0"/>
    <m/>
  </r>
  <r>
    <s v="IF016"/>
    <x v="28"/>
    <x v="4"/>
    <x v="1"/>
    <n v="1"/>
    <s v="IF012"/>
    <n v="9"/>
    <n v="10"/>
    <n v="10"/>
    <n v="11"/>
    <n v="1"/>
    <x v="1"/>
    <n v="9"/>
    <n v="1"/>
    <n v="0"/>
    <n v="0"/>
    <x v="0"/>
    <m/>
  </r>
  <r>
    <s v="OP2"/>
    <x v="29"/>
    <x v="4"/>
    <x v="2"/>
    <n v="1"/>
    <s v="IF018; IF022"/>
    <n v="10"/>
    <n v="11"/>
    <n v="10"/>
    <n v="11"/>
    <n v="0"/>
    <x v="0"/>
    <n v="10"/>
    <n v="0"/>
    <n v="1"/>
    <n v="0"/>
    <x v="0"/>
    <m/>
  </r>
  <r>
    <s v="IF021"/>
    <x v="30"/>
    <x v="4"/>
    <x v="2"/>
    <n v="1"/>
    <s v="MA047; IF022"/>
    <n v="10"/>
    <n v="11"/>
    <n v="10"/>
    <n v="11"/>
    <n v="0"/>
    <x v="0"/>
    <n v="10"/>
    <n v="0"/>
    <n v="1"/>
    <n v="0"/>
    <x v="0"/>
    <m/>
  </r>
  <r>
    <s v="IF075"/>
    <x v="31"/>
    <x v="4"/>
    <x v="2"/>
    <n v="1"/>
    <s v="IF015; IF019; IF020"/>
    <n v="10"/>
    <n v="11"/>
    <n v="10"/>
    <n v="11"/>
    <n v="0"/>
    <x v="0"/>
    <n v="10"/>
    <n v="0"/>
    <n v="1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5C17B-39F2-44BB-A1FB-70B94C3ED94D}" name="TablaDinámica4" cacheId="345" dataOnRows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Año/Cuat/Materia" colHeaderCaption="Cuatrimestre Absoluto">
  <location ref="T1:U47" firstHeaderRow="1" firstDataRow="2" firstDataCol="1"/>
  <pivotFields count="18">
    <pivotField showAll="0" defaultSubtotal="0"/>
    <pivotField axis="axisRow" showAll="0" defaultSubtotal="0">
      <items count="30">
        <item x="3"/>
        <item x="8"/>
        <item x="7"/>
        <item x="1"/>
        <item x="4"/>
        <item x="13"/>
        <item x="25"/>
        <item x="21"/>
        <item x="9"/>
        <item x="17"/>
        <item x="15"/>
        <item x="0"/>
        <item x="5"/>
        <item x="2"/>
        <item x="10"/>
        <item x="16"/>
        <item x="24"/>
        <item x="18"/>
        <item x="19"/>
        <item x="12"/>
        <item x="27"/>
        <item x="22"/>
        <item x="11"/>
        <item x="20"/>
        <item x="23"/>
        <item x="28"/>
        <item x="14"/>
        <item x="6"/>
        <item x="26"/>
        <item x="29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Cursada Necesaria en el siguiente Cuatrimestre" showAll="0" defaultSubtotal="0">
      <items count="2">
        <item x="0"/>
        <item x="1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</pivotFields>
  <rowFields count="3">
    <field x="2"/>
    <field x="3"/>
    <field x="1"/>
  </rowFields>
  <rowItems count="45">
    <i>
      <x/>
    </i>
    <i r="1">
      <x/>
    </i>
    <i r="2">
      <x v="3"/>
    </i>
    <i r="2">
      <x v="11"/>
    </i>
    <i r="2">
      <x v="13"/>
    </i>
    <i r="1">
      <x v="1"/>
    </i>
    <i r="2">
      <x/>
    </i>
    <i r="2">
      <x v="4"/>
    </i>
    <i r="2">
      <x v="12"/>
    </i>
    <i>
      <x v="1"/>
    </i>
    <i r="1">
      <x/>
    </i>
    <i r="2">
      <x v="1"/>
    </i>
    <i r="2">
      <x v="2"/>
    </i>
    <i r="2">
      <x v="27"/>
    </i>
    <i r="1">
      <x v="1"/>
    </i>
    <i r="2">
      <x v="8"/>
    </i>
    <i r="2">
      <x v="14"/>
    </i>
    <i r="2">
      <x v="22"/>
    </i>
    <i>
      <x v="2"/>
    </i>
    <i r="1">
      <x/>
    </i>
    <i r="2">
      <x v="5"/>
    </i>
    <i r="2">
      <x v="19"/>
    </i>
    <i r="2">
      <x v="26"/>
    </i>
    <i r="1">
      <x v="1"/>
    </i>
    <i r="2">
      <x v="9"/>
    </i>
    <i r="2">
      <x v="10"/>
    </i>
    <i r="2">
      <x v="15"/>
    </i>
    <i>
      <x v="3"/>
    </i>
    <i r="1">
      <x/>
    </i>
    <i r="2">
      <x v="17"/>
    </i>
    <i r="2">
      <x v="18"/>
    </i>
    <i r="2">
      <x v="23"/>
    </i>
    <i r="1">
      <x v="1"/>
    </i>
    <i r="2">
      <x v="7"/>
    </i>
    <i r="2">
      <x v="21"/>
    </i>
    <i r="2">
      <x v="24"/>
    </i>
    <i>
      <x v="4"/>
    </i>
    <i r="1">
      <x/>
    </i>
    <i r="2">
      <x v="6"/>
    </i>
    <i r="2">
      <x v="16"/>
    </i>
    <i r="2">
      <x v="28"/>
    </i>
    <i r="1">
      <x v="1"/>
    </i>
    <i r="2">
      <x v="20"/>
    </i>
    <i r="2">
      <x v="25"/>
    </i>
    <i r="2">
      <x v="29"/>
    </i>
  </rowItems>
  <colFields count="1">
    <field x="16"/>
  </colFields>
  <colItems count="1">
    <i>
      <x/>
    </i>
  </colItems>
  <dataFields count="1">
    <dataField name="Licenciatura Plan 2010" fld="12" baseField="0" baseItem="0"/>
  </dataField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FB096-A451-4475-BDA4-6693B68E5846}" name="TablaDinámica5" cacheId="35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Año/Cuat/Materia" colHeaderCaption="Cuatrimestre Absoluto">
  <location ref="T2:U51" firstHeaderRow="1" firstDataRow="2" firstDataCol="1"/>
  <pivotFields count="18">
    <pivotField showAll="0" defaultSubtotal="0"/>
    <pivotField axis="axisRow" showAll="0" defaultSubtotal="0">
      <items count="32">
        <item x="2"/>
        <item x="11"/>
        <item x="9"/>
        <item x="30"/>
        <item x="28"/>
        <item x="8"/>
        <item x="4"/>
        <item x="7"/>
        <item x="10"/>
        <item x="12"/>
        <item x="23"/>
        <item x="18"/>
        <item x="25"/>
        <item x="3"/>
        <item x="5"/>
        <item x="1"/>
        <item x="17"/>
        <item x="14"/>
        <item x="24"/>
        <item x="21"/>
        <item x="0"/>
        <item x="26"/>
        <item x="29"/>
        <item x="20"/>
        <item x="13"/>
        <item x="19"/>
        <item x="15"/>
        <item x="27"/>
        <item x="6"/>
        <item x="31"/>
        <item x="22"/>
        <item x="16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2">
        <item x="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</pivotFields>
  <rowFields count="3">
    <field x="2"/>
    <field x="3"/>
    <field x="1"/>
  </rowFields>
  <rowItems count="48">
    <i>
      <x/>
    </i>
    <i r="1">
      <x/>
    </i>
    <i r="2">
      <x v="15"/>
    </i>
    <i r="2">
      <x v="20"/>
    </i>
    <i r="1">
      <x v="1"/>
    </i>
    <i r="2">
      <x/>
    </i>
    <i r="2">
      <x v="6"/>
    </i>
    <i r="2">
      <x v="13"/>
    </i>
    <i r="1">
      <x v="2"/>
    </i>
    <i r="2">
      <x v="7"/>
    </i>
    <i r="2">
      <x v="14"/>
    </i>
    <i r="2">
      <x v="28"/>
    </i>
    <i>
      <x v="1"/>
    </i>
    <i r="1">
      <x v="1"/>
    </i>
    <i r="2">
      <x v="2"/>
    </i>
    <i r="2">
      <x v="5"/>
    </i>
    <i r="2">
      <x v="8"/>
    </i>
    <i r="1">
      <x v="2"/>
    </i>
    <i r="2">
      <x v="1"/>
    </i>
    <i r="2">
      <x v="9"/>
    </i>
    <i r="2">
      <x v="24"/>
    </i>
    <i>
      <x v="2"/>
    </i>
    <i r="1">
      <x v="1"/>
    </i>
    <i r="2">
      <x v="17"/>
    </i>
    <i r="2">
      <x v="26"/>
    </i>
    <i r="2">
      <x v="31"/>
    </i>
    <i r="1">
      <x v="2"/>
    </i>
    <i r="2">
      <x v="11"/>
    </i>
    <i r="2">
      <x v="16"/>
    </i>
    <i r="2">
      <x v="25"/>
    </i>
    <i>
      <x v="3"/>
    </i>
    <i r="1">
      <x v="1"/>
    </i>
    <i r="2">
      <x v="19"/>
    </i>
    <i r="2">
      <x v="23"/>
    </i>
    <i r="2">
      <x v="30"/>
    </i>
    <i r="1">
      <x v="2"/>
    </i>
    <i r="2">
      <x v="10"/>
    </i>
    <i r="2">
      <x v="12"/>
    </i>
    <i r="2">
      <x v="18"/>
    </i>
    <i>
      <x v="4"/>
    </i>
    <i r="1">
      <x v="1"/>
    </i>
    <i r="2">
      <x v="4"/>
    </i>
    <i r="2">
      <x v="21"/>
    </i>
    <i r="2">
      <x v="27"/>
    </i>
    <i r="1">
      <x v="2"/>
    </i>
    <i r="2">
      <x v="3"/>
    </i>
    <i r="2">
      <x v="22"/>
    </i>
    <i r="2">
      <x v="29"/>
    </i>
  </rowItems>
  <colFields count="1">
    <field x="16"/>
  </colFields>
  <colItems count="1">
    <i>
      <x/>
    </i>
  </colItems>
  <dataFields count="1">
    <dataField name="Licenciatura Plan 2025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4E0C3C75-47E0-4BB7-B468-066145EE93A7}" sourceName="Año">
  <pivotTables>
    <pivotTable tabId="2" name="TablaDinámica4"/>
  </pivotTables>
  <data>
    <tabular pivotCacheId="1620914097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tri" xr10:uid="{085DA680-ED5E-4D61-B23B-13C21E6D87C9}" sourceName="Cuatri">
  <pivotTables>
    <pivotTable tabId="2" name="TablaDinámica4"/>
  </pivotTables>
  <data>
    <tabular pivotCacheId="162091409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_Crítica?" xr10:uid="{95558180-3DC9-4A1C-B66B-5E147383236E}" sourceName="Es Crítica?">
  <pivotTables>
    <pivotTable tabId="2" name="TablaDinámica4"/>
  </pivotTables>
  <data>
    <tabular pivotCacheId="1620914097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87A43DA3-CE8E-4A4F-8126-07DAE578AE15}" sourceName="Año">
  <pivotTables>
    <pivotTable tabId="3" name="TablaDinámica5"/>
  </pivotTables>
  <data>
    <tabular pivotCacheId="1774554951">
      <items count="5">
        <i x="0" s="1"/>
        <i x="1" s="1"/>
        <i x="2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tri1" xr10:uid="{DAD81925-F738-43C8-9A57-71DD390DE39F}" sourceName="Cuatri">
  <pivotTables>
    <pivotTable tabId="3" name="TablaDinámica5"/>
  </pivotTables>
  <data>
    <tabular pivotCacheId="1774554951">
      <items count="3">
        <i x="0" s="1"/>
        <i x="1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_Crítica?1" xr10:uid="{30BD6155-D60B-4264-B7AA-B7398AF85BD7}" sourceName="Es Crítica?">
  <pivotTables>
    <pivotTable tabId="3" name="TablaDinámica5"/>
  </pivotTables>
  <data>
    <tabular pivotCacheId="177455495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CBAF0765-C4C3-4500-9D48-83705D07EA06}" cache="SegmentaciónDeDatos_Año" caption="Año" rowHeight="209550"/>
  <slicer name="Cuatri" xr10:uid="{F114DF45-C93B-4F7E-962C-DEE372020B5E}" cache="SegmentaciónDeDatos_Cuatri" caption="Cuatri" rowHeight="209550"/>
  <slicer name="Cursada Necesaria en el siguiente Cuatrimestre" xr10:uid="{A3A3CE90-3D35-4F02-B0BA-1E0361F30A1A}" cache="SegmentaciónDeDatos_Es_Crítica?" caption="Cursada Necesaria en el siguiente Cuatrimestre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1" xr10:uid="{9CECB59C-3985-4D35-8109-43D9A6C2C091}" cache="SegmentaciónDeDatos_Año1" caption="Año" rowHeight="209550"/>
  <slicer name="Cuatri 1" xr10:uid="{D1430051-634D-4A4D-99BC-8BEDB5C13427}" cache="SegmentaciónDeDatos_Cuatri1" caption="Cuatri" rowHeight="209550"/>
  <slicer name="Es Crítica?" xr10:uid="{2774B0EE-2B8F-4AB3-ADC4-21E69AA98ADF}" cache="SegmentaciónDeDatos_Es_Crítica?1" caption="Es Crítica?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7A29C4-2BE2-4958-9AC7-FD8F395B06CC}" name="Tabla2" displayName="Tabla2" ref="A1:R31" totalsRowShown="0" headerRowDxfId="38" dataDxfId="37">
  <autoFilter ref="A1:R31" xr:uid="{087A29C4-2BE2-4958-9AC7-FD8F395B06CC}"/>
  <tableColumns count="18">
    <tableColumn id="1" xr3:uid="{742DF149-E2CC-42BC-837C-D7118D74BCA2}" name="Codigo" dataDxfId="36"/>
    <tableColumn id="2" xr3:uid="{AEDD4317-F2DD-4A3D-BA03-553147B9FF4C}" name="Materia" dataDxfId="35"/>
    <tableColumn id="3" xr3:uid="{C92BC2F9-F46A-4469-99DE-92E1751394CD}" name="Año" dataDxfId="34"/>
    <tableColumn id="4" xr3:uid="{EE263EC2-0BD5-4EDF-A6A3-AA2064499DE4}" name="Cuatri" dataDxfId="33"/>
    <tableColumn id="5" xr3:uid="{5A4766D2-C075-4CBC-A3FF-CC0E57424172}" name="Dura" dataDxfId="32"/>
    <tableColumn id="6" xr3:uid="{EC36F1F4-300C-4B9B-AACC-0E6D6EA566CC}" name="Correlativas" dataDxfId="31"/>
    <tableColumn id="7" xr3:uid="{A3B683AF-49F7-4D58-BD8B-B8CEA99E2B30}" name="ES" dataDxfId="30">
      <calculatedColumnFormula>Tabla2[[#This Row],[CuatAbsPlanif]]</calculatedColumnFormula>
    </tableColumn>
    <tableColumn id="8" xr3:uid="{FCF68A2A-3F5E-4820-9FD7-CB290DA159CD}" name="EF" dataDxfId="29">
      <calculatedColumnFormula>G2+E2</calculatedColumnFormula>
    </tableColumn>
    <tableColumn id="9" xr3:uid="{8BFC0E3C-7757-4814-A205-B33C8B9C293F}" name="LS" dataDxfId="28">
      <calculatedColumnFormula>J2-E2</calculatedColumnFormula>
    </tableColumn>
    <tableColumn id="10" xr3:uid="{9ACEFA3F-FB64-4570-B2E1-262CCAC59B09}" name="LF" dataDxfId="27"/>
    <tableColumn id="11" xr3:uid="{6B040C00-0485-42FF-A8EA-1C626AB7A5A1}" name="Holgura" dataDxfId="26">
      <calculatedColumnFormula>I2-G2</calculatedColumnFormula>
    </tableColumn>
    <tableColumn id="12" xr3:uid="{53596F0F-2B50-4D7F-B28C-5422C1FF6354}" name="Es Crítica?" dataDxfId="25">
      <calculatedColumnFormula>IF(K2=0,TRUE,FALSE)</calculatedColumnFormula>
    </tableColumn>
    <tableColumn id="13" xr3:uid="{3B1CFC88-EE4A-42B2-93E9-50169932D018}" name="CuatAbsPlanif" dataDxfId="24">
      <calculatedColumnFormula>C2*2-N2</calculatedColumnFormula>
    </tableColumn>
    <tableColumn id="14" xr3:uid="{E2367786-EFE1-4692-8EDE-ED422D942417}" name="Aux 1ºQ" dataDxfId="23">
      <calculatedColumnFormula>MOD(Tabla2[[#This Row],[Cuatri]],2)</calculatedColumnFormula>
    </tableColumn>
    <tableColumn id="15" xr3:uid="{94C38A46-C7BC-4783-8039-EDDAA5AF66E0}" name="Aux Quat EF" dataDxfId="22">
      <calculatedColumnFormula>MOD(Tabla2[[#This Row],[EF]],2)</calculatedColumnFormula>
    </tableColumn>
    <tableColumn id="16" xr3:uid="{2B3D5218-FD3B-42F2-AA4F-0DB92AF49DF4}" name="DifQ" dataDxfId="21">
      <calculatedColumnFormula>IF(Tabla2[[#This Row],[Aux 1ºQ]]&lt;&gt;Tabla2[[#This Row],[Aux Quat EF]],0,1)</calculatedColumnFormula>
    </tableColumn>
    <tableColumn id="17" xr3:uid="{44D94468-4E76-446E-A136-42E685B71430}" name="DuracionTotal" dataDxfId="20">
      <calculatedColumnFormula>MAX($H$29:$H$31)</calculatedColumnFormula>
    </tableColumn>
    <tableColumn id="18" xr3:uid="{577FD55F-EC1D-450A-8AA0-56B14E9C5947}" name="Max Demora Sin ContraQ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9C8DE-96A1-4C05-A4C2-C18CFC8F9CF5}" name="Tabla1" displayName="Tabla1" ref="A1:R33" totalsRowShown="0" headerRowDxfId="18" dataDxfId="17">
  <autoFilter ref="A1:R33" xr:uid="{16D9C8DE-96A1-4C05-A4C2-C18CFC8F9CF5}"/>
  <tableColumns count="18">
    <tableColumn id="1" xr3:uid="{A27E5A2C-941E-4104-B5E2-9867B58646A5}" name="Codigo" dataDxfId="16"/>
    <tableColumn id="2" xr3:uid="{CA0F0564-41E5-48A8-AD3B-0CD18ED75014}" name="Materia" dataDxfId="15"/>
    <tableColumn id="3" xr3:uid="{90A22AD7-0386-4109-A26A-DDD4D3226552}" name="Año" dataDxfId="14"/>
    <tableColumn id="4" xr3:uid="{6E3F41C7-8577-40A3-B412-3A9640299EA5}" name="Cuatri" dataDxfId="13"/>
    <tableColumn id="5" xr3:uid="{662734B8-DA69-40AF-980F-1E0FF5DF55EA}" name="Dura" dataDxfId="12"/>
    <tableColumn id="6" xr3:uid="{804EEB47-0CC8-4AAE-B897-1622D86D698F}" name="Correlativas" dataDxfId="11"/>
    <tableColumn id="7" xr3:uid="{F3D9636F-1C14-488A-BF06-BC36521F75CE}" name="ES" dataDxfId="10">
      <calculatedColumnFormula>Tabla1[[#This Row],[CuatAbsPlanif]]</calculatedColumnFormula>
    </tableColumn>
    <tableColumn id="8" xr3:uid="{C3A56437-58E6-4B0D-8501-8B97D58B75AD}" name="EF" dataDxfId="9"/>
    <tableColumn id="9" xr3:uid="{4FD5535B-BB28-4418-8338-1F69E6BCCFE6}" name="LS" dataDxfId="8">
      <calculatedColumnFormula>J2-E2</calculatedColumnFormula>
    </tableColumn>
    <tableColumn id="10" xr3:uid="{C1A48523-0AA9-428F-B99D-C533143AFD1E}" name="LF" dataDxfId="7">
      <calculatedColumnFormula>$Q$2</calculatedColumnFormula>
    </tableColumn>
    <tableColumn id="11" xr3:uid="{230C5DAE-5ECC-485A-AEBE-D8E6C951F4A3}" name="Holgura" dataDxfId="6">
      <calculatedColumnFormula>I2-G2</calculatedColumnFormula>
    </tableColumn>
    <tableColumn id="12" xr3:uid="{492AE717-10E2-43F7-A8A0-09AB5612828D}" name="Es Crítica?" dataDxfId="5">
      <calculatedColumnFormula>IF(K2=0,TRUE,FALSE)</calculatedColumnFormula>
    </tableColumn>
    <tableColumn id="13" xr3:uid="{AF2D0A4E-A656-4935-AFDF-5D659F3CA41C}" name="CuatAbsPlanif" dataDxfId="4">
      <calculatedColumnFormula>IF(D2&lt;&gt;0,(C2*2)-N2,0)</calculatedColumnFormula>
    </tableColumn>
    <tableColumn id="14" xr3:uid="{56564823-66C2-4587-96DC-1B797EC08CD6}" name="Aux 1ºQ" dataDxfId="3">
      <calculatedColumnFormula>MOD(Tabla1[[#This Row],[Cuatri]],2)</calculatedColumnFormula>
    </tableColumn>
    <tableColumn id="20" xr3:uid="{428DC41A-79FB-412B-924F-EC538D538F81}" name="Aux Quat EF" dataDxfId="2">
      <calculatedColumnFormula>MOD(Tabla1[[#This Row],[EF]],2)</calculatedColumnFormula>
    </tableColumn>
    <tableColumn id="15" xr3:uid="{B6792245-0C3C-46D0-BC62-BF5B3A1345E1}" name="DifQ"/>
    <tableColumn id="17" xr3:uid="{61C6D9E9-F3B8-422A-AADA-751B734521AC}" name="DuracionTotal" dataDxfId="1">
      <calculatedColumnFormula>MAX($H$29:$H$31)</calculatedColumnFormula>
    </tableColumn>
    <tableColumn id="21" xr3:uid="{FC37AF1C-B158-42E5-A768-477CE4DA580C}" name="Max Demora Sin Contra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microsoft.com/office/2007/relationships/slicer" Target="../slicers/slicer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Q29"/>
  <sheetViews>
    <sheetView workbookViewId="0">
      <selection activeCell="C10" sqref="C10"/>
    </sheetView>
  </sheetViews>
  <sheetFormatPr baseColWidth="10" defaultColWidth="12.6640625" defaultRowHeight="15.75" customHeight="1" x14ac:dyDescent="0.25"/>
  <cols>
    <col min="2" max="2" width="23.33203125" bestFit="1" customWidth="1"/>
    <col min="3" max="3" width="67.5546875" bestFit="1" customWidth="1"/>
  </cols>
  <sheetData>
    <row r="1" spans="1:3" ht="13.2" x14ac:dyDescent="0.25">
      <c r="A1" s="1" t="s">
        <v>0</v>
      </c>
      <c r="B1" s="1" t="s">
        <v>1</v>
      </c>
      <c r="C1" s="1" t="s">
        <v>2</v>
      </c>
    </row>
    <row r="2" spans="1:3" ht="13.2" x14ac:dyDescent="0.25">
      <c r="A2" s="1" t="s">
        <v>3</v>
      </c>
      <c r="B2" s="15" t="s">
        <v>4</v>
      </c>
      <c r="C2" s="1" t="s">
        <v>5</v>
      </c>
    </row>
    <row r="3" spans="1:3" ht="13.2" x14ac:dyDescent="0.25">
      <c r="A3" s="1" t="s">
        <v>6</v>
      </c>
      <c r="B3" s="16" t="s">
        <v>7</v>
      </c>
      <c r="C3" s="1" t="s">
        <v>8</v>
      </c>
    </row>
    <row r="4" spans="1:3" ht="13.2" x14ac:dyDescent="0.25">
      <c r="A4" s="1" t="s">
        <v>9</v>
      </c>
      <c r="B4" s="16" t="s">
        <v>36</v>
      </c>
    </row>
    <row r="5" spans="1:3" ht="13.2" x14ac:dyDescent="0.25">
      <c r="A5" s="1" t="s">
        <v>11</v>
      </c>
      <c r="B5" s="16" t="s">
        <v>171</v>
      </c>
    </row>
    <row r="6" spans="1:3" ht="13.2" x14ac:dyDescent="0.25">
      <c r="A6" s="1" t="s">
        <v>14</v>
      </c>
      <c r="B6" s="16" t="s">
        <v>170</v>
      </c>
      <c r="C6" s="7" t="s">
        <v>194</v>
      </c>
    </row>
    <row r="7" spans="1:3" ht="13.2" x14ac:dyDescent="0.25">
      <c r="A7" s="1" t="s">
        <v>17</v>
      </c>
      <c r="B7" s="17" t="s">
        <v>12</v>
      </c>
      <c r="C7" s="1" t="s">
        <v>13</v>
      </c>
    </row>
    <row r="8" spans="1:3" ht="13.2" x14ac:dyDescent="0.25">
      <c r="A8" s="1" t="s">
        <v>20</v>
      </c>
      <c r="B8" s="16" t="s">
        <v>15</v>
      </c>
      <c r="C8" s="1" t="s">
        <v>16</v>
      </c>
    </row>
    <row r="9" spans="1:3" ht="13.2" x14ac:dyDescent="0.25">
      <c r="A9" s="1" t="s">
        <v>23</v>
      </c>
      <c r="B9" s="16" t="s">
        <v>18</v>
      </c>
      <c r="C9" s="1" t="s">
        <v>19</v>
      </c>
    </row>
    <row r="10" spans="1:3" ht="13.2" x14ac:dyDescent="0.25">
      <c r="A10" s="1" t="s">
        <v>26</v>
      </c>
      <c r="B10" s="16" t="s">
        <v>21</v>
      </c>
      <c r="C10" s="1" t="s">
        <v>22</v>
      </c>
    </row>
    <row r="11" spans="1:3" ht="13.2" x14ac:dyDescent="0.25">
      <c r="A11" s="1" t="s">
        <v>29</v>
      </c>
      <c r="B11" s="16" t="s">
        <v>24</v>
      </c>
      <c r="C11" s="1" t="s">
        <v>25</v>
      </c>
    </row>
    <row r="12" spans="1:3" ht="13.2" x14ac:dyDescent="0.25">
      <c r="A12" s="7" t="s">
        <v>182</v>
      </c>
      <c r="B12" s="16" t="s">
        <v>27</v>
      </c>
      <c r="C12" s="1" t="s">
        <v>28</v>
      </c>
    </row>
    <row r="13" spans="1:3" ht="13.2" x14ac:dyDescent="0.25">
      <c r="A13" s="7" t="s">
        <v>183</v>
      </c>
      <c r="B13" s="16" t="s">
        <v>30</v>
      </c>
      <c r="C13" s="1" t="s">
        <v>31</v>
      </c>
    </row>
    <row r="14" spans="1:3" ht="13.2" x14ac:dyDescent="0.25">
      <c r="A14" s="7" t="s">
        <v>184</v>
      </c>
      <c r="B14" s="16" t="s">
        <v>176</v>
      </c>
      <c r="C14" s="7" t="s">
        <v>190</v>
      </c>
    </row>
    <row r="15" spans="1:3" ht="13.2" x14ac:dyDescent="0.25">
      <c r="A15" s="7" t="s">
        <v>185</v>
      </c>
      <c r="B15" s="16" t="s">
        <v>172</v>
      </c>
      <c r="C15" s="7" t="s">
        <v>191</v>
      </c>
    </row>
    <row r="16" spans="1:3" ht="15.75" customHeight="1" x14ac:dyDescent="0.25">
      <c r="A16" s="7" t="s">
        <v>186</v>
      </c>
      <c r="B16" s="16" t="s">
        <v>173</v>
      </c>
      <c r="C16" s="7" t="s">
        <v>192</v>
      </c>
    </row>
    <row r="17" spans="1:17" ht="15.75" customHeight="1" x14ac:dyDescent="0.25">
      <c r="A17" s="7" t="s">
        <v>187</v>
      </c>
      <c r="B17" s="16" t="s">
        <v>174</v>
      </c>
      <c r="C17" s="7" t="s">
        <v>193</v>
      </c>
    </row>
    <row r="18" spans="1:17" ht="15.75" customHeight="1" x14ac:dyDescent="0.25">
      <c r="A18" s="7" t="s">
        <v>188</v>
      </c>
      <c r="B18" s="16" t="s">
        <v>175</v>
      </c>
    </row>
    <row r="19" spans="1:17" ht="15.75" customHeight="1" x14ac:dyDescent="0.25">
      <c r="A19" s="7" t="s">
        <v>189</v>
      </c>
      <c r="B19" s="18" t="s">
        <v>177</v>
      </c>
      <c r="C19" s="7" t="s">
        <v>195</v>
      </c>
    </row>
    <row r="29" spans="1:17" ht="13.2" x14ac:dyDescent="0.25">
      <c r="D29" s="1" t="s">
        <v>4</v>
      </c>
      <c r="E29" s="1" t="s">
        <v>7</v>
      </c>
      <c r="F29" s="1" t="s">
        <v>10</v>
      </c>
      <c r="G29" s="1" t="s">
        <v>12</v>
      </c>
      <c r="H29" s="1" t="s">
        <v>15</v>
      </c>
      <c r="I29" s="1" t="s">
        <v>18</v>
      </c>
      <c r="J29" s="1" t="s">
        <v>21</v>
      </c>
      <c r="K29" s="1" t="s">
        <v>24</v>
      </c>
      <c r="L29" s="1" t="s">
        <v>27</v>
      </c>
      <c r="M29" s="1" t="s">
        <v>30</v>
      </c>
      <c r="N29" s="1" t="s">
        <v>32</v>
      </c>
      <c r="O29" s="1" t="s">
        <v>33</v>
      </c>
      <c r="P29" s="1" t="s">
        <v>34</v>
      </c>
      <c r="Q29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:U47"/>
  <sheetViews>
    <sheetView workbookViewId="0">
      <selection activeCell="D6" sqref="D6"/>
    </sheetView>
  </sheetViews>
  <sheetFormatPr baseColWidth="10" defaultColWidth="12.6640625" defaultRowHeight="15.75" customHeight="1" x14ac:dyDescent="0.25"/>
  <cols>
    <col min="2" max="2" width="26.6640625" customWidth="1"/>
    <col min="3" max="3" width="6.6640625" bestFit="1" customWidth="1"/>
    <col min="4" max="4" width="8.5546875" bestFit="1" customWidth="1"/>
    <col min="5" max="5" width="7.44140625" hidden="1" customWidth="1"/>
    <col min="6" max="6" width="25.21875" customWidth="1"/>
    <col min="7" max="7" width="5.6640625" hidden="1" customWidth="1"/>
    <col min="8" max="9" width="5.5546875" hidden="1" customWidth="1"/>
    <col min="10" max="10" width="5.44140625" hidden="1" customWidth="1"/>
    <col min="11" max="11" width="10.109375" hidden="1" customWidth="1"/>
    <col min="12" max="12" width="14.109375" customWidth="1"/>
    <col min="13" max="13" width="15.44140625" hidden="1" customWidth="1"/>
    <col min="14" max="14" width="10.21875" hidden="1" customWidth="1"/>
    <col min="15" max="15" width="14.21875" hidden="1" customWidth="1"/>
    <col min="16" max="16" width="7" hidden="1" customWidth="1"/>
    <col min="17" max="17" width="12.6640625" hidden="1" customWidth="1"/>
    <col min="18" max="18" width="25.5546875" hidden="1" customWidth="1"/>
    <col min="20" max="20" width="43.21875" bestFit="1" customWidth="1"/>
    <col min="21" max="21" width="23" bestFit="1" customWidth="1"/>
    <col min="22" max="22" width="36.33203125" bestFit="1" customWidth="1"/>
    <col min="23" max="23" width="20.5546875" bestFit="1" customWidth="1"/>
  </cols>
  <sheetData>
    <row r="1" spans="1:21" ht="13.2" x14ac:dyDescent="0.25">
      <c r="A1" s="1" t="s">
        <v>4</v>
      </c>
      <c r="B1" s="1" t="s">
        <v>7</v>
      </c>
      <c r="C1" s="1" t="s">
        <v>36</v>
      </c>
      <c r="D1" s="7" t="s">
        <v>171</v>
      </c>
      <c r="E1" s="7" t="s">
        <v>170</v>
      </c>
      <c r="F1" s="2" t="s">
        <v>12</v>
      </c>
      <c r="G1" s="1" t="s">
        <v>15</v>
      </c>
      <c r="H1" s="1" t="s">
        <v>18</v>
      </c>
      <c r="I1" s="1" t="s">
        <v>21</v>
      </c>
      <c r="J1" s="1" t="s">
        <v>24</v>
      </c>
      <c r="K1" s="1" t="s">
        <v>27</v>
      </c>
      <c r="L1" s="7" t="s">
        <v>30</v>
      </c>
      <c r="M1" s="7" t="s">
        <v>176</v>
      </c>
      <c r="N1" s="7" t="s">
        <v>172</v>
      </c>
      <c r="O1" s="7" t="s">
        <v>173</v>
      </c>
      <c r="P1" s="7" t="s">
        <v>174</v>
      </c>
      <c r="Q1" s="7" t="s">
        <v>175</v>
      </c>
      <c r="R1" s="7" t="s">
        <v>177</v>
      </c>
      <c r="T1" s="11" t="s">
        <v>180</v>
      </c>
      <c r="U1" s="11" t="s">
        <v>178</v>
      </c>
    </row>
    <row r="2" spans="1:21" ht="13.2" x14ac:dyDescent="0.25">
      <c r="A2" s="3" t="s">
        <v>37</v>
      </c>
      <c r="B2" s="3" t="s">
        <v>38</v>
      </c>
      <c r="C2" s="4">
        <v>1</v>
      </c>
      <c r="D2" s="4">
        <v>1</v>
      </c>
      <c r="E2" s="1">
        <v>1</v>
      </c>
      <c r="F2" s="2"/>
      <c r="G2" s="1">
        <f>Tabla2[[#This Row],[CuatAbsPlanif]]</f>
        <v>1</v>
      </c>
      <c r="H2" s="1">
        <f t="shared" ref="H2:H31" si="0">G2+E2</f>
        <v>2</v>
      </c>
      <c r="I2" s="1">
        <f t="shared" ref="I2:I31" si="1">J2-E2</f>
        <v>2</v>
      </c>
      <c r="J2" s="1">
        <f>MIN(G9,G23)</f>
        <v>3</v>
      </c>
      <c r="K2" s="1">
        <f t="shared" ref="K2:K31" si="2">I2-G2</f>
        <v>1</v>
      </c>
      <c r="L2" s="1" t="b">
        <f t="shared" ref="L2:L31" si="3">IF(K2=0,TRUE,FALSE)</f>
        <v>0</v>
      </c>
      <c r="M2" s="5">
        <f t="shared" ref="M2:M31" si="4">C2*2-N2</f>
        <v>1</v>
      </c>
      <c r="N2" s="1">
        <f>MOD(Tabla2[[#This Row],[Cuatri]],2)</f>
        <v>1</v>
      </c>
      <c r="O2" s="7">
        <f>MOD(Tabla2[[#This Row],[EF]],2)</f>
        <v>0</v>
      </c>
      <c r="P2" s="7">
        <f>IF(Tabla2[[#This Row],[Aux 1ºQ]]&lt;&gt;Tabla2[[#This Row],[Aux Quat EF]],0,1)</f>
        <v>0</v>
      </c>
      <c r="Q2" s="7">
        <f t="shared" ref="Q2:Q31" si="5">MAX($H$29:$H$31)</f>
        <v>11</v>
      </c>
      <c r="R2" s="7">
        <v>1</v>
      </c>
      <c r="T2" s="11" t="s">
        <v>179</v>
      </c>
      <c r="U2">
        <v>11</v>
      </c>
    </row>
    <row r="3" spans="1:21" ht="13.2" x14ac:dyDescent="0.25">
      <c r="A3" s="3" t="s">
        <v>39</v>
      </c>
      <c r="B3" s="3" t="s">
        <v>40</v>
      </c>
      <c r="C3" s="4">
        <v>1</v>
      </c>
      <c r="D3" s="4">
        <v>1</v>
      </c>
      <c r="E3" s="10">
        <v>1</v>
      </c>
      <c r="F3" s="2"/>
      <c r="G3" s="1">
        <f>Tabla2[[#This Row],[CuatAbsPlanif]]</f>
        <v>1</v>
      </c>
      <c r="H3" s="1">
        <f t="shared" si="0"/>
        <v>2</v>
      </c>
      <c r="I3" s="1">
        <f t="shared" si="1"/>
        <v>3</v>
      </c>
      <c r="J3" s="1">
        <f>MIN(G11,G19)</f>
        <v>4</v>
      </c>
      <c r="K3" s="1">
        <f t="shared" si="2"/>
        <v>2</v>
      </c>
      <c r="L3" s="1" t="b">
        <f t="shared" si="3"/>
        <v>0</v>
      </c>
      <c r="M3" s="5">
        <f t="shared" si="4"/>
        <v>1</v>
      </c>
      <c r="N3" s="1">
        <f>MOD(Tabla2[[#This Row],[Cuatri]],2)</f>
        <v>1</v>
      </c>
      <c r="O3" s="7">
        <f>MOD(Tabla2[[#This Row],[EF]],2)</f>
        <v>0</v>
      </c>
      <c r="P3" s="7">
        <f>IF(Tabla2[[#This Row],[Aux 1ºQ]]&lt;&gt;Tabla2[[#This Row],[Aux Quat EF]],0,1)</f>
        <v>0</v>
      </c>
      <c r="Q3" s="7">
        <f t="shared" si="5"/>
        <v>11</v>
      </c>
      <c r="R3" s="7">
        <v>6</v>
      </c>
      <c r="T3" s="12">
        <v>1</v>
      </c>
      <c r="U3" s="20"/>
    </row>
    <row r="4" spans="1:21" ht="13.2" x14ac:dyDescent="0.25">
      <c r="A4" s="3" t="s">
        <v>41</v>
      </c>
      <c r="B4" s="3" t="s">
        <v>42</v>
      </c>
      <c r="C4" s="4">
        <v>1</v>
      </c>
      <c r="D4" s="4">
        <v>1</v>
      </c>
      <c r="E4" s="1">
        <v>1</v>
      </c>
      <c r="F4" s="2"/>
      <c r="G4" s="1">
        <f>Tabla2[[#This Row],[CuatAbsPlanif]]</f>
        <v>1</v>
      </c>
      <c r="H4" s="1">
        <f t="shared" si="0"/>
        <v>2</v>
      </c>
      <c r="I4" s="1">
        <f t="shared" si="1"/>
        <v>1</v>
      </c>
      <c r="J4" s="1">
        <f>MIN(G5)</f>
        <v>2</v>
      </c>
      <c r="K4" s="1">
        <f t="shared" si="2"/>
        <v>0</v>
      </c>
      <c r="L4" s="1" t="b">
        <f t="shared" si="3"/>
        <v>1</v>
      </c>
      <c r="M4" s="5">
        <f t="shared" si="4"/>
        <v>1</v>
      </c>
      <c r="N4" s="1">
        <f>MOD(Tabla2[[#This Row],[Cuatri]],2)</f>
        <v>1</v>
      </c>
      <c r="O4" s="7">
        <f>MOD(Tabla2[[#This Row],[EF]],2)</f>
        <v>0</v>
      </c>
      <c r="P4" s="7">
        <f>IF(Tabla2[[#This Row],[Aux 1ºQ]]&lt;&gt;Tabla2[[#This Row],[Aux Quat EF]],0,1)</f>
        <v>0</v>
      </c>
      <c r="Q4" s="7">
        <f t="shared" si="5"/>
        <v>11</v>
      </c>
      <c r="R4" s="7">
        <v>1</v>
      </c>
      <c r="T4" s="13">
        <v>1</v>
      </c>
      <c r="U4" s="20"/>
    </row>
    <row r="5" spans="1:21" ht="13.2" x14ac:dyDescent="0.25">
      <c r="A5" s="3" t="s">
        <v>43</v>
      </c>
      <c r="B5" s="3" t="s">
        <v>44</v>
      </c>
      <c r="C5" s="4">
        <v>1</v>
      </c>
      <c r="D5" s="4">
        <v>2</v>
      </c>
      <c r="E5" s="1">
        <v>1</v>
      </c>
      <c r="F5" s="2" t="s">
        <v>41</v>
      </c>
      <c r="G5" s="1">
        <f>MAX(H4+P4,Tabla2[[#This Row],[CuatAbsPlanif]])</f>
        <v>2</v>
      </c>
      <c r="H5" s="1">
        <f t="shared" si="0"/>
        <v>3</v>
      </c>
      <c r="I5" s="1">
        <f t="shared" si="1"/>
        <v>2</v>
      </c>
      <c r="J5" s="1">
        <f>MIN(G10)</f>
        <v>3</v>
      </c>
      <c r="K5" s="1">
        <f t="shared" si="2"/>
        <v>0</v>
      </c>
      <c r="L5" s="1" t="b">
        <f t="shared" si="3"/>
        <v>1</v>
      </c>
      <c r="M5" s="5">
        <f t="shared" si="4"/>
        <v>2</v>
      </c>
      <c r="N5" s="1">
        <f>MOD(Tabla2[[#This Row],[Cuatri]],2)</f>
        <v>0</v>
      </c>
      <c r="O5" s="7">
        <f>MOD(Tabla2[[#This Row],[EF]],2)</f>
        <v>1</v>
      </c>
      <c r="P5" s="7">
        <f>IF(Tabla2[[#This Row],[Aux 1ºQ]]&lt;&gt;Tabla2[[#This Row],[Aux Quat EF]],0,1)</f>
        <v>0</v>
      </c>
      <c r="Q5" s="7">
        <f t="shared" si="5"/>
        <v>11</v>
      </c>
      <c r="R5" s="7">
        <v>1</v>
      </c>
      <c r="T5" s="14" t="s">
        <v>40</v>
      </c>
      <c r="U5" s="20">
        <v>1</v>
      </c>
    </row>
    <row r="6" spans="1:21" ht="13.2" x14ac:dyDescent="0.25">
      <c r="A6" s="3" t="s">
        <v>45</v>
      </c>
      <c r="B6" s="3" t="s">
        <v>46</v>
      </c>
      <c r="C6" s="4">
        <v>1</v>
      </c>
      <c r="D6" s="4">
        <v>2</v>
      </c>
      <c r="E6" s="10">
        <v>1</v>
      </c>
      <c r="F6" s="2"/>
      <c r="G6" s="1">
        <f>Tabla2[[#This Row],[CuatAbsPlanif]]</f>
        <v>2</v>
      </c>
      <c r="H6" s="1">
        <f t="shared" si="0"/>
        <v>3</v>
      </c>
      <c r="I6" s="1">
        <f t="shared" si="1"/>
        <v>3</v>
      </c>
      <c r="J6" s="1">
        <f>MIN(G12,G19,G23)</f>
        <v>4</v>
      </c>
      <c r="K6" s="1">
        <f t="shared" si="2"/>
        <v>1</v>
      </c>
      <c r="L6" s="1" t="b">
        <f t="shared" si="3"/>
        <v>0</v>
      </c>
      <c r="M6" s="5">
        <f t="shared" si="4"/>
        <v>2</v>
      </c>
      <c r="N6" s="1">
        <f>MOD(Tabla2[[#This Row],[Cuatri]],2)</f>
        <v>0</v>
      </c>
      <c r="O6" s="7">
        <f>MOD(Tabla2[[#This Row],[EF]],2)</f>
        <v>1</v>
      </c>
      <c r="P6" s="7">
        <f>IF(Tabla2[[#This Row],[Aux 1ºQ]]&lt;&gt;Tabla2[[#This Row],[Aux Quat EF]],0,1)</f>
        <v>0</v>
      </c>
      <c r="Q6" s="7">
        <f t="shared" si="5"/>
        <v>11</v>
      </c>
      <c r="R6" s="7">
        <v>4</v>
      </c>
      <c r="T6" s="14" t="s">
        <v>38</v>
      </c>
      <c r="U6" s="20">
        <v>1</v>
      </c>
    </row>
    <row r="7" spans="1:21" ht="13.2" x14ac:dyDescent="0.25">
      <c r="A7" s="3" t="s">
        <v>47</v>
      </c>
      <c r="B7" s="3" t="s">
        <v>48</v>
      </c>
      <c r="C7" s="4">
        <v>1</v>
      </c>
      <c r="D7" s="4">
        <v>2</v>
      </c>
      <c r="E7" s="1">
        <v>1</v>
      </c>
      <c r="F7" s="2"/>
      <c r="G7" s="1">
        <f>Tabla2[[#This Row],[CuatAbsPlanif]]</f>
        <v>2</v>
      </c>
      <c r="H7" s="1">
        <f t="shared" si="0"/>
        <v>3</v>
      </c>
      <c r="I7" s="1">
        <f t="shared" si="1"/>
        <v>2</v>
      </c>
      <c r="J7" s="1">
        <f>MIN(G10,G18,G23)</f>
        <v>3</v>
      </c>
      <c r="K7" s="1">
        <f t="shared" si="2"/>
        <v>0</v>
      </c>
      <c r="L7" s="1" t="b">
        <f t="shared" si="3"/>
        <v>1</v>
      </c>
      <c r="M7" s="5">
        <f t="shared" si="4"/>
        <v>2</v>
      </c>
      <c r="N7" s="1">
        <f>MOD(Tabla2[[#This Row],[Cuatri]],2)</f>
        <v>0</v>
      </c>
      <c r="O7" s="7">
        <f>MOD(Tabla2[[#This Row],[EF]],2)</f>
        <v>1</v>
      </c>
      <c r="P7" s="7">
        <f>IF(Tabla2[[#This Row],[Aux 1ºQ]]&lt;&gt;Tabla2[[#This Row],[Aux Quat EF]],0,1)</f>
        <v>0</v>
      </c>
      <c r="Q7" s="7">
        <f t="shared" si="5"/>
        <v>11</v>
      </c>
      <c r="R7" s="7">
        <v>1</v>
      </c>
      <c r="T7" s="14" t="s">
        <v>42</v>
      </c>
      <c r="U7" s="20">
        <v>1</v>
      </c>
    </row>
    <row r="8" spans="1:21" ht="13.2" x14ac:dyDescent="0.25">
      <c r="A8" s="3" t="s">
        <v>49</v>
      </c>
      <c r="B8" s="3" t="s">
        <v>50</v>
      </c>
      <c r="C8" s="4">
        <v>2</v>
      </c>
      <c r="D8" s="4">
        <v>1</v>
      </c>
      <c r="E8" s="1">
        <v>1</v>
      </c>
      <c r="F8" s="2"/>
      <c r="G8" s="1">
        <f>Tabla2[[#This Row],[CuatAbsPlanif]]</f>
        <v>3</v>
      </c>
      <c r="H8" s="1">
        <f t="shared" si="0"/>
        <v>4</v>
      </c>
      <c r="I8" s="1">
        <f t="shared" si="1"/>
        <v>4</v>
      </c>
      <c r="J8" s="1">
        <f>MIN(G15,G23)</f>
        <v>5</v>
      </c>
      <c r="K8" s="1">
        <f t="shared" si="2"/>
        <v>1</v>
      </c>
      <c r="L8" s="1" t="b">
        <f t="shared" si="3"/>
        <v>0</v>
      </c>
      <c r="M8" s="5">
        <f t="shared" si="4"/>
        <v>3</v>
      </c>
      <c r="N8" s="1">
        <f>MOD(Tabla2[[#This Row],[Cuatri]],2)</f>
        <v>1</v>
      </c>
      <c r="O8" s="7">
        <f>MOD(Tabla2[[#This Row],[EF]],2)</f>
        <v>0</v>
      </c>
      <c r="P8" s="7">
        <f>IF(Tabla2[[#This Row],[Aux 1ºQ]]&lt;&gt;Tabla2[[#This Row],[Aux Quat EF]],0,1)</f>
        <v>0</v>
      </c>
      <c r="Q8" s="7">
        <f t="shared" si="5"/>
        <v>11</v>
      </c>
      <c r="R8" s="7">
        <v>1</v>
      </c>
      <c r="T8" s="13">
        <v>2</v>
      </c>
      <c r="U8" s="20"/>
    </row>
    <row r="9" spans="1:21" ht="13.2" x14ac:dyDescent="0.25">
      <c r="A9" s="3" t="s">
        <v>51</v>
      </c>
      <c r="B9" s="3" t="s">
        <v>52</v>
      </c>
      <c r="C9" s="4">
        <v>2</v>
      </c>
      <c r="D9" s="4">
        <v>1</v>
      </c>
      <c r="E9" s="1">
        <v>1</v>
      </c>
      <c r="F9" s="2" t="s">
        <v>37</v>
      </c>
      <c r="G9" s="1">
        <f>MAX(H2+P2,Tabla2[[#This Row],[CuatAbsPlanif]])</f>
        <v>3</v>
      </c>
      <c r="H9" s="1">
        <f t="shared" si="0"/>
        <v>4</v>
      </c>
      <c r="I9" s="1">
        <f t="shared" si="1"/>
        <v>4</v>
      </c>
      <c r="J9" s="1">
        <f>MIN(G16,G23)</f>
        <v>5</v>
      </c>
      <c r="K9" s="1">
        <f t="shared" si="2"/>
        <v>1</v>
      </c>
      <c r="L9" s="1" t="b">
        <f t="shared" si="3"/>
        <v>0</v>
      </c>
      <c r="M9" s="5">
        <f t="shared" si="4"/>
        <v>3</v>
      </c>
      <c r="N9" s="1">
        <f>MOD(Tabla2[[#This Row],[Cuatri]],2)</f>
        <v>1</v>
      </c>
      <c r="O9" s="7">
        <f>MOD(Tabla2[[#This Row],[EF]],2)</f>
        <v>0</v>
      </c>
      <c r="P9" s="7">
        <f>IF(Tabla2[[#This Row],[Aux 1ºQ]]&lt;&gt;Tabla2[[#This Row],[Aux Quat EF]],0,1)</f>
        <v>0</v>
      </c>
      <c r="Q9" s="7">
        <f t="shared" si="5"/>
        <v>11</v>
      </c>
      <c r="R9" s="7">
        <v>1</v>
      </c>
      <c r="T9" s="14" t="s">
        <v>44</v>
      </c>
      <c r="U9" s="20">
        <v>2</v>
      </c>
    </row>
    <row r="10" spans="1:21" ht="13.2" x14ac:dyDescent="0.25">
      <c r="A10" s="3" t="s">
        <v>53</v>
      </c>
      <c r="B10" s="3" t="s">
        <v>54</v>
      </c>
      <c r="C10" s="4">
        <v>2</v>
      </c>
      <c r="D10" s="4">
        <v>1</v>
      </c>
      <c r="E10" s="1">
        <v>1</v>
      </c>
      <c r="F10" s="2" t="s">
        <v>55</v>
      </c>
      <c r="G10" s="1">
        <f>MAX(H5+P5,H7+P7,Tabla2[[#This Row],[CuatAbsPlanif]])</f>
        <v>3</v>
      </c>
      <c r="H10" s="1">
        <f t="shared" si="0"/>
        <v>4</v>
      </c>
      <c r="I10" s="1">
        <f t="shared" si="1"/>
        <v>3</v>
      </c>
      <c r="J10" s="1">
        <f>MIN(G11,G13,G16,G18,G23)</f>
        <v>4</v>
      </c>
      <c r="K10" s="1">
        <f t="shared" si="2"/>
        <v>0</v>
      </c>
      <c r="L10" s="1" t="b">
        <f t="shared" si="3"/>
        <v>1</v>
      </c>
      <c r="M10" s="5">
        <f t="shared" si="4"/>
        <v>3</v>
      </c>
      <c r="N10" s="1">
        <f>MOD(Tabla2[[#This Row],[Cuatri]],2)</f>
        <v>1</v>
      </c>
      <c r="O10" s="7">
        <f>MOD(Tabla2[[#This Row],[EF]],2)</f>
        <v>0</v>
      </c>
      <c r="P10" s="7">
        <f>IF(Tabla2[[#This Row],[Aux 1ºQ]]&lt;&gt;Tabla2[[#This Row],[Aux Quat EF]],0,1)</f>
        <v>0</v>
      </c>
      <c r="Q10" s="7">
        <f t="shared" si="5"/>
        <v>11</v>
      </c>
      <c r="R10" s="7">
        <v>1</v>
      </c>
      <c r="T10" s="14" t="s">
        <v>46</v>
      </c>
      <c r="U10" s="20">
        <v>2</v>
      </c>
    </row>
    <row r="11" spans="1:21" ht="13.2" x14ac:dyDescent="0.25">
      <c r="A11" s="3" t="s">
        <v>56</v>
      </c>
      <c r="B11" s="3" t="s">
        <v>57</v>
      </c>
      <c r="C11" s="4">
        <v>2</v>
      </c>
      <c r="D11" s="4">
        <v>2</v>
      </c>
      <c r="E11" s="1">
        <v>1</v>
      </c>
      <c r="F11" s="2" t="s">
        <v>53</v>
      </c>
      <c r="G11" s="8">
        <f>MAX(H10+P10,Tabla2[[#This Row],[CuatAbsPlanif]])</f>
        <v>4</v>
      </c>
      <c r="H11" s="1">
        <f t="shared" si="0"/>
        <v>5</v>
      </c>
      <c r="I11" s="1">
        <f t="shared" si="1"/>
        <v>4</v>
      </c>
      <c r="J11" s="1">
        <f>MIN(G15,G23)</f>
        <v>5</v>
      </c>
      <c r="K11" s="1">
        <f t="shared" si="2"/>
        <v>0</v>
      </c>
      <c r="L11" s="1" t="b">
        <f t="shared" si="3"/>
        <v>1</v>
      </c>
      <c r="M11" s="5">
        <f t="shared" si="4"/>
        <v>4</v>
      </c>
      <c r="N11" s="1">
        <f>MOD(Tabla2[[#This Row],[Cuatri]],2)</f>
        <v>0</v>
      </c>
      <c r="O11" s="7">
        <f>MOD(Tabla2[[#This Row],[EF]],2)</f>
        <v>1</v>
      </c>
      <c r="P11" s="7">
        <f>IF(Tabla2[[#This Row],[Aux 1ºQ]]&lt;&gt;Tabla2[[#This Row],[Aux Quat EF]],0,1)</f>
        <v>0</v>
      </c>
      <c r="Q11" s="7">
        <f t="shared" si="5"/>
        <v>11</v>
      </c>
      <c r="R11" s="7">
        <v>1</v>
      </c>
      <c r="T11" s="14" t="s">
        <v>48</v>
      </c>
      <c r="U11" s="20">
        <v>2</v>
      </c>
    </row>
    <row r="12" spans="1:21" ht="13.2" x14ac:dyDescent="0.25">
      <c r="A12" s="3" t="s">
        <v>58</v>
      </c>
      <c r="B12" s="3" t="s">
        <v>59</v>
      </c>
      <c r="C12" s="4">
        <v>2</v>
      </c>
      <c r="D12" s="4">
        <v>2</v>
      </c>
      <c r="E12" s="10">
        <v>1</v>
      </c>
      <c r="F12" s="2" t="s">
        <v>60</v>
      </c>
      <c r="G12" s="1">
        <f>MAX(H3+P3,H6+P6,Tabla2[[#This Row],[CuatAbsPlanif]])</f>
        <v>4</v>
      </c>
      <c r="H12" s="1">
        <f t="shared" si="0"/>
        <v>5</v>
      </c>
      <c r="I12" s="1">
        <f t="shared" si="1"/>
        <v>6</v>
      </c>
      <c r="J12" s="1">
        <f>MIN(G20,G23)</f>
        <v>7</v>
      </c>
      <c r="K12" s="1">
        <f t="shared" si="2"/>
        <v>2</v>
      </c>
      <c r="L12" s="1" t="b">
        <f t="shared" si="3"/>
        <v>0</v>
      </c>
      <c r="M12" s="5">
        <f t="shared" si="4"/>
        <v>4</v>
      </c>
      <c r="N12" s="1">
        <f>MOD(Tabla2[[#This Row],[Cuatri]],2)</f>
        <v>0</v>
      </c>
      <c r="O12" s="7">
        <f>MOD(Tabla2[[#This Row],[EF]],2)</f>
        <v>1</v>
      </c>
      <c r="P12" s="7">
        <f>IF(Tabla2[[#This Row],[Aux 1ºQ]]&lt;&gt;Tabla2[[#This Row],[Aux Quat EF]],0,1)</f>
        <v>0</v>
      </c>
      <c r="Q12" s="7">
        <f t="shared" si="5"/>
        <v>11</v>
      </c>
      <c r="R12" s="7">
        <v>4</v>
      </c>
      <c r="T12" s="12">
        <v>2</v>
      </c>
      <c r="U12" s="20"/>
    </row>
    <row r="13" spans="1:21" ht="13.2" x14ac:dyDescent="0.25">
      <c r="A13" s="3" t="s">
        <v>61</v>
      </c>
      <c r="B13" s="3" t="s">
        <v>62</v>
      </c>
      <c r="C13" s="4">
        <v>2</v>
      </c>
      <c r="D13" s="4">
        <v>2</v>
      </c>
      <c r="E13" s="1">
        <v>1</v>
      </c>
      <c r="F13" s="2" t="s">
        <v>53</v>
      </c>
      <c r="G13" s="8">
        <f>MAX(H10+P10,Tabla2[[#This Row],[CuatAbsPlanif]])</f>
        <v>4</v>
      </c>
      <c r="H13" s="1">
        <f t="shared" si="0"/>
        <v>5</v>
      </c>
      <c r="I13" s="1">
        <f t="shared" si="1"/>
        <v>4</v>
      </c>
      <c r="J13" s="1">
        <f>MIN(G14,G17,G23)</f>
        <v>5</v>
      </c>
      <c r="K13" s="1">
        <f t="shared" si="2"/>
        <v>0</v>
      </c>
      <c r="L13" s="1" t="b">
        <f t="shared" si="3"/>
        <v>1</v>
      </c>
      <c r="M13" s="5">
        <f t="shared" si="4"/>
        <v>4</v>
      </c>
      <c r="N13" s="1">
        <f>MOD(Tabla2[[#This Row],[Cuatri]],2)</f>
        <v>0</v>
      </c>
      <c r="O13" s="7">
        <f>MOD(Tabla2[[#This Row],[EF]],2)</f>
        <v>1</v>
      </c>
      <c r="P13" s="7">
        <f>IF(Tabla2[[#This Row],[Aux 1ºQ]]&lt;&gt;Tabla2[[#This Row],[Aux Quat EF]],0,1)</f>
        <v>0</v>
      </c>
      <c r="Q13" s="7">
        <f t="shared" si="5"/>
        <v>11</v>
      </c>
      <c r="R13" s="7">
        <v>1</v>
      </c>
      <c r="T13" s="13">
        <v>1</v>
      </c>
      <c r="U13" s="20"/>
    </row>
    <row r="14" spans="1:21" ht="13.2" x14ac:dyDescent="0.25">
      <c r="A14" s="3" t="s">
        <v>63</v>
      </c>
      <c r="B14" s="3" t="s">
        <v>64</v>
      </c>
      <c r="C14" s="4">
        <v>3</v>
      </c>
      <c r="D14" s="4">
        <v>1</v>
      </c>
      <c r="E14" s="10">
        <v>1</v>
      </c>
      <c r="F14" s="2" t="s">
        <v>61</v>
      </c>
      <c r="G14" s="8">
        <f>MAX(H13+P13,Tabla2[[#This Row],[CuatAbsPlanif]])</f>
        <v>5</v>
      </c>
      <c r="H14" s="1">
        <f t="shared" si="0"/>
        <v>6</v>
      </c>
      <c r="I14" s="1">
        <f t="shared" si="1"/>
        <v>7</v>
      </c>
      <c r="J14" s="1">
        <f>MIN(G23,G24)</f>
        <v>8</v>
      </c>
      <c r="K14" s="1">
        <f t="shared" si="2"/>
        <v>2</v>
      </c>
      <c r="L14" s="1" t="b">
        <f t="shared" si="3"/>
        <v>0</v>
      </c>
      <c r="M14" s="5">
        <f t="shared" si="4"/>
        <v>5</v>
      </c>
      <c r="N14" s="1">
        <f>MOD(Tabla2[[#This Row],[Cuatri]],2)</f>
        <v>1</v>
      </c>
      <c r="O14" s="7">
        <f>MOD(Tabla2[[#This Row],[EF]],2)</f>
        <v>0</v>
      </c>
      <c r="P14" s="7">
        <f>IF(Tabla2[[#This Row],[Aux 1ºQ]]&lt;&gt;Tabla2[[#This Row],[Aux Quat EF]],0,1)</f>
        <v>0</v>
      </c>
      <c r="Q14" s="7">
        <f t="shared" si="5"/>
        <v>11</v>
      </c>
      <c r="R14" s="7">
        <v>4</v>
      </c>
      <c r="T14" s="14" t="s">
        <v>54</v>
      </c>
      <c r="U14" s="20">
        <v>3</v>
      </c>
    </row>
    <row r="15" spans="1:21" ht="13.2" x14ac:dyDescent="0.25">
      <c r="A15" s="3" t="s">
        <v>65</v>
      </c>
      <c r="B15" s="3" t="s">
        <v>66</v>
      </c>
      <c r="C15" s="4">
        <v>3</v>
      </c>
      <c r="D15" s="4">
        <v>1</v>
      </c>
      <c r="E15" s="1">
        <v>1</v>
      </c>
      <c r="F15" s="2" t="s">
        <v>67</v>
      </c>
      <c r="G15" s="1">
        <f>MAX(H8+P8,H11+P11,Tabla2[[#This Row],[CuatAbsPlanif]])</f>
        <v>5</v>
      </c>
      <c r="H15" s="1">
        <f t="shared" si="0"/>
        <v>6</v>
      </c>
      <c r="I15" s="1">
        <f t="shared" si="1"/>
        <v>5</v>
      </c>
      <c r="J15" s="1">
        <f>MIN(G17,G23)</f>
        <v>6</v>
      </c>
      <c r="K15" s="1">
        <f t="shared" si="2"/>
        <v>0</v>
      </c>
      <c r="L15" s="1" t="b">
        <f t="shared" si="3"/>
        <v>1</v>
      </c>
      <c r="M15" s="5">
        <f t="shared" si="4"/>
        <v>5</v>
      </c>
      <c r="N15" s="1">
        <f>MOD(Tabla2[[#This Row],[Cuatri]],2)</f>
        <v>1</v>
      </c>
      <c r="O15" s="7">
        <f>MOD(Tabla2[[#This Row],[EF]],2)</f>
        <v>0</v>
      </c>
      <c r="P15" s="7">
        <f>IF(Tabla2[[#This Row],[Aux 1ºQ]]&lt;&gt;Tabla2[[#This Row],[Aux Quat EF]],0,1)</f>
        <v>0</v>
      </c>
      <c r="Q15" s="7">
        <f t="shared" si="5"/>
        <v>11</v>
      </c>
      <c r="R15" s="7">
        <v>1</v>
      </c>
      <c r="T15" s="14" t="s">
        <v>52</v>
      </c>
      <c r="U15" s="20">
        <v>3</v>
      </c>
    </row>
    <row r="16" spans="1:21" ht="13.2" x14ac:dyDescent="0.25">
      <c r="A16" s="3" t="s">
        <v>68</v>
      </c>
      <c r="B16" s="3" t="s">
        <v>69</v>
      </c>
      <c r="C16" s="4">
        <v>3</v>
      </c>
      <c r="D16" s="4">
        <v>1</v>
      </c>
      <c r="E16" s="1">
        <v>1</v>
      </c>
      <c r="F16" s="2" t="s">
        <v>70</v>
      </c>
      <c r="G16" s="1">
        <f>MAX(H9+P9,H10+P10,Tabla2[[#This Row],[CuatAbsPlanif]])</f>
        <v>5</v>
      </c>
      <c r="H16" s="1">
        <f t="shared" si="0"/>
        <v>6</v>
      </c>
      <c r="I16" s="1">
        <f t="shared" si="1"/>
        <v>6</v>
      </c>
      <c r="J16" s="1">
        <f>MIN(G23,G22)</f>
        <v>7</v>
      </c>
      <c r="K16" s="1">
        <f t="shared" si="2"/>
        <v>1</v>
      </c>
      <c r="L16" s="1" t="b">
        <f t="shared" si="3"/>
        <v>0</v>
      </c>
      <c r="M16" s="5">
        <f t="shared" si="4"/>
        <v>5</v>
      </c>
      <c r="N16" s="1">
        <f>MOD(Tabla2[[#This Row],[Cuatri]],2)</f>
        <v>1</v>
      </c>
      <c r="O16" s="7">
        <f>MOD(Tabla2[[#This Row],[EF]],2)</f>
        <v>0</v>
      </c>
      <c r="P16" s="7">
        <f>IF(Tabla2[[#This Row],[Aux 1ºQ]]&lt;&gt;Tabla2[[#This Row],[Aux Quat EF]],0,1)</f>
        <v>0</v>
      </c>
      <c r="Q16" s="7">
        <f t="shared" si="5"/>
        <v>11</v>
      </c>
      <c r="R16" s="7">
        <v>1</v>
      </c>
      <c r="T16" s="14" t="s">
        <v>50</v>
      </c>
      <c r="U16" s="20">
        <v>3</v>
      </c>
    </row>
    <row r="17" spans="1:21" ht="13.2" x14ac:dyDescent="0.25">
      <c r="A17" s="3" t="s">
        <v>71</v>
      </c>
      <c r="B17" s="3" t="s">
        <v>72</v>
      </c>
      <c r="C17" s="4">
        <v>3</v>
      </c>
      <c r="D17" s="4">
        <v>2</v>
      </c>
      <c r="E17" s="1">
        <v>1</v>
      </c>
      <c r="F17" s="2" t="s">
        <v>73</v>
      </c>
      <c r="G17" s="1">
        <f>MAX(H13+P13,H15+P15,Tabla2[[#This Row],[CuatAbsPlanif]])</f>
        <v>6</v>
      </c>
      <c r="H17" s="1">
        <f t="shared" si="0"/>
        <v>7</v>
      </c>
      <c r="I17" s="1">
        <f t="shared" si="1"/>
        <v>6</v>
      </c>
      <c r="J17" s="1">
        <f>MIN(G20)</f>
        <v>7</v>
      </c>
      <c r="K17" s="1">
        <f t="shared" si="2"/>
        <v>0</v>
      </c>
      <c r="L17" s="1" t="b">
        <f t="shared" si="3"/>
        <v>1</v>
      </c>
      <c r="M17" s="5">
        <f t="shared" si="4"/>
        <v>6</v>
      </c>
      <c r="N17" s="1">
        <f>MOD(Tabla2[[#This Row],[Cuatri]],2)</f>
        <v>0</v>
      </c>
      <c r="O17" s="7">
        <f>MOD(Tabla2[[#This Row],[EF]],2)</f>
        <v>1</v>
      </c>
      <c r="P17" s="7">
        <f>IF(Tabla2[[#This Row],[Aux 1ºQ]]&lt;&gt;Tabla2[[#This Row],[Aux Quat EF]],0,1)</f>
        <v>0</v>
      </c>
      <c r="Q17" s="7">
        <f t="shared" si="5"/>
        <v>11</v>
      </c>
      <c r="R17" s="7">
        <v>1</v>
      </c>
      <c r="T17" s="13">
        <v>2</v>
      </c>
      <c r="U17" s="20"/>
    </row>
    <row r="18" spans="1:21" ht="13.2" x14ac:dyDescent="0.25">
      <c r="A18" s="3" t="s">
        <v>74</v>
      </c>
      <c r="B18" s="3" t="s">
        <v>75</v>
      </c>
      <c r="C18" s="4">
        <v>3</v>
      </c>
      <c r="D18" s="4">
        <v>2</v>
      </c>
      <c r="E18" s="1">
        <v>1</v>
      </c>
      <c r="F18" s="2" t="s">
        <v>76</v>
      </c>
      <c r="G18" s="1">
        <f>MAX(H7+P7,H10+P10,Tabla2[[#This Row],[CuatAbsPlanif]])</f>
        <v>6</v>
      </c>
      <c r="H18" s="1">
        <f t="shared" si="0"/>
        <v>7</v>
      </c>
      <c r="I18" s="1">
        <f t="shared" si="1"/>
        <v>6</v>
      </c>
      <c r="J18" s="1">
        <f>MIN(G21,G24)</f>
        <v>7</v>
      </c>
      <c r="K18" s="1">
        <f t="shared" si="2"/>
        <v>0</v>
      </c>
      <c r="L18" s="1" t="b">
        <f t="shared" si="3"/>
        <v>1</v>
      </c>
      <c r="M18" s="5">
        <f t="shared" si="4"/>
        <v>6</v>
      </c>
      <c r="N18" s="1">
        <f>MOD(Tabla2[[#This Row],[Cuatri]],2)</f>
        <v>0</v>
      </c>
      <c r="O18" s="7">
        <f>MOD(Tabla2[[#This Row],[EF]],2)</f>
        <v>1</v>
      </c>
      <c r="P18" s="7">
        <f>IF(Tabla2[[#This Row],[Aux 1ºQ]]&lt;&gt;Tabla2[[#This Row],[Aux Quat EF]],0,1)</f>
        <v>0</v>
      </c>
      <c r="Q18" s="7">
        <f t="shared" si="5"/>
        <v>11</v>
      </c>
      <c r="R18" s="7">
        <v>1</v>
      </c>
      <c r="T18" s="14" t="s">
        <v>57</v>
      </c>
      <c r="U18" s="20">
        <v>4</v>
      </c>
    </row>
    <row r="19" spans="1:21" ht="13.2" x14ac:dyDescent="0.25">
      <c r="A19" s="3" t="s">
        <v>77</v>
      </c>
      <c r="B19" s="3" t="s">
        <v>78</v>
      </c>
      <c r="C19" s="4">
        <v>3</v>
      </c>
      <c r="D19" s="4">
        <v>2</v>
      </c>
      <c r="E19" s="10">
        <v>1</v>
      </c>
      <c r="F19" s="2" t="s">
        <v>60</v>
      </c>
      <c r="G19" s="1">
        <f>MAX(H3+P3,H6+P6,Tabla2[[#This Row],[CuatAbsPlanif]])</f>
        <v>6</v>
      </c>
      <c r="H19" s="1">
        <f t="shared" si="0"/>
        <v>7</v>
      </c>
      <c r="I19" s="1">
        <f t="shared" si="1"/>
        <v>6</v>
      </c>
      <c r="J19" s="1">
        <f>MIN(G21)</f>
        <v>7</v>
      </c>
      <c r="K19" s="1">
        <f t="shared" si="2"/>
        <v>0</v>
      </c>
      <c r="L19" s="1" t="b">
        <f t="shared" si="3"/>
        <v>1</v>
      </c>
      <c r="M19" s="5">
        <f t="shared" si="4"/>
        <v>6</v>
      </c>
      <c r="N19" s="1">
        <f>MOD(Tabla2[[#This Row],[Cuatri]],2)</f>
        <v>0</v>
      </c>
      <c r="O19" s="7">
        <f>MOD(Tabla2[[#This Row],[EF]],2)</f>
        <v>1</v>
      </c>
      <c r="P19" s="7">
        <f>IF(Tabla2[[#This Row],[Aux 1ºQ]]&lt;&gt;Tabla2[[#This Row],[Aux Quat EF]],0,1)</f>
        <v>0</v>
      </c>
      <c r="Q19" s="7">
        <f t="shared" si="5"/>
        <v>11</v>
      </c>
      <c r="R19" s="7">
        <v>4</v>
      </c>
      <c r="T19" s="14" t="s">
        <v>59</v>
      </c>
      <c r="U19" s="20">
        <v>4</v>
      </c>
    </row>
    <row r="20" spans="1:21" ht="13.2" x14ac:dyDescent="0.25">
      <c r="A20" s="3" t="s">
        <v>79</v>
      </c>
      <c r="B20" s="3" t="s">
        <v>80</v>
      </c>
      <c r="C20" s="4">
        <v>4</v>
      </c>
      <c r="D20" s="4">
        <v>1</v>
      </c>
      <c r="E20" s="1">
        <v>1</v>
      </c>
      <c r="F20" s="2" t="s">
        <v>81</v>
      </c>
      <c r="G20" s="1">
        <f>MAX(H17+P17,H12+P12,Tabla2[[#This Row],[CuatAbsPlanif]])</f>
        <v>7</v>
      </c>
      <c r="H20" s="1">
        <f t="shared" si="0"/>
        <v>8</v>
      </c>
      <c r="I20" s="1">
        <f t="shared" si="1"/>
        <v>8</v>
      </c>
      <c r="J20" s="1">
        <f>MIN(G28,G31,G30)</f>
        <v>9</v>
      </c>
      <c r="K20" s="1">
        <f t="shared" si="2"/>
        <v>1</v>
      </c>
      <c r="L20" s="1" t="b">
        <f t="shared" si="3"/>
        <v>0</v>
      </c>
      <c r="M20" s="5">
        <f t="shared" si="4"/>
        <v>7</v>
      </c>
      <c r="N20" s="1">
        <f>MOD(Tabla2[[#This Row],[Cuatri]],2)</f>
        <v>1</v>
      </c>
      <c r="O20" s="7">
        <f>MOD(Tabla2[[#This Row],[EF]],2)</f>
        <v>0</v>
      </c>
      <c r="P20" s="7">
        <f>IF(Tabla2[[#This Row],[Aux 1ºQ]]&lt;&gt;Tabla2[[#This Row],[Aux Quat EF]],0,1)</f>
        <v>0</v>
      </c>
      <c r="Q20" s="7">
        <f t="shared" si="5"/>
        <v>11</v>
      </c>
      <c r="R20" s="7">
        <v>1</v>
      </c>
      <c r="T20" s="14" t="s">
        <v>62</v>
      </c>
      <c r="U20" s="20">
        <v>4</v>
      </c>
    </row>
    <row r="21" spans="1:21" ht="13.2" x14ac:dyDescent="0.25">
      <c r="A21" s="3" t="s">
        <v>82</v>
      </c>
      <c r="B21" s="3" t="s">
        <v>83</v>
      </c>
      <c r="C21" s="4">
        <v>4</v>
      </c>
      <c r="D21" s="4">
        <v>1</v>
      </c>
      <c r="E21" s="10">
        <v>1</v>
      </c>
      <c r="F21" s="2" t="s">
        <v>84</v>
      </c>
      <c r="G21" s="1">
        <f>MAX(H18+P18,H19+P19,Tabla2[[#This Row],[CuatAbsPlanif]])</f>
        <v>7</v>
      </c>
      <c r="H21" s="1">
        <f t="shared" si="0"/>
        <v>8</v>
      </c>
      <c r="I21" s="1">
        <f t="shared" si="1"/>
        <v>9</v>
      </c>
      <c r="J21" s="1">
        <f>MIN(G31)</f>
        <v>10</v>
      </c>
      <c r="K21" s="1">
        <f t="shared" si="2"/>
        <v>2</v>
      </c>
      <c r="L21" s="1" t="b">
        <f t="shared" si="3"/>
        <v>0</v>
      </c>
      <c r="M21" s="5">
        <f t="shared" si="4"/>
        <v>7</v>
      </c>
      <c r="N21" s="1">
        <f>MOD(Tabla2[[#This Row],[Cuatri]],2)</f>
        <v>1</v>
      </c>
      <c r="O21" s="7">
        <f>MOD(Tabla2[[#This Row],[EF]],2)</f>
        <v>0</v>
      </c>
      <c r="P21" s="7">
        <f>IF(Tabla2[[#This Row],[Aux 1ºQ]]&lt;&gt;Tabla2[[#This Row],[Aux Quat EF]],0,1)</f>
        <v>0</v>
      </c>
      <c r="Q21" s="7">
        <f t="shared" si="5"/>
        <v>11</v>
      </c>
      <c r="R21" s="7">
        <v>4</v>
      </c>
      <c r="T21" s="12">
        <v>3</v>
      </c>
      <c r="U21" s="20"/>
    </row>
    <row r="22" spans="1:21" ht="13.2" x14ac:dyDescent="0.25">
      <c r="A22" s="3" t="s">
        <v>85</v>
      </c>
      <c r="B22" s="3" t="s">
        <v>86</v>
      </c>
      <c r="C22" s="4">
        <v>4</v>
      </c>
      <c r="D22" s="4">
        <v>1</v>
      </c>
      <c r="E22" s="1">
        <v>1</v>
      </c>
      <c r="F22" s="2" t="s">
        <v>68</v>
      </c>
      <c r="G22" s="7">
        <f>MAX(H16+P16,Tabla2[[#This Row],[CuatAbsPlanif]])</f>
        <v>7</v>
      </c>
      <c r="H22" s="1">
        <f t="shared" si="0"/>
        <v>8</v>
      </c>
      <c r="I22" s="1">
        <f t="shared" si="1"/>
        <v>7</v>
      </c>
      <c r="J22" s="1">
        <f>MIN(G25,G26,G27,G28,G31)</f>
        <v>8</v>
      </c>
      <c r="K22" s="1">
        <f t="shared" si="2"/>
        <v>0</v>
      </c>
      <c r="L22" s="1" t="b">
        <f t="shared" si="3"/>
        <v>1</v>
      </c>
      <c r="M22" s="5">
        <f t="shared" si="4"/>
        <v>7</v>
      </c>
      <c r="N22" s="1">
        <f>MOD(Tabla2[[#This Row],[Cuatri]],2)</f>
        <v>1</v>
      </c>
      <c r="O22" s="7">
        <f>MOD(Tabla2[[#This Row],[EF]],2)</f>
        <v>0</v>
      </c>
      <c r="P22" s="7">
        <f>IF(Tabla2[[#This Row],[Aux 1ºQ]]&lt;&gt;Tabla2[[#This Row],[Aux Quat EF]],0,1)</f>
        <v>0</v>
      </c>
      <c r="Q22" s="7">
        <f t="shared" si="5"/>
        <v>11</v>
      </c>
      <c r="R22" s="7">
        <v>1</v>
      </c>
      <c r="T22" s="13">
        <v>1</v>
      </c>
      <c r="U22" s="20"/>
    </row>
    <row r="23" spans="1:21" ht="13.2" x14ac:dyDescent="0.25">
      <c r="A23" s="3" t="s">
        <v>87</v>
      </c>
      <c r="B23" s="3" t="s">
        <v>88</v>
      </c>
      <c r="C23" s="4">
        <v>4</v>
      </c>
      <c r="D23" s="4">
        <v>2</v>
      </c>
      <c r="E23" s="1">
        <v>1</v>
      </c>
      <c r="F23" s="2" t="s">
        <v>89</v>
      </c>
      <c r="G23" s="1">
        <f>MAX(H2+P2,H3+P3,H4+P4,H5+P5,H6+P6,H7+P7,H8+P8,H9+P9,H10+P10,H11+P11,H12+P12,H13+P13,H14+P14,H15+P15,H16+P16,Tabla2[[#This Row],[CuatAbsPlanif]])</f>
        <v>8</v>
      </c>
      <c r="H23" s="1">
        <f t="shared" si="0"/>
        <v>9</v>
      </c>
      <c r="I23" s="1">
        <f t="shared" si="1"/>
        <v>9</v>
      </c>
      <c r="J23" s="1">
        <f>MIN(G31)</f>
        <v>10</v>
      </c>
      <c r="K23" s="1">
        <f t="shared" si="2"/>
        <v>1</v>
      </c>
      <c r="L23" s="1" t="b">
        <f t="shared" si="3"/>
        <v>0</v>
      </c>
      <c r="M23" s="5">
        <f t="shared" si="4"/>
        <v>8</v>
      </c>
      <c r="N23" s="1">
        <f>MOD(Tabla2[[#This Row],[Cuatri]],2)</f>
        <v>0</v>
      </c>
      <c r="O23" s="7">
        <f>MOD(Tabla2[[#This Row],[EF]],2)</f>
        <v>1</v>
      </c>
      <c r="P23" s="7">
        <f>IF(Tabla2[[#This Row],[Aux 1ºQ]]&lt;&gt;Tabla2[[#This Row],[Aux Quat EF]],0,1)</f>
        <v>0</v>
      </c>
      <c r="Q23" s="7">
        <f t="shared" si="5"/>
        <v>11</v>
      </c>
      <c r="R23" s="7">
        <v>1</v>
      </c>
      <c r="T23" s="14" t="s">
        <v>66</v>
      </c>
      <c r="U23" s="20">
        <v>5</v>
      </c>
    </row>
    <row r="24" spans="1:21" ht="13.2" x14ac:dyDescent="0.25">
      <c r="A24" s="3" t="s">
        <v>90</v>
      </c>
      <c r="B24" s="3" t="s">
        <v>91</v>
      </c>
      <c r="C24" s="4">
        <v>4</v>
      </c>
      <c r="D24" s="4">
        <v>2</v>
      </c>
      <c r="E24" s="1">
        <v>1</v>
      </c>
      <c r="F24" s="2" t="s">
        <v>92</v>
      </c>
      <c r="G24" s="1">
        <f>MAX(H14+P14,H18+P18,Tabla2[[#This Row],[CuatAbsPlanif]])</f>
        <v>8</v>
      </c>
      <c r="H24" s="1">
        <f t="shared" si="0"/>
        <v>9</v>
      </c>
      <c r="I24" s="1">
        <f t="shared" si="1"/>
        <v>9</v>
      </c>
      <c r="J24" s="1">
        <f>MIN(G31)</f>
        <v>10</v>
      </c>
      <c r="K24" s="1">
        <f t="shared" si="2"/>
        <v>1</v>
      </c>
      <c r="L24" s="1" t="b">
        <f t="shared" si="3"/>
        <v>0</v>
      </c>
      <c r="M24" s="5">
        <f t="shared" si="4"/>
        <v>8</v>
      </c>
      <c r="N24" s="1">
        <f>MOD(Tabla2[[#This Row],[Cuatri]],2)</f>
        <v>0</v>
      </c>
      <c r="O24" s="7">
        <f>MOD(Tabla2[[#This Row],[EF]],2)</f>
        <v>1</v>
      </c>
      <c r="P24" s="7">
        <f>IF(Tabla2[[#This Row],[Aux 1ºQ]]&lt;&gt;Tabla2[[#This Row],[Aux Quat EF]],0,1)</f>
        <v>0</v>
      </c>
      <c r="Q24" s="7">
        <f t="shared" si="5"/>
        <v>11</v>
      </c>
      <c r="R24" s="7">
        <v>1</v>
      </c>
      <c r="T24" s="14" t="s">
        <v>64</v>
      </c>
      <c r="U24" s="20">
        <v>5</v>
      </c>
    </row>
    <row r="25" spans="1:21" ht="13.2" x14ac:dyDescent="0.25">
      <c r="A25" s="3" t="s">
        <v>93</v>
      </c>
      <c r="B25" s="3" t="s">
        <v>94</v>
      </c>
      <c r="C25" s="4">
        <v>4</v>
      </c>
      <c r="D25" s="4">
        <v>2</v>
      </c>
      <c r="E25" s="1">
        <v>1</v>
      </c>
      <c r="F25" s="2" t="s">
        <v>85</v>
      </c>
      <c r="G25" s="7">
        <f>MAX(H22+P22,Tabla2[[#This Row],[CuatAbsPlanif]])</f>
        <v>8</v>
      </c>
      <c r="H25" s="1">
        <f t="shared" si="0"/>
        <v>9</v>
      </c>
      <c r="I25" s="1">
        <f t="shared" si="1"/>
        <v>9</v>
      </c>
      <c r="J25" s="1">
        <f>MIN(G31,G30)</f>
        <v>10</v>
      </c>
      <c r="K25" s="1">
        <f t="shared" si="2"/>
        <v>1</v>
      </c>
      <c r="L25" s="1" t="b">
        <f t="shared" si="3"/>
        <v>0</v>
      </c>
      <c r="M25" s="5">
        <f t="shared" si="4"/>
        <v>8</v>
      </c>
      <c r="N25" s="1">
        <f>MOD(Tabla2[[#This Row],[Cuatri]],2)</f>
        <v>0</v>
      </c>
      <c r="O25" s="7">
        <f>MOD(Tabla2[[#This Row],[EF]],2)</f>
        <v>1</v>
      </c>
      <c r="P25" s="7">
        <f>IF(Tabla2[[#This Row],[Aux 1ºQ]]&lt;&gt;Tabla2[[#This Row],[Aux Quat EF]],0,1)</f>
        <v>0</v>
      </c>
      <c r="Q25" s="7">
        <f t="shared" si="5"/>
        <v>11</v>
      </c>
      <c r="R25" s="7">
        <v>1</v>
      </c>
      <c r="T25" s="14" t="s">
        <v>69</v>
      </c>
      <c r="U25" s="20">
        <v>5</v>
      </c>
    </row>
    <row r="26" spans="1:21" ht="13.2" x14ac:dyDescent="0.25">
      <c r="A26" s="3" t="s">
        <v>95</v>
      </c>
      <c r="B26" s="3" t="s">
        <v>96</v>
      </c>
      <c r="C26" s="4">
        <v>5</v>
      </c>
      <c r="D26" s="4">
        <v>1</v>
      </c>
      <c r="E26" s="1">
        <v>1</v>
      </c>
      <c r="F26" s="2" t="s">
        <v>97</v>
      </c>
      <c r="G26" s="1">
        <f>MAX(H20+P20,H22+P22,Tabla2[[#This Row],[CuatAbsPlanif]])</f>
        <v>9</v>
      </c>
      <c r="H26" s="1">
        <f t="shared" si="0"/>
        <v>10</v>
      </c>
      <c r="I26" s="1">
        <f t="shared" si="1"/>
        <v>9</v>
      </c>
      <c r="J26" s="1">
        <f>MIN(G31,G29)</f>
        <v>10</v>
      </c>
      <c r="K26" s="1">
        <f t="shared" si="2"/>
        <v>0</v>
      </c>
      <c r="L26" s="1" t="b">
        <f t="shared" si="3"/>
        <v>1</v>
      </c>
      <c r="M26" s="5">
        <f t="shared" si="4"/>
        <v>9</v>
      </c>
      <c r="N26" s="1">
        <f>MOD(Tabla2[[#This Row],[Cuatri]],2)</f>
        <v>1</v>
      </c>
      <c r="O26" s="7">
        <f>MOD(Tabla2[[#This Row],[EF]],2)</f>
        <v>0</v>
      </c>
      <c r="P26" s="7">
        <f>IF(Tabla2[[#This Row],[Aux 1ºQ]]&lt;&gt;Tabla2[[#This Row],[Aux Quat EF]],0,1)</f>
        <v>0</v>
      </c>
      <c r="Q26" s="7">
        <f t="shared" si="5"/>
        <v>11</v>
      </c>
      <c r="R26" s="7">
        <v>1</v>
      </c>
      <c r="T26" s="13">
        <v>2</v>
      </c>
      <c r="U26" s="20"/>
    </row>
    <row r="27" spans="1:21" ht="13.2" x14ac:dyDescent="0.25">
      <c r="A27" s="3" t="s">
        <v>98</v>
      </c>
      <c r="B27" s="3" t="s">
        <v>99</v>
      </c>
      <c r="C27" s="4">
        <v>5</v>
      </c>
      <c r="D27" s="4">
        <v>1</v>
      </c>
      <c r="E27" s="1">
        <v>1</v>
      </c>
      <c r="F27" s="2" t="s">
        <v>85</v>
      </c>
      <c r="G27" s="7">
        <f>MAX(H22+P22,Tabla2[[#This Row],[CuatAbsPlanif]])</f>
        <v>9</v>
      </c>
      <c r="H27" s="1">
        <f t="shared" si="0"/>
        <v>10</v>
      </c>
      <c r="I27" s="1">
        <f t="shared" si="1"/>
        <v>9</v>
      </c>
      <c r="J27" s="1">
        <v>10</v>
      </c>
      <c r="K27" s="1">
        <f t="shared" si="2"/>
        <v>0</v>
      </c>
      <c r="L27" s="1" t="b">
        <f t="shared" si="3"/>
        <v>1</v>
      </c>
      <c r="M27" s="5">
        <f t="shared" si="4"/>
        <v>9</v>
      </c>
      <c r="N27" s="1">
        <f>MOD(Tabla2[[#This Row],[Cuatri]],2)</f>
        <v>1</v>
      </c>
      <c r="O27" s="7">
        <f>MOD(Tabla2[[#This Row],[EF]],2)</f>
        <v>0</v>
      </c>
      <c r="P27" s="7">
        <f>IF(Tabla2[[#This Row],[Aux 1ºQ]]&lt;&gt;Tabla2[[#This Row],[Aux Quat EF]],0,1)</f>
        <v>0</v>
      </c>
      <c r="Q27" s="7">
        <f t="shared" si="5"/>
        <v>11</v>
      </c>
      <c r="R27" s="7">
        <v>1</v>
      </c>
      <c r="T27" s="14" t="s">
        <v>78</v>
      </c>
      <c r="U27" s="20">
        <v>6</v>
      </c>
    </row>
    <row r="28" spans="1:21" ht="13.2" x14ac:dyDescent="0.25">
      <c r="A28" s="3" t="s">
        <v>100</v>
      </c>
      <c r="B28" s="3" t="s">
        <v>101</v>
      </c>
      <c r="C28" s="4">
        <v>5</v>
      </c>
      <c r="D28" s="4">
        <v>1</v>
      </c>
      <c r="E28" s="1">
        <v>1</v>
      </c>
      <c r="F28" s="2" t="s">
        <v>97</v>
      </c>
      <c r="G28" s="1">
        <f>MAX(H22+P22,H20+P20,Tabla2[[#This Row],[CuatAbsPlanif]])</f>
        <v>9</v>
      </c>
      <c r="H28" s="1">
        <f t="shared" si="0"/>
        <v>10</v>
      </c>
      <c r="I28" s="1">
        <f t="shared" si="1"/>
        <v>9</v>
      </c>
      <c r="J28" s="1">
        <f>G31</f>
        <v>10</v>
      </c>
      <c r="K28" s="1">
        <f t="shared" si="2"/>
        <v>0</v>
      </c>
      <c r="L28" s="1" t="b">
        <f t="shared" si="3"/>
        <v>1</v>
      </c>
      <c r="M28" s="5">
        <f t="shared" si="4"/>
        <v>9</v>
      </c>
      <c r="N28" s="1">
        <f>MOD(Tabla2[[#This Row],[Cuatri]],2)</f>
        <v>1</v>
      </c>
      <c r="O28" s="7">
        <f>MOD(Tabla2[[#This Row],[EF]],2)</f>
        <v>0</v>
      </c>
      <c r="P28" s="7">
        <f>IF(Tabla2[[#This Row],[Aux 1ºQ]]&lt;&gt;Tabla2[[#This Row],[Aux Quat EF]],0,1)</f>
        <v>0</v>
      </c>
      <c r="Q28" s="7">
        <f t="shared" si="5"/>
        <v>11</v>
      </c>
      <c r="R28" s="7">
        <v>1</v>
      </c>
      <c r="T28" s="14" t="s">
        <v>72</v>
      </c>
      <c r="U28" s="20">
        <v>6</v>
      </c>
    </row>
    <row r="29" spans="1:21" ht="13.2" x14ac:dyDescent="0.25">
      <c r="A29" s="3" t="s">
        <v>102</v>
      </c>
      <c r="B29" s="3" t="s">
        <v>103</v>
      </c>
      <c r="C29" s="4">
        <v>5</v>
      </c>
      <c r="D29" s="4">
        <v>2</v>
      </c>
      <c r="E29" s="1">
        <v>1</v>
      </c>
      <c r="F29" s="2" t="s">
        <v>95</v>
      </c>
      <c r="G29" s="7">
        <f>MAX(H26+P26,Tabla2[[#This Row],[CuatAbsPlanif]])</f>
        <v>10</v>
      </c>
      <c r="H29" s="1">
        <f t="shared" si="0"/>
        <v>11</v>
      </c>
      <c r="I29" s="1">
        <f t="shared" si="1"/>
        <v>10</v>
      </c>
      <c r="J29" s="1">
        <f t="shared" ref="J29:J31" si="6">H29</f>
        <v>11</v>
      </c>
      <c r="K29" s="1">
        <f t="shared" si="2"/>
        <v>0</v>
      </c>
      <c r="L29" s="1" t="b">
        <f t="shared" si="3"/>
        <v>1</v>
      </c>
      <c r="M29" s="5">
        <f t="shared" si="4"/>
        <v>10</v>
      </c>
      <c r="N29" s="1">
        <f>MOD(Tabla2[[#This Row],[Cuatri]],2)</f>
        <v>0</v>
      </c>
      <c r="O29" s="7">
        <f>MOD(Tabla2[[#This Row],[EF]],2)</f>
        <v>1</v>
      </c>
      <c r="P29" s="7">
        <f>IF(Tabla2[[#This Row],[Aux 1ºQ]]&lt;&gt;Tabla2[[#This Row],[Aux Quat EF]],0,1)</f>
        <v>0</v>
      </c>
      <c r="Q29" s="7">
        <f t="shared" si="5"/>
        <v>11</v>
      </c>
      <c r="R29" s="7">
        <v>1</v>
      </c>
      <c r="T29" s="14" t="s">
        <v>75</v>
      </c>
      <c r="U29" s="20">
        <v>6</v>
      </c>
    </row>
    <row r="30" spans="1:21" ht="13.2" x14ac:dyDescent="0.25">
      <c r="A30" s="3" t="s">
        <v>104</v>
      </c>
      <c r="B30" s="3" t="s">
        <v>105</v>
      </c>
      <c r="C30" s="4">
        <v>5</v>
      </c>
      <c r="D30" s="4">
        <v>2</v>
      </c>
      <c r="E30" s="1">
        <v>1</v>
      </c>
      <c r="F30" s="2" t="s">
        <v>106</v>
      </c>
      <c r="G30" s="1">
        <f>MAX(H20+P20,H25+P25,Tabla2[[#This Row],[CuatAbsPlanif]])</f>
        <v>10</v>
      </c>
      <c r="H30" s="1">
        <f t="shared" si="0"/>
        <v>11</v>
      </c>
      <c r="I30" s="1">
        <f t="shared" si="1"/>
        <v>10</v>
      </c>
      <c r="J30" s="1">
        <f t="shared" si="6"/>
        <v>11</v>
      </c>
      <c r="K30" s="1">
        <f t="shared" si="2"/>
        <v>0</v>
      </c>
      <c r="L30" s="1" t="b">
        <f t="shared" si="3"/>
        <v>1</v>
      </c>
      <c r="M30" s="5">
        <f t="shared" si="4"/>
        <v>10</v>
      </c>
      <c r="N30" s="1">
        <f>MOD(Tabla2[[#This Row],[Cuatri]],2)</f>
        <v>0</v>
      </c>
      <c r="O30" s="7">
        <f>MOD(Tabla2[[#This Row],[EF]],2)</f>
        <v>1</v>
      </c>
      <c r="P30" s="7">
        <f>IF(Tabla2[[#This Row],[Aux 1ºQ]]&lt;&gt;Tabla2[[#This Row],[Aux Quat EF]],0,1)</f>
        <v>0</v>
      </c>
      <c r="Q30" s="7">
        <f t="shared" si="5"/>
        <v>11</v>
      </c>
      <c r="R30" s="7">
        <v>1</v>
      </c>
      <c r="T30" s="12">
        <v>4</v>
      </c>
      <c r="U30" s="20"/>
    </row>
    <row r="31" spans="1:21" ht="13.2" x14ac:dyDescent="0.25">
      <c r="A31" s="3" t="s">
        <v>107</v>
      </c>
      <c r="B31" s="3" t="s">
        <v>108</v>
      </c>
      <c r="C31" s="4">
        <v>5</v>
      </c>
      <c r="D31" s="4">
        <v>2</v>
      </c>
      <c r="E31" s="1">
        <v>1</v>
      </c>
      <c r="F31" s="2" t="s">
        <v>109</v>
      </c>
      <c r="G31" s="1">
        <f>MAX(H19+P19,H20+P20,H21+P21,H22+P22,H23+P23,H24+P24,H25+P25,H26+P26,H27+P27,H28+P28,Tabla2[[#This Row],[CuatAbsPlanif]])</f>
        <v>10</v>
      </c>
      <c r="H31" s="1">
        <f t="shared" si="0"/>
        <v>11</v>
      </c>
      <c r="I31" s="1">
        <f t="shared" si="1"/>
        <v>10</v>
      </c>
      <c r="J31" s="1">
        <f t="shared" si="6"/>
        <v>11</v>
      </c>
      <c r="K31" s="1">
        <f t="shared" si="2"/>
        <v>0</v>
      </c>
      <c r="L31" s="1" t="b">
        <f t="shared" si="3"/>
        <v>1</v>
      </c>
      <c r="M31" s="5">
        <f t="shared" si="4"/>
        <v>10</v>
      </c>
      <c r="N31" s="1">
        <f>MOD(Tabla2[[#This Row],[Cuatri]],2)</f>
        <v>0</v>
      </c>
      <c r="O31" s="7">
        <f>MOD(Tabla2[[#This Row],[EF]],2)</f>
        <v>1</v>
      </c>
      <c r="P31" s="7">
        <f>IF(Tabla2[[#This Row],[Aux 1ºQ]]&lt;&gt;Tabla2[[#This Row],[Aux Quat EF]],0,1)</f>
        <v>0</v>
      </c>
      <c r="Q31" s="7">
        <f t="shared" si="5"/>
        <v>11</v>
      </c>
      <c r="R31" s="7">
        <v>1</v>
      </c>
      <c r="T31" s="13">
        <v>1</v>
      </c>
      <c r="U31" s="20"/>
    </row>
    <row r="32" spans="1:21" ht="15.75" customHeight="1" x14ac:dyDescent="0.25">
      <c r="T32" s="14" t="s">
        <v>80</v>
      </c>
      <c r="U32" s="20">
        <v>7</v>
      </c>
    </row>
    <row r="33" spans="1:21" ht="15.75" customHeight="1" x14ac:dyDescent="0.25">
      <c r="A33" s="9" t="s">
        <v>181</v>
      </c>
      <c r="T33" s="14" t="s">
        <v>83</v>
      </c>
      <c r="U33" s="20">
        <v>7</v>
      </c>
    </row>
    <row r="34" spans="1:21" ht="15.75" customHeight="1" x14ac:dyDescent="0.25">
      <c r="T34" s="14" t="s">
        <v>86</v>
      </c>
      <c r="U34" s="20">
        <v>7</v>
      </c>
    </row>
    <row r="35" spans="1:21" ht="15.75" customHeight="1" x14ac:dyDescent="0.25">
      <c r="T35" s="13">
        <v>2</v>
      </c>
      <c r="U35" s="20"/>
    </row>
    <row r="36" spans="1:21" ht="15.75" customHeight="1" x14ac:dyDescent="0.25">
      <c r="T36" s="14" t="s">
        <v>88</v>
      </c>
      <c r="U36" s="20">
        <v>8</v>
      </c>
    </row>
    <row r="37" spans="1:21" ht="15.75" customHeight="1" x14ac:dyDescent="0.25">
      <c r="T37" s="14" t="s">
        <v>91</v>
      </c>
      <c r="U37" s="20">
        <v>8</v>
      </c>
    </row>
    <row r="38" spans="1:21" ht="15.75" customHeight="1" x14ac:dyDescent="0.25">
      <c r="T38" s="14" t="s">
        <v>94</v>
      </c>
      <c r="U38" s="20">
        <v>8</v>
      </c>
    </row>
    <row r="39" spans="1:21" ht="15.75" customHeight="1" x14ac:dyDescent="0.25">
      <c r="T39" s="12">
        <v>5</v>
      </c>
      <c r="U39" s="20"/>
    </row>
    <row r="40" spans="1:21" ht="15.75" customHeight="1" x14ac:dyDescent="0.25">
      <c r="T40" s="13">
        <v>1</v>
      </c>
      <c r="U40" s="20"/>
    </row>
    <row r="41" spans="1:21" ht="15.75" customHeight="1" x14ac:dyDescent="0.25">
      <c r="T41" s="14" t="s">
        <v>99</v>
      </c>
      <c r="U41" s="20">
        <v>9</v>
      </c>
    </row>
    <row r="42" spans="1:21" ht="15.75" customHeight="1" x14ac:dyDescent="0.25">
      <c r="T42" s="14" t="s">
        <v>96</v>
      </c>
      <c r="U42" s="20">
        <v>9</v>
      </c>
    </row>
    <row r="43" spans="1:21" ht="15.75" customHeight="1" x14ac:dyDescent="0.25">
      <c r="T43" s="14" t="s">
        <v>101</v>
      </c>
      <c r="U43" s="20">
        <v>9</v>
      </c>
    </row>
    <row r="44" spans="1:21" ht="15.75" customHeight="1" x14ac:dyDescent="0.25">
      <c r="T44" s="13">
        <v>2</v>
      </c>
      <c r="U44" s="20"/>
    </row>
    <row r="45" spans="1:21" ht="15.75" customHeight="1" x14ac:dyDescent="0.25">
      <c r="T45" s="14" t="s">
        <v>103</v>
      </c>
      <c r="U45" s="20">
        <v>10</v>
      </c>
    </row>
    <row r="46" spans="1:21" ht="15.75" customHeight="1" x14ac:dyDescent="0.25">
      <c r="T46" s="14" t="s">
        <v>105</v>
      </c>
      <c r="U46" s="20">
        <v>10</v>
      </c>
    </row>
    <row r="47" spans="1:21" ht="15.75" customHeight="1" x14ac:dyDescent="0.25">
      <c r="T47" s="14" t="s">
        <v>108</v>
      </c>
      <c r="U47" s="20">
        <v>10</v>
      </c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ActualizarTablaDinamica">
                <anchor moveWithCells="1" sizeWithCells="1">
                  <from>
                    <xdr:col>21</xdr:col>
                    <xdr:colOff>213360</xdr:colOff>
                    <xdr:row>19</xdr:row>
                    <xdr:rowOff>53340</xdr:rowOff>
                  </from>
                  <to>
                    <xdr:col>21</xdr:col>
                    <xdr:colOff>1432560</xdr:colOff>
                    <xdr:row>23</xdr:row>
                    <xdr:rowOff>45720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outlinePr summaryBelow="0" summaryRight="0"/>
  </sheetPr>
  <dimension ref="A1:U51"/>
  <sheetViews>
    <sheetView tabSelected="1" zoomScaleNormal="100" workbookViewId="0">
      <selection activeCell="C5" sqref="C5"/>
    </sheetView>
  </sheetViews>
  <sheetFormatPr baseColWidth="10" defaultColWidth="12.6640625" defaultRowHeight="15.75" customHeight="1" x14ac:dyDescent="0.25"/>
  <cols>
    <col min="1" max="1" width="9.44140625" bestFit="1" customWidth="1"/>
    <col min="2" max="2" width="10.5546875" bestFit="1" customWidth="1"/>
    <col min="3" max="3" width="6.6640625" bestFit="1" customWidth="1"/>
    <col min="4" max="4" width="8.5546875" bestFit="1" customWidth="1"/>
    <col min="5" max="5" width="7.44140625" hidden="1" customWidth="1"/>
    <col min="6" max="6" width="18.77734375" customWidth="1"/>
    <col min="7" max="7" width="14.88671875" hidden="1" customWidth="1"/>
    <col min="8" max="9" width="5.5546875" hidden="1" customWidth="1"/>
    <col min="10" max="10" width="5.44140625" hidden="1" customWidth="1"/>
    <col min="11" max="11" width="10.109375" hidden="1" customWidth="1"/>
    <col min="12" max="12" width="12.77734375" hidden="1" customWidth="1"/>
    <col min="13" max="13" width="15.44140625" hidden="1" customWidth="1"/>
    <col min="14" max="14" width="10.21875" hidden="1" customWidth="1"/>
    <col min="15" max="15" width="14.21875" hidden="1" customWidth="1"/>
    <col min="16" max="16" width="7" hidden="1" customWidth="1"/>
    <col min="17" max="17" width="15.44140625" hidden="1" customWidth="1"/>
    <col min="18" max="18" width="25.5546875" hidden="1" customWidth="1"/>
    <col min="20" max="20" width="20.6640625" bestFit="1" customWidth="1"/>
    <col min="21" max="21" width="23" bestFit="1" customWidth="1"/>
    <col min="22" max="22" width="12.33203125" bestFit="1" customWidth="1"/>
  </cols>
  <sheetData>
    <row r="1" spans="1:21" ht="13.2" x14ac:dyDescent="0.25">
      <c r="A1" s="1" t="s">
        <v>4</v>
      </c>
      <c r="B1" s="1" t="s">
        <v>7</v>
      </c>
      <c r="C1" s="1" t="s">
        <v>36</v>
      </c>
      <c r="D1" s="7" t="s">
        <v>171</v>
      </c>
      <c r="E1" s="7" t="s">
        <v>170</v>
      </c>
      <c r="F1" s="2" t="s">
        <v>12</v>
      </c>
      <c r="G1" s="1" t="s">
        <v>15</v>
      </c>
      <c r="H1" s="1" t="s">
        <v>18</v>
      </c>
      <c r="I1" s="1" t="s">
        <v>21</v>
      </c>
      <c r="J1" s="1" t="s">
        <v>24</v>
      </c>
      <c r="K1" s="1" t="s">
        <v>27</v>
      </c>
      <c r="L1" s="7" t="s">
        <v>30</v>
      </c>
      <c r="M1" s="7" t="s">
        <v>176</v>
      </c>
      <c r="N1" s="7" t="s">
        <v>172</v>
      </c>
      <c r="O1" s="7" t="s">
        <v>173</v>
      </c>
      <c r="P1" s="7" t="s">
        <v>174</v>
      </c>
      <c r="Q1" s="7" t="s">
        <v>175</v>
      </c>
      <c r="R1" s="7" t="s">
        <v>177</v>
      </c>
    </row>
    <row r="2" spans="1:21" ht="13.2" x14ac:dyDescent="0.25">
      <c r="A2" s="3" t="s">
        <v>110</v>
      </c>
      <c r="B2" s="3" t="s">
        <v>111</v>
      </c>
      <c r="C2" s="4">
        <v>1</v>
      </c>
      <c r="D2" s="4">
        <v>0</v>
      </c>
      <c r="E2" s="1">
        <v>1</v>
      </c>
      <c r="F2" s="6"/>
      <c r="G2" s="1">
        <f>Tabla1[[#This Row],[CuatAbsPlanif]]</f>
        <v>0</v>
      </c>
      <c r="H2" s="1">
        <f t="shared" ref="H2:H31" si="0">G2+E2</f>
        <v>1</v>
      </c>
      <c r="I2" s="1">
        <f t="shared" ref="I2:I33" si="1">J2-E2</f>
        <v>0</v>
      </c>
      <c r="J2" s="1">
        <f>MIN(G4,G7,G10,G11,G12,$Q$2)</f>
        <v>1</v>
      </c>
      <c r="K2" s="1">
        <f t="shared" ref="K2:K33" si="2">I2-G2</f>
        <v>0</v>
      </c>
      <c r="L2" s="1" t="b">
        <f t="shared" ref="L2:L33" si="3">IF(K2=0,TRUE,FALSE)</f>
        <v>1</v>
      </c>
      <c r="M2" s="5">
        <f t="shared" ref="M2:M33" si="4">IF(D2&lt;&gt;0,(C2*2)-N2,0)</f>
        <v>0</v>
      </c>
      <c r="N2" s="7">
        <f>MOD(Tabla1[[#This Row],[Cuatri]],2)</f>
        <v>0</v>
      </c>
      <c r="O2" s="7">
        <f>MOD(Tabla1[[#This Row],[EF]],2)</f>
        <v>1</v>
      </c>
      <c r="P2" s="7">
        <f>IF(Tabla1[[#This Row],[Aux 1ºQ]]&lt;&gt;Tabla1[[#This Row],[Aux Quat EF]],0,1)</f>
        <v>0</v>
      </c>
      <c r="Q2" s="7">
        <f t="shared" ref="Q2:Q33" si="5">MAX($H$29:$H$31)</f>
        <v>11</v>
      </c>
      <c r="R2" s="7"/>
      <c r="T2" s="11" t="s">
        <v>196</v>
      </c>
      <c r="U2" s="11" t="s">
        <v>178</v>
      </c>
    </row>
    <row r="3" spans="1:21" ht="13.2" x14ac:dyDescent="0.25">
      <c r="A3" s="3" t="s">
        <v>41</v>
      </c>
      <c r="B3" s="3" t="s">
        <v>112</v>
      </c>
      <c r="C3" s="4">
        <v>1</v>
      </c>
      <c r="D3" s="4">
        <v>0</v>
      </c>
      <c r="E3" s="1">
        <v>1</v>
      </c>
      <c r="F3" s="6"/>
      <c r="G3" s="1">
        <f>Tabla1[[#This Row],[CuatAbsPlanif]]</f>
        <v>0</v>
      </c>
      <c r="H3" s="1">
        <f t="shared" si="0"/>
        <v>1</v>
      </c>
      <c r="I3" s="1">
        <f t="shared" si="1"/>
        <v>0</v>
      </c>
      <c r="J3" s="1">
        <f>MIN(G5,G6,G8,G9,G13,$Q$2)</f>
        <v>1</v>
      </c>
      <c r="K3" s="1">
        <f t="shared" si="2"/>
        <v>0</v>
      </c>
      <c r="L3" s="1" t="b">
        <f t="shared" si="3"/>
        <v>1</v>
      </c>
      <c r="M3" s="5">
        <f t="shared" si="4"/>
        <v>0</v>
      </c>
      <c r="N3" s="1">
        <f>MOD(Tabla1[[#This Row],[Cuatri]],2)</f>
        <v>0</v>
      </c>
      <c r="O3" s="1">
        <f>MOD(Tabla1[[#This Row],[EF]],2)</f>
        <v>1</v>
      </c>
      <c r="P3">
        <v>0</v>
      </c>
      <c r="Q3" s="7">
        <f t="shared" si="5"/>
        <v>11</v>
      </c>
      <c r="R3" s="7"/>
      <c r="T3" s="11" t="s">
        <v>179</v>
      </c>
      <c r="U3">
        <v>11</v>
      </c>
    </row>
    <row r="4" spans="1:21" ht="13.2" x14ac:dyDescent="0.25">
      <c r="A4" s="3" t="s">
        <v>39</v>
      </c>
      <c r="B4" s="3" t="s">
        <v>113</v>
      </c>
      <c r="C4" s="4">
        <v>1</v>
      </c>
      <c r="D4" s="4">
        <v>1</v>
      </c>
      <c r="E4" s="1">
        <v>1</v>
      </c>
      <c r="F4" s="3" t="s">
        <v>110</v>
      </c>
      <c r="G4" s="1">
        <f>MAX($H$2+$P$2,Tabla1[[#This Row],[CuatAbsPlanif]])</f>
        <v>1</v>
      </c>
      <c r="H4" s="1">
        <f t="shared" si="0"/>
        <v>2</v>
      </c>
      <c r="I4" s="1">
        <f t="shared" si="1"/>
        <v>3</v>
      </c>
      <c r="J4" s="1">
        <f>MIN(G13,$Q$2)</f>
        <v>4</v>
      </c>
      <c r="K4" s="1">
        <f t="shared" si="2"/>
        <v>2</v>
      </c>
      <c r="L4" s="1" t="b">
        <f t="shared" si="3"/>
        <v>0</v>
      </c>
      <c r="M4" s="5">
        <f t="shared" si="4"/>
        <v>1</v>
      </c>
      <c r="N4" s="1">
        <f>MOD(Tabla1[[#This Row],[Cuatri]],2)</f>
        <v>1</v>
      </c>
      <c r="O4" s="1">
        <f>MOD(Tabla1[[#This Row],[EF]],2)</f>
        <v>0</v>
      </c>
      <c r="P4">
        <v>0</v>
      </c>
      <c r="Q4" s="7">
        <f t="shared" si="5"/>
        <v>11</v>
      </c>
      <c r="R4" s="7"/>
      <c r="T4" s="12">
        <v>1</v>
      </c>
      <c r="U4" s="20"/>
    </row>
    <row r="5" spans="1:21" ht="13.2" x14ac:dyDescent="0.25">
      <c r="A5" s="3" t="s">
        <v>37</v>
      </c>
      <c r="B5" s="3" t="s">
        <v>114</v>
      </c>
      <c r="C5" s="4">
        <v>1</v>
      </c>
      <c r="D5" s="4">
        <v>1</v>
      </c>
      <c r="E5" s="1">
        <v>1</v>
      </c>
      <c r="F5" s="3" t="s">
        <v>41</v>
      </c>
      <c r="G5" s="1">
        <f>MAX($H$3+$P$3,Tabla1[[#This Row],[CuatAbsPlanif]])</f>
        <v>1</v>
      </c>
      <c r="H5" s="1">
        <f t="shared" si="0"/>
        <v>2</v>
      </c>
      <c r="I5" s="1">
        <f t="shared" si="1"/>
        <v>2</v>
      </c>
      <c r="J5" s="1">
        <f>MIN(G11,G17,$Q$2)</f>
        <v>3</v>
      </c>
      <c r="K5" s="1">
        <f t="shared" si="2"/>
        <v>1</v>
      </c>
      <c r="L5" s="1" t="b">
        <f t="shared" si="3"/>
        <v>0</v>
      </c>
      <c r="M5" s="5">
        <f t="shared" si="4"/>
        <v>1</v>
      </c>
      <c r="N5" s="1">
        <f>MOD(Tabla1[[#This Row],[Cuatri]],2)</f>
        <v>1</v>
      </c>
      <c r="O5" s="1">
        <f>MOD(Tabla1[[#This Row],[EF]],2)</f>
        <v>0</v>
      </c>
      <c r="P5">
        <v>0</v>
      </c>
      <c r="Q5" s="7">
        <f t="shared" si="5"/>
        <v>11</v>
      </c>
      <c r="R5" s="7"/>
      <c r="T5" s="13">
        <v>0</v>
      </c>
      <c r="U5" s="20"/>
    </row>
    <row r="6" spans="1:21" ht="13.2" x14ac:dyDescent="0.25">
      <c r="A6" s="3" t="s">
        <v>115</v>
      </c>
      <c r="B6" s="3" t="s">
        <v>116</v>
      </c>
      <c r="C6" s="4">
        <v>1</v>
      </c>
      <c r="D6" s="4">
        <v>1</v>
      </c>
      <c r="E6" s="1">
        <v>1</v>
      </c>
      <c r="F6" s="3" t="s">
        <v>41</v>
      </c>
      <c r="G6" s="1">
        <f>MAX($H$3+$P$3,Tabla1[[#This Row],[CuatAbsPlanif]])</f>
        <v>1</v>
      </c>
      <c r="H6" s="1">
        <f t="shared" si="0"/>
        <v>2</v>
      </c>
      <c r="I6" s="1">
        <f t="shared" si="1"/>
        <v>2</v>
      </c>
      <c r="J6" s="1">
        <f>MIN(G10,G12,G15,$Q$2)</f>
        <v>3</v>
      </c>
      <c r="K6" s="1">
        <f t="shared" si="2"/>
        <v>1</v>
      </c>
      <c r="L6" s="1" t="b">
        <f t="shared" si="3"/>
        <v>0</v>
      </c>
      <c r="M6" s="5">
        <f t="shared" si="4"/>
        <v>1</v>
      </c>
      <c r="N6" s="1">
        <f>MOD(Tabla1[[#This Row],[Cuatri]],2)</f>
        <v>1</v>
      </c>
      <c r="O6" s="1">
        <f>MOD(Tabla1[[#This Row],[EF]],2)</f>
        <v>0</v>
      </c>
      <c r="P6">
        <v>0</v>
      </c>
      <c r="Q6" s="7">
        <f t="shared" si="5"/>
        <v>11</v>
      </c>
      <c r="R6" s="7"/>
      <c r="T6" s="14" t="s">
        <v>112</v>
      </c>
      <c r="U6" s="20">
        <v>0</v>
      </c>
    </row>
    <row r="7" spans="1:21" ht="13.2" x14ac:dyDescent="0.25">
      <c r="A7" s="3" t="s">
        <v>47</v>
      </c>
      <c r="B7" s="3" t="s">
        <v>117</v>
      </c>
      <c r="C7" s="4">
        <v>1</v>
      </c>
      <c r="D7" s="4">
        <v>2</v>
      </c>
      <c r="E7" s="1">
        <v>1</v>
      </c>
      <c r="F7" s="3" t="s">
        <v>110</v>
      </c>
      <c r="G7" s="1">
        <f>MAX($H$2+$P$2,Tabla1[[#This Row],[CuatAbsPlanif]])</f>
        <v>2</v>
      </c>
      <c r="H7" s="1">
        <f t="shared" si="0"/>
        <v>3</v>
      </c>
      <c r="I7" s="1">
        <f t="shared" si="1"/>
        <v>3</v>
      </c>
      <c r="J7" s="1">
        <f>MIN(G15,G16,$Q$2)</f>
        <v>4</v>
      </c>
      <c r="K7" s="1">
        <f t="shared" si="2"/>
        <v>1</v>
      </c>
      <c r="L7" s="1" t="b">
        <f t="shared" si="3"/>
        <v>0</v>
      </c>
      <c r="M7" s="5">
        <f t="shared" si="4"/>
        <v>2</v>
      </c>
      <c r="N7" s="1">
        <f>MOD(Tabla1[[#This Row],[Cuatri]],2)</f>
        <v>0</v>
      </c>
      <c r="O7" s="1">
        <f>MOD(Tabla1[[#This Row],[EF]],2)</f>
        <v>1</v>
      </c>
      <c r="P7">
        <v>0</v>
      </c>
      <c r="Q7" s="7">
        <f t="shared" si="5"/>
        <v>11</v>
      </c>
      <c r="R7" s="7"/>
      <c r="T7" s="14" t="s">
        <v>111</v>
      </c>
      <c r="U7" s="20">
        <v>0</v>
      </c>
    </row>
    <row r="8" spans="1:21" ht="13.2" x14ac:dyDescent="0.25">
      <c r="A8" s="3" t="s">
        <v>49</v>
      </c>
      <c r="B8" s="3" t="s">
        <v>118</v>
      </c>
      <c r="C8" s="4">
        <v>1</v>
      </c>
      <c r="D8" s="4">
        <v>2</v>
      </c>
      <c r="E8" s="1">
        <v>1</v>
      </c>
      <c r="F8" s="3" t="s">
        <v>41</v>
      </c>
      <c r="G8" s="1">
        <f>MAX($H$3+$P$3,Tabla1[[#This Row],[CuatAbsPlanif]])</f>
        <v>2</v>
      </c>
      <c r="H8" s="1">
        <f t="shared" si="0"/>
        <v>3</v>
      </c>
      <c r="I8" s="1">
        <f t="shared" si="1"/>
        <v>3</v>
      </c>
      <c r="J8" s="1">
        <f>MIN(G14,$Q$2)</f>
        <v>4</v>
      </c>
      <c r="K8" s="1">
        <f t="shared" si="2"/>
        <v>1</v>
      </c>
      <c r="L8" s="1" t="b">
        <f t="shared" si="3"/>
        <v>0</v>
      </c>
      <c r="M8" s="5">
        <f t="shared" si="4"/>
        <v>2</v>
      </c>
      <c r="N8" s="1">
        <f>MOD(Tabla1[[#This Row],[Cuatri]],2)</f>
        <v>0</v>
      </c>
      <c r="O8" s="1">
        <f>MOD(Tabla1[[#This Row],[EF]],2)</f>
        <v>1</v>
      </c>
      <c r="P8">
        <v>0</v>
      </c>
      <c r="Q8" s="7">
        <f t="shared" si="5"/>
        <v>11</v>
      </c>
      <c r="R8" s="7"/>
      <c r="T8" s="13">
        <v>1</v>
      </c>
      <c r="U8" s="20"/>
    </row>
    <row r="9" spans="1:21" ht="13.2" x14ac:dyDescent="0.25">
      <c r="A9" s="3" t="s">
        <v>119</v>
      </c>
      <c r="B9" s="3" t="s">
        <v>120</v>
      </c>
      <c r="C9" s="4">
        <v>1</v>
      </c>
      <c r="D9" s="4">
        <v>2</v>
      </c>
      <c r="E9" s="1">
        <v>1</v>
      </c>
      <c r="F9" s="3" t="s">
        <v>41</v>
      </c>
      <c r="G9" s="1">
        <f>MAX($H$3+$P$3,Tabla1[[#This Row],[CuatAbsPlanif]])</f>
        <v>2</v>
      </c>
      <c r="H9" s="1">
        <f t="shared" si="0"/>
        <v>3</v>
      </c>
      <c r="I9" s="1">
        <f t="shared" si="1"/>
        <v>3</v>
      </c>
      <c r="J9" s="1">
        <f>MIN(G14,G15,G17,$Q$2)</f>
        <v>4</v>
      </c>
      <c r="K9" s="1">
        <f t="shared" si="2"/>
        <v>1</v>
      </c>
      <c r="L9" s="1" t="b">
        <f t="shared" si="3"/>
        <v>0</v>
      </c>
      <c r="M9" s="5">
        <f t="shared" si="4"/>
        <v>2</v>
      </c>
      <c r="N9" s="1">
        <f>MOD(Tabla1[[#This Row],[Cuatri]],2)</f>
        <v>0</v>
      </c>
      <c r="O9" s="1">
        <f>MOD(Tabla1[[#This Row],[EF]],2)</f>
        <v>1</v>
      </c>
      <c r="P9">
        <v>0</v>
      </c>
      <c r="Q9" s="7">
        <f t="shared" si="5"/>
        <v>11</v>
      </c>
      <c r="R9" s="7"/>
      <c r="T9" s="14" t="s">
        <v>113</v>
      </c>
      <c r="U9" s="20">
        <v>1</v>
      </c>
    </row>
    <row r="10" spans="1:21" ht="13.2" x14ac:dyDescent="0.25">
      <c r="A10" s="3" t="s">
        <v>65</v>
      </c>
      <c r="B10" s="3" t="s">
        <v>121</v>
      </c>
      <c r="C10" s="4">
        <v>2</v>
      </c>
      <c r="D10" s="4">
        <v>1</v>
      </c>
      <c r="E10" s="1">
        <v>1</v>
      </c>
      <c r="F10" s="3" t="s">
        <v>122</v>
      </c>
      <c r="G10" s="1">
        <f>MAX($H$2+$P$2,$H$6+$P$6,Tabla1[[#This Row],[CuatAbsPlanif]])</f>
        <v>3</v>
      </c>
      <c r="H10" s="1">
        <f t="shared" si="0"/>
        <v>4</v>
      </c>
      <c r="I10" s="1">
        <f t="shared" si="1"/>
        <v>4</v>
      </c>
      <c r="J10" s="1">
        <f>MIN(G18,G20,$Q$2)</f>
        <v>5</v>
      </c>
      <c r="K10" s="1">
        <f t="shared" si="2"/>
        <v>1</v>
      </c>
      <c r="L10" s="1" t="b">
        <f t="shared" si="3"/>
        <v>0</v>
      </c>
      <c r="M10" s="5">
        <f t="shared" si="4"/>
        <v>3</v>
      </c>
      <c r="N10" s="1">
        <f>MOD(Tabla1[[#This Row],[Cuatri]],2)</f>
        <v>1</v>
      </c>
      <c r="O10" s="1">
        <f>MOD(Tabla1[[#This Row],[EF]],2)</f>
        <v>0</v>
      </c>
      <c r="P10">
        <v>0</v>
      </c>
      <c r="Q10" s="7">
        <f t="shared" si="5"/>
        <v>11</v>
      </c>
      <c r="R10" s="7"/>
      <c r="T10" s="14" t="s">
        <v>116</v>
      </c>
      <c r="U10" s="20">
        <v>1</v>
      </c>
    </row>
    <row r="11" spans="1:21" ht="13.2" x14ac:dyDescent="0.25">
      <c r="A11" s="3" t="s">
        <v>51</v>
      </c>
      <c r="B11" s="3" t="s">
        <v>123</v>
      </c>
      <c r="C11" s="4">
        <v>2</v>
      </c>
      <c r="D11" s="4">
        <v>1</v>
      </c>
      <c r="E11" s="1">
        <v>1</v>
      </c>
      <c r="F11" s="3" t="s">
        <v>124</v>
      </c>
      <c r="G11" s="1">
        <f>MAX($H$2+$P$2,H5+P5,Tabla1[[#This Row],[CuatAbsPlanif]])</f>
        <v>3</v>
      </c>
      <c r="H11" s="1">
        <f t="shared" si="0"/>
        <v>4</v>
      </c>
      <c r="I11" s="1">
        <f t="shared" si="1"/>
        <v>5</v>
      </c>
      <c r="J11" s="1">
        <f>MIN(G21,$Q$2)</f>
        <v>6</v>
      </c>
      <c r="K11" s="1">
        <f t="shared" si="2"/>
        <v>2</v>
      </c>
      <c r="L11" s="1" t="b">
        <f t="shared" si="3"/>
        <v>0</v>
      </c>
      <c r="M11" s="5">
        <f t="shared" si="4"/>
        <v>3</v>
      </c>
      <c r="N11" s="1">
        <f>MOD(Tabla1[[#This Row],[Cuatri]],2)</f>
        <v>1</v>
      </c>
      <c r="O11" s="1">
        <f>MOD(Tabla1[[#This Row],[EF]],2)</f>
        <v>0</v>
      </c>
      <c r="P11">
        <v>0</v>
      </c>
      <c r="Q11" s="7">
        <f t="shared" si="5"/>
        <v>11</v>
      </c>
      <c r="R11" s="7"/>
      <c r="T11" s="14" t="s">
        <v>114</v>
      </c>
      <c r="U11" s="20">
        <v>1</v>
      </c>
    </row>
    <row r="12" spans="1:21" ht="13.2" x14ac:dyDescent="0.25">
      <c r="A12" s="3" t="s">
        <v>125</v>
      </c>
      <c r="B12" s="3" t="s">
        <v>126</v>
      </c>
      <c r="C12" s="4">
        <v>2</v>
      </c>
      <c r="D12" s="4">
        <v>1</v>
      </c>
      <c r="E12" s="1">
        <v>1</v>
      </c>
      <c r="F12" s="3" t="s">
        <v>127</v>
      </c>
      <c r="G12" s="1">
        <f>MAX($H$2+$P$2,$H$6+$P$6,Tabla1[[#This Row],[CuatAbsPlanif]])</f>
        <v>3</v>
      </c>
      <c r="H12" s="1">
        <f t="shared" si="0"/>
        <v>4</v>
      </c>
      <c r="I12" s="1">
        <f t="shared" si="1"/>
        <v>4</v>
      </c>
      <c r="J12" s="1">
        <f>MIN(G16,G21,$Q$2)</f>
        <v>5</v>
      </c>
      <c r="K12" s="1">
        <f t="shared" si="2"/>
        <v>1</v>
      </c>
      <c r="L12" s="1" t="b">
        <f t="shared" si="3"/>
        <v>0</v>
      </c>
      <c r="M12" s="5">
        <f t="shared" si="4"/>
        <v>3</v>
      </c>
      <c r="N12" s="1">
        <f>MOD(Tabla1[[#This Row],[Cuatri]],2)</f>
        <v>1</v>
      </c>
      <c r="O12" s="1">
        <f>MOD(Tabla1[[#This Row],[EF]],2)</f>
        <v>0</v>
      </c>
      <c r="P12">
        <v>0</v>
      </c>
      <c r="Q12" s="7">
        <f t="shared" si="5"/>
        <v>11</v>
      </c>
      <c r="R12" s="7"/>
      <c r="T12" s="13">
        <v>2</v>
      </c>
      <c r="U12" s="20"/>
    </row>
    <row r="13" spans="1:21" ht="13.2" x14ac:dyDescent="0.25">
      <c r="A13" s="3" t="s">
        <v>45</v>
      </c>
      <c r="B13" s="3" t="s">
        <v>128</v>
      </c>
      <c r="C13" s="4">
        <v>2</v>
      </c>
      <c r="D13" s="4">
        <v>2</v>
      </c>
      <c r="E13" s="1">
        <v>1</v>
      </c>
      <c r="F13" s="3" t="s">
        <v>129</v>
      </c>
      <c r="G13" s="1">
        <f>MAX($H$3+$P$3,H4+P4,Tabla1[[#This Row],[CuatAbsPlanif]])</f>
        <v>4</v>
      </c>
      <c r="H13" s="1">
        <f t="shared" si="0"/>
        <v>5</v>
      </c>
      <c r="I13" s="1">
        <f t="shared" si="1"/>
        <v>5</v>
      </c>
      <c r="J13" s="1">
        <f>MIN(G19,G20,G22,G25,$Q$2)</f>
        <v>6</v>
      </c>
      <c r="K13" s="1">
        <f t="shared" si="2"/>
        <v>1</v>
      </c>
      <c r="L13" s="1" t="b">
        <f t="shared" si="3"/>
        <v>0</v>
      </c>
      <c r="M13" s="5">
        <f t="shared" si="4"/>
        <v>4</v>
      </c>
      <c r="N13" s="1">
        <f>MOD(Tabla1[[#This Row],[Cuatri]],2)</f>
        <v>0</v>
      </c>
      <c r="O13" s="1">
        <f>MOD(Tabla1[[#This Row],[EF]],2)</f>
        <v>1</v>
      </c>
      <c r="P13">
        <v>0</v>
      </c>
      <c r="Q13" s="7">
        <f t="shared" si="5"/>
        <v>11</v>
      </c>
      <c r="R13" s="7"/>
      <c r="T13" s="14" t="s">
        <v>120</v>
      </c>
      <c r="U13" s="20">
        <v>2</v>
      </c>
    </row>
    <row r="14" spans="1:21" ht="13.2" x14ac:dyDescent="0.25">
      <c r="A14" s="3" t="s">
        <v>56</v>
      </c>
      <c r="B14" s="3" t="s">
        <v>130</v>
      </c>
      <c r="C14" s="4">
        <v>2</v>
      </c>
      <c r="D14" s="4">
        <v>2</v>
      </c>
      <c r="E14" s="1">
        <v>1</v>
      </c>
      <c r="F14" s="3" t="s">
        <v>131</v>
      </c>
      <c r="G14" s="1">
        <f>MAX(H8+P8,H9+P9,Tabla1[[#This Row],[CuatAbsPlanif]])</f>
        <v>4</v>
      </c>
      <c r="H14" s="1">
        <f t="shared" si="0"/>
        <v>5</v>
      </c>
      <c r="I14" s="1">
        <f t="shared" si="1"/>
        <v>5</v>
      </c>
      <c r="J14" s="1">
        <f>MIN(G20,$Q$2)</f>
        <v>6</v>
      </c>
      <c r="K14" s="1">
        <f t="shared" si="2"/>
        <v>1</v>
      </c>
      <c r="L14" s="1" t="b">
        <f t="shared" si="3"/>
        <v>0</v>
      </c>
      <c r="M14" s="5">
        <f t="shared" si="4"/>
        <v>4</v>
      </c>
      <c r="N14" s="1">
        <f>MOD(Tabla1[[#This Row],[Cuatri]],2)</f>
        <v>0</v>
      </c>
      <c r="O14" s="1">
        <f>MOD(Tabla1[[#This Row],[EF]],2)</f>
        <v>1</v>
      </c>
      <c r="P14">
        <v>0</v>
      </c>
      <c r="Q14" s="7">
        <f t="shared" si="5"/>
        <v>11</v>
      </c>
      <c r="R14" s="7"/>
      <c r="T14" s="14" t="s">
        <v>117</v>
      </c>
      <c r="U14" s="20">
        <v>2</v>
      </c>
    </row>
    <row r="15" spans="1:21" ht="13.2" x14ac:dyDescent="0.25">
      <c r="A15" s="3" t="s">
        <v>61</v>
      </c>
      <c r="B15" s="3" t="s">
        <v>132</v>
      </c>
      <c r="C15" s="4">
        <v>2</v>
      </c>
      <c r="D15" s="4">
        <v>2</v>
      </c>
      <c r="E15" s="1">
        <v>1</v>
      </c>
      <c r="F15" s="3" t="s">
        <v>133</v>
      </c>
      <c r="G15" s="1">
        <f>MAX(H6+P6,H9+P9,H7+P7,Tabla1[[#This Row],[CuatAbsPlanif]])</f>
        <v>4</v>
      </c>
      <c r="H15" s="1">
        <f t="shared" si="0"/>
        <v>5</v>
      </c>
      <c r="I15" s="1">
        <f t="shared" si="1"/>
        <v>5</v>
      </c>
      <c r="J15" s="1">
        <f>MIN(G20,$Q$2)</f>
        <v>6</v>
      </c>
      <c r="K15" s="1">
        <f t="shared" si="2"/>
        <v>1</v>
      </c>
      <c r="L15" s="1" t="b">
        <f t="shared" si="3"/>
        <v>0</v>
      </c>
      <c r="M15" s="5">
        <f t="shared" si="4"/>
        <v>4</v>
      </c>
      <c r="N15" s="1">
        <f>MOD(Tabla1[[#This Row],[Cuatri]],2)</f>
        <v>0</v>
      </c>
      <c r="O15" s="1">
        <f>MOD(Tabla1[[#This Row],[EF]],2)</f>
        <v>1</v>
      </c>
      <c r="P15">
        <v>0</v>
      </c>
      <c r="Q15" s="7">
        <f t="shared" si="5"/>
        <v>11</v>
      </c>
      <c r="R15" s="7"/>
      <c r="T15" s="14" t="s">
        <v>118</v>
      </c>
      <c r="U15" s="20">
        <v>2</v>
      </c>
    </row>
    <row r="16" spans="1:21" ht="13.2" x14ac:dyDescent="0.25">
      <c r="A16" s="3" t="s">
        <v>74</v>
      </c>
      <c r="B16" s="3" t="s">
        <v>134</v>
      </c>
      <c r="C16" s="4">
        <v>3</v>
      </c>
      <c r="D16" s="4">
        <v>1</v>
      </c>
      <c r="E16" s="1">
        <v>1</v>
      </c>
      <c r="F16" s="3" t="s">
        <v>135</v>
      </c>
      <c r="G16" s="1">
        <f>MAX(H12+P12,H7+P7,Tabla1[[#This Row],[CuatAbsPlanif]])</f>
        <v>5</v>
      </c>
      <c r="H16" s="1">
        <f t="shared" si="0"/>
        <v>6</v>
      </c>
      <c r="I16" s="1">
        <f t="shared" si="1"/>
        <v>6</v>
      </c>
      <c r="J16" s="1">
        <f>MIN(G22,G26,$Q$2)</f>
        <v>7</v>
      </c>
      <c r="K16" s="1">
        <f t="shared" si="2"/>
        <v>1</v>
      </c>
      <c r="L16" s="1" t="b">
        <f t="shared" si="3"/>
        <v>0</v>
      </c>
      <c r="M16" s="5">
        <f t="shared" si="4"/>
        <v>5</v>
      </c>
      <c r="N16" s="1">
        <f>MOD(Tabla1[[#This Row],[Cuatri]],2)</f>
        <v>1</v>
      </c>
      <c r="O16" s="1">
        <f>MOD(Tabla1[[#This Row],[EF]],2)</f>
        <v>0</v>
      </c>
      <c r="P16">
        <v>0</v>
      </c>
      <c r="Q16" s="7">
        <f t="shared" si="5"/>
        <v>11</v>
      </c>
      <c r="R16" s="7"/>
      <c r="T16" s="12">
        <v>2</v>
      </c>
      <c r="U16" s="20"/>
    </row>
    <row r="17" spans="1:21" ht="13.2" x14ac:dyDescent="0.25">
      <c r="A17" s="3" t="s">
        <v>68</v>
      </c>
      <c r="B17" s="3" t="s">
        <v>136</v>
      </c>
      <c r="C17" s="4">
        <v>3</v>
      </c>
      <c r="D17" s="4">
        <v>1</v>
      </c>
      <c r="E17" s="1">
        <v>1</v>
      </c>
      <c r="F17" s="3" t="s">
        <v>137</v>
      </c>
      <c r="G17" s="1">
        <f>MAX(H5+P5,H9+P9,Tabla1[[#This Row],[CuatAbsPlanif]])</f>
        <v>5</v>
      </c>
      <c r="H17" s="1">
        <f t="shared" si="0"/>
        <v>6</v>
      </c>
      <c r="I17" s="1">
        <f t="shared" si="1"/>
        <v>7</v>
      </c>
      <c r="J17" s="1">
        <f>MIN(G27,$Q$2)</f>
        <v>8</v>
      </c>
      <c r="K17" s="1">
        <f t="shared" si="2"/>
        <v>2</v>
      </c>
      <c r="L17" s="1" t="b">
        <f t="shared" si="3"/>
        <v>0</v>
      </c>
      <c r="M17" s="5">
        <f t="shared" si="4"/>
        <v>5</v>
      </c>
      <c r="N17" s="1">
        <f>MOD(Tabla1[[#This Row],[Cuatri]],2)</f>
        <v>1</v>
      </c>
      <c r="O17" s="1">
        <f>MOD(Tabla1[[#This Row],[EF]],2)</f>
        <v>0</v>
      </c>
      <c r="P17">
        <v>0</v>
      </c>
      <c r="Q17" s="7">
        <f t="shared" si="5"/>
        <v>11</v>
      </c>
      <c r="R17" s="7"/>
      <c r="T17" s="13">
        <v>1</v>
      </c>
      <c r="U17" s="20"/>
    </row>
    <row r="18" spans="1:21" ht="13.2" x14ac:dyDescent="0.25">
      <c r="A18" s="3" t="s">
        <v>138</v>
      </c>
      <c r="B18" s="3" t="s">
        <v>139</v>
      </c>
      <c r="C18" s="4">
        <v>3</v>
      </c>
      <c r="D18" s="4">
        <v>1</v>
      </c>
      <c r="E18" s="1">
        <v>1</v>
      </c>
      <c r="F18" s="3" t="s">
        <v>140</v>
      </c>
      <c r="G18" s="1">
        <f>MAX(H12+P12,H10+P10,Tabla1[[#This Row],[CuatAbsPlanif]])</f>
        <v>5</v>
      </c>
      <c r="H18" s="1">
        <f t="shared" si="0"/>
        <v>6</v>
      </c>
      <c r="I18" s="1">
        <f t="shared" si="1"/>
        <v>6</v>
      </c>
      <c r="J18" s="1">
        <f>MIN(G24,$Q$2)</f>
        <v>7</v>
      </c>
      <c r="K18" s="1">
        <f t="shared" si="2"/>
        <v>1</v>
      </c>
      <c r="L18" s="1" t="b">
        <f t="shared" si="3"/>
        <v>0</v>
      </c>
      <c r="M18" s="5">
        <f t="shared" si="4"/>
        <v>5</v>
      </c>
      <c r="N18" s="1">
        <f>MOD(Tabla1[[#This Row],[Cuatri]],2)</f>
        <v>1</v>
      </c>
      <c r="O18" s="1">
        <f>MOD(Tabla1[[#This Row],[EF]],2)</f>
        <v>0</v>
      </c>
      <c r="P18">
        <v>0</v>
      </c>
      <c r="Q18" s="7">
        <f t="shared" si="5"/>
        <v>11</v>
      </c>
      <c r="R18" s="7"/>
      <c r="T18" s="14" t="s">
        <v>123</v>
      </c>
      <c r="U18" s="20">
        <v>3</v>
      </c>
    </row>
    <row r="19" spans="1:21" ht="13.2" x14ac:dyDescent="0.25">
      <c r="A19" s="3" t="s">
        <v>58</v>
      </c>
      <c r="B19" s="3" t="s">
        <v>141</v>
      </c>
      <c r="C19" s="4">
        <v>3</v>
      </c>
      <c r="D19" s="4">
        <v>2</v>
      </c>
      <c r="E19" s="1">
        <v>1</v>
      </c>
      <c r="F19" s="3" t="s">
        <v>45</v>
      </c>
      <c r="G19" s="1">
        <f>MAX($H$13+$P$13,Tabla1[[#This Row],[CuatAbsPlanif]])</f>
        <v>6</v>
      </c>
      <c r="H19" s="1">
        <f t="shared" si="0"/>
        <v>7</v>
      </c>
      <c r="I19" s="1">
        <f t="shared" si="1"/>
        <v>7</v>
      </c>
      <c r="J19" s="1">
        <f>MIN(G26,$Q$2)</f>
        <v>8</v>
      </c>
      <c r="K19" s="1">
        <f t="shared" si="2"/>
        <v>1</v>
      </c>
      <c r="L19" s="1" t="b">
        <f t="shared" si="3"/>
        <v>0</v>
      </c>
      <c r="M19" s="5">
        <f t="shared" si="4"/>
        <v>6</v>
      </c>
      <c r="N19" s="1">
        <f>MOD(Tabla1[[#This Row],[Cuatri]],2)</f>
        <v>0</v>
      </c>
      <c r="O19" s="1">
        <f>MOD(Tabla1[[#This Row],[EF]],2)</f>
        <v>1</v>
      </c>
      <c r="P19">
        <v>0</v>
      </c>
      <c r="Q19" s="7">
        <f t="shared" si="5"/>
        <v>11</v>
      </c>
      <c r="R19" s="7"/>
      <c r="T19" s="14" t="s">
        <v>121</v>
      </c>
      <c r="U19" s="20">
        <v>3</v>
      </c>
    </row>
    <row r="20" spans="1:21" ht="13.2" x14ac:dyDescent="0.25">
      <c r="A20" s="3" t="s">
        <v>71</v>
      </c>
      <c r="B20" s="3" t="s">
        <v>142</v>
      </c>
      <c r="C20" s="4">
        <v>3</v>
      </c>
      <c r="D20" s="4">
        <v>2</v>
      </c>
      <c r="E20" s="1">
        <v>1</v>
      </c>
      <c r="F20" s="3" t="s">
        <v>143</v>
      </c>
      <c r="G20" s="1">
        <f>MAX(H13+P13,H14+P14,H15+P15,H10+P10,Tabla1[[#This Row],[CuatAbsPlanif]])</f>
        <v>6</v>
      </c>
      <c r="H20" s="1">
        <f t="shared" si="0"/>
        <v>7</v>
      </c>
      <c r="I20" s="1">
        <f t="shared" si="1"/>
        <v>8</v>
      </c>
      <c r="J20" s="1">
        <f>MIN(G30,$Q$2)</f>
        <v>9</v>
      </c>
      <c r="K20" s="1">
        <f t="shared" si="2"/>
        <v>2</v>
      </c>
      <c r="L20" s="1" t="b">
        <f t="shared" si="3"/>
        <v>0</v>
      </c>
      <c r="M20" s="5">
        <f t="shared" si="4"/>
        <v>6</v>
      </c>
      <c r="N20" s="1">
        <f>MOD(Tabla1[[#This Row],[Cuatri]],2)</f>
        <v>0</v>
      </c>
      <c r="O20" s="1">
        <f>MOD(Tabla1[[#This Row],[EF]],2)</f>
        <v>1</v>
      </c>
      <c r="P20">
        <v>0</v>
      </c>
      <c r="Q20" s="7">
        <f t="shared" si="5"/>
        <v>11</v>
      </c>
      <c r="R20" s="7"/>
      <c r="T20" s="14" t="s">
        <v>126</v>
      </c>
      <c r="U20" s="20">
        <v>3</v>
      </c>
    </row>
    <row r="21" spans="1:21" ht="13.2" x14ac:dyDescent="0.25">
      <c r="A21" s="3" t="s">
        <v>85</v>
      </c>
      <c r="B21" s="3" t="s">
        <v>144</v>
      </c>
      <c r="C21" s="4">
        <v>3</v>
      </c>
      <c r="D21" s="4">
        <v>2</v>
      </c>
      <c r="E21" s="1">
        <v>1</v>
      </c>
      <c r="F21" s="3" t="s">
        <v>145</v>
      </c>
      <c r="G21" s="1">
        <f>MAX(H11+P11,H12+P12,Tabla1[[#This Row],[CuatAbsPlanif]])</f>
        <v>6</v>
      </c>
      <c r="H21" s="1">
        <f t="shared" si="0"/>
        <v>7</v>
      </c>
      <c r="I21" s="1">
        <f t="shared" si="1"/>
        <v>7</v>
      </c>
      <c r="J21" s="1">
        <f>MIN(G27,G29,G33,$Q$2)</f>
        <v>8</v>
      </c>
      <c r="K21" s="1">
        <f t="shared" si="2"/>
        <v>1</v>
      </c>
      <c r="L21" s="1" t="b">
        <f t="shared" si="3"/>
        <v>0</v>
      </c>
      <c r="M21" s="5">
        <f t="shared" si="4"/>
        <v>6</v>
      </c>
      <c r="N21" s="1">
        <f>MOD(Tabla1[[#This Row],[Cuatri]],2)</f>
        <v>0</v>
      </c>
      <c r="O21" s="1">
        <f>MOD(Tabla1[[#This Row],[EF]],2)</f>
        <v>1</v>
      </c>
      <c r="P21">
        <v>0</v>
      </c>
      <c r="Q21" s="7">
        <f t="shared" si="5"/>
        <v>11</v>
      </c>
      <c r="R21" s="7"/>
      <c r="T21" s="13">
        <v>2</v>
      </c>
      <c r="U21" s="20"/>
    </row>
    <row r="22" spans="1:21" ht="13.2" x14ac:dyDescent="0.25">
      <c r="A22" s="3" t="s">
        <v>90</v>
      </c>
      <c r="B22" s="3" t="s">
        <v>146</v>
      </c>
      <c r="C22" s="4">
        <v>4</v>
      </c>
      <c r="D22" s="4">
        <v>1</v>
      </c>
      <c r="E22" s="1">
        <v>1</v>
      </c>
      <c r="F22" s="3" t="s">
        <v>147</v>
      </c>
      <c r="G22" s="1">
        <f>MAX(H12+P12,H16+P16,Tabla1[[#This Row],[CuatAbsPlanif]])</f>
        <v>7</v>
      </c>
      <c r="H22" s="1">
        <f t="shared" si="0"/>
        <v>8</v>
      </c>
      <c r="I22" s="1">
        <f t="shared" si="1"/>
        <v>8</v>
      </c>
      <c r="J22" s="1">
        <f>MIN(G28,G33,$Q$2)</f>
        <v>9</v>
      </c>
      <c r="K22" s="1">
        <f t="shared" si="2"/>
        <v>1</v>
      </c>
      <c r="L22" s="1" t="b">
        <f t="shared" si="3"/>
        <v>0</v>
      </c>
      <c r="M22" s="5">
        <f t="shared" si="4"/>
        <v>7</v>
      </c>
      <c r="N22" s="1">
        <f>MOD(Tabla1[[#This Row],[Cuatri]],2)</f>
        <v>1</v>
      </c>
      <c r="O22" s="1">
        <f>MOD(Tabla1[[#This Row],[EF]],2)</f>
        <v>0</v>
      </c>
      <c r="P22">
        <v>0</v>
      </c>
      <c r="Q22" s="7">
        <f t="shared" si="5"/>
        <v>11</v>
      </c>
      <c r="R22" s="7"/>
      <c r="T22" s="14" t="s">
        <v>128</v>
      </c>
      <c r="U22" s="20">
        <v>4</v>
      </c>
    </row>
    <row r="23" spans="1:21" ht="13.2" x14ac:dyDescent="0.25">
      <c r="A23" s="3" t="s">
        <v>79</v>
      </c>
      <c r="B23" s="3" t="s">
        <v>148</v>
      </c>
      <c r="C23" s="4">
        <v>4</v>
      </c>
      <c r="D23" s="4">
        <v>1</v>
      </c>
      <c r="E23" s="1">
        <v>1</v>
      </c>
      <c r="F23" s="3" t="s">
        <v>149</v>
      </c>
      <c r="G23" s="1">
        <f>MAX(H13+P13,H18+P18,Tabla1[[#This Row],[CuatAbsPlanif]])</f>
        <v>7</v>
      </c>
      <c r="H23" s="1">
        <f t="shared" si="0"/>
        <v>8</v>
      </c>
      <c r="I23" s="1">
        <f t="shared" si="1"/>
        <v>8</v>
      </c>
      <c r="J23" s="1">
        <f>MIN(G28,G33,$Q$2)</f>
        <v>9</v>
      </c>
      <c r="K23" s="1">
        <f t="shared" si="2"/>
        <v>1</v>
      </c>
      <c r="L23" s="1" t="b">
        <f t="shared" si="3"/>
        <v>0</v>
      </c>
      <c r="M23" s="5">
        <f t="shared" si="4"/>
        <v>7</v>
      </c>
      <c r="N23" s="1">
        <f>MOD(Tabla1[[#This Row],[Cuatri]],2)</f>
        <v>1</v>
      </c>
      <c r="O23" s="1">
        <f>MOD(Tabla1[[#This Row],[EF]],2)</f>
        <v>0</v>
      </c>
      <c r="P23">
        <v>0</v>
      </c>
      <c r="Q23" s="7">
        <f t="shared" si="5"/>
        <v>11</v>
      </c>
      <c r="R23" s="7"/>
      <c r="T23" s="14" t="s">
        <v>130</v>
      </c>
      <c r="U23" s="20">
        <v>4</v>
      </c>
    </row>
    <row r="24" spans="1:21" ht="13.2" x14ac:dyDescent="0.25">
      <c r="A24" s="3" t="s">
        <v>150</v>
      </c>
      <c r="B24" s="3" t="s">
        <v>151</v>
      </c>
      <c r="C24" s="4">
        <v>4</v>
      </c>
      <c r="D24" s="4">
        <v>1</v>
      </c>
      <c r="E24" s="1">
        <v>1</v>
      </c>
      <c r="F24" s="3" t="s">
        <v>138</v>
      </c>
      <c r="G24" s="1">
        <f>MAX(H18+P18,Tabla1[[#This Row],[CuatAbsPlanif]])</f>
        <v>7</v>
      </c>
      <c r="H24" s="1">
        <f t="shared" si="0"/>
        <v>8</v>
      </c>
      <c r="I24" s="1">
        <f t="shared" si="1"/>
        <v>8</v>
      </c>
      <c r="J24" s="1">
        <f>MIN(G29,$Q$2)</f>
        <v>9</v>
      </c>
      <c r="K24" s="1">
        <f t="shared" si="2"/>
        <v>1</v>
      </c>
      <c r="L24" s="1" t="b">
        <f t="shared" si="3"/>
        <v>0</v>
      </c>
      <c r="M24" s="5">
        <f t="shared" si="4"/>
        <v>7</v>
      </c>
      <c r="N24" s="1">
        <f>MOD(Tabla1[[#This Row],[Cuatri]],2)</f>
        <v>1</v>
      </c>
      <c r="O24" s="1">
        <f>MOD(Tabla1[[#This Row],[EF]],2)</f>
        <v>0</v>
      </c>
      <c r="P24">
        <v>0</v>
      </c>
      <c r="Q24" s="7">
        <f t="shared" si="5"/>
        <v>11</v>
      </c>
      <c r="R24" s="7"/>
      <c r="T24" s="14" t="s">
        <v>132</v>
      </c>
      <c r="U24" s="20">
        <v>4</v>
      </c>
    </row>
    <row r="25" spans="1:21" ht="13.2" x14ac:dyDescent="0.25">
      <c r="A25" s="3" t="s">
        <v>77</v>
      </c>
      <c r="B25" s="3" t="s">
        <v>152</v>
      </c>
      <c r="C25" s="4">
        <v>4</v>
      </c>
      <c r="D25" s="4">
        <v>2</v>
      </c>
      <c r="E25" s="1">
        <v>1</v>
      </c>
      <c r="F25" s="3" t="s">
        <v>45</v>
      </c>
      <c r="G25" s="1">
        <f>MAX($H$13+$P$13,Tabla1[[#This Row],[CuatAbsPlanif]])</f>
        <v>8</v>
      </c>
      <c r="H25" s="1">
        <f t="shared" si="0"/>
        <v>9</v>
      </c>
      <c r="I25" s="1">
        <f t="shared" si="1"/>
        <v>9</v>
      </c>
      <c r="J25" s="1">
        <f>MIN(G32,$Q$2)</f>
        <v>10</v>
      </c>
      <c r="K25" s="1">
        <f t="shared" si="2"/>
        <v>1</v>
      </c>
      <c r="L25" s="1" t="b">
        <f t="shared" si="3"/>
        <v>0</v>
      </c>
      <c r="M25" s="5">
        <f t="shared" si="4"/>
        <v>8</v>
      </c>
      <c r="N25" s="1">
        <f>MOD(Tabla1[[#This Row],[Cuatri]],2)</f>
        <v>0</v>
      </c>
      <c r="O25" s="1">
        <f>MOD(Tabla1[[#This Row],[EF]],2)</f>
        <v>1</v>
      </c>
      <c r="P25">
        <v>0</v>
      </c>
      <c r="Q25" s="7">
        <f t="shared" si="5"/>
        <v>11</v>
      </c>
      <c r="R25" s="7"/>
      <c r="T25" s="12">
        <v>3</v>
      </c>
      <c r="U25" s="20"/>
    </row>
    <row r="26" spans="1:21" ht="13.2" x14ac:dyDescent="0.25">
      <c r="A26" s="3" t="s">
        <v>82</v>
      </c>
      <c r="B26" s="3" t="s">
        <v>153</v>
      </c>
      <c r="C26" s="4">
        <v>4</v>
      </c>
      <c r="D26" s="4">
        <v>2</v>
      </c>
      <c r="E26" s="1">
        <v>1</v>
      </c>
      <c r="F26" s="3" t="s">
        <v>154</v>
      </c>
      <c r="G26" s="1">
        <f>MAX(H19+P19,H16+P16,Tabla1[[#This Row],[CuatAbsPlanif]])</f>
        <v>8</v>
      </c>
      <c r="H26" s="1">
        <f t="shared" si="0"/>
        <v>9</v>
      </c>
      <c r="I26" s="1">
        <f t="shared" si="1"/>
        <v>9</v>
      </c>
      <c r="J26" s="1">
        <f>MIN(G31,$Q$2)</f>
        <v>10</v>
      </c>
      <c r="K26" s="1">
        <f t="shared" si="2"/>
        <v>1</v>
      </c>
      <c r="L26" s="1" t="b">
        <f t="shared" si="3"/>
        <v>0</v>
      </c>
      <c r="M26" s="5">
        <f t="shared" si="4"/>
        <v>8</v>
      </c>
      <c r="N26" s="1">
        <f>MOD(Tabla1[[#This Row],[Cuatri]],2)</f>
        <v>0</v>
      </c>
      <c r="O26" s="1">
        <f>MOD(Tabla1[[#This Row],[EF]],2)</f>
        <v>1</v>
      </c>
      <c r="P26">
        <v>0</v>
      </c>
      <c r="Q26" s="7">
        <f t="shared" si="5"/>
        <v>11</v>
      </c>
      <c r="R26" s="7"/>
      <c r="T26" s="13">
        <v>1</v>
      </c>
      <c r="U26" s="20"/>
    </row>
    <row r="27" spans="1:21" ht="13.2" x14ac:dyDescent="0.25">
      <c r="A27" s="3" t="s">
        <v>93</v>
      </c>
      <c r="B27" s="3" t="s">
        <v>155</v>
      </c>
      <c r="C27" s="4">
        <v>4</v>
      </c>
      <c r="D27" s="4">
        <v>2</v>
      </c>
      <c r="E27" s="1">
        <v>1</v>
      </c>
      <c r="F27" s="3" t="s">
        <v>156</v>
      </c>
      <c r="G27" s="1">
        <f>MAX(H21+P21,H17+P17,Tabla1[[#This Row],[CuatAbsPlanif]])</f>
        <v>8</v>
      </c>
      <c r="H27" s="1">
        <f t="shared" si="0"/>
        <v>9</v>
      </c>
      <c r="I27" s="1">
        <f t="shared" si="1"/>
        <v>9</v>
      </c>
      <c r="J27" s="1">
        <f>MIN(G31,G32,$Q$2)</f>
        <v>10</v>
      </c>
      <c r="K27" s="1">
        <f t="shared" si="2"/>
        <v>1</v>
      </c>
      <c r="L27" s="1" t="b">
        <f t="shared" si="3"/>
        <v>0</v>
      </c>
      <c r="M27" s="5">
        <f t="shared" si="4"/>
        <v>8</v>
      </c>
      <c r="N27" s="1">
        <f>MOD(Tabla1[[#This Row],[Cuatri]],2)</f>
        <v>0</v>
      </c>
      <c r="O27" s="1">
        <f>MOD(Tabla1[[#This Row],[EF]],2)</f>
        <v>1</v>
      </c>
      <c r="P27">
        <v>0</v>
      </c>
      <c r="Q27" s="7">
        <f t="shared" si="5"/>
        <v>11</v>
      </c>
      <c r="R27" s="7"/>
      <c r="T27" s="14" t="s">
        <v>134</v>
      </c>
      <c r="U27" s="20">
        <v>5</v>
      </c>
    </row>
    <row r="28" spans="1:21" ht="13.2" x14ac:dyDescent="0.25">
      <c r="A28" s="3" t="s">
        <v>157</v>
      </c>
      <c r="B28" s="3" t="s">
        <v>158</v>
      </c>
      <c r="C28" s="4">
        <v>5</v>
      </c>
      <c r="D28" s="4">
        <v>1</v>
      </c>
      <c r="E28" s="1">
        <v>1</v>
      </c>
      <c r="F28" s="3" t="s">
        <v>159</v>
      </c>
      <c r="G28" s="1">
        <f>MAX(H22+P22,H23+P23,Tabla1[[#This Row],[CuatAbsPlanif]])</f>
        <v>9</v>
      </c>
      <c r="H28" s="1">
        <f t="shared" si="0"/>
        <v>10</v>
      </c>
      <c r="I28" s="1">
        <f t="shared" si="1"/>
        <v>10</v>
      </c>
      <c r="J28" s="1">
        <f>MAX(H31:H33)</f>
        <v>11</v>
      </c>
      <c r="K28" s="1">
        <f t="shared" si="2"/>
        <v>1</v>
      </c>
      <c r="L28" s="1" t="b">
        <f t="shared" si="3"/>
        <v>0</v>
      </c>
      <c r="M28" s="5">
        <f t="shared" si="4"/>
        <v>9</v>
      </c>
      <c r="N28" s="1">
        <f>MOD(Tabla1[[#This Row],[Cuatri]],2)</f>
        <v>1</v>
      </c>
      <c r="O28" s="1">
        <f>MOD(Tabla1[[#This Row],[EF]],2)</f>
        <v>0</v>
      </c>
      <c r="P28">
        <v>0</v>
      </c>
      <c r="Q28" s="7">
        <f t="shared" si="5"/>
        <v>11</v>
      </c>
      <c r="R28" s="7"/>
      <c r="T28" s="14" t="s">
        <v>136</v>
      </c>
      <c r="U28" s="20">
        <v>5</v>
      </c>
    </row>
    <row r="29" spans="1:21" ht="13.2" x14ac:dyDescent="0.25">
      <c r="A29" s="3" t="s">
        <v>104</v>
      </c>
      <c r="B29" s="3" t="s">
        <v>160</v>
      </c>
      <c r="C29" s="4">
        <v>5</v>
      </c>
      <c r="D29" s="4">
        <v>1</v>
      </c>
      <c r="E29" s="1">
        <v>1</v>
      </c>
      <c r="F29" s="3" t="s">
        <v>161</v>
      </c>
      <c r="G29" s="1">
        <f>MAX(H21+P21,H24+P24,Tabla1[[#This Row],[CuatAbsPlanif]])</f>
        <v>9</v>
      </c>
      <c r="H29" s="1">
        <f t="shared" si="0"/>
        <v>10</v>
      </c>
      <c r="I29" s="1">
        <f t="shared" si="1"/>
        <v>10</v>
      </c>
      <c r="J29" s="1">
        <f>MAX(H31:H33)</f>
        <v>11</v>
      </c>
      <c r="K29" s="1">
        <f t="shared" si="2"/>
        <v>1</v>
      </c>
      <c r="L29" s="1" t="b">
        <f t="shared" si="3"/>
        <v>0</v>
      </c>
      <c r="M29" s="5">
        <f t="shared" si="4"/>
        <v>9</v>
      </c>
      <c r="N29" s="1">
        <f>MOD(Tabla1[[#This Row],[Cuatri]],2)</f>
        <v>1</v>
      </c>
      <c r="O29" s="1">
        <f>MOD(Tabla1[[#This Row],[EF]],2)</f>
        <v>0</v>
      </c>
      <c r="P29">
        <v>0</v>
      </c>
      <c r="Q29" s="7">
        <f t="shared" si="5"/>
        <v>11</v>
      </c>
      <c r="R29" s="7"/>
      <c r="T29" s="14" t="s">
        <v>139</v>
      </c>
      <c r="U29" s="20">
        <v>5</v>
      </c>
    </row>
    <row r="30" spans="1:21" ht="13.2" x14ac:dyDescent="0.25">
      <c r="A30" s="3" t="s">
        <v>87</v>
      </c>
      <c r="B30" s="3" t="s">
        <v>162</v>
      </c>
      <c r="C30" s="4">
        <v>5</v>
      </c>
      <c r="D30" s="4">
        <v>1</v>
      </c>
      <c r="E30" s="1">
        <v>1</v>
      </c>
      <c r="F30" s="3" t="s">
        <v>71</v>
      </c>
      <c r="G30" s="1">
        <f>MAX(H20+P20,Tabla1[[#This Row],[CuatAbsPlanif]])</f>
        <v>9</v>
      </c>
      <c r="H30" s="1">
        <f t="shared" si="0"/>
        <v>10</v>
      </c>
      <c r="I30" s="1">
        <f t="shared" si="1"/>
        <v>10</v>
      </c>
      <c r="J30" s="1">
        <f>MAX(H31:H33)</f>
        <v>11</v>
      </c>
      <c r="K30" s="1">
        <f t="shared" si="2"/>
        <v>1</v>
      </c>
      <c r="L30" s="1" t="b">
        <f t="shared" si="3"/>
        <v>0</v>
      </c>
      <c r="M30" s="5">
        <f t="shared" si="4"/>
        <v>9</v>
      </c>
      <c r="N30" s="1">
        <f>MOD(Tabla1[[#This Row],[Cuatri]],2)</f>
        <v>1</v>
      </c>
      <c r="O30" s="1">
        <f>MOD(Tabla1[[#This Row],[EF]],2)</f>
        <v>0</v>
      </c>
      <c r="P30">
        <v>0</v>
      </c>
      <c r="Q30" s="7">
        <f t="shared" si="5"/>
        <v>11</v>
      </c>
      <c r="R30" s="7"/>
      <c r="T30" s="13">
        <v>2</v>
      </c>
      <c r="U30" s="20"/>
    </row>
    <row r="31" spans="1:21" ht="13.2" x14ac:dyDescent="0.25">
      <c r="A31" s="3" t="s">
        <v>163</v>
      </c>
      <c r="B31" s="3" t="s">
        <v>164</v>
      </c>
      <c r="C31" s="4">
        <v>5</v>
      </c>
      <c r="D31" s="4">
        <v>2</v>
      </c>
      <c r="E31" s="1">
        <v>1</v>
      </c>
      <c r="F31" s="3" t="s">
        <v>165</v>
      </c>
      <c r="G31" s="1">
        <f>MAX(H27+P27,H26+P26,Tabla1[[#This Row],[CuatAbsPlanif]])</f>
        <v>10</v>
      </c>
      <c r="H31" s="1">
        <f t="shared" si="0"/>
        <v>11</v>
      </c>
      <c r="I31" s="1">
        <f t="shared" si="1"/>
        <v>10</v>
      </c>
      <c r="J31" s="1">
        <f>Tabla1[[#This Row],[EF]]</f>
        <v>11</v>
      </c>
      <c r="K31" s="1">
        <f t="shared" si="2"/>
        <v>0</v>
      </c>
      <c r="L31" s="1" t="b">
        <f t="shared" si="3"/>
        <v>1</v>
      </c>
      <c r="M31" s="5">
        <f t="shared" si="4"/>
        <v>10</v>
      </c>
      <c r="N31" s="1">
        <f>MOD(Tabla1[[#This Row],[Cuatri]],2)</f>
        <v>0</v>
      </c>
      <c r="O31" s="1">
        <f>MOD(Tabla1[[#This Row],[EF]],2)</f>
        <v>1</v>
      </c>
      <c r="P31">
        <v>0</v>
      </c>
      <c r="Q31" s="7">
        <f t="shared" si="5"/>
        <v>11</v>
      </c>
      <c r="R31" s="7"/>
      <c r="T31" s="14" t="s">
        <v>142</v>
      </c>
      <c r="U31" s="20">
        <v>6</v>
      </c>
    </row>
    <row r="32" spans="1:21" ht="13.2" x14ac:dyDescent="0.25">
      <c r="A32" s="3" t="s">
        <v>98</v>
      </c>
      <c r="B32" s="3" t="s">
        <v>166</v>
      </c>
      <c r="C32" s="4">
        <v>5</v>
      </c>
      <c r="D32" s="4">
        <v>2</v>
      </c>
      <c r="E32" s="1">
        <v>1</v>
      </c>
      <c r="F32" s="3" t="s">
        <v>167</v>
      </c>
      <c r="G32" s="1">
        <f>MAX(H25+P25,H27+P27,Tabla1[[#This Row],[CuatAbsPlanif]])</f>
        <v>10</v>
      </c>
      <c r="H32" s="1">
        <f>E32+G32</f>
        <v>11</v>
      </c>
      <c r="I32" s="1">
        <f t="shared" si="1"/>
        <v>10</v>
      </c>
      <c r="J32" s="1">
        <f>Tabla1[[#This Row],[EF]]</f>
        <v>11</v>
      </c>
      <c r="K32" s="1">
        <f t="shared" si="2"/>
        <v>0</v>
      </c>
      <c r="L32" s="1" t="b">
        <f t="shared" si="3"/>
        <v>1</v>
      </c>
      <c r="M32" s="5">
        <f t="shared" si="4"/>
        <v>10</v>
      </c>
      <c r="N32" s="1">
        <f>MOD(Tabla1[[#This Row],[Cuatri]],2)</f>
        <v>0</v>
      </c>
      <c r="O32" s="1">
        <f>MOD(Tabla1[[#This Row],[EF]],2)</f>
        <v>1</v>
      </c>
      <c r="P32">
        <v>0</v>
      </c>
      <c r="Q32" s="7">
        <f t="shared" si="5"/>
        <v>11</v>
      </c>
      <c r="R32" s="7"/>
      <c r="T32" s="14" t="s">
        <v>141</v>
      </c>
      <c r="U32" s="20">
        <v>6</v>
      </c>
    </row>
    <row r="33" spans="1:21" ht="13.2" x14ac:dyDescent="0.25">
      <c r="A33" s="3" t="s">
        <v>168</v>
      </c>
      <c r="B33" s="3" t="s">
        <v>108</v>
      </c>
      <c r="C33" s="4">
        <v>5</v>
      </c>
      <c r="D33" s="4">
        <v>2</v>
      </c>
      <c r="E33" s="1">
        <v>1</v>
      </c>
      <c r="F33" s="3" t="s">
        <v>169</v>
      </c>
      <c r="G33" s="1">
        <f>MAX(H23+P23,H21+P21,H22+P22,Tabla1[[#This Row],[CuatAbsPlanif]])</f>
        <v>10</v>
      </c>
      <c r="H33" s="1">
        <f>E33+G33</f>
        <v>11</v>
      </c>
      <c r="I33" s="1">
        <f t="shared" si="1"/>
        <v>10</v>
      </c>
      <c r="J33" s="1">
        <f>Tabla1[[#This Row],[EF]]</f>
        <v>11</v>
      </c>
      <c r="K33" s="1">
        <f t="shared" si="2"/>
        <v>0</v>
      </c>
      <c r="L33" s="1" t="b">
        <f t="shared" si="3"/>
        <v>1</v>
      </c>
      <c r="M33" s="5">
        <f t="shared" si="4"/>
        <v>10</v>
      </c>
      <c r="N33" s="1">
        <f>MOD(Tabla1[[#This Row],[Cuatri]],2)</f>
        <v>0</v>
      </c>
      <c r="O33" s="1">
        <f>MOD(Tabla1[[#This Row],[EF]],2)</f>
        <v>1</v>
      </c>
      <c r="P33">
        <v>0</v>
      </c>
      <c r="Q33" s="7">
        <f t="shared" si="5"/>
        <v>11</v>
      </c>
      <c r="R33" s="7"/>
      <c r="T33" s="14" t="s">
        <v>144</v>
      </c>
      <c r="U33" s="20">
        <v>6</v>
      </c>
    </row>
    <row r="34" spans="1:21" ht="15.75" customHeight="1" x14ac:dyDescent="0.25">
      <c r="T34" s="12">
        <v>4</v>
      </c>
      <c r="U34" s="20"/>
    </row>
    <row r="35" spans="1:21" ht="15.75" customHeight="1" x14ac:dyDescent="0.25">
      <c r="A35" s="19" t="s">
        <v>181</v>
      </c>
      <c r="B35" s="19"/>
      <c r="C35" s="19"/>
      <c r="D35" s="19"/>
      <c r="E35" s="19"/>
      <c r="F35" s="19"/>
      <c r="G35" s="19"/>
      <c r="H35" s="19"/>
      <c r="I35" s="19"/>
      <c r="J35" s="19"/>
      <c r="T35" s="13">
        <v>1</v>
      </c>
      <c r="U35" s="20"/>
    </row>
    <row r="36" spans="1:21" ht="15.75" customHeight="1" x14ac:dyDescent="0.25">
      <c r="T36" s="14" t="s">
        <v>148</v>
      </c>
      <c r="U36" s="20">
        <v>7</v>
      </c>
    </row>
    <row r="37" spans="1:21" ht="15.75" customHeight="1" x14ac:dyDescent="0.25">
      <c r="T37" s="14" t="s">
        <v>146</v>
      </c>
      <c r="U37" s="20">
        <v>7</v>
      </c>
    </row>
    <row r="38" spans="1:21" ht="15.75" customHeight="1" x14ac:dyDescent="0.25">
      <c r="T38" s="14" t="s">
        <v>151</v>
      </c>
      <c r="U38" s="20">
        <v>7</v>
      </c>
    </row>
    <row r="39" spans="1:21" ht="15.75" customHeight="1" x14ac:dyDescent="0.25">
      <c r="T39" s="13">
        <v>2</v>
      </c>
      <c r="U39" s="20"/>
    </row>
    <row r="40" spans="1:21" ht="15.75" customHeight="1" x14ac:dyDescent="0.25">
      <c r="T40" s="14" t="s">
        <v>152</v>
      </c>
      <c r="U40" s="20">
        <v>8</v>
      </c>
    </row>
    <row r="41" spans="1:21" ht="15.75" customHeight="1" x14ac:dyDescent="0.25">
      <c r="T41" s="14" t="s">
        <v>155</v>
      </c>
      <c r="U41" s="20">
        <v>8</v>
      </c>
    </row>
    <row r="42" spans="1:21" ht="15.75" customHeight="1" x14ac:dyDescent="0.25">
      <c r="T42" s="14" t="s">
        <v>153</v>
      </c>
      <c r="U42" s="20">
        <v>8</v>
      </c>
    </row>
    <row r="43" spans="1:21" ht="15.75" customHeight="1" x14ac:dyDescent="0.25">
      <c r="T43" s="12">
        <v>5</v>
      </c>
      <c r="U43" s="20"/>
    </row>
    <row r="44" spans="1:21" ht="15.75" customHeight="1" x14ac:dyDescent="0.25">
      <c r="T44" s="13">
        <v>1</v>
      </c>
      <c r="U44" s="20"/>
    </row>
    <row r="45" spans="1:21" ht="15.75" customHeight="1" x14ac:dyDescent="0.25">
      <c r="T45" s="14" t="s">
        <v>162</v>
      </c>
      <c r="U45" s="20">
        <v>9</v>
      </c>
    </row>
    <row r="46" spans="1:21" ht="15.75" customHeight="1" x14ac:dyDescent="0.25">
      <c r="T46" s="14" t="s">
        <v>158</v>
      </c>
      <c r="U46" s="20">
        <v>9</v>
      </c>
    </row>
    <row r="47" spans="1:21" ht="15.75" customHeight="1" x14ac:dyDescent="0.25">
      <c r="T47" s="14" t="s">
        <v>160</v>
      </c>
      <c r="U47" s="20">
        <v>9</v>
      </c>
    </row>
    <row r="48" spans="1:21" ht="15.75" customHeight="1" x14ac:dyDescent="0.25">
      <c r="T48" s="13">
        <v>2</v>
      </c>
      <c r="U48" s="20"/>
    </row>
    <row r="49" spans="20:21" ht="15.75" customHeight="1" x14ac:dyDescent="0.25">
      <c r="T49" s="14" t="s">
        <v>166</v>
      </c>
      <c r="U49" s="20">
        <v>10</v>
      </c>
    </row>
    <row r="50" spans="20:21" ht="15.75" customHeight="1" x14ac:dyDescent="0.25">
      <c r="T50" s="14" t="s">
        <v>164</v>
      </c>
      <c r="U50" s="20">
        <v>10</v>
      </c>
    </row>
    <row r="51" spans="20:21" ht="15.75" customHeight="1" x14ac:dyDescent="0.25">
      <c r="T51" s="14" t="s">
        <v>108</v>
      </c>
      <c r="U51" s="20">
        <v>10</v>
      </c>
    </row>
  </sheetData>
  <mergeCells count="1">
    <mergeCell ref="A35:J35"/>
  </mergeCells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ActualizarTablaDinamica">
                <anchor moveWithCells="1" sizeWithCells="1">
                  <from>
                    <xdr:col>21</xdr:col>
                    <xdr:colOff>502920</xdr:colOff>
                    <xdr:row>23</xdr:row>
                    <xdr:rowOff>53340</xdr:rowOff>
                  </from>
                  <to>
                    <xdr:col>23</xdr:col>
                    <xdr:colOff>7620</xdr:colOff>
                    <xdr:row>27</xdr:row>
                    <xdr:rowOff>45720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Referencias</vt:lpstr>
      <vt:lpstr>Plan 2010</vt:lpstr>
      <vt:lpstr>Plan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Miyen Brandolino</cp:lastModifiedBy>
  <dcterms:created xsi:type="dcterms:W3CDTF">2025-05-16T21:11:24Z</dcterms:created>
  <dcterms:modified xsi:type="dcterms:W3CDTF">2025-05-17T02:23:27Z</dcterms:modified>
</cp:coreProperties>
</file>