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ITMO/Third course/Mathematical statistics/"/>
    </mc:Choice>
  </mc:AlternateContent>
  <xr:revisionPtr revIDLastSave="0" documentId="13_ncr:1_{F44A4C65-3A07-E14A-8B3E-1BC4235FBB9B}" xr6:coauthVersionLast="47" xr6:coauthVersionMax="47" xr10:uidLastSave="{00000000-0000-0000-0000-000000000000}"/>
  <bookViews>
    <workbookView xWindow="0" yWindow="0" windowWidth="35840" windowHeight="22400" activeTab="10" xr2:uid="{C93B18FB-D632-004D-A007-FC34E0F9BDEA}"/>
  </bookViews>
  <sheets>
    <sheet name="РГЗ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</sheets>
  <definedNames>
    <definedName name="Вес">'1'!$C$2:$C$201</definedName>
    <definedName name="Вес_по_возрастанию">'1'!$E$2:$E$201</definedName>
    <definedName name="Вес_D_в">'4'!$L$29</definedName>
    <definedName name="Вес_X_в">'4'!$L$28</definedName>
    <definedName name="Длина_интервала_для_веса">'2'!$B$7</definedName>
    <definedName name="Длина_интервала_для_роста">'2'!$B$6</definedName>
    <definedName name="Кол_во_интервалов">'2'!$B$5</definedName>
    <definedName name="Максимальный_вес">'2'!$B$4</definedName>
    <definedName name="Максимальный_рост">'2'!$B$2</definedName>
    <definedName name="Минимальный_вес">'2'!$B$3</definedName>
    <definedName name="Минимальный_рост">'2'!$B$1</definedName>
    <definedName name="Размер_выборки">'1'!$H$1</definedName>
    <definedName name="Рост">'1'!$B$2:$B$201</definedName>
    <definedName name="Рост_по_возрастанию">'1'!$D$2:$D$201</definedName>
    <definedName name="Рост_D_в">'4'!$L$6</definedName>
    <definedName name="Рост_S">'4'!$L$8</definedName>
    <definedName name="Рост_S2">'4'!$L$7</definedName>
    <definedName name="Рост_X_в">'4'!$L$5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1" l="1"/>
  <c r="F16" i="11"/>
  <c r="G16" i="11"/>
  <c r="H16" i="11"/>
  <c r="I16" i="11"/>
  <c r="J16" i="11"/>
  <c r="K16" i="11"/>
  <c r="L16" i="11"/>
  <c r="M16" i="11"/>
  <c r="N16" i="11"/>
  <c r="B25" i="11"/>
  <c r="B24" i="11"/>
  <c r="N5" i="11"/>
  <c r="N6" i="11"/>
  <c r="N7" i="11"/>
  <c r="N9" i="11"/>
  <c r="N10" i="11"/>
  <c r="N11" i="11"/>
  <c r="N12" i="11"/>
  <c r="N13" i="11"/>
  <c r="N8" i="11"/>
  <c r="J14" i="11"/>
  <c r="B23" i="11"/>
  <c r="E14" i="11"/>
  <c r="F14" i="11"/>
  <c r="G14" i="11"/>
  <c r="H14" i="11"/>
  <c r="I14" i="11"/>
  <c r="K14" i="11"/>
  <c r="L14" i="11"/>
  <c r="M14" i="11"/>
  <c r="B27" i="11" l="1"/>
  <c r="B26" i="11" s="1"/>
  <c r="B22" i="11" l="1"/>
  <c r="B20" i="11"/>
  <c r="O7" i="11"/>
  <c r="P7" i="11" s="1"/>
  <c r="O8" i="11"/>
  <c r="P8" i="11" s="1"/>
  <c r="O11" i="11"/>
  <c r="N14" i="11"/>
  <c r="I9" i="11"/>
  <c r="H12" i="11"/>
  <c r="C27" i="12"/>
  <c r="B26" i="12"/>
  <c r="A27" i="12"/>
  <c r="F22" i="12"/>
  <c r="B22" i="12"/>
  <c r="F20" i="12"/>
  <c r="B20" i="12"/>
  <c r="E15" i="12"/>
  <c r="A15" i="12"/>
  <c r="B9" i="12"/>
  <c r="B14" i="12"/>
  <c r="B13" i="12"/>
  <c r="B12" i="12"/>
  <c r="B11" i="12"/>
  <c r="C6" i="12"/>
  <c r="B6" i="12"/>
  <c r="B1" i="12" a="1"/>
  <c r="B1" i="12" s="1"/>
  <c r="B21" i="11"/>
  <c r="G4" i="5"/>
  <c r="L5" i="5"/>
  <c r="E6" i="11"/>
  <c r="F6" i="11"/>
  <c r="G6" i="11"/>
  <c r="H6" i="11"/>
  <c r="I6" i="11"/>
  <c r="J6" i="11"/>
  <c r="K6" i="11"/>
  <c r="L6" i="11"/>
  <c r="M6" i="11"/>
  <c r="E7" i="11"/>
  <c r="F7" i="11"/>
  <c r="G7" i="11"/>
  <c r="H7" i="11"/>
  <c r="I7" i="11"/>
  <c r="J7" i="11"/>
  <c r="K7" i="11"/>
  <c r="L7" i="11"/>
  <c r="M7" i="11"/>
  <c r="E8" i="11"/>
  <c r="F8" i="11"/>
  <c r="G8" i="11"/>
  <c r="H8" i="11"/>
  <c r="I8" i="11"/>
  <c r="J8" i="11"/>
  <c r="K8" i="11"/>
  <c r="L8" i="11"/>
  <c r="M8" i="11"/>
  <c r="E9" i="11"/>
  <c r="F9" i="11"/>
  <c r="G9" i="11"/>
  <c r="H9" i="11"/>
  <c r="J9" i="11"/>
  <c r="K9" i="11"/>
  <c r="L9" i="11"/>
  <c r="M9" i="11"/>
  <c r="E10" i="11"/>
  <c r="F10" i="11"/>
  <c r="G10" i="11"/>
  <c r="H10" i="11"/>
  <c r="I10" i="11"/>
  <c r="J10" i="11"/>
  <c r="K10" i="11"/>
  <c r="L10" i="11"/>
  <c r="M10" i="11"/>
  <c r="E11" i="11"/>
  <c r="F11" i="11"/>
  <c r="G11" i="11"/>
  <c r="H11" i="11"/>
  <c r="I11" i="11"/>
  <c r="J11" i="11"/>
  <c r="K11" i="11"/>
  <c r="L11" i="11"/>
  <c r="M11" i="11"/>
  <c r="E12" i="11"/>
  <c r="F12" i="11"/>
  <c r="G12" i="11"/>
  <c r="I12" i="11"/>
  <c r="J12" i="11"/>
  <c r="K12" i="11"/>
  <c r="L12" i="11"/>
  <c r="M12" i="11"/>
  <c r="E13" i="11"/>
  <c r="F13" i="11"/>
  <c r="G13" i="11"/>
  <c r="H13" i="11"/>
  <c r="I13" i="11"/>
  <c r="J13" i="11"/>
  <c r="K13" i="11"/>
  <c r="L13" i="11"/>
  <c r="M13" i="11"/>
  <c r="F5" i="11"/>
  <c r="G5" i="11"/>
  <c r="H5" i="11"/>
  <c r="I5" i="11"/>
  <c r="J5" i="11"/>
  <c r="K5" i="11"/>
  <c r="L5" i="11"/>
  <c r="M5" i="11"/>
  <c r="E5" i="11"/>
  <c r="N3" i="11"/>
  <c r="M3" i="11"/>
  <c r="L3" i="11"/>
  <c r="K3" i="11"/>
  <c r="J3" i="11"/>
  <c r="I3" i="11"/>
  <c r="H3" i="11"/>
  <c r="G3" i="11"/>
  <c r="F3" i="11"/>
  <c r="E3" i="11"/>
  <c r="G57" i="10"/>
  <c r="F55" i="10"/>
  <c r="C24" i="8"/>
  <c r="L52" i="10"/>
  <c r="G44" i="10"/>
  <c r="E43" i="10"/>
  <c r="E44" i="10"/>
  <c r="F44" i="10"/>
  <c r="H44" i="10"/>
  <c r="I44" i="10"/>
  <c r="J44" i="10"/>
  <c r="K44" i="10"/>
  <c r="E45" i="10"/>
  <c r="F45" i="10"/>
  <c r="G45" i="10"/>
  <c r="H45" i="10"/>
  <c r="I45" i="10"/>
  <c r="J45" i="10"/>
  <c r="K45" i="10"/>
  <c r="E46" i="10"/>
  <c r="F46" i="10"/>
  <c r="G46" i="10"/>
  <c r="H46" i="10"/>
  <c r="I46" i="10"/>
  <c r="J46" i="10"/>
  <c r="K46" i="10"/>
  <c r="E47" i="10"/>
  <c r="F47" i="10"/>
  <c r="G47" i="10"/>
  <c r="H47" i="10"/>
  <c r="I47" i="10"/>
  <c r="J47" i="10"/>
  <c r="K47" i="10"/>
  <c r="E48" i="10"/>
  <c r="F48" i="10"/>
  <c r="G48" i="10"/>
  <c r="H48" i="10"/>
  <c r="I48" i="10"/>
  <c r="J48" i="10"/>
  <c r="K48" i="10"/>
  <c r="E49" i="10"/>
  <c r="F49" i="10"/>
  <c r="G49" i="10"/>
  <c r="H49" i="10"/>
  <c r="I49" i="10"/>
  <c r="J49" i="10"/>
  <c r="K49" i="10"/>
  <c r="E50" i="10"/>
  <c r="F50" i="10"/>
  <c r="G50" i="10"/>
  <c r="H50" i="10"/>
  <c r="I50" i="10"/>
  <c r="J50" i="10"/>
  <c r="K50" i="10"/>
  <c r="E51" i="10"/>
  <c r="F51" i="10"/>
  <c r="G51" i="10"/>
  <c r="H51" i="10"/>
  <c r="I51" i="10"/>
  <c r="J51" i="10"/>
  <c r="K51" i="10"/>
  <c r="F43" i="10"/>
  <c r="G43" i="10"/>
  <c r="H43" i="10"/>
  <c r="I43" i="10"/>
  <c r="J43" i="10"/>
  <c r="K43" i="10"/>
  <c r="J42" i="10"/>
  <c r="K42" i="10"/>
  <c r="I42" i="10"/>
  <c r="H42" i="10"/>
  <c r="G42" i="10"/>
  <c r="F42" i="10"/>
  <c r="E42" i="10"/>
  <c r="K36" i="10"/>
  <c r="F36" i="10"/>
  <c r="G36" i="10"/>
  <c r="H36" i="10"/>
  <c r="I36" i="10"/>
  <c r="J36" i="10"/>
  <c r="E36" i="10"/>
  <c r="P34" i="10"/>
  <c r="P26" i="10"/>
  <c r="P27" i="10"/>
  <c r="P28" i="10"/>
  <c r="P29" i="10"/>
  <c r="P30" i="10"/>
  <c r="P31" i="10"/>
  <c r="P32" i="10"/>
  <c r="P33" i="10"/>
  <c r="P25" i="10"/>
  <c r="O25" i="10"/>
  <c r="E34" i="10"/>
  <c r="F34" i="10"/>
  <c r="G34" i="10"/>
  <c r="H34" i="10"/>
  <c r="I34" i="10"/>
  <c r="J34" i="10"/>
  <c r="K25" i="10"/>
  <c r="K26" i="10"/>
  <c r="K27" i="10"/>
  <c r="K28" i="10"/>
  <c r="K29" i="10"/>
  <c r="K30" i="10"/>
  <c r="K31" i="10"/>
  <c r="K32" i="10"/>
  <c r="K33" i="10"/>
  <c r="K34" i="10"/>
  <c r="E26" i="10"/>
  <c r="F26" i="10"/>
  <c r="G26" i="10"/>
  <c r="H26" i="10"/>
  <c r="I26" i="10"/>
  <c r="J26" i="10"/>
  <c r="E27" i="10"/>
  <c r="F27" i="10"/>
  <c r="G27" i="10"/>
  <c r="H27" i="10"/>
  <c r="I27" i="10"/>
  <c r="J27" i="10"/>
  <c r="E28" i="10"/>
  <c r="F28" i="10"/>
  <c r="G28" i="10"/>
  <c r="H28" i="10"/>
  <c r="I28" i="10"/>
  <c r="J28" i="10"/>
  <c r="E29" i="10"/>
  <c r="F29" i="10"/>
  <c r="G29" i="10"/>
  <c r="H29" i="10"/>
  <c r="I29" i="10"/>
  <c r="J29" i="10"/>
  <c r="E30" i="10"/>
  <c r="F30" i="10"/>
  <c r="G30" i="10"/>
  <c r="H30" i="10"/>
  <c r="I30" i="10"/>
  <c r="J30" i="10"/>
  <c r="E31" i="10"/>
  <c r="F31" i="10"/>
  <c r="G31" i="10"/>
  <c r="H31" i="10"/>
  <c r="I31" i="10"/>
  <c r="J31" i="10"/>
  <c r="E32" i="10"/>
  <c r="F32" i="10"/>
  <c r="G32" i="10"/>
  <c r="H32" i="10"/>
  <c r="I32" i="10"/>
  <c r="J32" i="10"/>
  <c r="E33" i="10"/>
  <c r="F33" i="10"/>
  <c r="G33" i="10"/>
  <c r="H33" i="10"/>
  <c r="I33" i="10"/>
  <c r="J33" i="10"/>
  <c r="F25" i="10"/>
  <c r="G25" i="10"/>
  <c r="H25" i="10"/>
  <c r="I25" i="10"/>
  <c r="J25" i="10"/>
  <c r="E25" i="10"/>
  <c r="M16" i="10"/>
  <c r="P6" i="10"/>
  <c r="P5" i="10"/>
  <c r="O15" i="10"/>
  <c r="N5" i="10"/>
  <c r="N6" i="10"/>
  <c r="N7" i="10"/>
  <c r="N8" i="10"/>
  <c r="N9" i="10"/>
  <c r="N10" i="10"/>
  <c r="N11" i="10"/>
  <c r="N12" i="10"/>
  <c r="N13" i="10"/>
  <c r="N14" i="10"/>
  <c r="E14" i="10"/>
  <c r="F14" i="10"/>
  <c r="G14" i="10"/>
  <c r="H14" i="10"/>
  <c r="I14" i="10"/>
  <c r="J14" i="10"/>
  <c r="K14" i="10"/>
  <c r="L14" i="10"/>
  <c r="M14" i="10"/>
  <c r="E6" i="10"/>
  <c r="F6" i="10"/>
  <c r="G6" i="10"/>
  <c r="H6" i="10"/>
  <c r="I6" i="10"/>
  <c r="J6" i="10"/>
  <c r="K6" i="10"/>
  <c r="L6" i="10"/>
  <c r="M6" i="10"/>
  <c r="E7" i="10"/>
  <c r="F7" i="10"/>
  <c r="G7" i="10"/>
  <c r="H7" i="10"/>
  <c r="I7" i="10"/>
  <c r="J7" i="10"/>
  <c r="K7" i="10"/>
  <c r="L7" i="10"/>
  <c r="M7" i="10"/>
  <c r="E8" i="10"/>
  <c r="F8" i="10"/>
  <c r="G8" i="10"/>
  <c r="H8" i="10"/>
  <c r="I8" i="10"/>
  <c r="J8" i="10"/>
  <c r="K8" i="10"/>
  <c r="L8" i="10"/>
  <c r="M8" i="10"/>
  <c r="E9" i="10"/>
  <c r="F9" i="10"/>
  <c r="G9" i="10"/>
  <c r="H9" i="10"/>
  <c r="I9" i="10"/>
  <c r="J9" i="10"/>
  <c r="K9" i="10"/>
  <c r="L9" i="10"/>
  <c r="M9" i="10"/>
  <c r="E10" i="10"/>
  <c r="F10" i="10"/>
  <c r="G10" i="10"/>
  <c r="H10" i="10"/>
  <c r="I10" i="10"/>
  <c r="J10" i="10"/>
  <c r="K10" i="10"/>
  <c r="L10" i="10"/>
  <c r="M10" i="10"/>
  <c r="E11" i="10"/>
  <c r="F11" i="10"/>
  <c r="G11" i="10"/>
  <c r="H11" i="10"/>
  <c r="I11" i="10"/>
  <c r="J11" i="10"/>
  <c r="K11" i="10"/>
  <c r="L11" i="10"/>
  <c r="M11" i="10"/>
  <c r="E12" i="10"/>
  <c r="F12" i="10"/>
  <c r="G12" i="10"/>
  <c r="H12" i="10"/>
  <c r="I12" i="10"/>
  <c r="J12" i="10"/>
  <c r="K12" i="10"/>
  <c r="L12" i="10"/>
  <c r="M12" i="10"/>
  <c r="E13" i="10"/>
  <c r="F13" i="10"/>
  <c r="G13" i="10"/>
  <c r="H13" i="10"/>
  <c r="I13" i="10"/>
  <c r="J13" i="10"/>
  <c r="K13" i="10"/>
  <c r="L13" i="10"/>
  <c r="M13" i="10"/>
  <c r="F5" i="10"/>
  <c r="G5" i="10"/>
  <c r="H5" i="10"/>
  <c r="I5" i="10"/>
  <c r="J5" i="10"/>
  <c r="K5" i="10"/>
  <c r="L5" i="10"/>
  <c r="M5" i="10"/>
  <c r="E5" i="10"/>
  <c r="W16" i="7"/>
  <c r="W19" i="7"/>
  <c r="R18" i="7"/>
  <c r="Q18" i="7"/>
  <c r="Q17" i="7"/>
  <c r="W25" i="7"/>
  <c r="W17" i="7"/>
  <c r="W18" i="7"/>
  <c r="W20" i="7"/>
  <c r="W21" i="7"/>
  <c r="W22" i="7"/>
  <c r="W23" i="7"/>
  <c r="W24" i="7"/>
  <c r="Q16" i="7"/>
  <c r="Q15" i="7"/>
  <c r="L17" i="7"/>
  <c r="M17" i="7"/>
  <c r="L16" i="7"/>
  <c r="L15" i="7"/>
  <c r="L14" i="7"/>
  <c r="B2" i="6"/>
  <c r="B3" i="6"/>
  <c r="B4" i="6"/>
  <c r="B5" i="6"/>
  <c r="B6" i="6"/>
  <c r="B7" i="6"/>
  <c r="G15" i="7"/>
  <c r="H16" i="7" s="1"/>
  <c r="G14" i="7"/>
  <c r="C20" i="7"/>
  <c r="B20" i="7"/>
  <c r="B19" i="7"/>
  <c r="B17" i="7"/>
  <c r="B16" i="7"/>
  <c r="B18" i="7"/>
  <c r="B15" i="7"/>
  <c r="F4" i="5" a="1"/>
  <c r="F4" i="5" s="1"/>
  <c r="I15" i="11" l="1"/>
  <c r="O12" i="11"/>
  <c r="P11" i="11"/>
  <c r="H15" i="11"/>
  <c r="G15" i="11"/>
  <c r="F15" i="11"/>
  <c r="J15" i="11"/>
  <c r="K15" i="11"/>
  <c r="P12" i="11"/>
  <c r="L15" i="11"/>
  <c r="M15" i="11"/>
  <c r="N15" i="11"/>
  <c r="O6" i="11"/>
  <c r="P6" i="11" s="1"/>
  <c r="O10" i="11"/>
  <c r="P10" i="11" s="1"/>
  <c r="O14" i="11"/>
  <c r="P14" i="11" s="1"/>
  <c r="E15" i="11"/>
  <c r="O5" i="11"/>
  <c r="O9" i="11"/>
  <c r="P9" i="11" s="1"/>
  <c r="O13" i="11"/>
  <c r="P13" i="11" s="1"/>
  <c r="N15" i="10"/>
  <c r="K15" i="10"/>
  <c r="G16" i="7"/>
  <c r="P5" i="11" l="1"/>
  <c r="D30" i="11" l="1"/>
  <c r="B33" i="11"/>
  <c r="B30" i="11"/>
  <c r="C33" i="11"/>
  <c r="C2" i="9" a="1"/>
  <c r="C2" i="9" s="1"/>
  <c r="B2" i="9" a="1"/>
  <c r="B2" i="9" s="1"/>
  <c r="C23" i="8"/>
  <c r="C22" i="8"/>
  <c r="N12" i="8"/>
  <c r="N10" i="8"/>
  <c r="M10" i="8"/>
  <c r="H7" i="6"/>
  <c r="H6" i="6"/>
  <c r="H5" i="6"/>
  <c r="H4" i="6"/>
  <c r="H3" i="6"/>
  <c r="H2" i="6"/>
  <c r="L30" i="5"/>
  <c r="L28" i="5"/>
  <c r="F27" i="5" a="1"/>
  <c r="F27" i="5" s="1"/>
  <c r="L11" i="5"/>
  <c r="L10" i="5"/>
  <c r="H4" i="5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" i="4"/>
  <c r="K2" i="4"/>
  <c r="J20" i="4"/>
  <c r="J21" i="4"/>
  <c r="J22" i="4"/>
  <c r="J23" i="4"/>
  <c r="J24" i="4"/>
  <c r="J25" i="4"/>
  <c r="J26" i="4"/>
  <c r="J27" i="4"/>
  <c r="J28" i="4"/>
  <c r="J29" i="4"/>
  <c r="J15" i="4"/>
  <c r="J16" i="4"/>
  <c r="J17" i="4"/>
  <c r="J18" i="4"/>
  <c r="J19" i="4"/>
  <c r="J11" i="4"/>
  <c r="J12" i="4"/>
  <c r="J13" i="4"/>
  <c r="J14" i="4"/>
  <c r="J7" i="4"/>
  <c r="J8" i="4"/>
  <c r="J9" i="4"/>
  <c r="J10" i="4"/>
  <c r="J4" i="4"/>
  <c r="J5" i="4"/>
  <c r="J6" i="4"/>
  <c r="J3" i="4"/>
  <c r="J2" i="4"/>
  <c r="M6" i="3"/>
  <c r="L7" i="3" s="1"/>
  <c r="M7" i="3" s="1"/>
  <c r="L8" i="3" s="1"/>
  <c r="M8" i="3" s="1"/>
  <c r="L9" i="3" s="1"/>
  <c r="M9" i="3" s="1"/>
  <c r="L10" i="3" s="1"/>
  <c r="M10" i="3" s="1"/>
  <c r="L11" i="3" s="1"/>
  <c r="M11" i="3" s="1"/>
  <c r="L12" i="3" s="1"/>
  <c r="M12" i="3" s="1"/>
  <c r="L13" i="3" s="1"/>
  <c r="M13" i="3" s="1"/>
  <c r="L14" i="3" s="1"/>
  <c r="M14" i="3" s="1"/>
  <c r="L6" i="3"/>
  <c r="M5" i="3"/>
  <c r="L5" i="3"/>
  <c r="G6" i="3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6" i="3"/>
  <c r="G5" i="3"/>
  <c r="B6" i="3"/>
  <c r="B1" i="3"/>
  <c r="F5" i="3" a="1"/>
  <c r="F5" i="3" s="1"/>
  <c r="B7" i="3"/>
  <c r="B4" i="3"/>
  <c r="B3" i="3"/>
  <c r="B2" i="3"/>
  <c r="K23" i="10"/>
  <c r="J23" i="10"/>
  <c r="K35" i="10" l="1"/>
  <c r="J35" i="10"/>
  <c r="H35" i="10"/>
  <c r="O33" i="10"/>
  <c r="F35" i="10"/>
  <c r="O28" i="10"/>
  <c r="E35" i="10"/>
  <c r="O31" i="10"/>
  <c r="I35" i="10"/>
  <c r="O26" i="10"/>
  <c r="G35" i="10"/>
  <c r="O32" i="10"/>
  <c r="O30" i="10"/>
  <c r="O29" i="10"/>
  <c r="O27" i="10"/>
  <c r="O34" i="10"/>
  <c r="O5" i="10"/>
  <c r="L50" i="10" l="1"/>
  <c r="O35" i="10"/>
  <c r="L45" i="10" l="1"/>
  <c r="L51" i="10"/>
  <c r="L49" i="10"/>
  <c r="L44" i="10"/>
  <c r="L46" i="10"/>
  <c r="L43" i="10"/>
  <c r="L47" i="10"/>
  <c r="L48" i="10"/>
  <c r="L42" i="10"/>
  <c r="N3" i="10" l="1"/>
  <c r="M3" i="10"/>
  <c r="L3" i="10"/>
  <c r="K3" i="10"/>
  <c r="J3" i="10"/>
  <c r="I3" i="10"/>
  <c r="H3" i="10"/>
  <c r="G3" i="10"/>
  <c r="F3" i="10"/>
  <c r="E3" i="10"/>
  <c r="L34" i="5"/>
  <c r="L33" i="5"/>
  <c r="F37" i="5"/>
  <c r="F38" i="5" s="1"/>
  <c r="F14" i="5"/>
  <c r="F15" i="5" s="1"/>
  <c r="E36" i="5"/>
  <c r="E13" i="5"/>
  <c r="E28" i="5"/>
  <c r="E29" i="5"/>
  <c r="E30" i="5"/>
  <c r="E31" i="5"/>
  <c r="E32" i="5"/>
  <c r="E33" i="5"/>
  <c r="E34" i="5"/>
  <c r="E35" i="5"/>
  <c r="E27" i="5"/>
  <c r="E4" i="5"/>
  <c r="E12" i="5"/>
  <c r="E11" i="5"/>
  <c r="E10" i="5"/>
  <c r="E9" i="5"/>
  <c r="E8" i="5"/>
  <c r="E7" i="5"/>
  <c r="E6" i="5"/>
  <c r="E5" i="5"/>
  <c r="G5" i="5" l="1"/>
  <c r="H5" i="5" s="1"/>
  <c r="G9" i="5"/>
  <c r="H9" i="5" s="1"/>
  <c r="G35" i="5"/>
  <c r="H35" i="5" s="1"/>
  <c r="G27" i="5"/>
  <c r="G34" i="5"/>
  <c r="H34" i="5" s="1"/>
  <c r="G31" i="5"/>
  <c r="H31" i="5" s="1"/>
  <c r="G28" i="5"/>
  <c r="H28" i="5" s="1"/>
  <c r="G33" i="5"/>
  <c r="H33" i="5" s="1"/>
  <c r="G30" i="5"/>
  <c r="H30" i="5" s="1"/>
  <c r="G32" i="5"/>
  <c r="H32" i="5" s="1"/>
  <c r="G29" i="5"/>
  <c r="H29" i="5" s="1"/>
  <c r="G36" i="5"/>
  <c r="H36" i="5" s="1"/>
  <c r="L15" i="10"/>
  <c r="L16" i="10" s="1"/>
  <c r="J15" i="10"/>
  <c r="J16" i="10" s="1"/>
  <c r="I15" i="10"/>
  <c r="I16" i="10" s="1"/>
  <c r="H15" i="10"/>
  <c r="H16" i="10" s="1"/>
  <c r="G15" i="10"/>
  <c r="G16" i="10" s="1"/>
  <c r="O14" i="10"/>
  <c r="P14" i="10" s="1"/>
  <c r="O9" i="10"/>
  <c r="P9" i="10" s="1"/>
  <c r="O12" i="10"/>
  <c r="P12" i="10" s="1"/>
  <c r="O6" i="10"/>
  <c r="O10" i="10"/>
  <c r="P10" i="10" s="1"/>
  <c r="O7" i="10"/>
  <c r="P7" i="10" s="1"/>
  <c r="O11" i="10"/>
  <c r="P11" i="10" s="1"/>
  <c r="O8" i="10"/>
  <c r="P8" i="10" s="1"/>
  <c r="O13" i="10"/>
  <c r="P13" i="10" s="1"/>
  <c r="F15" i="10"/>
  <c r="F16" i="10" s="1"/>
  <c r="M15" i="10"/>
  <c r="E15" i="10"/>
  <c r="G13" i="5"/>
  <c r="H13" i="5" s="1"/>
  <c r="G7" i="5"/>
  <c r="H7" i="5" s="1"/>
  <c r="G8" i="5"/>
  <c r="H8" i="5" s="1"/>
  <c r="G10" i="5"/>
  <c r="H10" i="5" s="1"/>
  <c r="G12" i="5"/>
  <c r="H12" i="5" s="1"/>
  <c r="G6" i="5"/>
  <c r="H6" i="5" s="1"/>
  <c r="G11" i="5"/>
  <c r="H11" i="5" s="1"/>
  <c r="K16" i="10" l="1"/>
  <c r="H14" i="5"/>
  <c r="H15" i="5" s="1"/>
  <c r="H27" i="5"/>
  <c r="H37" i="5" s="1"/>
  <c r="H38" i="5" s="1"/>
  <c r="G37" i="5"/>
  <c r="G38" i="5" s="1"/>
  <c r="N16" i="10"/>
  <c r="E16" i="10"/>
  <c r="G14" i="5"/>
  <c r="G15" i="5" s="1"/>
  <c r="L6" i="5" l="1"/>
  <c r="L7" i="5" s="1"/>
  <c r="L8" i="5" s="1"/>
  <c r="O7" i="8" s="1"/>
  <c r="P7" i="8" s="1"/>
  <c r="L29" i="5"/>
  <c r="L31" i="5" s="1"/>
  <c r="O8" i="8" l="1"/>
  <c r="P8" i="8" s="1"/>
  <c r="Q7" i="8" s="1"/>
  <c r="R7" i="8" s="1"/>
  <c r="S7" i="8" s="1"/>
  <c r="T7" i="8" s="1"/>
  <c r="U7" i="8" s="1"/>
  <c r="O6" i="8"/>
  <c r="P6" i="8" s="1"/>
  <c r="O4" i="8"/>
  <c r="O5" i="8"/>
  <c r="P5" i="8" s="1"/>
  <c r="Q4" i="8" s="1"/>
  <c r="O10" i="8"/>
  <c r="P10" i="8" s="1"/>
  <c r="O9" i="8"/>
  <c r="P9" i="8" s="1"/>
  <c r="Q8" i="8" s="1"/>
  <c r="R8" i="8" s="1"/>
  <c r="S8" i="8" s="1"/>
  <c r="T8" i="8" s="1"/>
  <c r="U8" i="8" s="1"/>
  <c r="R4" i="8" l="1"/>
  <c r="Q5" i="8"/>
  <c r="R5" i="8" s="1"/>
  <c r="S5" i="8" s="1"/>
  <c r="T5" i="8" s="1"/>
  <c r="U5" i="8" s="1"/>
  <c r="Q10" i="8"/>
  <c r="R10" i="8" s="1"/>
  <c r="S10" i="8" s="1"/>
  <c r="T10" i="8" s="1"/>
  <c r="U10" i="8" s="1"/>
  <c r="Q9" i="8"/>
  <c r="R9" i="8" s="1"/>
  <c r="S9" i="8" s="1"/>
  <c r="T9" i="8" s="1"/>
  <c r="U9" i="8" s="1"/>
  <c r="Q6" i="8"/>
  <c r="R6" i="8" s="1"/>
  <c r="S6" i="8" s="1"/>
  <c r="T6" i="8" s="1"/>
  <c r="U6" i="8" s="1"/>
  <c r="R12" i="8" l="1"/>
  <c r="S4" i="8"/>
  <c r="T4" i="8" s="1"/>
  <c r="U4" i="8" s="1"/>
  <c r="U12" i="8" s="1"/>
  <c r="Q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<sst xmlns="http://schemas.openxmlformats.org/spreadsheetml/2006/main" count="241" uniqueCount="109">
  <si>
    <t>№</t>
  </si>
  <si>
    <t>Рост</t>
  </si>
  <si>
    <t>Вес</t>
  </si>
  <si>
    <t>Рост по возрастанию</t>
  </si>
  <si>
    <t>Вес по возрастанию</t>
  </si>
  <si>
    <t>Размер выборки =</t>
  </si>
  <si>
    <t>Минимальный рост =</t>
  </si>
  <si>
    <t>Максимальный рост =</t>
  </si>
  <si>
    <t xml:space="preserve">Кол-во интервалов = </t>
  </si>
  <si>
    <t>Интервальный вариационный ряд для роста</t>
  </si>
  <si>
    <t>Минимальный вес =</t>
  </si>
  <si>
    <t>Максимальный вес =</t>
  </si>
  <si>
    <t>a_1</t>
  </si>
  <si>
    <t>a_(i+1)</t>
  </si>
  <si>
    <t>Уникальные значения роста</t>
  </si>
  <si>
    <t>Частота уникальных значений роста</t>
  </si>
  <si>
    <t>Выборочная функция распределения</t>
  </si>
  <si>
    <t>Середина интервала</t>
  </si>
  <si>
    <t>Частота интервала</t>
  </si>
  <si>
    <t>Выборочное среднее</t>
  </si>
  <si>
    <t>Выборочное среднее (2-ой порядок)</t>
  </si>
  <si>
    <t>Сумма</t>
  </si>
  <si>
    <t>Сумма/Количество</t>
  </si>
  <si>
    <t>е) Медиана</t>
  </si>
  <si>
    <t>д) Мода</t>
  </si>
  <si>
    <t>в) Исправленная дисперсия</t>
  </si>
  <si>
    <t>г) Исправленные выборочные средние квадратические отклонения</t>
  </si>
  <si>
    <t>б) Выборочная дисперсия</t>
  </si>
  <si>
    <t>а) Выборочное среднее</t>
  </si>
  <si>
    <t>Интервальный вариационный ряд для веса</t>
  </si>
  <si>
    <t>Точечные оценки для роста</t>
  </si>
  <si>
    <t>Xв</t>
  </si>
  <si>
    <t>Dв</t>
  </si>
  <si>
    <t>S2</t>
  </si>
  <si>
    <t>S</t>
  </si>
  <si>
    <t>Mo*</t>
  </si>
  <si>
    <t>Me*</t>
  </si>
  <si>
    <t>Точечные оценки для веса</t>
  </si>
  <si>
    <t>N_вес</t>
  </si>
  <si>
    <t>Условное среднее</t>
  </si>
  <si>
    <t>N_рост</t>
  </si>
  <si>
    <t>Вывод:</t>
  </si>
  <si>
    <t>Длина интервала для роста</t>
  </si>
  <si>
    <t>Длина интервала для веса</t>
  </si>
  <si>
    <t>Интервальный вариационный ряд для роста (минимальная частота &gt; 5)</t>
  </si>
  <si>
    <t>F((ai-X*)/S)</t>
  </si>
  <si>
    <t>P_i</t>
  </si>
  <si>
    <t>(a_i-X*)/S</t>
  </si>
  <si>
    <t>n*P_i</t>
  </si>
  <si>
    <t>M_i-(n*P_i)</t>
  </si>
  <si>
    <t>(M_i-(n*P_i))^2</t>
  </si>
  <si>
    <t>(M_i-(n*P_i))^2/(n*P_i)</t>
  </si>
  <si>
    <t>α</t>
  </si>
  <si>
    <t>k</t>
  </si>
  <si>
    <t>m</t>
  </si>
  <si>
    <t>𝜒^2</t>
  </si>
  <si>
    <t>Надежность 𝛾</t>
  </si>
  <si>
    <t>Пункт (а)</t>
  </si>
  <si>
    <t>𝜎</t>
  </si>
  <si>
    <t>𝜎^2</t>
  </si>
  <si>
    <t>2Ф(t_γ)</t>
  </si>
  <si>
    <t>Ф(t_γ)</t>
  </si>
  <si>
    <t>t_γ</t>
  </si>
  <si>
    <t>Ответ:</t>
  </si>
  <si>
    <t>t_γ*𝜎/sqrt(n)</t>
  </si>
  <si>
    <t>Пункт (б)</t>
  </si>
  <si>
    <t>t_γ * S / sqrt(n)</t>
  </si>
  <si>
    <t>Пункт (в)</t>
  </si>
  <si>
    <t>χ_1^2</t>
  </si>
  <si>
    <t>χ_2^2</t>
  </si>
  <si>
    <t>(n-1)*S2</t>
  </si>
  <si>
    <t>Пункт (г)</t>
  </si>
  <si>
    <t>a</t>
  </si>
  <si>
    <t>(C_i - a)^2 * M_i</t>
  </si>
  <si>
    <t>T_теор</t>
  </si>
  <si>
    <t>𝜒^2 &gt; T_теор. Гипотеза о нормальном распределении роста отвергается</t>
  </si>
  <si>
    <t>&lt;</t>
  </si>
  <si>
    <t>=&gt;</t>
  </si>
  <si>
    <t>Гипотеза о независимости отвергается с p = 0,05</t>
  </si>
  <si>
    <t>Рост*</t>
  </si>
  <si>
    <t>Вес*</t>
  </si>
  <si>
    <t>𝛔_Рост</t>
  </si>
  <si>
    <t>𝛔_Вес</t>
  </si>
  <si>
    <t>РостВес*</t>
  </si>
  <si>
    <t>𝛈</t>
  </si>
  <si>
    <t>b</t>
  </si>
  <si>
    <t>y</t>
  </si>
  <si>
    <t>y=a+bx</t>
  </si>
  <si>
    <t>y=</t>
  </si>
  <si>
    <t>+</t>
  </si>
  <si>
    <t>*</t>
  </si>
  <si>
    <t>x</t>
  </si>
  <si>
    <t>стандартная ошибка a</t>
  </si>
  <si>
    <t>стандартная ошибка b</t>
  </si>
  <si>
    <t>стандартная ошибка регрессии</t>
  </si>
  <si>
    <t>коэффициент детерминации</t>
  </si>
  <si>
    <t>значение F-статистики</t>
  </si>
  <si>
    <t>дисперсия значений</t>
  </si>
  <si>
    <t>дисперсия остатков</t>
  </si>
  <si>
    <t>X</t>
  </si>
  <si>
    <t>S∆p</t>
  </si>
  <si>
    <t>Прогноз веса</t>
  </si>
  <si>
    <t>Для b</t>
  </si>
  <si>
    <t>Для a</t>
  </si>
  <si>
    <t>t</t>
  </si>
  <si>
    <t>&gt;</t>
  </si>
  <si>
    <t>ta</t>
  </si>
  <si>
    <t>Уравнение линейное регрессии статистически значимо</t>
  </si>
  <si>
    <t>заметная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</si>
</sst>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b/>
      <sz val="12"/>
      <color rgb="FF000000"/>
      <name val="Calibri"/>
      <family val="2"/>
      <scheme val="minor"/>
    </font>
    <font>
      <b/>
      <sz val="12"/>
      <color rgb="FF000000"/>
      <name val="Arial Cyr"/>
      <charset val="204"/>
    </font>
    <font>
      <b/>
      <sz val="10"/>
      <color rgb="FF000000"/>
      <name val="Arial Cyr"/>
      <charset val="204"/>
    </font>
    <font>
      <b/>
      <sz val="10"/>
      <color theme="1"/>
      <name val="Arial Cyr"/>
      <charset val="204"/>
    </font>
    <font>
      <sz val="10"/>
      <color theme="1"/>
      <name val="Arial Cyr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 Cyr"/>
      <charset val="204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0" xfId="0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12" fillId="0" borderId="1" xfId="0" applyFont="1" applyBorder="1"/>
    <xf numFmtId="0" fontId="11" fillId="0" borderId="0" xfId="0" applyFont="1" applyAlignment="1">
      <alignment horizontal="left" vertical="center" indent="4"/>
    </xf>
    <xf numFmtId="0" fontId="12" fillId="0" borderId="1" xfId="0" applyFont="1" applyBorder="1" applyAlignment="1">
      <alignment horizontal="left" vertical="center"/>
    </xf>
    <xf numFmtId="0" fontId="7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3" fillId="0" borderId="4" xfId="0" applyFont="1" applyBorder="1"/>
    <xf numFmtId="0" fontId="6" fillId="0" borderId="3" xfId="0" applyFont="1" applyBorder="1"/>
    <xf numFmtId="0" fontId="12" fillId="0" borderId="0" xfId="0" applyFont="1"/>
    <xf numFmtId="0" fontId="14" fillId="0" borderId="0" xfId="0" applyFont="1" applyAlignment="1"/>
    <xf numFmtId="0" fontId="9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/>
    <xf numFmtId="0" fontId="3" fillId="0" borderId="0" xfId="0" applyFont="1" applyBorder="1"/>
    <xf numFmtId="0" fontId="0" fillId="0" borderId="1" xfId="0" applyFont="1" applyBorder="1"/>
    <xf numFmtId="0" fontId="1" fillId="0" borderId="0" xfId="0" applyFont="1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0" borderId="1" xfId="0" applyFill="1" applyBorder="1"/>
    <xf numFmtId="0" fontId="12" fillId="0" borderId="1" xfId="0" applyFont="1" applyFill="1" applyBorder="1"/>
    <xf numFmtId="0" fontId="0" fillId="2" borderId="1" xfId="0" applyFill="1" applyBorder="1"/>
    <xf numFmtId="0" fontId="12" fillId="0" borderId="0" xfId="0" applyFont="1" applyFill="1" applyBorder="1"/>
    <xf numFmtId="0" fontId="0" fillId="4" borderId="1" xfId="0" applyFill="1" applyBorder="1"/>
    <xf numFmtId="0" fontId="0" fillId="0" borderId="0" xfId="0" quotePrefix="1" applyAlignment="1">
      <alignment horizontal="center"/>
    </xf>
    <xf numFmtId="0" fontId="12" fillId="2" borderId="0" xfId="0" applyFont="1" applyFill="1"/>
    <xf numFmtId="0" fontId="12" fillId="2" borderId="0" xfId="0" quotePrefix="1" applyFont="1" applyFill="1" applyAlignment="1">
      <alignment horizontal="center"/>
    </xf>
    <xf numFmtId="0" fontId="11" fillId="0" borderId="1" xfId="0" applyFont="1" applyBorder="1"/>
    <xf numFmtId="0" fontId="15" fillId="2" borderId="0" xfId="0" quotePrefix="1" applyFont="1" applyFill="1" applyBorder="1"/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3" fillId="5" borderId="0" xfId="0" applyFont="1" applyFill="1"/>
    <xf numFmtId="0" fontId="0" fillId="5" borderId="0" xfId="0" applyFill="1" applyAlignment="1">
      <alignment horizontal="center"/>
    </xf>
    <xf numFmtId="0" fontId="0" fillId="0" borderId="6" xfId="0" applyBorder="1"/>
    <xf numFmtId="0" fontId="0" fillId="3" borderId="6" xfId="0" applyFill="1" applyBorder="1"/>
    <xf numFmtId="0" fontId="0" fillId="5" borderId="0" xfId="0" quotePrefix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a)</a:t>
            </a:r>
            <a:r>
              <a:rPr lang="en-US" baseline="0"/>
              <a:t> </a:t>
            </a: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'3'!$I$2:$I$29</c:f>
              <c:numCache>
                <c:formatCode>General</c:formatCode>
                <c:ptCount val="28"/>
                <c:pt idx="0">
                  <c:v>156</c:v>
                </c:pt>
                <c:pt idx="1">
                  <c:v>157</c:v>
                </c:pt>
                <c:pt idx="2">
                  <c:v>159</c:v>
                </c:pt>
                <c:pt idx="3">
                  <c:v>160</c:v>
                </c:pt>
                <c:pt idx="4">
                  <c:v>161</c:v>
                </c:pt>
                <c:pt idx="5">
                  <c:v>162</c:v>
                </c:pt>
                <c:pt idx="6">
                  <c:v>163</c:v>
                </c:pt>
                <c:pt idx="7">
                  <c:v>164</c:v>
                </c:pt>
                <c:pt idx="8">
                  <c:v>165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175</c:v>
                </c:pt>
                <c:pt idx="19">
                  <c:v>176</c:v>
                </c:pt>
                <c:pt idx="20">
                  <c:v>177</c:v>
                </c:pt>
                <c:pt idx="21">
                  <c:v>178</c:v>
                </c:pt>
                <c:pt idx="22">
                  <c:v>179</c:v>
                </c:pt>
                <c:pt idx="23">
                  <c:v>180</c:v>
                </c:pt>
                <c:pt idx="24">
                  <c:v>181</c:v>
                </c:pt>
                <c:pt idx="25">
                  <c:v>182</c:v>
                </c:pt>
                <c:pt idx="26">
                  <c:v>187</c:v>
                </c:pt>
                <c:pt idx="27">
                  <c:v>196</c:v>
                </c:pt>
              </c:numCache>
            </c:numRef>
          </c:cat>
          <c:val>
            <c:numRef>
              <c:f>'3'!$J$2:$J$29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  <c:pt idx="5">
                  <c:v>8</c:v>
                </c:pt>
                <c:pt idx="6">
                  <c:v>12</c:v>
                </c:pt>
                <c:pt idx="7">
                  <c:v>13</c:v>
                </c:pt>
                <c:pt idx="8">
                  <c:v>20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17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10</c:v>
                </c:pt>
                <c:pt idx="20">
                  <c:v>1</c:v>
                </c:pt>
                <c:pt idx="21">
                  <c:v>10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754F-81EE-60E396201A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5780031"/>
        <c:axId val="1755781679"/>
      </c:barChart>
      <c:catAx>
        <c:axId val="17557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5781679"/>
        <c:crosses val="autoZero"/>
        <c:auto val="1"/>
        <c:lblAlgn val="ctr"/>
        <c:lblOffset val="100"/>
        <c:noMultiLvlLbl val="0"/>
      </c:catAx>
      <c:valAx>
        <c:axId val="17557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578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б) Полигон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'3'!$I$2:$I$29</c:f>
              <c:numCache>
                <c:formatCode>General</c:formatCode>
                <c:ptCount val="28"/>
                <c:pt idx="0">
                  <c:v>156</c:v>
                </c:pt>
                <c:pt idx="1">
                  <c:v>157</c:v>
                </c:pt>
                <c:pt idx="2">
                  <c:v>159</c:v>
                </c:pt>
                <c:pt idx="3">
                  <c:v>160</c:v>
                </c:pt>
                <c:pt idx="4">
                  <c:v>161</c:v>
                </c:pt>
                <c:pt idx="5">
                  <c:v>162</c:v>
                </c:pt>
                <c:pt idx="6">
                  <c:v>163</c:v>
                </c:pt>
                <c:pt idx="7">
                  <c:v>164</c:v>
                </c:pt>
                <c:pt idx="8">
                  <c:v>165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175</c:v>
                </c:pt>
                <c:pt idx="19">
                  <c:v>176</c:v>
                </c:pt>
                <c:pt idx="20">
                  <c:v>177</c:v>
                </c:pt>
                <c:pt idx="21">
                  <c:v>178</c:v>
                </c:pt>
                <c:pt idx="22">
                  <c:v>179</c:v>
                </c:pt>
                <c:pt idx="23">
                  <c:v>180</c:v>
                </c:pt>
                <c:pt idx="24">
                  <c:v>181</c:v>
                </c:pt>
                <c:pt idx="25">
                  <c:v>182</c:v>
                </c:pt>
                <c:pt idx="26">
                  <c:v>187</c:v>
                </c:pt>
                <c:pt idx="27">
                  <c:v>196</c:v>
                </c:pt>
              </c:numCache>
            </c:numRef>
          </c:xVal>
          <c:yVal>
            <c:numRef>
              <c:f>'3'!$J$2:$J$29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  <c:pt idx="5">
                  <c:v>8</c:v>
                </c:pt>
                <c:pt idx="6">
                  <c:v>12</c:v>
                </c:pt>
                <c:pt idx="7">
                  <c:v>13</c:v>
                </c:pt>
                <c:pt idx="8">
                  <c:v>20</c:v>
                </c:pt>
                <c:pt idx="9">
                  <c:v>11</c:v>
                </c:pt>
                <c:pt idx="10">
                  <c:v>12</c:v>
                </c:pt>
                <c:pt idx="11">
                  <c:v>11</c:v>
                </c:pt>
                <c:pt idx="12">
                  <c:v>17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10</c:v>
                </c:pt>
                <c:pt idx="20">
                  <c:v>1</c:v>
                </c:pt>
                <c:pt idx="21">
                  <c:v>10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C-214D-A30B-7469E4FDB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626671"/>
        <c:axId val="1760995311"/>
      </c:scatterChart>
      <c:valAx>
        <c:axId val="1765626671"/>
        <c:scaling>
          <c:orientation val="minMax"/>
          <c:max val="196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0995311"/>
        <c:crosses val="autoZero"/>
        <c:crossBetween val="midCat"/>
      </c:valAx>
      <c:valAx>
        <c:axId val="176099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2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Выборочная функция распределения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'3'!$I$2:$I$29</c:f>
              <c:numCache>
                <c:formatCode>General</c:formatCode>
                <c:ptCount val="28"/>
                <c:pt idx="0">
                  <c:v>156</c:v>
                </c:pt>
                <c:pt idx="1">
                  <c:v>157</c:v>
                </c:pt>
                <c:pt idx="2">
                  <c:v>159</c:v>
                </c:pt>
                <c:pt idx="3">
                  <c:v>160</c:v>
                </c:pt>
                <c:pt idx="4">
                  <c:v>161</c:v>
                </c:pt>
                <c:pt idx="5">
                  <c:v>162</c:v>
                </c:pt>
                <c:pt idx="6">
                  <c:v>163</c:v>
                </c:pt>
                <c:pt idx="7">
                  <c:v>164</c:v>
                </c:pt>
                <c:pt idx="8">
                  <c:v>165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  <c:pt idx="17">
                  <c:v>174</c:v>
                </c:pt>
                <c:pt idx="18">
                  <c:v>175</c:v>
                </c:pt>
                <c:pt idx="19">
                  <c:v>176</c:v>
                </c:pt>
                <c:pt idx="20">
                  <c:v>177</c:v>
                </c:pt>
                <c:pt idx="21">
                  <c:v>178</c:v>
                </c:pt>
                <c:pt idx="22">
                  <c:v>179</c:v>
                </c:pt>
                <c:pt idx="23">
                  <c:v>180</c:v>
                </c:pt>
                <c:pt idx="24">
                  <c:v>181</c:v>
                </c:pt>
                <c:pt idx="25">
                  <c:v>182</c:v>
                </c:pt>
                <c:pt idx="26">
                  <c:v>187</c:v>
                </c:pt>
                <c:pt idx="27">
                  <c:v>196</c:v>
                </c:pt>
              </c:numCache>
            </c:numRef>
          </c:cat>
          <c:val>
            <c:numRef>
              <c:f>'3'!$K$2:$K$29</c:f>
              <c:numCache>
                <c:formatCode>General</c:formatCode>
                <c:ptCount val="28"/>
                <c:pt idx="0">
                  <c:v>5.0000000000000001E-3</c:v>
                </c:pt>
                <c:pt idx="1">
                  <c:v>0.02</c:v>
                </c:pt>
                <c:pt idx="2">
                  <c:v>3.5000000000000003E-2</c:v>
                </c:pt>
                <c:pt idx="3">
                  <c:v>4.5000000000000005E-2</c:v>
                </c:pt>
                <c:pt idx="4">
                  <c:v>9.5000000000000001E-2</c:v>
                </c:pt>
                <c:pt idx="5">
                  <c:v>0.13500000000000001</c:v>
                </c:pt>
                <c:pt idx="6">
                  <c:v>0.19500000000000001</c:v>
                </c:pt>
                <c:pt idx="7">
                  <c:v>0.26</c:v>
                </c:pt>
                <c:pt idx="8">
                  <c:v>0.36</c:v>
                </c:pt>
                <c:pt idx="9">
                  <c:v>0.41499999999999998</c:v>
                </c:pt>
                <c:pt idx="10">
                  <c:v>0.47499999999999998</c:v>
                </c:pt>
                <c:pt idx="11">
                  <c:v>0.53</c:v>
                </c:pt>
                <c:pt idx="12">
                  <c:v>0.61499999999999999</c:v>
                </c:pt>
                <c:pt idx="13">
                  <c:v>0.66500000000000004</c:v>
                </c:pt>
                <c:pt idx="14">
                  <c:v>0.71500000000000008</c:v>
                </c:pt>
                <c:pt idx="15">
                  <c:v>0.77000000000000013</c:v>
                </c:pt>
                <c:pt idx="16">
                  <c:v>0.79500000000000015</c:v>
                </c:pt>
                <c:pt idx="17">
                  <c:v>0.82000000000000017</c:v>
                </c:pt>
                <c:pt idx="18">
                  <c:v>0.8450000000000002</c:v>
                </c:pt>
                <c:pt idx="19">
                  <c:v>0.89500000000000024</c:v>
                </c:pt>
                <c:pt idx="20">
                  <c:v>0.90000000000000024</c:v>
                </c:pt>
                <c:pt idx="21">
                  <c:v>0.95000000000000029</c:v>
                </c:pt>
                <c:pt idx="22">
                  <c:v>0.9600000000000003</c:v>
                </c:pt>
                <c:pt idx="23">
                  <c:v>0.97000000000000031</c:v>
                </c:pt>
                <c:pt idx="24">
                  <c:v>0.97500000000000031</c:v>
                </c:pt>
                <c:pt idx="25">
                  <c:v>0.99000000000000032</c:v>
                </c:pt>
                <c:pt idx="26">
                  <c:v>0.99500000000000033</c:v>
                </c:pt>
                <c:pt idx="27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F-E54A-B112-47FE4186D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142335"/>
        <c:axId val="1819143983"/>
      </c:lineChart>
      <c:catAx>
        <c:axId val="181914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143983"/>
        <c:crosses val="autoZero"/>
        <c:auto val="1"/>
        <c:lblAlgn val="ctr"/>
        <c:lblOffset val="100"/>
        <c:noMultiLvlLbl val="0"/>
      </c:catAx>
      <c:valAx>
        <c:axId val="18191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914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'8'!$B$2:$B$201</c:f>
              <c:numCache>
                <c:formatCode>General</c:formatCode>
                <c:ptCount val="200"/>
                <c:pt idx="0">
                  <c:v>160</c:v>
                </c:pt>
                <c:pt idx="1">
                  <c:v>178</c:v>
                </c:pt>
                <c:pt idx="2">
                  <c:v>170</c:v>
                </c:pt>
                <c:pt idx="3">
                  <c:v>168</c:v>
                </c:pt>
                <c:pt idx="4">
                  <c:v>173</c:v>
                </c:pt>
                <c:pt idx="5">
                  <c:v>176</c:v>
                </c:pt>
                <c:pt idx="6">
                  <c:v>170</c:v>
                </c:pt>
                <c:pt idx="7">
                  <c:v>163</c:v>
                </c:pt>
                <c:pt idx="8">
                  <c:v>165</c:v>
                </c:pt>
                <c:pt idx="9">
                  <c:v>165</c:v>
                </c:pt>
                <c:pt idx="10">
                  <c:v>170</c:v>
                </c:pt>
                <c:pt idx="11">
                  <c:v>166</c:v>
                </c:pt>
                <c:pt idx="12">
                  <c:v>165</c:v>
                </c:pt>
                <c:pt idx="13">
                  <c:v>181</c:v>
                </c:pt>
                <c:pt idx="14">
                  <c:v>172</c:v>
                </c:pt>
                <c:pt idx="15">
                  <c:v>165</c:v>
                </c:pt>
                <c:pt idx="16">
                  <c:v>172</c:v>
                </c:pt>
                <c:pt idx="17">
                  <c:v>178</c:v>
                </c:pt>
                <c:pt idx="18">
                  <c:v>169</c:v>
                </c:pt>
                <c:pt idx="19">
                  <c:v>165</c:v>
                </c:pt>
                <c:pt idx="20">
                  <c:v>174</c:v>
                </c:pt>
                <c:pt idx="21">
                  <c:v>159</c:v>
                </c:pt>
                <c:pt idx="22">
                  <c:v>171</c:v>
                </c:pt>
                <c:pt idx="23">
                  <c:v>169</c:v>
                </c:pt>
                <c:pt idx="24">
                  <c:v>176</c:v>
                </c:pt>
                <c:pt idx="25">
                  <c:v>170</c:v>
                </c:pt>
                <c:pt idx="26">
                  <c:v>170</c:v>
                </c:pt>
                <c:pt idx="27">
                  <c:v>165</c:v>
                </c:pt>
                <c:pt idx="28">
                  <c:v>162</c:v>
                </c:pt>
                <c:pt idx="29">
                  <c:v>175</c:v>
                </c:pt>
                <c:pt idx="30">
                  <c:v>157</c:v>
                </c:pt>
                <c:pt idx="31">
                  <c:v>161</c:v>
                </c:pt>
                <c:pt idx="32">
                  <c:v>172</c:v>
                </c:pt>
                <c:pt idx="33">
                  <c:v>159</c:v>
                </c:pt>
                <c:pt idx="34">
                  <c:v>162</c:v>
                </c:pt>
                <c:pt idx="35">
                  <c:v>167</c:v>
                </c:pt>
                <c:pt idx="36">
                  <c:v>159</c:v>
                </c:pt>
                <c:pt idx="37">
                  <c:v>160</c:v>
                </c:pt>
                <c:pt idx="38">
                  <c:v>175</c:v>
                </c:pt>
                <c:pt idx="39">
                  <c:v>163</c:v>
                </c:pt>
                <c:pt idx="40">
                  <c:v>169</c:v>
                </c:pt>
                <c:pt idx="41">
                  <c:v>180</c:v>
                </c:pt>
                <c:pt idx="42">
                  <c:v>165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163</c:v>
                </c:pt>
                <c:pt idx="47">
                  <c:v>178</c:v>
                </c:pt>
                <c:pt idx="48">
                  <c:v>162</c:v>
                </c:pt>
                <c:pt idx="49">
                  <c:v>178</c:v>
                </c:pt>
                <c:pt idx="50">
                  <c:v>165</c:v>
                </c:pt>
                <c:pt idx="51">
                  <c:v>162</c:v>
                </c:pt>
                <c:pt idx="52">
                  <c:v>171</c:v>
                </c:pt>
                <c:pt idx="53">
                  <c:v>172</c:v>
                </c:pt>
                <c:pt idx="54">
                  <c:v>171</c:v>
                </c:pt>
                <c:pt idx="55">
                  <c:v>166</c:v>
                </c:pt>
                <c:pt idx="56">
                  <c:v>164</c:v>
                </c:pt>
                <c:pt idx="57">
                  <c:v>164</c:v>
                </c:pt>
                <c:pt idx="58">
                  <c:v>169</c:v>
                </c:pt>
                <c:pt idx="59">
                  <c:v>169</c:v>
                </c:pt>
                <c:pt idx="60">
                  <c:v>163</c:v>
                </c:pt>
                <c:pt idx="61">
                  <c:v>173</c:v>
                </c:pt>
                <c:pt idx="62">
                  <c:v>176</c:v>
                </c:pt>
                <c:pt idx="63">
                  <c:v>168</c:v>
                </c:pt>
                <c:pt idx="64">
                  <c:v>169</c:v>
                </c:pt>
                <c:pt idx="65">
                  <c:v>168</c:v>
                </c:pt>
                <c:pt idx="66">
                  <c:v>166</c:v>
                </c:pt>
                <c:pt idx="67">
                  <c:v>178</c:v>
                </c:pt>
                <c:pt idx="68">
                  <c:v>165</c:v>
                </c:pt>
                <c:pt idx="69">
                  <c:v>164</c:v>
                </c:pt>
                <c:pt idx="70">
                  <c:v>161</c:v>
                </c:pt>
                <c:pt idx="71">
                  <c:v>170</c:v>
                </c:pt>
                <c:pt idx="72">
                  <c:v>164</c:v>
                </c:pt>
                <c:pt idx="73">
                  <c:v>171</c:v>
                </c:pt>
                <c:pt idx="74">
                  <c:v>171</c:v>
                </c:pt>
                <c:pt idx="75">
                  <c:v>163</c:v>
                </c:pt>
                <c:pt idx="76">
                  <c:v>167</c:v>
                </c:pt>
                <c:pt idx="77">
                  <c:v>165</c:v>
                </c:pt>
                <c:pt idx="78">
                  <c:v>175</c:v>
                </c:pt>
                <c:pt idx="79">
                  <c:v>171</c:v>
                </c:pt>
                <c:pt idx="80">
                  <c:v>174</c:v>
                </c:pt>
                <c:pt idx="81">
                  <c:v>164</c:v>
                </c:pt>
                <c:pt idx="82">
                  <c:v>166</c:v>
                </c:pt>
                <c:pt idx="83">
                  <c:v>161</c:v>
                </c:pt>
                <c:pt idx="84">
                  <c:v>169</c:v>
                </c:pt>
                <c:pt idx="85">
                  <c:v>163</c:v>
                </c:pt>
                <c:pt idx="86">
                  <c:v>168</c:v>
                </c:pt>
                <c:pt idx="87">
                  <c:v>166</c:v>
                </c:pt>
                <c:pt idx="88">
                  <c:v>172</c:v>
                </c:pt>
                <c:pt idx="89">
                  <c:v>165</c:v>
                </c:pt>
                <c:pt idx="90">
                  <c:v>166</c:v>
                </c:pt>
                <c:pt idx="91">
                  <c:v>171</c:v>
                </c:pt>
                <c:pt idx="92">
                  <c:v>161</c:v>
                </c:pt>
                <c:pt idx="93">
                  <c:v>163</c:v>
                </c:pt>
                <c:pt idx="94">
                  <c:v>165</c:v>
                </c:pt>
                <c:pt idx="95">
                  <c:v>172</c:v>
                </c:pt>
                <c:pt idx="96">
                  <c:v>167</c:v>
                </c:pt>
                <c:pt idx="97">
                  <c:v>168</c:v>
                </c:pt>
                <c:pt idx="98">
                  <c:v>157</c:v>
                </c:pt>
                <c:pt idx="99">
                  <c:v>169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170</c:v>
                </c:pt>
                <c:pt idx="151">
                  <c:v>174</c:v>
                </c:pt>
                <c:pt idx="152">
                  <c:v>178</c:v>
                </c:pt>
                <c:pt idx="153">
                  <c:v>178</c:v>
                </c:pt>
                <c:pt idx="154">
                  <c:v>161</c:v>
                </c:pt>
                <c:pt idx="155">
                  <c:v>173</c:v>
                </c:pt>
                <c:pt idx="156">
                  <c:v>164</c:v>
                </c:pt>
                <c:pt idx="157">
                  <c:v>176</c:v>
                </c:pt>
                <c:pt idx="158">
                  <c:v>165</c:v>
                </c:pt>
                <c:pt idx="159">
                  <c:v>174</c:v>
                </c:pt>
                <c:pt idx="160">
                  <c:v>164</c:v>
                </c:pt>
                <c:pt idx="161">
                  <c:v>169</c:v>
                </c:pt>
                <c:pt idx="162">
                  <c:v>164</c:v>
                </c:pt>
                <c:pt idx="163">
                  <c:v>178</c:v>
                </c:pt>
                <c:pt idx="164">
                  <c:v>156</c:v>
                </c:pt>
                <c:pt idx="165">
                  <c:v>165</c:v>
                </c:pt>
                <c:pt idx="166">
                  <c:v>162</c:v>
                </c:pt>
                <c:pt idx="167">
                  <c:v>167</c:v>
                </c:pt>
                <c:pt idx="168">
                  <c:v>165</c:v>
                </c:pt>
                <c:pt idx="169">
                  <c:v>177</c:v>
                </c:pt>
                <c:pt idx="170">
                  <c:v>161</c:v>
                </c:pt>
                <c:pt idx="171">
                  <c:v>163</c:v>
                </c:pt>
                <c:pt idx="172">
                  <c:v>166</c:v>
                </c:pt>
                <c:pt idx="173">
                  <c:v>182</c:v>
                </c:pt>
                <c:pt idx="174">
                  <c:v>167</c:v>
                </c:pt>
                <c:pt idx="175">
                  <c:v>167</c:v>
                </c:pt>
                <c:pt idx="176">
                  <c:v>171</c:v>
                </c:pt>
                <c:pt idx="177">
                  <c:v>182</c:v>
                </c:pt>
                <c:pt idx="178">
                  <c:v>169</c:v>
                </c:pt>
                <c:pt idx="179">
                  <c:v>172</c:v>
                </c:pt>
                <c:pt idx="180">
                  <c:v>179</c:v>
                </c:pt>
                <c:pt idx="181">
                  <c:v>179</c:v>
                </c:pt>
                <c:pt idx="182">
                  <c:v>173</c:v>
                </c:pt>
                <c:pt idx="183">
                  <c:v>169</c:v>
                </c:pt>
                <c:pt idx="184">
                  <c:v>161</c:v>
                </c:pt>
                <c:pt idx="185">
                  <c:v>165</c:v>
                </c:pt>
                <c:pt idx="186">
                  <c:v>165</c:v>
                </c:pt>
                <c:pt idx="187">
                  <c:v>162</c:v>
                </c:pt>
                <c:pt idx="188">
                  <c:v>167</c:v>
                </c:pt>
                <c:pt idx="189">
                  <c:v>168</c:v>
                </c:pt>
                <c:pt idx="190">
                  <c:v>170</c:v>
                </c:pt>
                <c:pt idx="191">
                  <c:v>162</c:v>
                </c:pt>
                <c:pt idx="192">
                  <c:v>168</c:v>
                </c:pt>
                <c:pt idx="193">
                  <c:v>163</c:v>
                </c:pt>
                <c:pt idx="194">
                  <c:v>175</c:v>
                </c:pt>
                <c:pt idx="195">
                  <c:v>163</c:v>
                </c:pt>
                <c:pt idx="196">
                  <c:v>166</c:v>
                </c:pt>
                <c:pt idx="197">
                  <c:v>166</c:v>
                </c:pt>
                <c:pt idx="198">
                  <c:v>173</c:v>
                </c:pt>
                <c:pt idx="199">
                  <c:v>166</c:v>
                </c:pt>
              </c:numCache>
            </c:numRef>
          </c:xVal>
          <c:yVal>
            <c:numRef>
              <c:f>'8'!$C$2:$C$201</c:f>
              <c:numCache>
                <c:formatCode>General</c:formatCode>
                <c:ptCount val="200"/>
                <c:pt idx="0">
                  <c:v>61</c:v>
                </c:pt>
                <c:pt idx="1">
                  <c:v>69</c:v>
                </c:pt>
                <c:pt idx="2">
                  <c:v>70</c:v>
                </c:pt>
                <c:pt idx="3">
                  <c:v>60</c:v>
                </c:pt>
                <c:pt idx="4">
                  <c:v>69</c:v>
                </c:pt>
                <c:pt idx="5">
                  <c:v>70</c:v>
                </c:pt>
                <c:pt idx="6">
                  <c:v>58</c:v>
                </c:pt>
                <c:pt idx="7">
                  <c:v>64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55</c:v>
                </c:pt>
                <c:pt idx="12">
                  <c:v>63</c:v>
                </c:pt>
                <c:pt idx="13">
                  <c:v>77</c:v>
                </c:pt>
                <c:pt idx="14">
                  <c:v>64</c:v>
                </c:pt>
                <c:pt idx="15">
                  <c:v>63</c:v>
                </c:pt>
                <c:pt idx="16">
                  <c:v>78</c:v>
                </c:pt>
                <c:pt idx="17">
                  <c:v>75</c:v>
                </c:pt>
                <c:pt idx="18">
                  <c:v>74</c:v>
                </c:pt>
                <c:pt idx="19">
                  <c:v>63</c:v>
                </c:pt>
                <c:pt idx="20">
                  <c:v>75</c:v>
                </c:pt>
                <c:pt idx="21">
                  <c:v>54</c:v>
                </c:pt>
                <c:pt idx="22">
                  <c:v>66</c:v>
                </c:pt>
                <c:pt idx="23">
                  <c:v>67</c:v>
                </c:pt>
                <c:pt idx="24">
                  <c:v>62</c:v>
                </c:pt>
                <c:pt idx="25">
                  <c:v>65</c:v>
                </c:pt>
                <c:pt idx="26">
                  <c:v>66</c:v>
                </c:pt>
                <c:pt idx="27">
                  <c:v>61</c:v>
                </c:pt>
                <c:pt idx="28">
                  <c:v>66</c:v>
                </c:pt>
                <c:pt idx="29">
                  <c:v>75</c:v>
                </c:pt>
                <c:pt idx="30">
                  <c:v>53</c:v>
                </c:pt>
                <c:pt idx="31">
                  <c:v>55</c:v>
                </c:pt>
                <c:pt idx="32">
                  <c:v>66</c:v>
                </c:pt>
                <c:pt idx="33">
                  <c:v>55</c:v>
                </c:pt>
                <c:pt idx="34">
                  <c:v>65</c:v>
                </c:pt>
                <c:pt idx="35">
                  <c:v>63</c:v>
                </c:pt>
                <c:pt idx="36">
                  <c:v>68</c:v>
                </c:pt>
                <c:pt idx="37">
                  <c:v>62</c:v>
                </c:pt>
                <c:pt idx="38">
                  <c:v>75</c:v>
                </c:pt>
                <c:pt idx="39">
                  <c:v>67</c:v>
                </c:pt>
                <c:pt idx="40">
                  <c:v>56</c:v>
                </c:pt>
                <c:pt idx="41">
                  <c:v>65</c:v>
                </c:pt>
                <c:pt idx="42">
                  <c:v>63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57</c:v>
                </c:pt>
                <c:pt idx="47">
                  <c:v>75</c:v>
                </c:pt>
                <c:pt idx="48">
                  <c:v>53</c:v>
                </c:pt>
                <c:pt idx="49">
                  <c:v>69</c:v>
                </c:pt>
                <c:pt idx="50">
                  <c:v>67</c:v>
                </c:pt>
                <c:pt idx="51">
                  <c:v>60</c:v>
                </c:pt>
                <c:pt idx="52">
                  <c:v>60</c:v>
                </c:pt>
                <c:pt idx="53">
                  <c:v>72</c:v>
                </c:pt>
                <c:pt idx="54">
                  <c:v>65</c:v>
                </c:pt>
                <c:pt idx="55">
                  <c:v>62</c:v>
                </c:pt>
                <c:pt idx="56">
                  <c:v>56</c:v>
                </c:pt>
                <c:pt idx="57">
                  <c:v>63</c:v>
                </c:pt>
                <c:pt idx="58">
                  <c:v>65</c:v>
                </c:pt>
                <c:pt idx="59">
                  <c:v>75</c:v>
                </c:pt>
                <c:pt idx="60">
                  <c:v>54</c:v>
                </c:pt>
                <c:pt idx="61">
                  <c:v>75</c:v>
                </c:pt>
                <c:pt idx="62">
                  <c:v>67</c:v>
                </c:pt>
                <c:pt idx="63">
                  <c:v>55</c:v>
                </c:pt>
                <c:pt idx="64">
                  <c:v>66</c:v>
                </c:pt>
                <c:pt idx="65">
                  <c:v>67</c:v>
                </c:pt>
                <c:pt idx="66">
                  <c:v>64</c:v>
                </c:pt>
                <c:pt idx="67">
                  <c:v>80</c:v>
                </c:pt>
                <c:pt idx="68">
                  <c:v>62</c:v>
                </c:pt>
                <c:pt idx="69">
                  <c:v>62</c:v>
                </c:pt>
                <c:pt idx="70">
                  <c:v>51</c:v>
                </c:pt>
                <c:pt idx="71">
                  <c:v>66</c:v>
                </c:pt>
                <c:pt idx="72">
                  <c:v>53</c:v>
                </c:pt>
                <c:pt idx="73">
                  <c:v>62</c:v>
                </c:pt>
                <c:pt idx="74">
                  <c:v>67</c:v>
                </c:pt>
                <c:pt idx="75">
                  <c:v>63</c:v>
                </c:pt>
                <c:pt idx="76">
                  <c:v>64</c:v>
                </c:pt>
                <c:pt idx="77">
                  <c:v>63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59</c:v>
                </c:pt>
                <c:pt idx="82">
                  <c:v>78</c:v>
                </c:pt>
                <c:pt idx="83">
                  <c:v>55</c:v>
                </c:pt>
                <c:pt idx="84">
                  <c:v>64</c:v>
                </c:pt>
                <c:pt idx="85">
                  <c:v>64</c:v>
                </c:pt>
                <c:pt idx="86">
                  <c:v>58</c:v>
                </c:pt>
                <c:pt idx="87">
                  <c:v>63</c:v>
                </c:pt>
                <c:pt idx="88">
                  <c:v>69</c:v>
                </c:pt>
                <c:pt idx="89">
                  <c:v>76</c:v>
                </c:pt>
                <c:pt idx="90">
                  <c:v>71</c:v>
                </c:pt>
                <c:pt idx="91">
                  <c:v>75</c:v>
                </c:pt>
                <c:pt idx="92">
                  <c:v>56</c:v>
                </c:pt>
                <c:pt idx="93">
                  <c:v>58</c:v>
                </c:pt>
                <c:pt idx="94">
                  <c:v>72</c:v>
                </c:pt>
                <c:pt idx="95">
                  <c:v>66</c:v>
                </c:pt>
                <c:pt idx="96">
                  <c:v>57</c:v>
                </c:pt>
                <c:pt idx="97">
                  <c:v>66</c:v>
                </c:pt>
                <c:pt idx="98">
                  <c:v>60</c:v>
                </c:pt>
                <c:pt idx="99">
                  <c:v>71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66</c:v>
                </c:pt>
                <c:pt idx="151">
                  <c:v>68</c:v>
                </c:pt>
                <c:pt idx="152">
                  <c:v>60</c:v>
                </c:pt>
                <c:pt idx="153">
                  <c:v>73</c:v>
                </c:pt>
                <c:pt idx="154">
                  <c:v>60</c:v>
                </c:pt>
                <c:pt idx="155">
                  <c:v>78</c:v>
                </c:pt>
                <c:pt idx="156">
                  <c:v>57</c:v>
                </c:pt>
                <c:pt idx="157">
                  <c:v>77</c:v>
                </c:pt>
                <c:pt idx="158">
                  <c:v>66</c:v>
                </c:pt>
                <c:pt idx="159">
                  <c:v>73</c:v>
                </c:pt>
                <c:pt idx="160">
                  <c:v>66</c:v>
                </c:pt>
                <c:pt idx="161">
                  <c:v>55</c:v>
                </c:pt>
                <c:pt idx="162">
                  <c:v>70</c:v>
                </c:pt>
                <c:pt idx="163">
                  <c:v>80</c:v>
                </c:pt>
                <c:pt idx="164">
                  <c:v>53</c:v>
                </c:pt>
                <c:pt idx="165">
                  <c:v>59</c:v>
                </c:pt>
                <c:pt idx="166">
                  <c:v>58</c:v>
                </c:pt>
                <c:pt idx="167">
                  <c:v>64</c:v>
                </c:pt>
                <c:pt idx="168">
                  <c:v>68</c:v>
                </c:pt>
                <c:pt idx="169">
                  <c:v>70</c:v>
                </c:pt>
                <c:pt idx="170">
                  <c:v>61</c:v>
                </c:pt>
                <c:pt idx="171">
                  <c:v>58</c:v>
                </c:pt>
                <c:pt idx="172">
                  <c:v>63</c:v>
                </c:pt>
                <c:pt idx="173">
                  <c:v>76</c:v>
                </c:pt>
                <c:pt idx="174">
                  <c:v>64</c:v>
                </c:pt>
                <c:pt idx="175">
                  <c:v>57</c:v>
                </c:pt>
                <c:pt idx="176">
                  <c:v>65</c:v>
                </c:pt>
                <c:pt idx="177">
                  <c:v>66</c:v>
                </c:pt>
                <c:pt idx="178">
                  <c:v>58</c:v>
                </c:pt>
                <c:pt idx="179">
                  <c:v>64</c:v>
                </c:pt>
                <c:pt idx="180">
                  <c:v>69</c:v>
                </c:pt>
                <c:pt idx="181">
                  <c:v>63</c:v>
                </c:pt>
                <c:pt idx="182">
                  <c:v>68</c:v>
                </c:pt>
                <c:pt idx="183">
                  <c:v>70</c:v>
                </c:pt>
                <c:pt idx="184">
                  <c:v>57</c:v>
                </c:pt>
                <c:pt idx="185">
                  <c:v>61</c:v>
                </c:pt>
                <c:pt idx="186">
                  <c:v>63</c:v>
                </c:pt>
                <c:pt idx="187">
                  <c:v>60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64</c:v>
                </c:pt>
                <c:pt idx="192">
                  <c:v>66</c:v>
                </c:pt>
                <c:pt idx="193">
                  <c:v>65</c:v>
                </c:pt>
                <c:pt idx="194">
                  <c:v>78</c:v>
                </c:pt>
                <c:pt idx="195">
                  <c:v>58</c:v>
                </c:pt>
                <c:pt idx="196">
                  <c:v>67</c:v>
                </c:pt>
                <c:pt idx="197">
                  <c:v>64</c:v>
                </c:pt>
                <c:pt idx="198">
                  <c:v>78</c:v>
                </c:pt>
                <c:pt idx="1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8-484F-80A8-C837D0A45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336575"/>
        <c:axId val="1801157871"/>
      </c:scatterChart>
      <c:valAx>
        <c:axId val="1818336575"/>
        <c:scaling>
          <c:orientation val="minMax"/>
          <c:max val="200"/>
          <c:min val="15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1157871"/>
        <c:crosses val="autoZero"/>
        <c:crossBetween val="midCat"/>
      </c:valAx>
      <c:valAx>
        <c:axId val="180115787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8336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'10'!$E$3:$N$3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'10'!$E$16:$N$16</c:f>
              <c:numCache>
                <c:formatCode>General</c:formatCode>
                <c:ptCount val="10"/>
                <c:pt idx="0">
                  <c:v>58.268982339137949</c:v>
                </c:pt>
                <c:pt idx="1">
                  <c:v>60.712060405461322</c:v>
                </c:pt>
                <c:pt idx="2">
                  <c:v>63.62207546637314</c:v>
                </c:pt>
                <c:pt idx="3">
                  <c:v>65.825074018655883</c:v>
                </c:pt>
                <c:pt idx="4">
                  <c:v>71.160857391398906</c:v>
                </c:pt>
                <c:pt idx="5">
                  <c:v>70.247846316641272</c:v>
                </c:pt>
                <c:pt idx="6">
                  <c:v>72.593161900369026</c:v>
                </c:pt>
                <c:pt idx="7">
                  <c:v>64.05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25-884F-B934-160809BDFB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'10'!$B$32:$C$32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'10'!$B$33:$C$33</c:f>
              <c:numCache>
                <c:formatCode>General</c:formatCode>
                <c:ptCount val="2"/>
                <c:pt idx="0">
                  <c:v>52.772156481486576</c:v>
                </c:pt>
                <c:pt idx="1">
                  <c:v>86.742880433446587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25-884F-B934-160809BD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110991"/>
        <c:axId val="1003325487"/>
      </c:scatterChart>
      <c:valAx>
        <c:axId val="1016110991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325487"/>
        <c:crosses val="autoZero"/>
        <c:crossBetween val="midCat"/>
      </c:valAx>
      <c:valAx>
        <c:axId val="100332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11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2</xdr:row>
      <xdr:rowOff>69850</xdr:rowOff>
    </xdr:from>
    <xdr:to>
      <xdr:col>22</xdr:col>
      <xdr:colOff>469900</xdr:colOff>
      <xdr:row>21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F017511-37EF-F54C-88E7-0705547F0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514350</xdr:colOff>
      <xdr:row>23</xdr:row>
      <xdr:rowOff>44450</xdr:rowOff>
    </xdr:from>
    <xdr:to>
      <xdr:col>25</xdr:col>
      <xdr:colOff>76200</xdr:colOff>
      <xdr:row>37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E08C270-7610-324E-ACF7-1E8818C0E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184150</xdr:colOff>
      <xdr:row>31</xdr:row>
      <xdr:rowOff>31750</xdr:rowOff>
    </xdr:from>
    <xdr:to>
      <xdr:col>11</xdr:col>
      <xdr:colOff>736600</xdr:colOff>
      <xdr:row>50</xdr:row>
      <xdr:rowOff>12700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0ABAB16-C800-D945-8E44-678F952D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146050</xdr:colOff>
      <xdr:row>25</xdr:row>
      <xdr:rowOff>31750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8E1A3E-BCD0-9641-AA36-E6A05EA029F7}"/>
            </a:ext>
          </a:extLst>
        </xdr:cNvPr>
        <xdr:cNvSpPr txBox="1"/>
      </xdr:nvSpPr>
      <xdr:spPr>
        <a:xfrm>
          <a:off x="10775950" y="5111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2</xdr:row>
      <xdr:rowOff>171450</xdr:rowOff>
    </xdr:from>
    <xdr:to>
      <xdr:col>15</xdr:col>
      <xdr:colOff>647700</xdr:colOff>
      <xdr:row>29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574669E-DCD0-7941-9273-354BC6A59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641350</xdr:colOff>
      <xdr:row>20</xdr:row>
      <xdr:rowOff>133350</xdr:rowOff>
    </xdr:from>
    <xdr:to>
      <xdr:col>16</xdr:col>
      <xdr:colOff>1384300</xdr:colOff>
      <xdr:row>40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F208FE6-14C2-CB41-9358-552A9D4CF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4A3A-8BB8-7345-9F54-C9FCBC095AF7}">
  <dimension ref="A1:L51"/>
  <sheetViews>
    <sheetView workbookViewId="0">
      <selection activeCell="O20" sqref="O20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>
      <c r="A2" s="2">
        <v>1</v>
      </c>
      <c r="B2" s="2">
        <v>160</v>
      </c>
      <c r="C2" s="2">
        <v>61</v>
      </c>
      <c r="D2" s="2">
        <v>51</v>
      </c>
      <c r="E2" s="2">
        <v>165</v>
      </c>
      <c r="F2" s="2">
        <v>67</v>
      </c>
      <c r="G2" s="2">
        <v>101</v>
      </c>
      <c r="H2" s="2">
        <v>162</v>
      </c>
      <c r="I2" s="2">
        <v>66</v>
      </c>
      <c r="J2" s="2">
        <v>151</v>
      </c>
      <c r="K2" s="2">
        <v>170</v>
      </c>
      <c r="L2" s="2">
        <v>66</v>
      </c>
    </row>
    <row r="3" spans="1:12">
      <c r="A3" s="2">
        <v>2</v>
      </c>
      <c r="B3" s="2">
        <v>178</v>
      </c>
      <c r="C3" s="2">
        <v>69</v>
      </c>
      <c r="D3" s="2">
        <v>52</v>
      </c>
      <c r="E3" s="2">
        <v>162</v>
      </c>
      <c r="F3" s="2">
        <v>60</v>
      </c>
      <c r="G3" s="2">
        <v>102</v>
      </c>
      <c r="H3" s="2">
        <v>166</v>
      </c>
      <c r="I3" s="2">
        <v>64</v>
      </c>
      <c r="J3" s="2">
        <v>152</v>
      </c>
      <c r="K3" s="2">
        <v>174</v>
      </c>
      <c r="L3" s="2">
        <v>68</v>
      </c>
    </row>
    <row r="4" spans="1:12">
      <c r="A4" s="2">
        <v>3</v>
      </c>
      <c r="B4" s="2">
        <v>170</v>
      </c>
      <c r="C4" s="2">
        <v>70</v>
      </c>
      <c r="D4" s="2">
        <v>53</v>
      </c>
      <c r="E4" s="2">
        <v>171</v>
      </c>
      <c r="F4" s="2">
        <v>60</v>
      </c>
      <c r="G4" s="2">
        <v>103</v>
      </c>
      <c r="H4" s="2">
        <v>172</v>
      </c>
      <c r="I4" s="2">
        <v>59</v>
      </c>
      <c r="J4" s="2">
        <v>153</v>
      </c>
      <c r="K4" s="2">
        <v>178</v>
      </c>
      <c r="L4" s="2">
        <v>60</v>
      </c>
    </row>
    <row r="5" spans="1:12">
      <c r="A5" s="2">
        <v>4</v>
      </c>
      <c r="B5" s="2">
        <v>168</v>
      </c>
      <c r="C5" s="2">
        <v>60</v>
      </c>
      <c r="D5" s="2">
        <v>54</v>
      </c>
      <c r="E5" s="2">
        <v>172</v>
      </c>
      <c r="F5" s="2">
        <v>72</v>
      </c>
      <c r="G5" s="2">
        <v>104</v>
      </c>
      <c r="H5" s="2">
        <v>169</v>
      </c>
      <c r="I5" s="2">
        <v>68</v>
      </c>
      <c r="J5" s="2">
        <v>154</v>
      </c>
      <c r="K5" s="2">
        <v>178</v>
      </c>
      <c r="L5" s="2">
        <v>73</v>
      </c>
    </row>
    <row r="6" spans="1:12">
      <c r="A6" s="2">
        <v>5</v>
      </c>
      <c r="B6" s="2">
        <v>173</v>
      </c>
      <c r="C6" s="2">
        <v>69</v>
      </c>
      <c r="D6" s="2">
        <v>55</v>
      </c>
      <c r="E6" s="2">
        <v>171</v>
      </c>
      <c r="F6" s="2">
        <v>65</v>
      </c>
      <c r="G6" s="2">
        <v>105</v>
      </c>
      <c r="H6" s="2">
        <v>176</v>
      </c>
      <c r="I6" s="2">
        <v>70</v>
      </c>
      <c r="J6" s="2">
        <v>155</v>
      </c>
      <c r="K6" s="2">
        <v>161</v>
      </c>
      <c r="L6" s="2">
        <v>60</v>
      </c>
    </row>
    <row r="7" spans="1:12">
      <c r="A7" s="2">
        <v>6</v>
      </c>
      <c r="B7" s="2">
        <v>176</v>
      </c>
      <c r="C7" s="2">
        <v>70</v>
      </c>
      <c r="D7" s="2">
        <v>56</v>
      </c>
      <c r="E7" s="2">
        <v>166</v>
      </c>
      <c r="F7" s="2">
        <v>62</v>
      </c>
      <c r="G7" s="2">
        <v>106</v>
      </c>
      <c r="H7" s="2">
        <v>167</v>
      </c>
      <c r="I7" s="2">
        <v>70</v>
      </c>
      <c r="J7" s="2">
        <v>156</v>
      </c>
      <c r="K7" s="2">
        <v>173</v>
      </c>
      <c r="L7" s="2">
        <v>78</v>
      </c>
    </row>
    <row r="8" spans="1:12">
      <c r="A8" s="2">
        <v>7</v>
      </c>
      <c r="B8" s="2">
        <v>170</v>
      </c>
      <c r="C8" s="2">
        <v>58</v>
      </c>
      <c r="D8" s="2">
        <v>57</v>
      </c>
      <c r="E8" s="2">
        <v>164</v>
      </c>
      <c r="F8" s="2">
        <v>56</v>
      </c>
      <c r="G8" s="2">
        <v>107</v>
      </c>
      <c r="H8" s="2">
        <v>167</v>
      </c>
      <c r="I8" s="2">
        <v>62</v>
      </c>
      <c r="J8" s="2">
        <v>157</v>
      </c>
      <c r="K8" s="2">
        <v>164</v>
      </c>
      <c r="L8" s="2">
        <v>57</v>
      </c>
    </row>
    <row r="9" spans="1:12">
      <c r="A9" s="2">
        <v>8</v>
      </c>
      <c r="B9" s="2">
        <v>163</v>
      </c>
      <c r="C9" s="2">
        <v>64</v>
      </c>
      <c r="D9" s="2">
        <v>58</v>
      </c>
      <c r="E9" s="2">
        <v>164</v>
      </c>
      <c r="F9" s="2">
        <v>63</v>
      </c>
      <c r="G9" s="2">
        <v>108</v>
      </c>
      <c r="H9" s="2">
        <v>168</v>
      </c>
      <c r="I9" s="2">
        <v>67</v>
      </c>
      <c r="J9" s="2">
        <v>158</v>
      </c>
      <c r="K9" s="2">
        <v>176</v>
      </c>
      <c r="L9" s="2">
        <v>77</v>
      </c>
    </row>
    <row r="10" spans="1:12">
      <c r="A10" s="2">
        <v>9</v>
      </c>
      <c r="B10" s="2">
        <v>165</v>
      </c>
      <c r="C10" s="2">
        <v>57</v>
      </c>
      <c r="D10" s="2">
        <v>59</v>
      </c>
      <c r="E10" s="2">
        <v>169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165</v>
      </c>
      <c r="L10" s="2">
        <v>66</v>
      </c>
    </row>
    <row r="11" spans="1:12">
      <c r="A11" s="2">
        <v>10</v>
      </c>
      <c r="B11" s="2">
        <v>165</v>
      </c>
      <c r="C11" s="2">
        <v>60</v>
      </c>
      <c r="D11" s="2">
        <v>60</v>
      </c>
      <c r="E11" s="2">
        <v>169</v>
      </c>
      <c r="F11" s="2">
        <v>75</v>
      </c>
      <c r="G11" s="2">
        <v>110</v>
      </c>
      <c r="H11" s="2">
        <v>169</v>
      </c>
      <c r="I11" s="2">
        <v>62</v>
      </c>
      <c r="J11" s="2">
        <v>160</v>
      </c>
      <c r="K11" s="2">
        <v>174</v>
      </c>
      <c r="L11" s="2">
        <v>73</v>
      </c>
    </row>
    <row r="12" spans="1:12">
      <c r="A12" s="2">
        <v>11</v>
      </c>
      <c r="B12" s="2">
        <v>170</v>
      </c>
      <c r="C12" s="2">
        <v>61</v>
      </c>
      <c r="D12" s="2">
        <v>61</v>
      </c>
      <c r="E12" s="2">
        <v>163</v>
      </c>
      <c r="F12" s="2">
        <v>54</v>
      </c>
      <c r="G12" s="2">
        <v>111</v>
      </c>
      <c r="H12" s="2">
        <v>167</v>
      </c>
      <c r="I12" s="2">
        <v>64</v>
      </c>
      <c r="J12" s="2">
        <v>161</v>
      </c>
      <c r="K12" s="2">
        <v>164</v>
      </c>
      <c r="L12" s="2">
        <v>66</v>
      </c>
    </row>
    <row r="13" spans="1:12">
      <c r="A13" s="2">
        <v>12</v>
      </c>
      <c r="B13" s="2">
        <v>166</v>
      </c>
      <c r="C13" s="2">
        <v>55</v>
      </c>
      <c r="D13" s="2">
        <v>62</v>
      </c>
      <c r="E13" s="2">
        <v>173</v>
      </c>
      <c r="F13" s="2">
        <v>75</v>
      </c>
      <c r="G13" s="2">
        <v>112</v>
      </c>
      <c r="H13" s="2">
        <v>196</v>
      </c>
      <c r="I13" s="2">
        <v>60</v>
      </c>
      <c r="J13" s="2">
        <v>162</v>
      </c>
      <c r="K13" s="2">
        <v>169</v>
      </c>
      <c r="L13" s="2">
        <v>55</v>
      </c>
    </row>
    <row r="14" spans="1:12">
      <c r="A14" s="2">
        <v>13</v>
      </c>
      <c r="B14" s="2">
        <v>165</v>
      </c>
      <c r="C14" s="2">
        <v>63</v>
      </c>
      <c r="D14" s="2">
        <v>63</v>
      </c>
      <c r="E14" s="2">
        <v>176</v>
      </c>
      <c r="F14" s="2">
        <v>67</v>
      </c>
      <c r="G14" s="2">
        <v>113</v>
      </c>
      <c r="H14" s="2">
        <v>169</v>
      </c>
      <c r="I14" s="2">
        <v>63</v>
      </c>
      <c r="J14" s="2">
        <v>163</v>
      </c>
      <c r="K14" s="2">
        <v>164</v>
      </c>
      <c r="L14" s="2">
        <v>70</v>
      </c>
    </row>
    <row r="15" spans="1:12">
      <c r="A15" s="2">
        <v>14</v>
      </c>
      <c r="B15" s="2">
        <v>181</v>
      </c>
      <c r="C15" s="2">
        <v>77</v>
      </c>
      <c r="D15" s="2">
        <v>64</v>
      </c>
      <c r="E15" s="2">
        <v>168</v>
      </c>
      <c r="F15" s="2">
        <v>55</v>
      </c>
      <c r="G15" s="2">
        <v>114</v>
      </c>
      <c r="H15" s="2">
        <v>163</v>
      </c>
      <c r="I15" s="2">
        <v>65</v>
      </c>
      <c r="J15" s="2">
        <v>164</v>
      </c>
      <c r="K15" s="2">
        <v>178</v>
      </c>
      <c r="L15" s="2">
        <v>80</v>
      </c>
    </row>
    <row r="16" spans="1:12">
      <c r="A16" s="2">
        <v>15</v>
      </c>
      <c r="B16" s="2">
        <v>172</v>
      </c>
      <c r="C16" s="2">
        <v>64</v>
      </c>
      <c r="D16" s="2">
        <v>65</v>
      </c>
      <c r="E16" s="2">
        <v>169</v>
      </c>
      <c r="F16" s="2">
        <v>66</v>
      </c>
      <c r="G16" s="2">
        <v>115</v>
      </c>
      <c r="H16" s="2">
        <v>164</v>
      </c>
      <c r="I16" s="2">
        <v>65</v>
      </c>
      <c r="J16" s="2">
        <v>165</v>
      </c>
      <c r="K16" s="2">
        <v>156</v>
      </c>
      <c r="L16" s="2">
        <v>53</v>
      </c>
    </row>
    <row r="17" spans="1:12">
      <c r="A17" s="2">
        <v>16</v>
      </c>
      <c r="B17" s="2">
        <v>165</v>
      </c>
      <c r="C17" s="2">
        <v>63</v>
      </c>
      <c r="D17" s="2">
        <v>66</v>
      </c>
      <c r="E17" s="2">
        <v>168</v>
      </c>
      <c r="F17" s="2">
        <v>67</v>
      </c>
      <c r="G17" s="2">
        <v>116</v>
      </c>
      <c r="H17" s="2">
        <v>164</v>
      </c>
      <c r="I17" s="2">
        <v>62</v>
      </c>
      <c r="J17" s="2">
        <v>166</v>
      </c>
      <c r="K17" s="2">
        <v>165</v>
      </c>
      <c r="L17" s="2">
        <v>59</v>
      </c>
    </row>
    <row r="18" spans="1:12">
      <c r="A18" s="2">
        <v>17</v>
      </c>
      <c r="B18" s="2">
        <v>172</v>
      </c>
      <c r="C18" s="2">
        <v>78</v>
      </c>
      <c r="D18" s="2">
        <v>67</v>
      </c>
      <c r="E18" s="2">
        <v>166</v>
      </c>
      <c r="F18" s="2">
        <v>64</v>
      </c>
      <c r="G18" s="2">
        <v>117</v>
      </c>
      <c r="H18" s="2">
        <v>164</v>
      </c>
      <c r="I18" s="2">
        <v>57</v>
      </c>
      <c r="J18" s="2">
        <v>167</v>
      </c>
      <c r="K18" s="2">
        <v>162</v>
      </c>
      <c r="L18" s="2">
        <v>58</v>
      </c>
    </row>
    <row r="19" spans="1:12">
      <c r="A19" s="2">
        <v>18</v>
      </c>
      <c r="B19" s="2">
        <v>178</v>
      </c>
      <c r="C19" s="2">
        <v>75</v>
      </c>
      <c r="D19" s="2">
        <v>68</v>
      </c>
      <c r="E19" s="2">
        <v>178</v>
      </c>
      <c r="F19" s="2">
        <v>80</v>
      </c>
      <c r="G19" s="2">
        <v>118</v>
      </c>
      <c r="H19" s="2">
        <v>178</v>
      </c>
      <c r="I19" s="2">
        <v>71</v>
      </c>
      <c r="J19" s="2">
        <v>168</v>
      </c>
      <c r="K19" s="2">
        <v>167</v>
      </c>
      <c r="L19" s="2">
        <v>64</v>
      </c>
    </row>
    <row r="20" spans="1:12">
      <c r="A20" s="2">
        <v>19</v>
      </c>
      <c r="B20" s="2">
        <v>169</v>
      </c>
      <c r="C20" s="2">
        <v>74</v>
      </c>
      <c r="D20" s="2">
        <v>69</v>
      </c>
      <c r="E20" s="2">
        <v>165</v>
      </c>
      <c r="F20" s="2">
        <v>62</v>
      </c>
      <c r="G20" s="2">
        <v>119</v>
      </c>
      <c r="H20" s="2">
        <v>176</v>
      </c>
      <c r="I20" s="2">
        <v>65</v>
      </c>
      <c r="J20" s="2">
        <v>169</v>
      </c>
      <c r="K20" s="2">
        <v>165</v>
      </c>
      <c r="L20" s="2">
        <v>68</v>
      </c>
    </row>
    <row r="21" spans="1:12">
      <c r="A21" s="2">
        <v>20</v>
      </c>
      <c r="B21" s="2">
        <v>165</v>
      </c>
      <c r="C21" s="2">
        <v>63</v>
      </c>
      <c r="D21" s="2">
        <v>70</v>
      </c>
      <c r="E21" s="2">
        <v>164</v>
      </c>
      <c r="F21" s="2">
        <v>62</v>
      </c>
      <c r="G21" s="2">
        <v>120</v>
      </c>
      <c r="H21" s="2">
        <v>167</v>
      </c>
      <c r="I21" s="2">
        <v>57</v>
      </c>
      <c r="J21" s="2">
        <v>170</v>
      </c>
      <c r="K21" s="2">
        <v>177</v>
      </c>
      <c r="L21" s="2">
        <v>70</v>
      </c>
    </row>
    <row r="22" spans="1:12">
      <c r="A22" s="2">
        <v>21</v>
      </c>
      <c r="B22" s="2">
        <v>174</v>
      </c>
      <c r="C22" s="2">
        <v>75</v>
      </c>
      <c r="D22" s="2">
        <v>71</v>
      </c>
      <c r="E22" s="2">
        <v>161</v>
      </c>
      <c r="F22" s="2">
        <v>51</v>
      </c>
      <c r="G22" s="2">
        <v>121</v>
      </c>
      <c r="H22" s="2">
        <v>165</v>
      </c>
      <c r="I22" s="2">
        <v>66</v>
      </c>
      <c r="J22" s="2">
        <v>171</v>
      </c>
      <c r="K22" s="2">
        <v>161</v>
      </c>
      <c r="L22" s="2">
        <v>61</v>
      </c>
    </row>
    <row r="23" spans="1:12">
      <c r="A23" s="2">
        <v>22</v>
      </c>
      <c r="B23" s="2">
        <v>159</v>
      </c>
      <c r="C23" s="2">
        <v>54</v>
      </c>
      <c r="D23" s="2">
        <v>72</v>
      </c>
      <c r="E23" s="2">
        <v>170</v>
      </c>
      <c r="F23" s="2">
        <v>66</v>
      </c>
      <c r="G23" s="2">
        <v>122</v>
      </c>
      <c r="H23" s="2">
        <v>172</v>
      </c>
      <c r="I23" s="2">
        <v>64</v>
      </c>
      <c r="J23" s="2">
        <v>172</v>
      </c>
      <c r="K23" s="2">
        <v>163</v>
      </c>
      <c r="L23" s="2">
        <v>58</v>
      </c>
    </row>
    <row r="24" spans="1:12">
      <c r="A24" s="2">
        <v>23</v>
      </c>
      <c r="B24" s="2">
        <v>171</v>
      </c>
      <c r="C24" s="2">
        <v>66</v>
      </c>
      <c r="D24" s="2">
        <v>73</v>
      </c>
      <c r="E24" s="2">
        <v>164</v>
      </c>
      <c r="F24" s="2">
        <v>53</v>
      </c>
      <c r="G24" s="2">
        <v>123</v>
      </c>
      <c r="H24" s="2">
        <v>168</v>
      </c>
      <c r="I24" s="2">
        <v>68</v>
      </c>
      <c r="J24" s="2">
        <v>173</v>
      </c>
      <c r="K24" s="2">
        <v>166</v>
      </c>
      <c r="L24" s="2">
        <v>63</v>
      </c>
    </row>
    <row r="25" spans="1:12">
      <c r="A25" s="2">
        <v>24</v>
      </c>
      <c r="B25" s="2">
        <v>169</v>
      </c>
      <c r="C25" s="2">
        <v>67</v>
      </c>
      <c r="D25" s="2">
        <v>74</v>
      </c>
      <c r="E25" s="2">
        <v>171</v>
      </c>
      <c r="F25" s="2">
        <v>62</v>
      </c>
      <c r="G25" s="2">
        <v>124</v>
      </c>
      <c r="H25" s="2">
        <v>170</v>
      </c>
      <c r="I25" s="2">
        <v>68</v>
      </c>
      <c r="J25" s="2">
        <v>174</v>
      </c>
      <c r="K25" s="2">
        <v>182</v>
      </c>
      <c r="L25" s="2">
        <v>76</v>
      </c>
    </row>
    <row r="26" spans="1:12">
      <c r="A26" s="2">
        <v>25</v>
      </c>
      <c r="B26" s="2">
        <v>176</v>
      </c>
      <c r="C26" s="2">
        <v>62</v>
      </c>
      <c r="D26" s="2">
        <v>75</v>
      </c>
      <c r="E26" s="2">
        <v>171</v>
      </c>
      <c r="F26" s="2">
        <v>67</v>
      </c>
      <c r="G26" s="2">
        <v>125</v>
      </c>
      <c r="H26" s="2">
        <v>187</v>
      </c>
      <c r="I26" s="2">
        <v>63</v>
      </c>
      <c r="J26" s="2">
        <v>175</v>
      </c>
      <c r="K26" s="2">
        <v>167</v>
      </c>
      <c r="L26" s="2">
        <v>64</v>
      </c>
    </row>
    <row r="27" spans="1:12">
      <c r="A27" s="2">
        <v>26</v>
      </c>
      <c r="B27" s="2">
        <v>170</v>
      </c>
      <c r="C27" s="2">
        <v>65</v>
      </c>
      <c r="D27" s="2">
        <v>76</v>
      </c>
      <c r="E27" s="2">
        <v>163</v>
      </c>
      <c r="F27" s="2">
        <v>63</v>
      </c>
      <c r="G27" s="2">
        <v>126</v>
      </c>
      <c r="H27" s="2">
        <v>165</v>
      </c>
      <c r="I27" s="2">
        <v>61</v>
      </c>
      <c r="J27" s="2">
        <v>176</v>
      </c>
      <c r="K27" s="2">
        <v>167</v>
      </c>
      <c r="L27" s="2">
        <v>57</v>
      </c>
    </row>
    <row r="28" spans="1:12">
      <c r="A28" s="2">
        <v>27</v>
      </c>
      <c r="B28" s="2">
        <v>170</v>
      </c>
      <c r="C28" s="2">
        <v>66</v>
      </c>
      <c r="D28" s="2">
        <v>77</v>
      </c>
      <c r="E28" s="2">
        <v>167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171</v>
      </c>
      <c r="L28" s="2">
        <v>65</v>
      </c>
    </row>
    <row r="29" spans="1:12">
      <c r="A29" s="2">
        <v>28</v>
      </c>
      <c r="B29" s="2">
        <v>165</v>
      </c>
      <c r="C29" s="2">
        <v>61</v>
      </c>
      <c r="D29" s="2">
        <v>78</v>
      </c>
      <c r="E29" s="2">
        <v>165</v>
      </c>
      <c r="F29" s="2">
        <v>63</v>
      </c>
      <c r="G29" s="2">
        <v>128</v>
      </c>
      <c r="H29" s="2">
        <v>171</v>
      </c>
      <c r="I29" s="2">
        <v>66</v>
      </c>
      <c r="J29" s="2">
        <v>178</v>
      </c>
      <c r="K29" s="2">
        <v>182</v>
      </c>
      <c r="L29" s="2">
        <v>66</v>
      </c>
    </row>
    <row r="30" spans="1:12">
      <c r="A30" s="2">
        <v>29</v>
      </c>
      <c r="B30" s="2">
        <v>162</v>
      </c>
      <c r="C30" s="2">
        <v>66</v>
      </c>
      <c r="D30" s="2">
        <v>79</v>
      </c>
      <c r="E30" s="2">
        <v>175</v>
      </c>
      <c r="F30" s="2">
        <v>66</v>
      </c>
      <c r="G30" s="2">
        <v>129</v>
      </c>
      <c r="H30" s="2">
        <v>169</v>
      </c>
      <c r="I30" s="2">
        <v>56</v>
      </c>
      <c r="J30" s="2">
        <v>179</v>
      </c>
      <c r="K30" s="2">
        <v>169</v>
      </c>
      <c r="L30" s="2">
        <v>58</v>
      </c>
    </row>
    <row r="31" spans="1:12">
      <c r="A31" s="2">
        <v>30</v>
      </c>
      <c r="B31" s="2">
        <v>175</v>
      </c>
      <c r="C31" s="2">
        <v>75</v>
      </c>
      <c r="D31" s="2">
        <v>80</v>
      </c>
      <c r="E31" s="2">
        <v>171</v>
      </c>
      <c r="F31" s="2">
        <v>66</v>
      </c>
      <c r="G31" s="2">
        <v>130</v>
      </c>
      <c r="H31" s="2">
        <v>163</v>
      </c>
      <c r="I31" s="2">
        <v>58</v>
      </c>
      <c r="J31" s="2">
        <v>180</v>
      </c>
      <c r="K31" s="2">
        <v>172</v>
      </c>
      <c r="L31" s="2">
        <v>64</v>
      </c>
    </row>
    <row r="32" spans="1:12">
      <c r="A32" s="2">
        <v>31</v>
      </c>
      <c r="B32" s="2">
        <v>157</v>
      </c>
      <c r="C32" s="2">
        <v>53</v>
      </c>
      <c r="D32" s="2">
        <v>81</v>
      </c>
      <c r="E32" s="2">
        <v>174</v>
      </c>
      <c r="F32" s="2">
        <v>67</v>
      </c>
      <c r="G32" s="2">
        <v>131</v>
      </c>
      <c r="H32" s="2">
        <v>161</v>
      </c>
      <c r="I32" s="2">
        <v>60</v>
      </c>
      <c r="J32" s="2">
        <v>181</v>
      </c>
      <c r="K32" s="2">
        <v>179</v>
      </c>
      <c r="L32" s="2">
        <v>69</v>
      </c>
    </row>
    <row r="33" spans="1:12">
      <c r="A33" s="2">
        <v>32</v>
      </c>
      <c r="B33" s="2">
        <v>161</v>
      </c>
      <c r="C33" s="2">
        <v>55</v>
      </c>
      <c r="D33" s="2">
        <v>82</v>
      </c>
      <c r="E33" s="2">
        <v>164</v>
      </c>
      <c r="F33" s="2">
        <v>59</v>
      </c>
      <c r="G33" s="2">
        <v>132</v>
      </c>
      <c r="H33" s="2">
        <v>175</v>
      </c>
      <c r="I33" s="2">
        <v>77</v>
      </c>
      <c r="J33" s="2">
        <v>182</v>
      </c>
      <c r="K33" s="2">
        <v>179</v>
      </c>
      <c r="L33" s="2">
        <v>63</v>
      </c>
    </row>
    <row r="34" spans="1:12">
      <c r="A34" s="2">
        <v>33</v>
      </c>
      <c r="B34" s="2">
        <v>172</v>
      </c>
      <c r="C34" s="2">
        <v>66</v>
      </c>
      <c r="D34" s="2">
        <v>83</v>
      </c>
      <c r="E34" s="2">
        <v>166</v>
      </c>
      <c r="F34" s="2">
        <v>78</v>
      </c>
      <c r="G34" s="2">
        <v>133</v>
      </c>
      <c r="H34" s="2">
        <v>172</v>
      </c>
      <c r="I34" s="2">
        <v>67</v>
      </c>
      <c r="J34" s="2">
        <v>183</v>
      </c>
      <c r="K34" s="2">
        <v>173</v>
      </c>
      <c r="L34" s="2">
        <v>68</v>
      </c>
    </row>
    <row r="35" spans="1:12">
      <c r="A35" s="2">
        <v>34</v>
      </c>
      <c r="B35" s="2">
        <v>159</v>
      </c>
      <c r="C35" s="2">
        <v>55</v>
      </c>
      <c r="D35" s="2">
        <v>84</v>
      </c>
      <c r="E35" s="2">
        <v>161</v>
      </c>
      <c r="F35" s="2">
        <v>55</v>
      </c>
      <c r="G35" s="2">
        <v>134</v>
      </c>
      <c r="H35" s="2">
        <v>176</v>
      </c>
      <c r="I35" s="2">
        <v>65</v>
      </c>
      <c r="J35" s="2">
        <v>184</v>
      </c>
      <c r="K35" s="2">
        <v>169</v>
      </c>
      <c r="L35" s="2">
        <v>70</v>
      </c>
    </row>
    <row r="36" spans="1:12">
      <c r="A36" s="2">
        <v>35</v>
      </c>
      <c r="B36" s="2">
        <v>162</v>
      </c>
      <c r="C36" s="2">
        <v>65</v>
      </c>
      <c r="D36" s="2">
        <v>85</v>
      </c>
      <c r="E36" s="2">
        <v>169</v>
      </c>
      <c r="F36" s="2">
        <v>64</v>
      </c>
      <c r="G36" s="2">
        <v>135</v>
      </c>
      <c r="H36" s="2">
        <v>180</v>
      </c>
      <c r="I36" s="2">
        <v>76</v>
      </c>
      <c r="J36" s="2">
        <v>185</v>
      </c>
      <c r="K36" s="2">
        <v>161</v>
      </c>
      <c r="L36" s="2">
        <v>57</v>
      </c>
    </row>
    <row r="37" spans="1:12">
      <c r="A37" s="2">
        <v>36</v>
      </c>
      <c r="B37" s="2">
        <v>167</v>
      </c>
      <c r="C37" s="2">
        <v>63</v>
      </c>
      <c r="D37" s="2">
        <v>86</v>
      </c>
      <c r="E37" s="2">
        <v>163</v>
      </c>
      <c r="F37" s="2">
        <v>64</v>
      </c>
      <c r="G37" s="2">
        <v>136</v>
      </c>
      <c r="H37" s="2">
        <v>172</v>
      </c>
      <c r="I37" s="2">
        <v>70</v>
      </c>
      <c r="J37" s="2">
        <v>186</v>
      </c>
      <c r="K37" s="2">
        <v>165</v>
      </c>
      <c r="L37" s="2">
        <v>61</v>
      </c>
    </row>
    <row r="38" spans="1:12">
      <c r="A38" s="2">
        <v>37</v>
      </c>
      <c r="B38" s="2">
        <v>159</v>
      </c>
      <c r="C38" s="2">
        <v>68</v>
      </c>
      <c r="D38" s="2">
        <v>87</v>
      </c>
      <c r="E38" s="2">
        <v>168</v>
      </c>
      <c r="F38" s="2">
        <v>58</v>
      </c>
      <c r="G38" s="2">
        <v>137</v>
      </c>
      <c r="H38" s="2">
        <v>174</v>
      </c>
      <c r="I38" s="2">
        <v>73</v>
      </c>
      <c r="J38" s="2">
        <v>187</v>
      </c>
      <c r="K38" s="2">
        <v>165</v>
      </c>
      <c r="L38" s="2">
        <v>63</v>
      </c>
    </row>
    <row r="39" spans="1:12">
      <c r="A39" s="2">
        <v>38</v>
      </c>
      <c r="B39" s="2">
        <v>160</v>
      </c>
      <c r="C39" s="2">
        <v>62</v>
      </c>
      <c r="D39" s="2">
        <v>88</v>
      </c>
      <c r="E39" s="2">
        <v>166</v>
      </c>
      <c r="F39" s="2">
        <v>63</v>
      </c>
      <c r="G39" s="2">
        <v>138</v>
      </c>
      <c r="H39" s="2">
        <v>164</v>
      </c>
      <c r="I39" s="2">
        <v>60</v>
      </c>
      <c r="J39" s="2">
        <v>188</v>
      </c>
      <c r="K39" s="2">
        <v>162</v>
      </c>
      <c r="L39" s="2">
        <v>60</v>
      </c>
    </row>
    <row r="40" spans="1:12">
      <c r="A40" s="2">
        <v>39</v>
      </c>
      <c r="B40" s="2">
        <v>175</v>
      </c>
      <c r="C40" s="2">
        <v>75</v>
      </c>
      <c r="D40" s="2">
        <v>89</v>
      </c>
      <c r="E40" s="2">
        <v>172</v>
      </c>
      <c r="F40" s="2">
        <v>69</v>
      </c>
      <c r="G40" s="2">
        <v>139</v>
      </c>
      <c r="H40" s="2">
        <v>169</v>
      </c>
      <c r="I40" s="2">
        <v>75</v>
      </c>
      <c r="J40" s="2">
        <v>189</v>
      </c>
      <c r="K40" s="2">
        <v>167</v>
      </c>
      <c r="L40" s="2">
        <v>66</v>
      </c>
    </row>
    <row r="41" spans="1:12">
      <c r="A41" s="2">
        <v>40</v>
      </c>
      <c r="B41" s="2">
        <v>163</v>
      </c>
      <c r="C41" s="2">
        <v>67</v>
      </c>
      <c r="D41" s="2">
        <v>90</v>
      </c>
      <c r="E41" s="2">
        <v>165</v>
      </c>
      <c r="F41" s="2">
        <v>76</v>
      </c>
      <c r="G41" s="2">
        <v>140</v>
      </c>
      <c r="H41" s="2">
        <v>157</v>
      </c>
      <c r="I41" s="2">
        <v>60</v>
      </c>
      <c r="J41" s="2">
        <v>190</v>
      </c>
      <c r="K41" s="2">
        <v>168</v>
      </c>
      <c r="L41" s="2">
        <v>67</v>
      </c>
    </row>
    <row r="42" spans="1:12">
      <c r="A42" s="2">
        <v>41</v>
      </c>
      <c r="B42" s="2">
        <v>169</v>
      </c>
      <c r="C42" s="2">
        <v>56</v>
      </c>
      <c r="D42" s="2">
        <v>91</v>
      </c>
      <c r="E42" s="2">
        <v>166</v>
      </c>
      <c r="F42" s="2">
        <v>71</v>
      </c>
      <c r="G42" s="2">
        <v>141</v>
      </c>
      <c r="H42" s="2">
        <v>178</v>
      </c>
      <c r="I42" s="2">
        <v>60</v>
      </c>
      <c r="J42" s="2">
        <v>191</v>
      </c>
      <c r="K42" s="2">
        <v>170</v>
      </c>
      <c r="L42" s="2">
        <v>67</v>
      </c>
    </row>
    <row r="43" spans="1:12">
      <c r="A43" s="2">
        <v>42</v>
      </c>
      <c r="B43" s="2">
        <v>180</v>
      </c>
      <c r="C43" s="2">
        <v>65</v>
      </c>
      <c r="D43" s="2">
        <v>92</v>
      </c>
      <c r="E43" s="2">
        <v>171</v>
      </c>
      <c r="F43" s="2">
        <v>75</v>
      </c>
      <c r="G43" s="2">
        <v>142</v>
      </c>
      <c r="H43" s="2">
        <v>176</v>
      </c>
      <c r="I43" s="2">
        <v>77</v>
      </c>
      <c r="J43" s="2">
        <v>192</v>
      </c>
      <c r="K43" s="2">
        <v>162</v>
      </c>
      <c r="L43" s="2">
        <v>64</v>
      </c>
    </row>
    <row r="44" spans="1:12">
      <c r="A44" s="2">
        <v>43</v>
      </c>
      <c r="B44" s="2">
        <v>165</v>
      </c>
      <c r="C44" s="2">
        <v>63</v>
      </c>
      <c r="D44" s="2">
        <v>93</v>
      </c>
      <c r="E44" s="2">
        <v>161</v>
      </c>
      <c r="F44" s="2">
        <v>56</v>
      </c>
      <c r="G44" s="2">
        <v>143</v>
      </c>
      <c r="H44" s="2">
        <v>161</v>
      </c>
      <c r="I44" s="2">
        <v>66</v>
      </c>
      <c r="J44" s="2">
        <v>193</v>
      </c>
      <c r="K44" s="2">
        <v>168</v>
      </c>
      <c r="L44" s="2">
        <v>66</v>
      </c>
    </row>
    <row r="45" spans="1:12">
      <c r="A45" s="2">
        <v>44</v>
      </c>
      <c r="B45" s="2">
        <v>168</v>
      </c>
      <c r="C45" s="2">
        <v>67</v>
      </c>
      <c r="D45" s="2">
        <v>94</v>
      </c>
      <c r="E45" s="2">
        <v>163</v>
      </c>
      <c r="F45" s="2">
        <v>58</v>
      </c>
      <c r="G45" s="2">
        <v>144</v>
      </c>
      <c r="H45" s="2">
        <v>176</v>
      </c>
      <c r="I45" s="2">
        <v>70</v>
      </c>
      <c r="J45" s="2">
        <v>194</v>
      </c>
      <c r="K45" s="2">
        <v>163</v>
      </c>
      <c r="L45" s="2">
        <v>65</v>
      </c>
    </row>
    <row r="46" spans="1:12">
      <c r="A46" s="2">
        <v>45</v>
      </c>
      <c r="B46" s="2">
        <v>169</v>
      </c>
      <c r="C46" s="2">
        <v>68</v>
      </c>
      <c r="D46" s="2">
        <v>95</v>
      </c>
      <c r="E46" s="2">
        <v>165</v>
      </c>
      <c r="F46" s="2">
        <v>72</v>
      </c>
      <c r="G46" s="2">
        <v>145</v>
      </c>
      <c r="H46" s="2">
        <v>165</v>
      </c>
      <c r="I46" s="2">
        <v>61</v>
      </c>
      <c r="J46" s="2">
        <v>195</v>
      </c>
      <c r="K46" s="2">
        <v>175</v>
      </c>
      <c r="L46" s="2">
        <v>78</v>
      </c>
    </row>
    <row r="47" spans="1:12">
      <c r="A47" s="2">
        <v>46</v>
      </c>
      <c r="B47" s="2">
        <v>170</v>
      </c>
      <c r="C47" s="2">
        <v>69</v>
      </c>
      <c r="D47" s="2">
        <v>96</v>
      </c>
      <c r="E47" s="2">
        <v>172</v>
      </c>
      <c r="F47" s="2">
        <v>66</v>
      </c>
      <c r="G47" s="2">
        <v>146</v>
      </c>
      <c r="H47" s="2">
        <v>161</v>
      </c>
      <c r="I47" s="2">
        <v>55</v>
      </c>
      <c r="J47" s="2">
        <v>196</v>
      </c>
      <c r="K47" s="2">
        <v>163</v>
      </c>
      <c r="L47" s="2">
        <v>58</v>
      </c>
    </row>
    <row r="48" spans="1:12">
      <c r="A48" s="2">
        <v>47</v>
      </c>
      <c r="B48" s="2">
        <v>163</v>
      </c>
      <c r="C48" s="2">
        <v>57</v>
      </c>
      <c r="D48" s="2">
        <v>97</v>
      </c>
      <c r="E48" s="2">
        <v>167</v>
      </c>
      <c r="F48" s="2">
        <v>57</v>
      </c>
      <c r="G48" s="2">
        <v>147</v>
      </c>
      <c r="H48" s="2">
        <v>182</v>
      </c>
      <c r="I48" s="2">
        <v>76</v>
      </c>
      <c r="J48" s="2">
        <v>197</v>
      </c>
      <c r="K48" s="2">
        <v>166</v>
      </c>
      <c r="L48" s="2">
        <v>67</v>
      </c>
    </row>
    <row r="49" spans="1:12">
      <c r="A49" s="2">
        <v>48</v>
      </c>
      <c r="B49" s="2">
        <v>178</v>
      </c>
      <c r="C49" s="2">
        <v>75</v>
      </c>
      <c r="D49" s="2">
        <v>98</v>
      </c>
      <c r="E49" s="2">
        <v>168</v>
      </c>
      <c r="F49" s="2">
        <v>66</v>
      </c>
      <c r="G49" s="2">
        <v>148</v>
      </c>
      <c r="H49" s="2">
        <v>176</v>
      </c>
      <c r="I49" s="2">
        <v>72</v>
      </c>
      <c r="J49" s="2">
        <v>198</v>
      </c>
      <c r="K49" s="2">
        <v>166</v>
      </c>
      <c r="L49" s="2">
        <v>64</v>
      </c>
    </row>
    <row r="50" spans="1:12">
      <c r="A50" s="2">
        <v>49</v>
      </c>
      <c r="B50" s="2">
        <v>162</v>
      </c>
      <c r="C50" s="2">
        <v>53</v>
      </c>
      <c r="D50" s="2">
        <v>99</v>
      </c>
      <c r="E50" s="2">
        <v>157</v>
      </c>
      <c r="F50" s="2">
        <v>60</v>
      </c>
      <c r="G50" s="2">
        <v>149</v>
      </c>
      <c r="H50" s="2">
        <v>168</v>
      </c>
      <c r="I50" s="2">
        <v>63</v>
      </c>
      <c r="J50" s="2">
        <v>199</v>
      </c>
      <c r="K50" s="2">
        <v>173</v>
      </c>
      <c r="L50" s="2">
        <v>78</v>
      </c>
    </row>
    <row r="51" spans="1:12">
      <c r="A51" s="2">
        <v>50</v>
      </c>
      <c r="B51" s="2">
        <v>178</v>
      </c>
      <c r="C51" s="2">
        <v>69</v>
      </c>
      <c r="D51" s="2">
        <v>100</v>
      </c>
      <c r="E51" s="2">
        <v>169</v>
      </c>
      <c r="F51" s="2">
        <v>71</v>
      </c>
      <c r="G51" s="2">
        <v>150</v>
      </c>
      <c r="H51" s="2">
        <v>164</v>
      </c>
      <c r="I51" s="2">
        <v>59</v>
      </c>
      <c r="J51" s="2">
        <v>200</v>
      </c>
      <c r="K51" s="2">
        <v>166</v>
      </c>
      <c r="L51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D17A-A9EE-DF48-978C-4DA87D69632F}">
  <dimension ref="A1:H201"/>
  <sheetViews>
    <sheetView workbookViewId="0">
      <selection activeCell="D14" sqref="D14"/>
    </sheetView>
  </sheetViews>
  <sheetFormatPr baseColWidth="10" defaultRowHeight="16"/>
  <cols>
    <col min="4" max="4" width="19.1640625" bestFit="1" customWidth="1"/>
    <col min="5" max="5" width="18.33203125" bestFit="1" customWidth="1"/>
    <col min="7" max="7" width="16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G1" s="3" t="s">
        <v>5</v>
      </c>
      <c r="H1" s="4">
        <v>200</v>
      </c>
    </row>
    <row r="2" spans="1:8">
      <c r="A2" s="2">
        <v>1</v>
      </c>
      <c r="B2" s="2">
        <v>160</v>
      </c>
      <c r="C2" s="2">
        <v>61</v>
      </c>
      <c r="D2" s="2">
        <v>156</v>
      </c>
      <c r="E2" s="2">
        <v>51</v>
      </c>
    </row>
    <row r="3" spans="1:8">
      <c r="A3" s="2">
        <v>2</v>
      </c>
      <c r="B3" s="2">
        <v>178</v>
      </c>
      <c r="C3" s="2">
        <v>69</v>
      </c>
      <c r="D3" s="2">
        <v>157</v>
      </c>
      <c r="E3" s="2">
        <v>53</v>
      </c>
    </row>
    <row r="4" spans="1:8">
      <c r="A4" s="2">
        <v>3</v>
      </c>
      <c r="B4" s="2">
        <v>170</v>
      </c>
      <c r="C4" s="2">
        <v>70</v>
      </c>
      <c r="D4" s="2">
        <v>157</v>
      </c>
      <c r="E4" s="2">
        <v>53</v>
      </c>
    </row>
    <row r="5" spans="1:8">
      <c r="A5" s="2">
        <v>4</v>
      </c>
      <c r="B5" s="2">
        <v>168</v>
      </c>
      <c r="C5" s="2">
        <v>60</v>
      </c>
      <c r="D5" s="2">
        <v>157</v>
      </c>
      <c r="E5" s="2">
        <v>53</v>
      </c>
    </row>
    <row r="6" spans="1:8">
      <c r="A6" s="2">
        <v>5</v>
      </c>
      <c r="B6" s="2">
        <v>173</v>
      </c>
      <c r="C6" s="2">
        <v>69</v>
      </c>
      <c r="D6" s="2">
        <v>159</v>
      </c>
      <c r="E6" s="2">
        <v>53</v>
      </c>
    </row>
    <row r="7" spans="1:8">
      <c r="A7" s="2">
        <v>6</v>
      </c>
      <c r="B7" s="2">
        <v>176</v>
      </c>
      <c r="C7" s="2">
        <v>70</v>
      </c>
      <c r="D7" s="2">
        <v>159</v>
      </c>
      <c r="E7" s="2">
        <v>54</v>
      </c>
    </row>
    <row r="8" spans="1:8">
      <c r="A8" s="2">
        <v>7</v>
      </c>
      <c r="B8" s="2">
        <v>170</v>
      </c>
      <c r="C8" s="2">
        <v>58</v>
      </c>
      <c r="D8" s="2">
        <v>159</v>
      </c>
      <c r="E8" s="2">
        <v>54</v>
      </c>
    </row>
    <row r="9" spans="1:8">
      <c r="A9" s="2">
        <v>8</v>
      </c>
      <c r="B9" s="2">
        <v>163</v>
      </c>
      <c r="C9" s="2">
        <v>64</v>
      </c>
      <c r="D9" s="2">
        <v>160</v>
      </c>
      <c r="E9" s="2">
        <v>55</v>
      </c>
    </row>
    <row r="10" spans="1:8">
      <c r="A10" s="2">
        <v>9</v>
      </c>
      <c r="B10" s="2">
        <v>165</v>
      </c>
      <c r="C10" s="2">
        <v>57</v>
      </c>
      <c r="D10" s="2">
        <v>160</v>
      </c>
      <c r="E10" s="2">
        <v>55</v>
      </c>
    </row>
    <row r="11" spans="1:8">
      <c r="A11" s="2">
        <v>10</v>
      </c>
      <c r="B11" s="2">
        <v>165</v>
      </c>
      <c r="C11" s="2">
        <v>60</v>
      </c>
      <c r="D11" s="2">
        <v>161</v>
      </c>
      <c r="E11" s="2">
        <v>55</v>
      </c>
    </row>
    <row r="12" spans="1:8">
      <c r="A12" s="2">
        <v>11</v>
      </c>
      <c r="B12" s="2">
        <v>170</v>
      </c>
      <c r="C12" s="2">
        <v>61</v>
      </c>
      <c r="D12" s="2">
        <v>161</v>
      </c>
      <c r="E12" s="2">
        <v>55</v>
      </c>
    </row>
    <row r="13" spans="1:8">
      <c r="A13" s="2">
        <v>12</v>
      </c>
      <c r="B13" s="2">
        <v>166</v>
      </c>
      <c r="C13" s="2">
        <v>55</v>
      </c>
      <c r="D13" s="2">
        <v>161</v>
      </c>
      <c r="E13" s="2">
        <v>55</v>
      </c>
    </row>
    <row r="14" spans="1:8">
      <c r="A14" s="2">
        <v>13</v>
      </c>
      <c r="B14" s="2">
        <v>165</v>
      </c>
      <c r="C14" s="2">
        <v>63</v>
      </c>
      <c r="D14" s="2">
        <v>161</v>
      </c>
      <c r="E14" s="2">
        <v>55</v>
      </c>
    </row>
    <row r="15" spans="1:8">
      <c r="A15" s="2">
        <v>14</v>
      </c>
      <c r="B15" s="2">
        <v>181</v>
      </c>
      <c r="C15" s="2">
        <v>77</v>
      </c>
      <c r="D15" s="2">
        <v>161</v>
      </c>
      <c r="E15" s="2">
        <v>55</v>
      </c>
    </row>
    <row r="16" spans="1:8">
      <c r="A16" s="2">
        <v>15</v>
      </c>
      <c r="B16" s="2">
        <v>172</v>
      </c>
      <c r="C16" s="2">
        <v>64</v>
      </c>
      <c r="D16" s="2">
        <v>161</v>
      </c>
      <c r="E16" s="2">
        <v>56</v>
      </c>
    </row>
    <row r="17" spans="1:5">
      <c r="A17" s="2">
        <v>16</v>
      </c>
      <c r="B17" s="2">
        <v>165</v>
      </c>
      <c r="C17" s="2">
        <v>63</v>
      </c>
      <c r="D17" s="2">
        <v>161</v>
      </c>
      <c r="E17" s="2">
        <v>56</v>
      </c>
    </row>
    <row r="18" spans="1:5">
      <c r="A18" s="2">
        <v>17</v>
      </c>
      <c r="B18" s="2">
        <v>172</v>
      </c>
      <c r="C18" s="2">
        <v>78</v>
      </c>
      <c r="D18" s="2">
        <v>161</v>
      </c>
      <c r="E18" s="2">
        <v>56</v>
      </c>
    </row>
    <row r="19" spans="1:5">
      <c r="A19" s="2">
        <v>18</v>
      </c>
      <c r="B19" s="2">
        <v>178</v>
      </c>
      <c r="C19" s="2">
        <v>75</v>
      </c>
      <c r="D19" s="2">
        <v>161</v>
      </c>
      <c r="E19" s="2">
        <v>56</v>
      </c>
    </row>
    <row r="20" spans="1:5">
      <c r="A20" s="2">
        <v>19</v>
      </c>
      <c r="B20" s="2">
        <v>169</v>
      </c>
      <c r="C20" s="2">
        <v>74</v>
      </c>
      <c r="D20" s="2">
        <v>161</v>
      </c>
      <c r="E20" s="2">
        <v>57</v>
      </c>
    </row>
    <row r="21" spans="1:5">
      <c r="A21" s="2">
        <v>20</v>
      </c>
      <c r="B21" s="2">
        <v>165</v>
      </c>
      <c r="C21" s="2">
        <v>63</v>
      </c>
      <c r="D21" s="2">
        <v>162</v>
      </c>
      <c r="E21" s="2">
        <v>57</v>
      </c>
    </row>
    <row r="22" spans="1:5">
      <c r="A22" s="2">
        <v>21</v>
      </c>
      <c r="B22" s="2">
        <v>174</v>
      </c>
      <c r="C22" s="2">
        <v>75</v>
      </c>
      <c r="D22" s="2">
        <v>162</v>
      </c>
      <c r="E22" s="2">
        <v>57</v>
      </c>
    </row>
    <row r="23" spans="1:5">
      <c r="A23" s="2">
        <v>22</v>
      </c>
      <c r="B23" s="2">
        <v>159</v>
      </c>
      <c r="C23" s="2">
        <v>54</v>
      </c>
      <c r="D23" s="2">
        <v>162</v>
      </c>
      <c r="E23" s="2">
        <v>57</v>
      </c>
    </row>
    <row r="24" spans="1:5">
      <c r="A24" s="2">
        <v>23</v>
      </c>
      <c r="B24" s="2">
        <v>171</v>
      </c>
      <c r="C24" s="2">
        <v>66</v>
      </c>
      <c r="D24" s="2">
        <v>162</v>
      </c>
      <c r="E24" s="2">
        <v>57</v>
      </c>
    </row>
    <row r="25" spans="1:5">
      <c r="A25" s="2">
        <v>24</v>
      </c>
      <c r="B25" s="2">
        <v>169</v>
      </c>
      <c r="C25" s="2">
        <v>67</v>
      </c>
      <c r="D25" s="2">
        <v>162</v>
      </c>
      <c r="E25" s="2">
        <v>57</v>
      </c>
    </row>
    <row r="26" spans="1:5">
      <c r="A26" s="2">
        <v>25</v>
      </c>
      <c r="B26" s="2">
        <v>176</v>
      </c>
      <c r="C26" s="2">
        <v>62</v>
      </c>
      <c r="D26" s="2">
        <v>162</v>
      </c>
      <c r="E26" s="2">
        <v>57</v>
      </c>
    </row>
    <row r="27" spans="1:5">
      <c r="A27" s="2">
        <v>26</v>
      </c>
      <c r="B27" s="2">
        <v>170</v>
      </c>
      <c r="C27" s="2">
        <v>65</v>
      </c>
      <c r="D27" s="2">
        <v>162</v>
      </c>
      <c r="E27" s="2">
        <v>57</v>
      </c>
    </row>
    <row r="28" spans="1:5">
      <c r="A28" s="2">
        <v>27</v>
      </c>
      <c r="B28" s="2">
        <v>170</v>
      </c>
      <c r="C28" s="2">
        <v>66</v>
      </c>
      <c r="D28" s="2">
        <v>162</v>
      </c>
      <c r="E28" s="2">
        <v>58</v>
      </c>
    </row>
    <row r="29" spans="1:5">
      <c r="A29" s="2">
        <v>28</v>
      </c>
      <c r="B29" s="2">
        <v>165</v>
      </c>
      <c r="C29" s="2">
        <v>61</v>
      </c>
      <c r="D29" s="2">
        <v>163</v>
      </c>
      <c r="E29" s="2">
        <v>58</v>
      </c>
    </row>
    <row r="30" spans="1:5">
      <c r="A30" s="2">
        <v>29</v>
      </c>
      <c r="B30" s="2">
        <v>162</v>
      </c>
      <c r="C30" s="2">
        <v>66</v>
      </c>
      <c r="D30" s="2">
        <v>163</v>
      </c>
      <c r="E30" s="2">
        <v>58</v>
      </c>
    </row>
    <row r="31" spans="1:5">
      <c r="A31" s="2">
        <v>30</v>
      </c>
      <c r="B31" s="2">
        <v>175</v>
      </c>
      <c r="C31" s="2">
        <v>75</v>
      </c>
      <c r="D31" s="2">
        <v>163</v>
      </c>
      <c r="E31" s="2">
        <v>58</v>
      </c>
    </row>
    <row r="32" spans="1:5">
      <c r="A32" s="2">
        <v>31</v>
      </c>
      <c r="B32" s="2">
        <v>157</v>
      </c>
      <c r="C32" s="2">
        <v>53</v>
      </c>
      <c r="D32" s="2">
        <v>163</v>
      </c>
      <c r="E32" s="2">
        <v>58</v>
      </c>
    </row>
    <row r="33" spans="1:5">
      <c r="A33" s="2">
        <v>32</v>
      </c>
      <c r="B33" s="2">
        <v>161</v>
      </c>
      <c r="C33" s="2">
        <v>55</v>
      </c>
      <c r="D33" s="2">
        <v>163</v>
      </c>
      <c r="E33" s="2">
        <v>58</v>
      </c>
    </row>
    <row r="34" spans="1:5">
      <c r="A34" s="2">
        <v>33</v>
      </c>
      <c r="B34" s="2">
        <v>172</v>
      </c>
      <c r="C34" s="2">
        <v>66</v>
      </c>
      <c r="D34" s="2">
        <v>163</v>
      </c>
      <c r="E34" s="2">
        <v>58</v>
      </c>
    </row>
    <row r="35" spans="1:5">
      <c r="A35" s="2">
        <v>34</v>
      </c>
      <c r="B35" s="2">
        <v>159</v>
      </c>
      <c r="C35" s="2">
        <v>55</v>
      </c>
      <c r="D35" s="2">
        <v>163</v>
      </c>
      <c r="E35" s="2">
        <v>58</v>
      </c>
    </row>
    <row r="36" spans="1:5">
      <c r="A36" s="2">
        <v>35</v>
      </c>
      <c r="B36" s="2">
        <v>162</v>
      </c>
      <c r="C36" s="2">
        <v>65</v>
      </c>
      <c r="D36" s="2">
        <v>163</v>
      </c>
      <c r="E36" s="2">
        <v>59</v>
      </c>
    </row>
    <row r="37" spans="1:5">
      <c r="A37" s="2">
        <v>36</v>
      </c>
      <c r="B37" s="2">
        <v>167</v>
      </c>
      <c r="C37" s="2">
        <v>63</v>
      </c>
      <c r="D37" s="2">
        <v>163</v>
      </c>
      <c r="E37" s="2">
        <v>59</v>
      </c>
    </row>
    <row r="38" spans="1:5">
      <c r="A38" s="2">
        <v>37</v>
      </c>
      <c r="B38" s="2">
        <v>159</v>
      </c>
      <c r="C38" s="2">
        <v>68</v>
      </c>
      <c r="D38" s="2">
        <v>163</v>
      </c>
      <c r="E38" s="2">
        <v>59</v>
      </c>
    </row>
    <row r="39" spans="1:5">
      <c r="A39" s="2">
        <v>38</v>
      </c>
      <c r="B39" s="2">
        <v>160</v>
      </c>
      <c r="C39" s="2">
        <v>62</v>
      </c>
      <c r="D39" s="2">
        <v>163</v>
      </c>
      <c r="E39" s="2">
        <v>59</v>
      </c>
    </row>
    <row r="40" spans="1:5">
      <c r="A40" s="2">
        <v>39</v>
      </c>
      <c r="B40" s="2">
        <v>175</v>
      </c>
      <c r="C40" s="2">
        <v>75</v>
      </c>
      <c r="D40" s="2">
        <v>163</v>
      </c>
      <c r="E40" s="2">
        <v>60</v>
      </c>
    </row>
    <row r="41" spans="1:5">
      <c r="A41" s="2">
        <v>40</v>
      </c>
      <c r="B41" s="2">
        <v>163</v>
      </c>
      <c r="C41" s="2">
        <v>67</v>
      </c>
      <c r="D41" s="2">
        <v>164</v>
      </c>
      <c r="E41" s="2">
        <v>60</v>
      </c>
    </row>
    <row r="42" spans="1:5">
      <c r="A42" s="2">
        <v>41</v>
      </c>
      <c r="B42" s="2">
        <v>169</v>
      </c>
      <c r="C42" s="2">
        <v>56</v>
      </c>
      <c r="D42" s="2">
        <v>164</v>
      </c>
      <c r="E42" s="2">
        <v>60</v>
      </c>
    </row>
    <row r="43" spans="1:5">
      <c r="A43" s="2">
        <v>42</v>
      </c>
      <c r="B43" s="2">
        <v>180</v>
      </c>
      <c r="C43" s="2">
        <v>65</v>
      </c>
      <c r="D43" s="2">
        <v>164</v>
      </c>
      <c r="E43" s="2">
        <v>60</v>
      </c>
    </row>
    <row r="44" spans="1:5">
      <c r="A44" s="2">
        <v>43</v>
      </c>
      <c r="B44" s="2">
        <v>165</v>
      </c>
      <c r="C44" s="2">
        <v>63</v>
      </c>
      <c r="D44" s="2">
        <v>164</v>
      </c>
      <c r="E44" s="2">
        <v>60</v>
      </c>
    </row>
    <row r="45" spans="1:5">
      <c r="A45" s="2">
        <v>44</v>
      </c>
      <c r="B45" s="2">
        <v>168</v>
      </c>
      <c r="C45" s="2">
        <v>67</v>
      </c>
      <c r="D45" s="2">
        <v>164</v>
      </c>
      <c r="E45" s="2">
        <v>60</v>
      </c>
    </row>
    <row r="46" spans="1:5">
      <c r="A46" s="2">
        <v>45</v>
      </c>
      <c r="B46" s="2">
        <v>169</v>
      </c>
      <c r="C46" s="2">
        <v>68</v>
      </c>
      <c r="D46" s="2">
        <v>164</v>
      </c>
      <c r="E46" s="2">
        <v>60</v>
      </c>
    </row>
    <row r="47" spans="1:5">
      <c r="A47" s="2">
        <v>46</v>
      </c>
      <c r="B47" s="2">
        <v>170</v>
      </c>
      <c r="C47" s="2">
        <v>69</v>
      </c>
      <c r="D47" s="2">
        <v>164</v>
      </c>
      <c r="E47" s="2">
        <v>60</v>
      </c>
    </row>
    <row r="48" spans="1:5">
      <c r="A48" s="2">
        <v>47</v>
      </c>
      <c r="B48" s="2">
        <v>163</v>
      </c>
      <c r="C48" s="2">
        <v>57</v>
      </c>
      <c r="D48" s="2">
        <v>164</v>
      </c>
      <c r="E48" s="2">
        <v>60</v>
      </c>
    </row>
    <row r="49" spans="1:5">
      <c r="A49" s="2">
        <v>48</v>
      </c>
      <c r="B49" s="2">
        <v>178</v>
      </c>
      <c r="C49" s="2">
        <v>75</v>
      </c>
      <c r="D49" s="2">
        <v>164</v>
      </c>
      <c r="E49" s="2">
        <v>60</v>
      </c>
    </row>
    <row r="50" spans="1:5">
      <c r="A50" s="2">
        <v>49</v>
      </c>
      <c r="B50" s="2">
        <v>162</v>
      </c>
      <c r="C50" s="2">
        <v>53</v>
      </c>
      <c r="D50" s="2">
        <v>164</v>
      </c>
      <c r="E50" s="2">
        <v>60</v>
      </c>
    </row>
    <row r="51" spans="1:5">
      <c r="A51" s="2">
        <v>50</v>
      </c>
      <c r="B51" s="2">
        <v>178</v>
      </c>
      <c r="C51" s="2">
        <v>69</v>
      </c>
      <c r="D51" s="2">
        <v>164</v>
      </c>
      <c r="E51" s="2">
        <v>60</v>
      </c>
    </row>
    <row r="52" spans="1:5">
      <c r="A52" s="2">
        <v>51</v>
      </c>
      <c r="B52" s="2">
        <v>165</v>
      </c>
      <c r="C52" s="2">
        <v>67</v>
      </c>
      <c r="D52" s="2">
        <v>164</v>
      </c>
      <c r="E52" s="2">
        <v>60</v>
      </c>
    </row>
    <row r="53" spans="1:5">
      <c r="A53" s="2">
        <v>52</v>
      </c>
      <c r="B53" s="2">
        <v>162</v>
      </c>
      <c r="C53" s="2">
        <v>60</v>
      </c>
      <c r="D53" s="2">
        <v>164</v>
      </c>
      <c r="E53" s="2">
        <v>61</v>
      </c>
    </row>
    <row r="54" spans="1:5">
      <c r="A54" s="2">
        <v>53</v>
      </c>
      <c r="B54" s="2">
        <v>171</v>
      </c>
      <c r="C54" s="2">
        <v>60</v>
      </c>
      <c r="D54" s="2">
        <v>165</v>
      </c>
      <c r="E54" s="2">
        <v>61</v>
      </c>
    </row>
    <row r="55" spans="1:5">
      <c r="A55" s="2">
        <v>54</v>
      </c>
      <c r="B55" s="2">
        <v>172</v>
      </c>
      <c r="C55" s="2">
        <v>72</v>
      </c>
      <c r="D55" s="2">
        <v>165</v>
      </c>
      <c r="E55" s="2">
        <v>61</v>
      </c>
    </row>
    <row r="56" spans="1:5">
      <c r="A56" s="2">
        <v>55</v>
      </c>
      <c r="B56" s="2">
        <v>171</v>
      </c>
      <c r="C56" s="2">
        <v>65</v>
      </c>
      <c r="D56" s="2">
        <v>165</v>
      </c>
      <c r="E56" s="2">
        <v>61</v>
      </c>
    </row>
    <row r="57" spans="1:5">
      <c r="A57" s="2">
        <v>56</v>
      </c>
      <c r="B57" s="2">
        <v>166</v>
      </c>
      <c r="C57" s="2">
        <v>62</v>
      </c>
      <c r="D57" s="2">
        <v>165</v>
      </c>
      <c r="E57" s="2">
        <v>61</v>
      </c>
    </row>
    <row r="58" spans="1:5">
      <c r="A58" s="2">
        <v>57</v>
      </c>
      <c r="B58" s="2">
        <v>164</v>
      </c>
      <c r="C58" s="2">
        <v>56</v>
      </c>
      <c r="D58" s="2">
        <v>165</v>
      </c>
      <c r="E58" s="2">
        <v>61</v>
      </c>
    </row>
    <row r="59" spans="1:5">
      <c r="A59" s="2">
        <v>58</v>
      </c>
      <c r="B59" s="2">
        <v>164</v>
      </c>
      <c r="C59" s="2">
        <v>63</v>
      </c>
      <c r="D59" s="2">
        <v>165</v>
      </c>
      <c r="E59" s="2">
        <v>61</v>
      </c>
    </row>
    <row r="60" spans="1:5">
      <c r="A60" s="2">
        <v>59</v>
      </c>
      <c r="B60" s="2">
        <v>169</v>
      </c>
      <c r="C60" s="2">
        <v>65</v>
      </c>
      <c r="D60" s="2">
        <v>165</v>
      </c>
      <c r="E60" s="2">
        <v>62</v>
      </c>
    </row>
    <row r="61" spans="1:5">
      <c r="A61" s="2">
        <v>60</v>
      </c>
      <c r="B61" s="2">
        <v>169</v>
      </c>
      <c r="C61" s="2">
        <v>75</v>
      </c>
      <c r="D61" s="2">
        <v>165</v>
      </c>
      <c r="E61" s="2">
        <v>62</v>
      </c>
    </row>
    <row r="62" spans="1:5">
      <c r="A62" s="2">
        <v>61</v>
      </c>
      <c r="B62" s="2">
        <v>163</v>
      </c>
      <c r="C62" s="2">
        <v>54</v>
      </c>
      <c r="D62" s="2">
        <v>165</v>
      </c>
      <c r="E62" s="2">
        <v>62</v>
      </c>
    </row>
    <row r="63" spans="1:5">
      <c r="A63" s="2">
        <v>62</v>
      </c>
      <c r="B63" s="2">
        <v>173</v>
      </c>
      <c r="C63" s="2">
        <v>75</v>
      </c>
      <c r="D63" s="2">
        <v>165</v>
      </c>
      <c r="E63" s="2">
        <v>62</v>
      </c>
    </row>
    <row r="64" spans="1:5">
      <c r="A64" s="2">
        <v>63</v>
      </c>
      <c r="B64" s="2">
        <v>176</v>
      </c>
      <c r="C64" s="2">
        <v>67</v>
      </c>
      <c r="D64" s="2">
        <v>165</v>
      </c>
      <c r="E64" s="2">
        <v>62</v>
      </c>
    </row>
    <row r="65" spans="1:5">
      <c r="A65" s="2">
        <v>64</v>
      </c>
      <c r="B65" s="2">
        <v>168</v>
      </c>
      <c r="C65" s="2">
        <v>55</v>
      </c>
      <c r="D65" s="2">
        <v>165</v>
      </c>
      <c r="E65" s="2">
        <v>62</v>
      </c>
    </row>
    <row r="66" spans="1:5">
      <c r="A66" s="2">
        <v>65</v>
      </c>
      <c r="B66" s="2">
        <v>169</v>
      </c>
      <c r="C66" s="2">
        <v>66</v>
      </c>
      <c r="D66" s="2">
        <v>165</v>
      </c>
      <c r="E66" s="2">
        <v>62</v>
      </c>
    </row>
    <row r="67" spans="1:5">
      <c r="A67" s="2">
        <v>66</v>
      </c>
      <c r="B67" s="2">
        <v>168</v>
      </c>
      <c r="C67" s="2">
        <v>67</v>
      </c>
      <c r="D67" s="2">
        <v>165</v>
      </c>
      <c r="E67" s="2">
        <v>62</v>
      </c>
    </row>
    <row r="68" spans="1:5">
      <c r="A68" s="2">
        <v>67</v>
      </c>
      <c r="B68" s="2">
        <v>166</v>
      </c>
      <c r="C68" s="2">
        <v>64</v>
      </c>
      <c r="D68" s="2">
        <v>165</v>
      </c>
      <c r="E68" s="2">
        <v>62</v>
      </c>
    </row>
    <row r="69" spans="1:5">
      <c r="A69" s="2">
        <v>68</v>
      </c>
      <c r="B69" s="2">
        <v>178</v>
      </c>
      <c r="C69" s="2">
        <v>80</v>
      </c>
      <c r="D69" s="2">
        <v>165</v>
      </c>
      <c r="E69" s="2">
        <v>62</v>
      </c>
    </row>
    <row r="70" spans="1:5">
      <c r="A70" s="2">
        <v>69</v>
      </c>
      <c r="B70" s="2">
        <v>165</v>
      </c>
      <c r="C70" s="2">
        <v>62</v>
      </c>
      <c r="D70" s="2">
        <v>165</v>
      </c>
      <c r="E70" s="2">
        <v>63</v>
      </c>
    </row>
    <row r="71" spans="1:5">
      <c r="A71" s="2">
        <v>70</v>
      </c>
      <c r="B71" s="2">
        <v>164</v>
      </c>
      <c r="C71" s="2">
        <v>62</v>
      </c>
      <c r="D71" s="2">
        <v>165</v>
      </c>
      <c r="E71" s="2">
        <v>63</v>
      </c>
    </row>
    <row r="72" spans="1:5">
      <c r="A72" s="2">
        <v>71</v>
      </c>
      <c r="B72" s="2">
        <v>161</v>
      </c>
      <c r="C72" s="2">
        <v>51</v>
      </c>
      <c r="D72" s="2">
        <v>165</v>
      </c>
      <c r="E72" s="2">
        <v>63</v>
      </c>
    </row>
    <row r="73" spans="1:5">
      <c r="A73" s="2">
        <v>72</v>
      </c>
      <c r="B73" s="2">
        <v>170</v>
      </c>
      <c r="C73" s="2">
        <v>66</v>
      </c>
      <c r="D73" s="2">
        <v>165</v>
      </c>
      <c r="E73" s="2">
        <v>63</v>
      </c>
    </row>
    <row r="74" spans="1:5">
      <c r="A74" s="2">
        <v>73</v>
      </c>
      <c r="B74" s="2">
        <v>164</v>
      </c>
      <c r="C74" s="2">
        <v>53</v>
      </c>
      <c r="D74" s="2">
        <v>166</v>
      </c>
      <c r="E74" s="2">
        <v>63</v>
      </c>
    </row>
    <row r="75" spans="1:5">
      <c r="A75" s="2">
        <v>74</v>
      </c>
      <c r="B75" s="2">
        <v>171</v>
      </c>
      <c r="C75" s="2">
        <v>62</v>
      </c>
      <c r="D75" s="2">
        <v>166</v>
      </c>
      <c r="E75" s="2">
        <v>63</v>
      </c>
    </row>
    <row r="76" spans="1:5">
      <c r="A76" s="2">
        <v>75</v>
      </c>
      <c r="B76" s="2">
        <v>171</v>
      </c>
      <c r="C76" s="2">
        <v>67</v>
      </c>
      <c r="D76" s="2">
        <v>166</v>
      </c>
      <c r="E76" s="2">
        <v>63</v>
      </c>
    </row>
    <row r="77" spans="1:5">
      <c r="A77" s="2">
        <v>76</v>
      </c>
      <c r="B77" s="2">
        <v>163</v>
      </c>
      <c r="C77" s="2">
        <v>63</v>
      </c>
      <c r="D77" s="2">
        <v>166</v>
      </c>
      <c r="E77" s="2">
        <v>63</v>
      </c>
    </row>
    <row r="78" spans="1:5">
      <c r="A78" s="2">
        <v>77</v>
      </c>
      <c r="B78" s="2">
        <v>167</v>
      </c>
      <c r="C78" s="2">
        <v>64</v>
      </c>
      <c r="D78" s="2">
        <v>166</v>
      </c>
      <c r="E78" s="2">
        <v>63</v>
      </c>
    </row>
    <row r="79" spans="1:5">
      <c r="A79" s="2">
        <v>78</v>
      </c>
      <c r="B79" s="2">
        <v>165</v>
      </c>
      <c r="C79" s="2">
        <v>63</v>
      </c>
      <c r="D79" s="2">
        <v>166</v>
      </c>
      <c r="E79" s="2">
        <v>63</v>
      </c>
    </row>
    <row r="80" spans="1:5">
      <c r="A80" s="2">
        <v>79</v>
      </c>
      <c r="B80" s="2">
        <v>175</v>
      </c>
      <c r="C80" s="2">
        <v>66</v>
      </c>
      <c r="D80" s="2">
        <v>166</v>
      </c>
      <c r="E80" s="2">
        <v>63</v>
      </c>
    </row>
    <row r="81" spans="1:5">
      <c r="A81" s="2">
        <v>80</v>
      </c>
      <c r="B81" s="2">
        <v>171</v>
      </c>
      <c r="C81" s="2">
        <v>66</v>
      </c>
      <c r="D81" s="2">
        <v>166</v>
      </c>
      <c r="E81" s="2">
        <v>63</v>
      </c>
    </row>
    <row r="82" spans="1:5">
      <c r="A82" s="2">
        <v>81</v>
      </c>
      <c r="B82" s="2">
        <v>174</v>
      </c>
      <c r="C82" s="2">
        <v>67</v>
      </c>
      <c r="D82" s="2">
        <v>166</v>
      </c>
      <c r="E82" s="2">
        <v>63</v>
      </c>
    </row>
    <row r="83" spans="1:5">
      <c r="A83" s="2">
        <v>82</v>
      </c>
      <c r="B83" s="2">
        <v>164</v>
      </c>
      <c r="C83" s="2">
        <v>59</v>
      </c>
      <c r="D83" s="2">
        <v>166</v>
      </c>
      <c r="E83" s="2">
        <v>63</v>
      </c>
    </row>
    <row r="84" spans="1:5">
      <c r="A84" s="2">
        <v>83</v>
      </c>
      <c r="B84" s="2">
        <v>166</v>
      </c>
      <c r="C84" s="2">
        <v>78</v>
      </c>
      <c r="D84" s="2">
        <v>166</v>
      </c>
      <c r="E84" s="2">
        <v>63</v>
      </c>
    </row>
    <row r="85" spans="1:5">
      <c r="A85" s="2">
        <v>84</v>
      </c>
      <c r="B85" s="2">
        <v>161</v>
      </c>
      <c r="C85" s="2">
        <v>55</v>
      </c>
      <c r="D85" s="2">
        <v>167</v>
      </c>
      <c r="E85" s="2">
        <v>63</v>
      </c>
    </row>
    <row r="86" spans="1:5">
      <c r="A86" s="2">
        <v>85</v>
      </c>
      <c r="B86" s="2">
        <v>169</v>
      </c>
      <c r="C86" s="2">
        <v>64</v>
      </c>
      <c r="D86" s="2">
        <v>167</v>
      </c>
      <c r="E86" s="2">
        <v>64</v>
      </c>
    </row>
    <row r="87" spans="1:5">
      <c r="A87" s="2">
        <v>86</v>
      </c>
      <c r="B87" s="2">
        <v>163</v>
      </c>
      <c r="C87" s="2">
        <v>64</v>
      </c>
      <c r="D87" s="2">
        <v>167</v>
      </c>
      <c r="E87" s="2">
        <v>64</v>
      </c>
    </row>
    <row r="88" spans="1:5">
      <c r="A88" s="2">
        <v>87</v>
      </c>
      <c r="B88" s="2">
        <v>168</v>
      </c>
      <c r="C88" s="2">
        <v>58</v>
      </c>
      <c r="D88" s="2">
        <v>167</v>
      </c>
      <c r="E88" s="2">
        <v>64</v>
      </c>
    </row>
    <row r="89" spans="1:5">
      <c r="A89" s="2">
        <v>88</v>
      </c>
      <c r="B89" s="2">
        <v>166</v>
      </c>
      <c r="C89" s="2">
        <v>63</v>
      </c>
      <c r="D89" s="2">
        <v>167</v>
      </c>
      <c r="E89" s="2">
        <v>64</v>
      </c>
    </row>
    <row r="90" spans="1:5">
      <c r="A90" s="2">
        <v>89</v>
      </c>
      <c r="B90" s="2">
        <v>172</v>
      </c>
      <c r="C90" s="2">
        <v>69</v>
      </c>
      <c r="D90" s="2">
        <v>167</v>
      </c>
      <c r="E90" s="2">
        <v>64</v>
      </c>
    </row>
    <row r="91" spans="1:5">
      <c r="A91" s="2">
        <v>90</v>
      </c>
      <c r="B91" s="2">
        <v>165</v>
      </c>
      <c r="C91" s="2">
        <v>76</v>
      </c>
      <c r="D91" s="2">
        <v>167</v>
      </c>
      <c r="E91" s="2">
        <v>64</v>
      </c>
    </row>
    <row r="92" spans="1:5">
      <c r="A92" s="2">
        <v>91</v>
      </c>
      <c r="B92" s="2">
        <v>166</v>
      </c>
      <c r="C92" s="2">
        <v>71</v>
      </c>
      <c r="D92" s="2">
        <v>167</v>
      </c>
      <c r="E92" s="2">
        <v>64</v>
      </c>
    </row>
    <row r="93" spans="1:5">
      <c r="A93" s="2">
        <v>92</v>
      </c>
      <c r="B93" s="2">
        <v>171</v>
      </c>
      <c r="C93" s="2">
        <v>75</v>
      </c>
      <c r="D93" s="2">
        <v>167</v>
      </c>
      <c r="E93" s="2">
        <v>64</v>
      </c>
    </row>
    <row r="94" spans="1:5">
      <c r="A94" s="2">
        <v>93</v>
      </c>
      <c r="B94" s="2">
        <v>161</v>
      </c>
      <c r="C94" s="2">
        <v>56</v>
      </c>
      <c r="D94" s="2">
        <v>167</v>
      </c>
      <c r="E94" s="2">
        <v>64</v>
      </c>
    </row>
    <row r="95" spans="1:5">
      <c r="A95" s="2">
        <v>94</v>
      </c>
      <c r="B95" s="2">
        <v>163</v>
      </c>
      <c r="C95" s="2">
        <v>58</v>
      </c>
      <c r="D95" s="2">
        <v>167</v>
      </c>
      <c r="E95" s="2">
        <v>64</v>
      </c>
    </row>
    <row r="96" spans="1:5">
      <c r="A96" s="2">
        <v>95</v>
      </c>
      <c r="B96" s="2">
        <v>165</v>
      </c>
      <c r="C96" s="2">
        <v>72</v>
      </c>
      <c r="D96" s="2">
        <v>167</v>
      </c>
      <c r="E96" s="2">
        <v>64</v>
      </c>
    </row>
    <row r="97" spans="1:5">
      <c r="A97" s="2">
        <v>96</v>
      </c>
      <c r="B97" s="2">
        <v>172</v>
      </c>
      <c r="C97" s="2">
        <v>66</v>
      </c>
      <c r="D97" s="2">
        <v>168</v>
      </c>
      <c r="E97" s="2">
        <v>64</v>
      </c>
    </row>
    <row r="98" spans="1:5">
      <c r="A98" s="2">
        <v>97</v>
      </c>
      <c r="B98" s="2">
        <v>167</v>
      </c>
      <c r="C98" s="2">
        <v>57</v>
      </c>
      <c r="D98" s="2">
        <v>168</v>
      </c>
      <c r="E98" s="2">
        <v>64</v>
      </c>
    </row>
    <row r="99" spans="1:5">
      <c r="A99" s="2">
        <v>98</v>
      </c>
      <c r="B99" s="2">
        <v>168</v>
      </c>
      <c r="C99" s="2">
        <v>66</v>
      </c>
      <c r="D99" s="2">
        <v>168</v>
      </c>
      <c r="E99" s="2">
        <v>64</v>
      </c>
    </row>
    <row r="100" spans="1:5">
      <c r="A100" s="2">
        <v>99</v>
      </c>
      <c r="B100" s="2">
        <v>157</v>
      </c>
      <c r="C100" s="2">
        <v>60</v>
      </c>
      <c r="D100" s="2">
        <v>168</v>
      </c>
      <c r="E100" s="2">
        <v>65</v>
      </c>
    </row>
    <row r="101" spans="1:5">
      <c r="A101" s="2">
        <v>100</v>
      </c>
      <c r="B101" s="2">
        <v>169</v>
      </c>
      <c r="C101" s="2">
        <v>71</v>
      </c>
      <c r="D101" s="2">
        <v>168</v>
      </c>
      <c r="E101" s="2">
        <v>65</v>
      </c>
    </row>
    <row r="102" spans="1:5">
      <c r="A102" s="2">
        <v>101</v>
      </c>
      <c r="B102" s="2">
        <v>162</v>
      </c>
      <c r="C102" s="2">
        <v>66</v>
      </c>
      <c r="D102" s="2">
        <v>168</v>
      </c>
      <c r="E102" s="2">
        <v>65</v>
      </c>
    </row>
    <row r="103" spans="1:5">
      <c r="A103" s="2">
        <v>102</v>
      </c>
      <c r="B103" s="2">
        <v>166</v>
      </c>
      <c r="C103" s="2">
        <v>64</v>
      </c>
      <c r="D103" s="2">
        <v>168</v>
      </c>
      <c r="E103" s="2">
        <v>65</v>
      </c>
    </row>
    <row r="104" spans="1:5">
      <c r="A104" s="2">
        <v>103</v>
      </c>
      <c r="B104" s="2">
        <v>172</v>
      </c>
      <c r="C104" s="2">
        <v>59</v>
      </c>
      <c r="D104" s="2">
        <v>168</v>
      </c>
      <c r="E104" s="2">
        <v>65</v>
      </c>
    </row>
    <row r="105" spans="1:5">
      <c r="A105" s="2">
        <v>104</v>
      </c>
      <c r="B105" s="2">
        <v>169</v>
      </c>
      <c r="C105" s="2">
        <v>68</v>
      </c>
      <c r="D105" s="2">
        <v>168</v>
      </c>
      <c r="E105" s="2">
        <v>65</v>
      </c>
    </row>
    <row r="106" spans="1:5">
      <c r="A106" s="2">
        <v>105</v>
      </c>
      <c r="B106" s="2">
        <v>176</v>
      </c>
      <c r="C106" s="2">
        <v>70</v>
      </c>
      <c r="D106" s="2">
        <v>168</v>
      </c>
      <c r="E106" s="2">
        <v>65</v>
      </c>
    </row>
    <row r="107" spans="1:5">
      <c r="A107" s="2">
        <v>106</v>
      </c>
      <c r="B107" s="2">
        <v>167</v>
      </c>
      <c r="C107" s="2">
        <v>70</v>
      </c>
      <c r="D107" s="2">
        <v>168</v>
      </c>
      <c r="E107" s="2">
        <v>65</v>
      </c>
    </row>
    <row r="108" spans="1:5">
      <c r="A108" s="2">
        <v>107</v>
      </c>
      <c r="B108" s="2">
        <v>167</v>
      </c>
      <c r="C108" s="2">
        <v>62</v>
      </c>
      <c r="D108" s="2">
        <v>169</v>
      </c>
      <c r="E108" s="2">
        <v>65</v>
      </c>
    </row>
    <row r="109" spans="1:5">
      <c r="A109" s="2">
        <v>108</v>
      </c>
      <c r="B109" s="2">
        <v>168</v>
      </c>
      <c r="C109" s="2">
        <v>67</v>
      </c>
      <c r="D109" s="2">
        <v>169</v>
      </c>
      <c r="E109" s="2">
        <v>65</v>
      </c>
    </row>
    <row r="110" spans="1:5">
      <c r="A110" s="2">
        <v>109</v>
      </c>
      <c r="B110" s="2">
        <v>167</v>
      </c>
      <c r="C110" s="2">
        <v>63</v>
      </c>
      <c r="D110" s="2">
        <v>169</v>
      </c>
      <c r="E110" s="2">
        <v>65</v>
      </c>
    </row>
    <row r="111" spans="1:5">
      <c r="A111" s="2">
        <v>110</v>
      </c>
      <c r="B111" s="2">
        <v>169</v>
      </c>
      <c r="C111" s="2">
        <v>62</v>
      </c>
      <c r="D111" s="2">
        <v>169</v>
      </c>
      <c r="E111" s="2">
        <v>66</v>
      </c>
    </row>
    <row r="112" spans="1:5">
      <c r="A112" s="2">
        <v>111</v>
      </c>
      <c r="B112" s="2">
        <v>167</v>
      </c>
      <c r="C112" s="2">
        <v>64</v>
      </c>
      <c r="D112" s="2">
        <v>169</v>
      </c>
      <c r="E112" s="2">
        <v>66</v>
      </c>
    </row>
    <row r="113" spans="1:5">
      <c r="A113" s="2">
        <v>112</v>
      </c>
      <c r="B113" s="2">
        <v>196</v>
      </c>
      <c r="C113" s="2">
        <v>60</v>
      </c>
      <c r="D113" s="2">
        <v>169</v>
      </c>
      <c r="E113" s="2">
        <v>66</v>
      </c>
    </row>
    <row r="114" spans="1:5">
      <c r="A114" s="2">
        <v>113</v>
      </c>
      <c r="B114" s="2">
        <v>169</v>
      </c>
      <c r="C114" s="2">
        <v>63</v>
      </c>
      <c r="D114" s="2">
        <v>169</v>
      </c>
      <c r="E114" s="2">
        <v>66</v>
      </c>
    </row>
    <row r="115" spans="1:5">
      <c r="A115" s="2">
        <v>114</v>
      </c>
      <c r="B115" s="2">
        <v>163</v>
      </c>
      <c r="C115" s="2">
        <v>65</v>
      </c>
      <c r="D115" s="2">
        <v>169</v>
      </c>
      <c r="E115" s="2">
        <v>66</v>
      </c>
    </row>
    <row r="116" spans="1:5">
      <c r="A116" s="2">
        <v>115</v>
      </c>
      <c r="B116" s="2">
        <v>164</v>
      </c>
      <c r="C116" s="2">
        <v>65</v>
      </c>
      <c r="D116" s="2">
        <v>169</v>
      </c>
      <c r="E116" s="2">
        <v>66</v>
      </c>
    </row>
    <row r="117" spans="1:5">
      <c r="A117" s="2">
        <v>116</v>
      </c>
      <c r="B117" s="2">
        <v>164</v>
      </c>
      <c r="C117" s="2">
        <v>62</v>
      </c>
      <c r="D117" s="2">
        <v>169</v>
      </c>
      <c r="E117" s="2">
        <v>66</v>
      </c>
    </row>
    <row r="118" spans="1:5">
      <c r="A118" s="2">
        <v>117</v>
      </c>
      <c r="B118" s="2">
        <v>164</v>
      </c>
      <c r="C118" s="2">
        <v>57</v>
      </c>
      <c r="D118" s="2">
        <v>169</v>
      </c>
      <c r="E118" s="2">
        <v>66</v>
      </c>
    </row>
    <row r="119" spans="1:5">
      <c r="A119" s="2">
        <v>118</v>
      </c>
      <c r="B119" s="2">
        <v>178</v>
      </c>
      <c r="C119" s="2">
        <v>71</v>
      </c>
      <c r="D119" s="2">
        <v>169</v>
      </c>
      <c r="E119" s="2">
        <v>66</v>
      </c>
    </row>
    <row r="120" spans="1:5">
      <c r="A120" s="2">
        <v>119</v>
      </c>
      <c r="B120" s="2">
        <v>176</v>
      </c>
      <c r="C120" s="2">
        <v>65</v>
      </c>
      <c r="D120" s="2">
        <v>169</v>
      </c>
      <c r="E120" s="2">
        <v>66</v>
      </c>
    </row>
    <row r="121" spans="1:5">
      <c r="A121" s="2">
        <v>120</v>
      </c>
      <c r="B121" s="2">
        <v>167</v>
      </c>
      <c r="C121" s="2">
        <v>57</v>
      </c>
      <c r="D121" s="2">
        <v>169</v>
      </c>
      <c r="E121" s="2">
        <v>66</v>
      </c>
    </row>
    <row r="122" spans="1:5">
      <c r="A122" s="2">
        <v>121</v>
      </c>
      <c r="B122" s="2">
        <v>165</v>
      </c>
      <c r="C122" s="2">
        <v>66</v>
      </c>
      <c r="D122" s="2">
        <v>169</v>
      </c>
      <c r="E122" s="2">
        <v>66</v>
      </c>
    </row>
    <row r="123" spans="1:5">
      <c r="A123" s="2">
        <v>122</v>
      </c>
      <c r="B123" s="2">
        <v>172</v>
      </c>
      <c r="C123" s="2">
        <v>64</v>
      </c>
      <c r="D123" s="2">
        <v>169</v>
      </c>
      <c r="E123" s="2">
        <v>66</v>
      </c>
    </row>
    <row r="124" spans="1:5">
      <c r="A124" s="2">
        <v>123</v>
      </c>
      <c r="B124" s="2">
        <v>168</v>
      </c>
      <c r="C124" s="2">
        <v>68</v>
      </c>
      <c r="D124" s="2">
        <v>169</v>
      </c>
      <c r="E124" s="2">
        <v>66</v>
      </c>
    </row>
    <row r="125" spans="1:5">
      <c r="A125" s="2">
        <v>124</v>
      </c>
      <c r="B125" s="2">
        <v>170</v>
      </c>
      <c r="C125" s="2">
        <v>68</v>
      </c>
      <c r="D125" s="2">
        <v>170</v>
      </c>
      <c r="E125" s="2">
        <v>66</v>
      </c>
    </row>
    <row r="126" spans="1:5">
      <c r="A126" s="2">
        <v>125</v>
      </c>
      <c r="B126" s="2">
        <v>187</v>
      </c>
      <c r="C126" s="2">
        <v>63</v>
      </c>
      <c r="D126" s="2">
        <v>170</v>
      </c>
      <c r="E126" s="2">
        <v>66</v>
      </c>
    </row>
    <row r="127" spans="1:5">
      <c r="A127" s="2">
        <v>126</v>
      </c>
      <c r="B127" s="2">
        <v>165</v>
      </c>
      <c r="C127" s="2">
        <v>61</v>
      </c>
      <c r="D127" s="2">
        <v>170</v>
      </c>
      <c r="E127" s="2">
        <v>66</v>
      </c>
    </row>
    <row r="128" spans="1:5">
      <c r="A128" s="2">
        <v>127</v>
      </c>
      <c r="B128" s="2">
        <v>171</v>
      </c>
      <c r="C128" s="2">
        <v>73</v>
      </c>
      <c r="D128" s="2">
        <v>170</v>
      </c>
      <c r="E128" s="2">
        <v>66</v>
      </c>
    </row>
    <row r="129" spans="1:5">
      <c r="A129" s="2">
        <v>128</v>
      </c>
      <c r="B129" s="2">
        <v>171</v>
      </c>
      <c r="C129" s="2">
        <v>66</v>
      </c>
      <c r="D129" s="2">
        <v>170</v>
      </c>
      <c r="E129" s="2">
        <v>66</v>
      </c>
    </row>
    <row r="130" spans="1:5">
      <c r="A130" s="2">
        <v>129</v>
      </c>
      <c r="B130" s="2">
        <v>169</v>
      </c>
      <c r="C130" s="2">
        <v>56</v>
      </c>
      <c r="D130" s="2">
        <v>170</v>
      </c>
      <c r="E130" s="2">
        <v>66</v>
      </c>
    </row>
    <row r="131" spans="1:5">
      <c r="A131" s="2">
        <v>130</v>
      </c>
      <c r="B131" s="2">
        <v>163</v>
      </c>
      <c r="C131" s="2">
        <v>58</v>
      </c>
      <c r="D131" s="2">
        <v>170</v>
      </c>
      <c r="E131" s="2">
        <v>67</v>
      </c>
    </row>
    <row r="132" spans="1:5">
      <c r="A132" s="2">
        <v>131</v>
      </c>
      <c r="B132" s="2">
        <v>161</v>
      </c>
      <c r="C132" s="2">
        <v>60</v>
      </c>
      <c r="D132" s="2">
        <v>170</v>
      </c>
      <c r="E132" s="2">
        <v>67</v>
      </c>
    </row>
    <row r="133" spans="1:5">
      <c r="A133" s="2">
        <v>132</v>
      </c>
      <c r="B133" s="2">
        <v>175</v>
      </c>
      <c r="C133" s="2">
        <v>77</v>
      </c>
      <c r="D133" s="2">
        <v>170</v>
      </c>
      <c r="E133" s="2">
        <v>67</v>
      </c>
    </row>
    <row r="134" spans="1:5">
      <c r="A134" s="2">
        <v>133</v>
      </c>
      <c r="B134" s="2">
        <v>172</v>
      </c>
      <c r="C134" s="2">
        <v>67</v>
      </c>
      <c r="D134" s="2">
        <v>170</v>
      </c>
      <c r="E134" s="2">
        <v>67</v>
      </c>
    </row>
    <row r="135" spans="1:5">
      <c r="A135" s="2">
        <v>134</v>
      </c>
      <c r="B135" s="2">
        <v>176</v>
      </c>
      <c r="C135" s="2">
        <v>65</v>
      </c>
      <c r="D135" s="2">
        <v>171</v>
      </c>
      <c r="E135" s="2">
        <v>67</v>
      </c>
    </row>
    <row r="136" spans="1:5">
      <c r="A136" s="2">
        <v>135</v>
      </c>
      <c r="B136" s="2">
        <v>180</v>
      </c>
      <c r="C136" s="2">
        <v>76</v>
      </c>
      <c r="D136" s="2">
        <v>171</v>
      </c>
      <c r="E136" s="2">
        <v>67</v>
      </c>
    </row>
    <row r="137" spans="1:5">
      <c r="A137" s="2">
        <v>136</v>
      </c>
      <c r="B137" s="2">
        <v>172</v>
      </c>
      <c r="C137" s="2">
        <v>70</v>
      </c>
      <c r="D137" s="2">
        <v>171</v>
      </c>
      <c r="E137" s="2">
        <v>67</v>
      </c>
    </row>
    <row r="138" spans="1:5">
      <c r="A138" s="2">
        <v>137</v>
      </c>
      <c r="B138" s="2">
        <v>174</v>
      </c>
      <c r="C138" s="2">
        <v>73</v>
      </c>
      <c r="D138" s="2">
        <v>171</v>
      </c>
      <c r="E138" s="2">
        <v>67</v>
      </c>
    </row>
    <row r="139" spans="1:5">
      <c r="A139" s="2">
        <v>138</v>
      </c>
      <c r="B139" s="2">
        <v>164</v>
      </c>
      <c r="C139" s="2">
        <v>60</v>
      </c>
      <c r="D139" s="2">
        <v>171</v>
      </c>
      <c r="E139" s="2">
        <v>67</v>
      </c>
    </row>
    <row r="140" spans="1:5">
      <c r="A140" s="2">
        <v>139</v>
      </c>
      <c r="B140" s="2">
        <v>169</v>
      </c>
      <c r="C140" s="2">
        <v>75</v>
      </c>
      <c r="D140" s="2">
        <v>171</v>
      </c>
      <c r="E140" s="2">
        <v>67</v>
      </c>
    </row>
    <row r="141" spans="1:5">
      <c r="A141" s="2">
        <v>140</v>
      </c>
      <c r="B141" s="2">
        <v>157</v>
      </c>
      <c r="C141" s="2">
        <v>60</v>
      </c>
      <c r="D141" s="2">
        <v>171</v>
      </c>
      <c r="E141" s="2">
        <v>67</v>
      </c>
    </row>
    <row r="142" spans="1:5">
      <c r="A142" s="2">
        <v>141</v>
      </c>
      <c r="B142" s="2">
        <v>178</v>
      </c>
      <c r="C142" s="2">
        <v>60</v>
      </c>
      <c r="D142" s="2">
        <v>171</v>
      </c>
      <c r="E142" s="2">
        <v>67</v>
      </c>
    </row>
    <row r="143" spans="1:5">
      <c r="A143" s="2">
        <v>142</v>
      </c>
      <c r="B143" s="2">
        <v>176</v>
      </c>
      <c r="C143" s="2">
        <v>77</v>
      </c>
      <c r="D143" s="2">
        <v>171</v>
      </c>
      <c r="E143" s="2">
        <v>67</v>
      </c>
    </row>
    <row r="144" spans="1:5">
      <c r="A144" s="2">
        <v>143</v>
      </c>
      <c r="B144" s="2">
        <v>161</v>
      </c>
      <c r="C144" s="2">
        <v>66</v>
      </c>
      <c r="D144" s="2">
        <v>171</v>
      </c>
      <c r="E144" s="2">
        <v>68</v>
      </c>
    </row>
    <row r="145" spans="1:5">
      <c r="A145" s="2">
        <v>144</v>
      </c>
      <c r="B145" s="2">
        <v>176</v>
      </c>
      <c r="C145" s="2">
        <v>70</v>
      </c>
      <c r="D145" s="2">
        <v>172</v>
      </c>
      <c r="E145" s="2">
        <v>68</v>
      </c>
    </row>
    <row r="146" spans="1:5">
      <c r="A146" s="2">
        <v>145</v>
      </c>
      <c r="B146" s="2">
        <v>165</v>
      </c>
      <c r="C146" s="2">
        <v>61</v>
      </c>
      <c r="D146" s="2">
        <v>172</v>
      </c>
      <c r="E146" s="2">
        <v>68</v>
      </c>
    </row>
    <row r="147" spans="1:5">
      <c r="A147" s="2">
        <v>146</v>
      </c>
      <c r="B147" s="2">
        <v>161</v>
      </c>
      <c r="C147" s="2">
        <v>55</v>
      </c>
      <c r="D147" s="2">
        <v>172</v>
      </c>
      <c r="E147" s="2">
        <v>68</v>
      </c>
    </row>
    <row r="148" spans="1:5">
      <c r="A148" s="2">
        <v>147</v>
      </c>
      <c r="B148" s="2">
        <v>182</v>
      </c>
      <c r="C148" s="2">
        <v>76</v>
      </c>
      <c r="D148" s="2">
        <v>172</v>
      </c>
      <c r="E148" s="2">
        <v>68</v>
      </c>
    </row>
    <row r="149" spans="1:5">
      <c r="A149" s="2">
        <v>148</v>
      </c>
      <c r="B149" s="2">
        <v>176</v>
      </c>
      <c r="C149" s="2">
        <v>72</v>
      </c>
      <c r="D149" s="2">
        <v>172</v>
      </c>
      <c r="E149" s="2">
        <v>68</v>
      </c>
    </row>
    <row r="150" spans="1:5">
      <c r="A150" s="2">
        <v>149</v>
      </c>
      <c r="B150" s="2">
        <v>168</v>
      </c>
      <c r="C150" s="2">
        <v>63</v>
      </c>
      <c r="D150" s="2">
        <v>172</v>
      </c>
      <c r="E150" s="2">
        <v>68</v>
      </c>
    </row>
    <row r="151" spans="1:5">
      <c r="A151" s="2">
        <v>150</v>
      </c>
      <c r="B151" s="2">
        <v>164</v>
      </c>
      <c r="C151" s="2">
        <v>59</v>
      </c>
      <c r="D151" s="2">
        <v>172</v>
      </c>
      <c r="E151" s="2">
        <v>68</v>
      </c>
    </row>
    <row r="152" spans="1:5">
      <c r="A152" s="2">
        <v>151</v>
      </c>
      <c r="B152" s="2">
        <v>170</v>
      </c>
      <c r="C152" s="2">
        <v>66</v>
      </c>
      <c r="D152" s="2">
        <v>172</v>
      </c>
      <c r="E152" s="2">
        <v>69</v>
      </c>
    </row>
    <row r="153" spans="1:5">
      <c r="A153" s="2">
        <v>152</v>
      </c>
      <c r="B153" s="2">
        <v>174</v>
      </c>
      <c r="C153" s="2">
        <v>68</v>
      </c>
      <c r="D153" s="2">
        <v>172</v>
      </c>
      <c r="E153" s="2">
        <v>69</v>
      </c>
    </row>
    <row r="154" spans="1:5">
      <c r="A154" s="2">
        <v>153</v>
      </c>
      <c r="B154" s="2">
        <v>178</v>
      </c>
      <c r="C154" s="2">
        <v>60</v>
      </c>
      <c r="D154" s="2">
        <v>172</v>
      </c>
      <c r="E154" s="2">
        <v>69</v>
      </c>
    </row>
    <row r="155" spans="1:5">
      <c r="A155" s="2">
        <v>154</v>
      </c>
      <c r="B155" s="2">
        <v>178</v>
      </c>
      <c r="C155" s="2">
        <v>73</v>
      </c>
      <c r="D155" s="2">
        <v>172</v>
      </c>
      <c r="E155" s="2">
        <v>69</v>
      </c>
    </row>
    <row r="156" spans="1:5">
      <c r="A156" s="2">
        <v>155</v>
      </c>
      <c r="B156" s="2">
        <v>161</v>
      </c>
      <c r="C156" s="2">
        <v>60</v>
      </c>
      <c r="D156" s="2">
        <v>173</v>
      </c>
      <c r="E156" s="2">
        <v>69</v>
      </c>
    </row>
    <row r="157" spans="1:5">
      <c r="A157" s="2">
        <v>156</v>
      </c>
      <c r="B157" s="2">
        <v>173</v>
      </c>
      <c r="C157" s="2">
        <v>78</v>
      </c>
      <c r="D157" s="2">
        <v>173</v>
      </c>
      <c r="E157" s="2">
        <v>69</v>
      </c>
    </row>
    <row r="158" spans="1:5">
      <c r="A158" s="2">
        <v>157</v>
      </c>
      <c r="B158" s="2">
        <v>164</v>
      </c>
      <c r="C158" s="2">
        <v>57</v>
      </c>
      <c r="D158" s="2">
        <v>173</v>
      </c>
      <c r="E158" s="2">
        <v>70</v>
      </c>
    </row>
    <row r="159" spans="1:5">
      <c r="A159" s="2">
        <v>158</v>
      </c>
      <c r="B159" s="2">
        <v>176</v>
      </c>
      <c r="C159" s="2">
        <v>77</v>
      </c>
      <c r="D159" s="2">
        <v>173</v>
      </c>
      <c r="E159" s="2">
        <v>70</v>
      </c>
    </row>
    <row r="160" spans="1:5">
      <c r="A160" s="2">
        <v>159</v>
      </c>
      <c r="B160" s="2">
        <v>165</v>
      </c>
      <c r="C160" s="2">
        <v>66</v>
      </c>
      <c r="D160" s="2">
        <v>173</v>
      </c>
      <c r="E160" s="2">
        <v>70</v>
      </c>
    </row>
    <row r="161" spans="1:5">
      <c r="A161" s="2">
        <v>160</v>
      </c>
      <c r="B161" s="2">
        <v>174</v>
      </c>
      <c r="C161" s="2">
        <v>73</v>
      </c>
      <c r="D161" s="2">
        <v>174</v>
      </c>
      <c r="E161" s="2">
        <v>70</v>
      </c>
    </row>
    <row r="162" spans="1:5">
      <c r="A162" s="2">
        <v>161</v>
      </c>
      <c r="B162" s="2">
        <v>164</v>
      </c>
      <c r="C162" s="2">
        <v>66</v>
      </c>
      <c r="D162" s="2">
        <v>174</v>
      </c>
      <c r="E162" s="2">
        <v>70</v>
      </c>
    </row>
    <row r="163" spans="1:5">
      <c r="A163" s="2">
        <v>162</v>
      </c>
      <c r="B163" s="2">
        <v>169</v>
      </c>
      <c r="C163" s="2">
        <v>55</v>
      </c>
      <c r="D163" s="2">
        <v>174</v>
      </c>
      <c r="E163" s="2">
        <v>70</v>
      </c>
    </row>
    <row r="164" spans="1:5">
      <c r="A164" s="2">
        <v>163</v>
      </c>
      <c r="B164" s="2">
        <v>164</v>
      </c>
      <c r="C164" s="2">
        <v>70</v>
      </c>
      <c r="D164" s="2">
        <v>174</v>
      </c>
      <c r="E164" s="2">
        <v>70</v>
      </c>
    </row>
    <row r="165" spans="1:5">
      <c r="A165" s="2">
        <v>164</v>
      </c>
      <c r="B165" s="2">
        <v>178</v>
      </c>
      <c r="C165" s="2">
        <v>80</v>
      </c>
      <c r="D165" s="2">
        <v>174</v>
      </c>
      <c r="E165" s="2">
        <v>70</v>
      </c>
    </row>
    <row r="166" spans="1:5">
      <c r="A166" s="2">
        <v>165</v>
      </c>
      <c r="B166" s="2">
        <v>156</v>
      </c>
      <c r="C166" s="2">
        <v>53</v>
      </c>
      <c r="D166" s="2">
        <v>175</v>
      </c>
      <c r="E166" s="2">
        <v>70</v>
      </c>
    </row>
    <row r="167" spans="1:5">
      <c r="A167" s="2">
        <v>166</v>
      </c>
      <c r="B167" s="2">
        <v>165</v>
      </c>
      <c r="C167" s="2">
        <v>59</v>
      </c>
      <c r="D167" s="2">
        <v>175</v>
      </c>
      <c r="E167" s="2">
        <v>71</v>
      </c>
    </row>
    <row r="168" spans="1:5">
      <c r="A168" s="2">
        <v>167</v>
      </c>
      <c r="B168" s="2">
        <v>162</v>
      </c>
      <c r="C168" s="2">
        <v>58</v>
      </c>
      <c r="D168" s="2">
        <v>175</v>
      </c>
      <c r="E168" s="2">
        <v>71</v>
      </c>
    </row>
    <row r="169" spans="1:5">
      <c r="A169" s="2">
        <v>168</v>
      </c>
      <c r="B169" s="2">
        <v>167</v>
      </c>
      <c r="C169" s="2">
        <v>64</v>
      </c>
      <c r="D169" s="2">
        <v>175</v>
      </c>
      <c r="E169" s="2">
        <v>71</v>
      </c>
    </row>
    <row r="170" spans="1:5">
      <c r="A170" s="2">
        <v>169</v>
      </c>
      <c r="B170" s="2">
        <v>165</v>
      </c>
      <c r="C170" s="2">
        <v>68</v>
      </c>
      <c r="D170" s="2">
        <v>175</v>
      </c>
      <c r="E170" s="2">
        <v>72</v>
      </c>
    </row>
    <row r="171" spans="1:5">
      <c r="A171" s="2">
        <v>170</v>
      </c>
      <c r="B171" s="2">
        <v>177</v>
      </c>
      <c r="C171" s="2">
        <v>70</v>
      </c>
      <c r="D171" s="2">
        <v>176</v>
      </c>
      <c r="E171" s="2">
        <v>72</v>
      </c>
    </row>
    <row r="172" spans="1:5">
      <c r="A172" s="2">
        <v>171</v>
      </c>
      <c r="B172" s="2">
        <v>161</v>
      </c>
      <c r="C172" s="2">
        <v>61</v>
      </c>
      <c r="D172" s="2">
        <v>176</v>
      </c>
      <c r="E172" s="2">
        <v>72</v>
      </c>
    </row>
    <row r="173" spans="1:5">
      <c r="A173" s="2">
        <v>172</v>
      </c>
      <c r="B173" s="2">
        <v>163</v>
      </c>
      <c r="C173" s="2">
        <v>58</v>
      </c>
      <c r="D173" s="2">
        <v>176</v>
      </c>
      <c r="E173" s="2">
        <v>73</v>
      </c>
    </row>
    <row r="174" spans="1:5">
      <c r="A174" s="2">
        <v>173</v>
      </c>
      <c r="B174" s="2">
        <v>166</v>
      </c>
      <c r="C174" s="2">
        <v>63</v>
      </c>
      <c r="D174" s="2">
        <v>176</v>
      </c>
      <c r="E174" s="2">
        <v>73</v>
      </c>
    </row>
    <row r="175" spans="1:5">
      <c r="A175" s="2">
        <v>174</v>
      </c>
      <c r="B175" s="2">
        <v>182</v>
      </c>
      <c r="C175" s="2">
        <v>76</v>
      </c>
      <c r="D175" s="2">
        <v>176</v>
      </c>
      <c r="E175" s="2">
        <v>73</v>
      </c>
    </row>
    <row r="176" spans="1:5">
      <c r="A176" s="2">
        <v>175</v>
      </c>
      <c r="B176" s="2">
        <v>167</v>
      </c>
      <c r="C176" s="2">
        <v>64</v>
      </c>
      <c r="D176" s="2">
        <v>176</v>
      </c>
      <c r="E176" s="2">
        <v>73</v>
      </c>
    </row>
    <row r="177" spans="1:5">
      <c r="A177" s="2">
        <v>176</v>
      </c>
      <c r="B177" s="2">
        <v>167</v>
      </c>
      <c r="C177" s="2">
        <v>57</v>
      </c>
      <c r="D177" s="2">
        <v>176</v>
      </c>
      <c r="E177" s="2">
        <v>74</v>
      </c>
    </row>
    <row r="178" spans="1:5">
      <c r="A178" s="2">
        <v>177</v>
      </c>
      <c r="B178" s="2">
        <v>171</v>
      </c>
      <c r="C178" s="2">
        <v>65</v>
      </c>
      <c r="D178" s="2">
        <v>176</v>
      </c>
      <c r="E178" s="2">
        <v>75</v>
      </c>
    </row>
    <row r="179" spans="1:5">
      <c r="A179" s="2">
        <v>178</v>
      </c>
      <c r="B179" s="2">
        <v>182</v>
      </c>
      <c r="C179" s="2">
        <v>66</v>
      </c>
      <c r="D179" s="2">
        <v>176</v>
      </c>
      <c r="E179" s="2">
        <v>75</v>
      </c>
    </row>
    <row r="180" spans="1:5">
      <c r="A180" s="2">
        <v>179</v>
      </c>
      <c r="B180" s="2">
        <v>169</v>
      </c>
      <c r="C180" s="2">
        <v>58</v>
      </c>
      <c r="D180" s="2">
        <v>176</v>
      </c>
      <c r="E180" s="2">
        <v>75</v>
      </c>
    </row>
    <row r="181" spans="1:5">
      <c r="A181" s="2">
        <v>180</v>
      </c>
      <c r="B181" s="2">
        <v>172</v>
      </c>
      <c r="C181" s="2">
        <v>64</v>
      </c>
      <c r="D181" s="2">
        <v>177</v>
      </c>
      <c r="E181" s="2">
        <v>75</v>
      </c>
    </row>
    <row r="182" spans="1:5">
      <c r="A182" s="2">
        <v>181</v>
      </c>
      <c r="B182" s="2">
        <v>179</v>
      </c>
      <c r="C182" s="2">
        <v>69</v>
      </c>
      <c r="D182" s="2">
        <v>178</v>
      </c>
      <c r="E182" s="2">
        <v>75</v>
      </c>
    </row>
    <row r="183" spans="1:5">
      <c r="A183" s="2">
        <v>182</v>
      </c>
      <c r="B183" s="2">
        <v>179</v>
      </c>
      <c r="C183" s="2">
        <v>63</v>
      </c>
      <c r="D183" s="2">
        <v>178</v>
      </c>
      <c r="E183" s="2">
        <v>75</v>
      </c>
    </row>
    <row r="184" spans="1:5">
      <c r="A184" s="2">
        <v>183</v>
      </c>
      <c r="B184" s="2">
        <v>173</v>
      </c>
      <c r="C184" s="2">
        <v>68</v>
      </c>
      <c r="D184" s="2">
        <v>178</v>
      </c>
      <c r="E184" s="2">
        <v>75</v>
      </c>
    </row>
    <row r="185" spans="1:5">
      <c r="A185" s="2">
        <v>184</v>
      </c>
      <c r="B185" s="2">
        <v>169</v>
      </c>
      <c r="C185" s="2">
        <v>70</v>
      </c>
      <c r="D185" s="2">
        <v>178</v>
      </c>
      <c r="E185" s="2">
        <v>75</v>
      </c>
    </row>
    <row r="186" spans="1:5">
      <c r="A186" s="2">
        <v>185</v>
      </c>
      <c r="B186" s="2">
        <v>161</v>
      </c>
      <c r="C186" s="2">
        <v>57</v>
      </c>
      <c r="D186" s="2">
        <v>178</v>
      </c>
      <c r="E186" s="2">
        <v>75</v>
      </c>
    </row>
    <row r="187" spans="1:5">
      <c r="A187" s="2">
        <v>186</v>
      </c>
      <c r="B187" s="2">
        <v>165</v>
      </c>
      <c r="C187" s="2">
        <v>61</v>
      </c>
      <c r="D187" s="2">
        <v>178</v>
      </c>
      <c r="E187" s="2">
        <v>76</v>
      </c>
    </row>
    <row r="188" spans="1:5">
      <c r="A188" s="2">
        <v>187</v>
      </c>
      <c r="B188" s="2">
        <v>165</v>
      </c>
      <c r="C188" s="2">
        <v>63</v>
      </c>
      <c r="D188" s="2">
        <v>178</v>
      </c>
      <c r="E188" s="2">
        <v>76</v>
      </c>
    </row>
    <row r="189" spans="1:5">
      <c r="A189" s="2">
        <v>188</v>
      </c>
      <c r="B189" s="2">
        <v>162</v>
      </c>
      <c r="C189" s="2">
        <v>60</v>
      </c>
      <c r="D189" s="2">
        <v>178</v>
      </c>
      <c r="E189" s="2">
        <v>76</v>
      </c>
    </row>
    <row r="190" spans="1:5">
      <c r="A190" s="2">
        <v>189</v>
      </c>
      <c r="B190" s="2">
        <v>167</v>
      </c>
      <c r="C190" s="2">
        <v>66</v>
      </c>
      <c r="D190" s="2">
        <v>178</v>
      </c>
      <c r="E190" s="2">
        <v>76</v>
      </c>
    </row>
    <row r="191" spans="1:5">
      <c r="A191" s="2">
        <v>190</v>
      </c>
      <c r="B191" s="2">
        <v>168</v>
      </c>
      <c r="C191" s="2">
        <v>67</v>
      </c>
      <c r="D191" s="2">
        <v>178</v>
      </c>
      <c r="E191" s="2">
        <v>77</v>
      </c>
    </row>
    <row r="192" spans="1:5">
      <c r="A192" s="2">
        <v>191</v>
      </c>
      <c r="B192" s="2">
        <v>170</v>
      </c>
      <c r="C192" s="2">
        <v>67</v>
      </c>
      <c r="D192" s="2">
        <v>179</v>
      </c>
      <c r="E192" s="2">
        <v>77</v>
      </c>
    </row>
    <row r="193" spans="1:5">
      <c r="A193" s="2">
        <v>192</v>
      </c>
      <c r="B193" s="2">
        <v>162</v>
      </c>
      <c r="C193" s="2">
        <v>64</v>
      </c>
      <c r="D193" s="2">
        <v>179</v>
      </c>
      <c r="E193" s="2">
        <v>77</v>
      </c>
    </row>
    <row r="194" spans="1:5">
      <c r="A194" s="2">
        <v>193</v>
      </c>
      <c r="B194" s="2">
        <v>168</v>
      </c>
      <c r="C194" s="2">
        <v>66</v>
      </c>
      <c r="D194" s="2">
        <v>180</v>
      </c>
      <c r="E194" s="2">
        <v>77</v>
      </c>
    </row>
    <row r="195" spans="1:5">
      <c r="A195" s="2">
        <v>194</v>
      </c>
      <c r="B195" s="2">
        <v>163</v>
      </c>
      <c r="C195" s="2">
        <v>65</v>
      </c>
      <c r="D195" s="2">
        <v>180</v>
      </c>
      <c r="E195" s="2">
        <v>78</v>
      </c>
    </row>
    <row r="196" spans="1:5">
      <c r="A196" s="2">
        <v>195</v>
      </c>
      <c r="B196" s="2">
        <v>175</v>
      </c>
      <c r="C196" s="2">
        <v>78</v>
      </c>
      <c r="D196" s="2">
        <v>181</v>
      </c>
      <c r="E196" s="2">
        <v>78</v>
      </c>
    </row>
    <row r="197" spans="1:5">
      <c r="A197" s="2">
        <v>196</v>
      </c>
      <c r="B197" s="2">
        <v>163</v>
      </c>
      <c r="C197" s="2">
        <v>58</v>
      </c>
      <c r="D197" s="2">
        <v>182</v>
      </c>
      <c r="E197" s="2">
        <v>78</v>
      </c>
    </row>
    <row r="198" spans="1:5">
      <c r="A198" s="2">
        <v>197</v>
      </c>
      <c r="B198" s="2">
        <v>166</v>
      </c>
      <c r="C198" s="2">
        <v>67</v>
      </c>
      <c r="D198" s="2">
        <v>182</v>
      </c>
      <c r="E198" s="2">
        <v>78</v>
      </c>
    </row>
    <row r="199" spans="1:5">
      <c r="A199" s="2">
        <v>198</v>
      </c>
      <c r="B199" s="2">
        <v>166</v>
      </c>
      <c r="C199" s="2">
        <v>64</v>
      </c>
      <c r="D199" s="2">
        <v>182</v>
      </c>
      <c r="E199" s="2">
        <v>78</v>
      </c>
    </row>
    <row r="200" spans="1:5">
      <c r="A200" s="2">
        <v>199</v>
      </c>
      <c r="B200" s="2">
        <v>173</v>
      </c>
      <c r="C200" s="2">
        <v>78</v>
      </c>
      <c r="D200" s="2">
        <v>187</v>
      </c>
      <c r="E200" s="2">
        <v>80</v>
      </c>
    </row>
    <row r="201" spans="1:5">
      <c r="A201" s="2">
        <v>200</v>
      </c>
      <c r="B201" s="2">
        <v>166</v>
      </c>
      <c r="C201" s="2">
        <v>62</v>
      </c>
      <c r="D201" s="2">
        <v>196</v>
      </c>
      <c r="E201" s="2">
        <v>80</v>
      </c>
    </row>
  </sheetData>
  <sortState xmlns:xlrd2="http://schemas.microsoft.com/office/spreadsheetml/2017/richdata2" ref="E2:E201">
    <sortCondition ref="E2:E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B3D-2162-DD43-91EC-8E2F3AFDEE66}">
  <dimension ref="A1:M203"/>
  <sheetViews>
    <sheetView workbookViewId="0">
      <selection activeCell="K21" sqref="K21"/>
    </sheetView>
  </sheetViews>
  <sheetFormatPr baseColWidth="10" defaultRowHeight="16"/>
  <cols>
    <col min="1" max="1" width="24.6640625" bestFit="1" customWidth="1"/>
    <col min="2" max="2" width="8.5" bestFit="1" customWidth="1"/>
    <col min="4" max="4" width="19.1640625" bestFit="1" customWidth="1"/>
    <col min="5" max="5" width="18.33203125" bestFit="1" customWidth="1"/>
    <col min="6" max="6" width="10" bestFit="1" customWidth="1"/>
    <col min="7" max="7" width="23.6640625" bestFit="1" customWidth="1"/>
    <col min="11" max="11" width="26.6640625" customWidth="1"/>
    <col min="17" max="17" width="26.83203125" customWidth="1"/>
  </cols>
  <sheetData>
    <row r="1" spans="1:13" ht="16" customHeight="1">
      <c r="A1" s="8" t="s">
        <v>6</v>
      </c>
      <c r="B1" s="6">
        <f xml:space="preserve"> MIN(Рост)</f>
        <v>156</v>
      </c>
      <c r="C1" s="28"/>
      <c r="D1" s="28"/>
      <c r="E1" s="54" t="s">
        <v>9</v>
      </c>
      <c r="F1" s="54"/>
      <c r="G1" s="54"/>
      <c r="K1" s="54" t="s">
        <v>29</v>
      </c>
      <c r="L1" s="54"/>
      <c r="M1" s="54"/>
    </row>
    <row r="2" spans="1:13">
      <c r="A2" s="8" t="s">
        <v>7</v>
      </c>
      <c r="B2" s="6">
        <f xml:space="preserve"> MAX(Рост)</f>
        <v>196</v>
      </c>
      <c r="C2" s="10"/>
      <c r="D2" s="10"/>
      <c r="E2" s="54"/>
      <c r="F2" s="54"/>
      <c r="G2" s="54"/>
      <c r="K2" s="54"/>
      <c r="L2" s="54"/>
      <c r="M2" s="54"/>
    </row>
    <row r="3" spans="1:13">
      <c r="A3" s="8" t="s">
        <v>10</v>
      </c>
      <c r="B3" s="6">
        <f xml:space="preserve"> MIN(Вес)</f>
        <v>51</v>
      </c>
      <c r="C3" s="10"/>
      <c r="D3" s="10"/>
    </row>
    <row r="4" spans="1:13">
      <c r="A4" s="8" t="s">
        <v>11</v>
      </c>
      <c r="B4" s="6">
        <f xml:space="preserve"> MAX(Вес)</f>
        <v>80</v>
      </c>
      <c r="C4" s="10"/>
      <c r="D4" s="10"/>
      <c r="E4" s="1" t="s">
        <v>0</v>
      </c>
      <c r="F4" s="1" t="s">
        <v>12</v>
      </c>
      <c r="G4" s="1" t="s">
        <v>13</v>
      </c>
      <c r="K4" s="1" t="s">
        <v>0</v>
      </c>
      <c r="L4" s="1" t="s">
        <v>12</v>
      </c>
      <c r="M4" s="1" t="s">
        <v>13</v>
      </c>
    </row>
    <row r="5" spans="1:13">
      <c r="A5" s="8" t="s">
        <v>8</v>
      </c>
      <c r="B5" s="6">
        <v>10</v>
      </c>
      <c r="C5" s="10"/>
      <c r="D5" s="10"/>
      <c r="E5" s="4">
        <v>1</v>
      </c>
      <c r="F5" s="4" cm="1">
        <f t="array" ref="F5">Минимальный_рост</f>
        <v>156</v>
      </c>
      <c r="G5" s="4">
        <f t="shared" ref="G5:G14" si="0">F5+Длина_интервала_для_роста</f>
        <v>160</v>
      </c>
      <c r="K5" s="4">
        <v>1</v>
      </c>
      <c r="L5" s="4">
        <f>Минимальный_вес</f>
        <v>51</v>
      </c>
      <c r="M5" s="4">
        <f t="shared" ref="M5:M14" si="1">L5+Длина_интервала_для_веса</f>
        <v>53.9</v>
      </c>
    </row>
    <row r="6" spans="1:13">
      <c r="A6" s="27" t="s">
        <v>42</v>
      </c>
      <c r="B6" s="31">
        <f>(Максимальный_рост-Минимальный_рост)/Кол_во_интервалов</f>
        <v>4</v>
      </c>
      <c r="C6" s="10"/>
      <c r="D6" s="10"/>
      <c r="E6" s="4">
        <v>2</v>
      </c>
      <c r="F6" s="4">
        <f>G5</f>
        <v>160</v>
      </c>
      <c r="G6" s="4">
        <f t="shared" si="0"/>
        <v>164</v>
      </c>
      <c r="K6" s="4">
        <v>2</v>
      </c>
      <c r="L6" s="4">
        <f>M5</f>
        <v>53.9</v>
      </c>
      <c r="M6" s="4">
        <f t="shared" si="1"/>
        <v>56.8</v>
      </c>
    </row>
    <row r="7" spans="1:13">
      <c r="A7" s="27" t="s">
        <v>43</v>
      </c>
      <c r="B7" s="31">
        <f>(Максимальный_вес-Минимальный_вес)/Кол_во_интервалов</f>
        <v>2.9</v>
      </c>
      <c r="C7" s="10"/>
      <c r="D7" s="10"/>
      <c r="E7" s="4">
        <v>3</v>
      </c>
      <c r="F7" s="4">
        <f t="shared" ref="F7:F14" si="2">G6</f>
        <v>164</v>
      </c>
      <c r="G7" s="4">
        <f t="shared" si="0"/>
        <v>168</v>
      </c>
      <c r="K7" s="4">
        <v>3</v>
      </c>
      <c r="L7" s="4">
        <f t="shared" ref="L7:L14" si="3">M6</f>
        <v>56.8</v>
      </c>
      <c r="M7" s="4">
        <f t="shared" si="1"/>
        <v>59.699999999999996</v>
      </c>
    </row>
    <row r="8" spans="1:13">
      <c r="A8" s="10"/>
      <c r="B8" s="10"/>
      <c r="C8" s="10"/>
      <c r="D8" s="10"/>
      <c r="E8" s="4">
        <v>4</v>
      </c>
      <c r="F8" s="4">
        <f t="shared" si="2"/>
        <v>168</v>
      </c>
      <c r="G8" s="4">
        <f t="shared" si="0"/>
        <v>172</v>
      </c>
      <c r="K8" s="4">
        <v>4</v>
      </c>
      <c r="L8" s="4">
        <f t="shared" si="3"/>
        <v>59.699999999999996</v>
      </c>
      <c r="M8" s="4">
        <f t="shared" si="1"/>
        <v>62.599999999999994</v>
      </c>
    </row>
    <row r="9" spans="1:13">
      <c r="A9" s="10"/>
      <c r="B9" s="10"/>
      <c r="C9" s="10"/>
      <c r="D9" s="10"/>
      <c r="E9" s="4">
        <v>5</v>
      </c>
      <c r="F9" s="4">
        <f t="shared" si="2"/>
        <v>172</v>
      </c>
      <c r="G9" s="4">
        <f t="shared" si="0"/>
        <v>176</v>
      </c>
      <c r="K9" s="4">
        <v>5</v>
      </c>
      <c r="L9" s="4">
        <f t="shared" si="3"/>
        <v>62.599999999999994</v>
      </c>
      <c r="M9" s="4">
        <f t="shared" si="1"/>
        <v>65.5</v>
      </c>
    </row>
    <row r="10" spans="1:13">
      <c r="A10" s="10"/>
      <c r="B10" s="10"/>
      <c r="C10" s="10"/>
      <c r="D10" s="10"/>
      <c r="E10" s="4">
        <v>6</v>
      </c>
      <c r="F10" s="4">
        <f t="shared" si="2"/>
        <v>176</v>
      </c>
      <c r="G10" s="4">
        <f t="shared" si="0"/>
        <v>180</v>
      </c>
      <c r="K10" s="4">
        <v>6</v>
      </c>
      <c r="L10" s="4">
        <f t="shared" si="3"/>
        <v>65.5</v>
      </c>
      <c r="M10" s="4">
        <f t="shared" si="1"/>
        <v>68.400000000000006</v>
      </c>
    </row>
    <row r="11" spans="1:13">
      <c r="A11" s="10"/>
      <c r="B11" s="10"/>
      <c r="C11" s="10"/>
      <c r="D11" s="10"/>
      <c r="E11" s="4">
        <v>7</v>
      </c>
      <c r="F11" s="4">
        <f t="shared" si="2"/>
        <v>180</v>
      </c>
      <c r="G11" s="4">
        <f t="shared" si="0"/>
        <v>184</v>
      </c>
      <c r="K11" s="4">
        <v>7</v>
      </c>
      <c r="L11" s="4">
        <f t="shared" si="3"/>
        <v>68.400000000000006</v>
      </c>
      <c r="M11" s="4">
        <f t="shared" si="1"/>
        <v>71.300000000000011</v>
      </c>
    </row>
    <row r="12" spans="1:13">
      <c r="A12" s="10"/>
      <c r="B12" s="10"/>
      <c r="C12" s="10"/>
      <c r="D12" s="10"/>
      <c r="E12" s="4">
        <v>8</v>
      </c>
      <c r="F12" s="4">
        <f t="shared" si="2"/>
        <v>184</v>
      </c>
      <c r="G12" s="4">
        <f t="shared" si="0"/>
        <v>188</v>
      </c>
      <c r="K12" s="4">
        <v>8</v>
      </c>
      <c r="L12" s="4">
        <f t="shared" si="3"/>
        <v>71.300000000000011</v>
      </c>
      <c r="M12" s="4">
        <f t="shared" si="1"/>
        <v>74.200000000000017</v>
      </c>
    </row>
    <row r="13" spans="1:13">
      <c r="A13" s="10"/>
      <c r="B13" s="10"/>
      <c r="C13" s="10"/>
      <c r="D13" s="10"/>
      <c r="E13" s="4">
        <v>9</v>
      </c>
      <c r="F13" s="4">
        <f t="shared" si="2"/>
        <v>188</v>
      </c>
      <c r="G13" s="4">
        <f t="shared" si="0"/>
        <v>192</v>
      </c>
      <c r="K13" s="4">
        <v>9</v>
      </c>
      <c r="L13" s="4">
        <f t="shared" si="3"/>
        <v>74.200000000000017</v>
      </c>
      <c r="M13" s="4">
        <f t="shared" si="1"/>
        <v>77.100000000000023</v>
      </c>
    </row>
    <row r="14" spans="1:13">
      <c r="A14" s="10"/>
      <c r="B14" s="10"/>
      <c r="C14" s="10"/>
      <c r="D14" s="10"/>
      <c r="E14" s="4">
        <v>10</v>
      </c>
      <c r="F14" s="4">
        <f t="shared" si="2"/>
        <v>192</v>
      </c>
      <c r="G14" s="4">
        <f t="shared" si="0"/>
        <v>196</v>
      </c>
      <c r="K14" s="4">
        <v>10</v>
      </c>
      <c r="L14" s="4">
        <f t="shared" si="3"/>
        <v>77.100000000000023</v>
      </c>
      <c r="M14" s="4">
        <f t="shared" si="1"/>
        <v>80.000000000000028</v>
      </c>
    </row>
    <row r="15" spans="1:13">
      <c r="A15" s="10"/>
      <c r="B15" s="10"/>
      <c r="C15" s="10"/>
      <c r="D15" s="10"/>
      <c r="E15" s="10"/>
      <c r="F15" s="5"/>
      <c r="G15" s="5"/>
      <c r="H15" s="5"/>
      <c r="I15" s="5"/>
    </row>
    <row r="16" spans="1:13">
      <c r="A16" s="10"/>
      <c r="B16" s="10"/>
      <c r="C16" s="10"/>
      <c r="D16" s="10"/>
      <c r="E16" s="10"/>
      <c r="F16" s="5"/>
      <c r="G16" s="5"/>
      <c r="H16" s="5"/>
      <c r="I16" s="5"/>
    </row>
    <row r="17" spans="1:9">
      <c r="A17" s="10"/>
      <c r="B17" s="10"/>
      <c r="C17" s="10"/>
      <c r="D17" s="10"/>
      <c r="E17" s="10"/>
      <c r="F17" s="5"/>
      <c r="G17" s="5"/>
      <c r="H17" s="5"/>
      <c r="I17" s="5"/>
    </row>
    <row r="18" spans="1:9">
      <c r="A18" s="10"/>
      <c r="B18" s="10"/>
      <c r="C18" s="10"/>
      <c r="D18" s="10"/>
      <c r="E18" s="10"/>
      <c r="F18" s="5"/>
      <c r="G18" s="5"/>
      <c r="H18" s="5"/>
      <c r="I18" s="5"/>
    </row>
    <row r="19" spans="1:9">
      <c r="A19" s="10"/>
      <c r="B19" s="10"/>
      <c r="C19" s="10"/>
      <c r="D19" s="10"/>
      <c r="E19" s="10"/>
      <c r="F19" s="5"/>
      <c r="G19" s="5"/>
      <c r="H19" s="5"/>
      <c r="I19" s="5"/>
    </row>
    <row r="20" spans="1:9">
      <c r="A20" s="10"/>
      <c r="B20" s="10"/>
      <c r="C20" s="10"/>
      <c r="D20" s="10"/>
      <c r="E20" s="10"/>
      <c r="F20" s="5"/>
      <c r="G20" s="5"/>
      <c r="H20" s="5"/>
      <c r="I20" s="5"/>
    </row>
    <row r="21" spans="1:9">
      <c r="A21" s="10"/>
      <c r="B21" s="10"/>
      <c r="C21" s="10"/>
      <c r="D21" s="10"/>
      <c r="E21" s="10"/>
      <c r="F21" s="5"/>
      <c r="G21" s="5"/>
      <c r="H21" s="5"/>
      <c r="I21" s="5"/>
    </row>
    <row r="22" spans="1:9">
      <c r="A22" s="10"/>
      <c r="B22" s="10"/>
      <c r="C22" s="10"/>
      <c r="D22" s="10"/>
      <c r="E22" s="10"/>
      <c r="F22" s="5"/>
      <c r="G22" s="5"/>
      <c r="H22" s="5"/>
      <c r="I22" s="5"/>
    </row>
    <row r="23" spans="1:9">
      <c r="A23" s="10"/>
      <c r="B23" s="10"/>
      <c r="C23" s="10"/>
      <c r="D23" s="10"/>
      <c r="E23" s="10"/>
      <c r="F23" s="5"/>
      <c r="G23" s="5"/>
      <c r="H23" s="5"/>
      <c r="I23" s="5"/>
    </row>
    <row r="24" spans="1:9">
      <c r="A24" s="10"/>
      <c r="B24" s="10"/>
      <c r="C24" s="10"/>
      <c r="D24" s="10"/>
      <c r="E24" s="10"/>
      <c r="F24" s="5"/>
      <c r="G24" s="5"/>
      <c r="H24" s="5"/>
      <c r="I24" s="5"/>
    </row>
    <row r="25" spans="1:9">
      <c r="A25" s="10"/>
      <c r="B25" s="10"/>
      <c r="C25" s="10"/>
      <c r="D25" s="10"/>
      <c r="E25" s="10"/>
      <c r="F25" s="5"/>
      <c r="G25" s="5"/>
      <c r="H25" s="5"/>
      <c r="I25" s="5"/>
    </row>
    <row r="26" spans="1:9">
      <c r="A26" s="10"/>
      <c r="B26" s="10"/>
      <c r="C26" s="10"/>
      <c r="D26" s="10"/>
      <c r="E26" s="10"/>
      <c r="F26" s="5"/>
      <c r="G26" s="5"/>
      <c r="H26" s="5"/>
      <c r="I26" s="5"/>
    </row>
    <row r="27" spans="1:9">
      <c r="A27" s="10"/>
      <c r="B27" s="10"/>
      <c r="C27" s="10"/>
      <c r="D27" s="10"/>
      <c r="E27" s="10"/>
      <c r="F27" s="5"/>
      <c r="G27" s="5"/>
      <c r="H27" s="5"/>
      <c r="I27" s="5"/>
    </row>
    <row r="28" spans="1:9">
      <c r="A28" s="10"/>
      <c r="B28" s="10"/>
      <c r="C28" s="10"/>
      <c r="D28" s="10"/>
      <c r="E28" s="10"/>
      <c r="F28" s="5"/>
      <c r="G28" s="5"/>
      <c r="H28" s="5"/>
      <c r="I28" s="5"/>
    </row>
    <row r="29" spans="1:9">
      <c r="A29" s="10"/>
      <c r="B29" s="10"/>
      <c r="C29" s="10"/>
      <c r="D29" s="10"/>
      <c r="E29" s="10"/>
      <c r="F29" s="5"/>
      <c r="G29" s="5"/>
      <c r="H29" s="5"/>
      <c r="I29" s="5"/>
    </row>
    <row r="30" spans="1:9">
      <c r="A30" s="10"/>
      <c r="B30" s="10"/>
      <c r="C30" s="10"/>
      <c r="D30" s="10"/>
      <c r="E30" s="10"/>
      <c r="F30" s="5"/>
      <c r="G30" s="5"/>
      <c r="H30" s="5"/>
      <c r="I30" s="5"/>
    </row>
    <row r="31" spans="1:9">
      <c r="A31" s="10"/>
      <c r="B31" s="10"/>
      <c r="C31" s="10"/>
      <c r="D31" s="10"/>
      <c r="E31" s="10"/>
      <c r="F31" s="5"/>
      <c r="G31" s="5"/>
      <c r="H31" s="5"/>
      <c r="I31" s="5"/>
    </row>
    <row r="32" spans="1:9">
      <c r="A32" s="10"/>
      <c r="B32" s="10"/>
      <c r="C32" s="10"/>
      <c r="D32" s="10"/>
      <c r="E32" s="10"/>
      <c r="F32" s="5"/>
      <c r="G32" s="5"/>
      <c r="H32" s="5"/>
      <c r="I32" s="5"/>
    </row>
    <row r="33" spans="1:9">
      <c r="A33" s="10"/>
      <c r="B33" s="10"/>
      <c r="C33" s="10"/>
      <c r="D33" s="10"/>
      <c r="E33" s="10"/>
      <c r="F33" s="5"/>
      <c r="G33" s="5"/>
      <c r="H33" s="5"/>
      <c r="I33" s="5"/>
    </row>
    <row r="34" spans="1:9">
      <c r="A34" s="10"/>
      <c r="B34" s="10"/>
      <c r="C34" s="10"/>
      <c r="D34" s="10"/>
      <c r="E34" s="10"/>
      <c r="F34" s="5"/>
      <c r="G34" s="5"/>
      <c r="H34" s="5"/>
      <c r="I34" s="5"/>
    </row>
    <row r="35" spans="1:9">
      <c r="A35" s="10"/>
      <c r="B35" s="10"/>
      <c r="C35" s="10"/>
      <c r="D35" s="10"/>
      <c r="E35" s="10"/>
      <c r="F35" s="5"/>
      <c r="G35" s="5"/>
      <c r="H35" s="5"/>
      <c r="I35" s="5"/>
    </row>
    <row r="36" spans="1:9">
      <c r="A36" s="10"/>
      <c r="B36" s="10"/>
      <c r="C36" s="10"/>
      <c r="D36" s="10"/>
      <c r="E36" s="10"/>
      <c r="F36" s="5"/>
      <c r="G36" s="5"/>
      <c r="H36" s="5"/>
      <c r="I36" s="5"/>
    </row>
    <row r="37" spans="1:9">
      <c r="A37" s="10"/>
      <c r="B37" s="10"/>
      <c r="C37" s="10"/>
      <c r="D37" s="10"/>
      <c r="E37" s="10"/>
      <c r="F37" s="5"/>
      <c r="G37" s="5"/>
      <c r="H37" s="5"/>
      <c r="I37" s="5"/>
    </row>
    <row r="38" spans="1:9">
      <c r="A38" s="10"/>
      <c r="B38" s="10"/>
      <c r="C38" s="10"/>
      <c r="D38" s="10"/>
      <c r="E38" s="10"/>
      <c r="F38" s="5"/>
      <c r="G38" s="5"/>
      <c r="H38" s="5"/>
      <c r="I38" s="5"/>
    </row>
    <row r="39" spans="1:9">
      <c r="A39" s="10"/>
      <c r="B39" s="10"/>
      <c r="C39" s="10"/>
      <c r="D39" s="10"/>
      <c r="E39" s="10"/>
      <c r="F39" s="5"/>
      <c r="G39" s="5"/>
      <c r="H39" s="5"/>
      <c r="I39" s="5"/>
    </row>
    <row r="40" spans="1:9">
      <c r="A40" s="10"/>
      <c r="B40" s="10"/>
      <c r="C40" s="10"/>
      <c r="D40" s="10"/>
      <c r="E40" s="10"/>
      <c r="F40" s="5"/>
      <c r="G40" s="5"/>
      <c r="H40" s="5"/>
      <c r="I40" s="5"/>
    </row>
    <row r="41" spans="1:9">
      <c r="A41" s="10"/>
      <c r="B41" s="10"/>
      <c r="C41" s="10"/>
      <c r="D41" s="10"/>
      <c r="E41" s="10"/>
      <c r="F41" s="5"/>
      <c r="G41" s="5"/>
      <c r="H41" s="5"/>
      <c r="I41" s="5"/>
    </row>
    <row r="42" spans="1:9">
      <c r="A42" s="10"/>
      <c r="B42" s="10"/>
      <c r="C42" s="10"/>
      <c r="D42" s="10"/>
      <c r="E42" s="10"/>
      <c r="F42" s="5"/>
      <c r="G42" s="5"/>
      <c r="H42" s="5"/>
      <c r="I42" s="5"/>
    </row>
    <row r="43" spans="1:9">
      <c r="A43" s="10"/>
      <c r="B43" s="10"/>
      <c r="C43" s="10"/>
      <c r="D43" s="10"/>
      <c r="E43" s="10"/>
      <c r="F43" s="5"/>
      <c r="G43" s="5"/>
      <c r="H43" s="5"/>
      <c r="I43" s="5"/>
    </row>
    <row r="44" spans="1:9">
      <c r="A44" s="10"/>
      <c r="B44" s="10"/>
      <c r="C44" s="10"/>
      <c r="D44" s="10"/>
      <c r="E44" s="10"/>
      <c r="F44" s="5"/>
      <c r="G44" s="5"/>
      <c r="H44" s="5"/>
      <c r="I44" s="5"/>
    </row>
    <row r="45" spans="1:9">
      <c r="A45" s="10"/>
      <c r="B45" s="10"/>
      <c r="C45" s="10"/>
      <c r="D45" s="10"/>
      <c r="E45" s="10"/>
      <c r="F45" s="5"/>
      <c r="G45" s="5"/>
      <c r="H45" s="5"/>
      <c r="I45" s="5"/>
    </row>
    <row r="46" spans="1:9">
      <c r="A46" s="10"/>
      <c r="B46" s="10"/>
      <c r="C46" s="10"/>
      <c r="D46" s="10"/>
      <c r="E46" s="10"/>
      <c r="F46" s="5"/>
      <c r="G46" s="5"/>
      <c r="H46" s="5"/>
      <c r="I46" s="5"/>
    </row>
    <row r="47" spans="1:9">
      <c r="A47" s="10"/>
      <c r="B47" s="10"/>
      <c r="C47" s="10"/>
      <c r="D47" s="10"/>
      <c r="E47" s="10"/>
      <c r="F47" s="5"/>
      <c r="G47" s="5"/>
      <c r="H47" s="5"/>
      <c r="I47" s="5"/>
    </row>
    <row r="48" spans="1:9">
      <c r="A48" s="10"/>
      <c r="B48" s="10"/>
      <c r="C48" s="10"/>
      <c r="D48" s="10"/>
      <c r="E48" s="10"/>
      <c r="F48" s="5"/>
      <c r="G48" s="5"/>
      <c r="H48" s="5"/>
      <c r="I48" s="5"/>
    </row>
    <row r="49" spans="1:9">
      <c r="A49" s="10"/>
      <c r="B49" s="10"/>
      <c r="C49" s="10"/>
      <c r="D49" s="10"/>
      <c r="E49" s="10"/>
      <c r="F49" s="5"/>
      <c r="G49" s="5"/>
      <c r="H49" s="5"/>
      <c r="I49" s="5"/>
    </row>
    <row r="50" spans="1:9">
      <c r="A50" s="10"/>
      <c r="B50" s="10"/>
      <c r="C50" s="10"/>
      <c r="D50" s="10"/>
      <c r="E50" s="10"/>
      <c r="F50" s="5"/>
      <c r="G50" s="5"/>
      <c r="H50" s="5"/>
      <c r="I50" s="5"/>
    </row>
    <row r="51" spans="1:9">
      <c r="A51" s="10"/>
      <c r="B51" s="10"/>
      <c r="C51" s="10"/>
      <c r="D51" s="10"/>
      <c r="E51" s="10"/>
      <c r="F51" s="5"/>
      <c r="G51" s="5"/>
      <c r="H51" s="5"/>
      <c r="I51" s="5"/>
    </row>
    <row r="52" spans="1:9">
      <c r="A52" s="10"/>
      <c r="B52" s="10"/>
      <c r="C52" s="10"/>
      <c r="D52" s="10"/>
      <c r="E52" s="10"/>
      <c r="F52" s="5"/>
      <c r="G52" s="5"/>
      <c r="H52" s="5"/>
      <c r="I52" s="5"/>
    </row>
    <row r="53" spans="1:9">
      <c r="A53" s="10"/>
      <c r="B53" s="10"/>
      <c r="C53" s="10"/>
      <c r="D53" s="10"/>
      <c r="E53" s="10"/>
      <c r="F53" s="5"/>
      <c r="G53" s="5"/>
      <c r="H53" s="5"/>
      <c r="I53" s="5"/>
    </row>
    <row r="54" spans="1:9">
      <c r="A54" s="10"/>
      <c r="B54" s="10"/>
      <c r="C54" s="10"/>
      <c r="D54" s="10"/>
      <c r="E54" s="10"/>
      <c r="F54" s="5"/>
      <c r="G54" s="5"/>
      <c r="H54" s="5"/>
      <c r="I54" s="5"/>
    </row>
    <row r="55" spans="1:9">
      <c r="A55" s="10"/>
      <c r="B55" s="10"/>
      <c r="C55" s="10"/>
      <c r="D55" s="10"/>
      <c r="E55" s="10"/>
      <c r="F55" s="5"/>
      <c r="G55" s="5"/>
      <c r="H55" s="5"/>
      <c r="I55" s="5"/>
    </row>
    <row r="56" spans="1:9">
      <c r="A56" s="10"/>
      <c r="B56" s="10"/>
      <c r="C56" s="10"/>
      <c r="D56" s="10"/>
      <c r="E56" s="10"/>
      <c r="F56" s="5"/>
      <c r="G56" s="5"/>
      <c r="H56" s="5"/>
      <c r="I56" s="5"/>
    </row>
    <row r="57" spans="1:9">
      <c r="A57" s="10"/>
      <c r="B57" s="10"/>
      <c r="C57" s="10"/>
      <c r="D57" s="10"/>
      <c r="E57" s="10"/>
      <c r="F57" s="5"/>
      <c r="G57" s="5"/>
      <c r="H57" s="5"/>
      <c r="I57" s="5"/>
    </row>
    <row r="58" spans="1:9">
      <c r="A58" s="10"/>
      <c r="B58" s="10"/>
      <c r="C58" s="10"/>
      <c r="D58" s="10"/>
      <c r="E58" s="10"/>
      <c r="F58" s="5"/>
      <c r="G58" s="5"/>
      <c r="H58" s="5"/>
      <c r="I58" s="5"/>
    </row>
    <row r="59" spans="1:9">
      <c r="A59" s="10"/>
      <c r="B59" s="10"/>
      <c r="C59" s="10"/>
      <c r="D59" s="10"/>
      <c r="E59" s="10"/>
      <c r="F59" s="5"/>
      <c r="G59" s="5"/>
      <c r="H59" s="5"/>
      <c r="I59" s="5"/>
    </row>
    <row r="60" spans="1:9">
      <c r="A60" s="10"/>
      <c r="B60" s="10"/>
      <c r="C60" s="10"/>
      <c r="D60" s="10"/>
      <c r="E60" s="10"/>
      <c r="F60" s="5"/>
      <c r="G60" s="5"/>
      <c r="H60" s="5"/>
      <c r="I60" s="5"/>
    </row>
    <row r="61" spans="1:9">
      <c r="A61" s="10"/>
      <c r="B61" s="10"/>
      <c r="C61" s="10"/>
      <c r="D61" s="10"/>
      <c r="E61" s="10"/>
      <c r="F61" s="5"/>
      <c r="G61" s="5"/>
      <c r="H61" s="5"/>
      <c r="I61" s="5"/>
    </row>
    <row r="62" spans="1:9">
      <c r="A62" s="10"/>
      <c r="B62" s="10"/>
      <c r="C62" s="10"/>
      <c r="D62" s="10"/>
      <c r="E62" s="10"/>
      <c r="F62" s="5"/>
      <c r="G62" s="5"/>
      <c r="H62" s="5"/>
      <c r="I62" s="5"/>
    </row>
    <row r="63" spans="1:9">
      <c r="A63" s="10"/>
      <c r="B63" s="10"/>
      <c r="C63" s="10"/>
      <c r="D63" s="10"/>
      <c r="E63" s="10"/>
      <c r="F63" s="5"/>
      <c r="G63" s="5"/>
      <c r="H63" s="5"/>
      <c r="I63" s="5"/>
    </row>
    <row r="64" spans="1:9">
      <c r="A64" s="10"/>
      <c r="B64" s="10"/>
      <c r="C64" s="10"/>
      <c r="D64" s="10"/>
      <c r="E64" s="10"/>
      <c r="F64" s="5"/>
      <c r="G64" s="5"/>
      <c r="H64" s="5"/>
      <c r="I64" s="5"/>
    </row>
    <row r="65" spans="1:9">
      <c r="A65" s="10"/>
      <c r="B65" s="10"/>
      <c r="C65" s="10"/>
      <c r="D65" s="10"/>
      <c r="E65" s="10"/>
      <c r="F65" s="5"/>
      <c r="G65" s="5"/>
      <c r="H65" s="5"/>
      <c r="I65" s="5"/>
    </row>
    <row r="66" spans="1:9">
      <c r="A66" s="10"/>
      <c r="B66" s="10"/>
      <c r="C66" s="10"/>
      <c r="D66" s="10"/>
      <c r="E66" s="10"/>
      <c r="F66" s="5"/>
      <c r="G66" s="5"/>
      <c r="H66" s="5"/>
      <c r="I66" s="5"/>
    </row>
    <row r="67" spans="1:9">
      <c r="A67" s="10"/>
      <c r="B67" s="10"/>
      <c r="C67" s="10"/>
      <c r="D67" s="10"/>
      <c r="E67" s="10"/>
      <c r="F67" s="5"/>
      <c r="G67" s="5"/>
      <c r="H67" s="5"/>
      <c r="I67" s="5"/>
    </row>
    <row r="68" spans="1:9">
      <c r="A68" s="10"/>
      <c r="B68" s="10"/>
      <c r="C68" s="10"/>
      <c r="D68" s="10"/>
      <c r="E68" s="10"/>
      <c r="F68" s="5"/>
      <c r="G68" s="5"/>
      <c r="H68" s="5"/>
      <c r="I68" s="5"/>
    </row>
    <row r="69" spans="1:9">
      <c r="A69" s="10"/>
      <c r="B69" s="10"/>
      <c r="C69" s="10"/>
      <c r="D69" s="10"/>
      <c r="E69" s="10"/>
      <c r="F69" s="5"/>
      <c r="G69" s="5"/>
      <c r="H69" s="5"/>
      <c r="I69" s="5"/>
    </row>
    <row r="70" spans="1:9">
      <c r="A70" s="10"/>
      <c r="B70" s="10"/>
      <c r="C70" s="10"/>
      <c r="D70" s="10"/>
      <c r="E70" s="10"/>
      <c r="F70" s="5"/>
      <c r="G70" s="5"/>
      <c r="H70" s="5"/>
      <c r="I70" s="5"/>
    </row>
    <row r="71" spans="1:9">
      <c r="A71" s="10"/>
      <c r="B71" s="10"/>
      <c r="C71" s="10"/>
      <c r="D71" s="10"/>
      <c r="E71" s="10"/>
      <c r="F71" s="5"/>
      <c r="G71" s="5"/>
      <c r="H71" s="5"/>
      <c r="I71" s="5"/>
    </row>
    <row r="72" spans="1:9">
      <c r="A72" s="10"/>
      <c r="B72" s="10"/>
      <c r="C72" s="10"/>
      <c r="D72" s="10"/>
      <c r="E72" s="10"/>
      <c r="F72" s="5"/>
      <c r="G72" s="5"/>
      <c r="H72" s="5"/>
      <c r="I72" s="5"/>
    </row>
    <row r="73" spans="1:9">
      <c r="A73" s="10"/>
      <c r="B73" s="10"/>
      <c r="C73" s="10"/>
      <c r="D73" s="10"/>
      <c r="E73" s="10"/>
      <c r="F73" s="5"/>
      <c r="G73" s="5"/>
      <c r="H73" s="5"/>
      <c r="I73" s="5"/>
    </row>
    <row r="74" spans="1:9">
      <c r="A74" s="10"/>
      <c r="B74" s="10"/>
      <c r="C74" s="10"/>
      <c r="D74" s="10"/>
      <c r="E74" s="10"/>
      <c r="F74" s="5"/>
      <c r="G74" s="5"/>
      <c r="H74" s="5"/>
      <c r="I74" s="5"/>
    </row>
    <row r="75" spans="1:9">
      <c r="A75" s="10"/>
      <c r="B75" s="10"/>
      <c r="C75" s="10"/>
      <c r="D75" s="10"/>
      <c r="E75" s="10"/>
      <c r="F75" s="5"/>
      <c r="G75" s="5"/>
      <c r="H75" s="5"/>
      <c r="I75" s="5"/>
    </row>
    <row r="76" spans="1:9">
      <c r="A76" s="10"/>
      <c r="B76" s="10"/>
      <c r="C76" s="10"/>
      <c r="D76" s="10"/>
      <c r="E76" s="10"/>
      <c r="F76" s="5"/>
      <c r="G76" s="5"/>
      <c r="H76" s="5"/>
      <c r="I76" s="5"/>
    </row>
    <row r="77" spans="1:9">
      <c r="A77" s="10"/>
      <c r="B77" s="10"/>
      <c r="C77" s="10"/>
      <c r="D77" s="10"/>
      <c r="E77" s="10"/>
      <c r="F77" s="5"/>
      <c r="G77" s="5"/>
      <c r="H77" s="5"/>
      <c r="I77" s="5"/>
    </row>
    <row r="78" spans="1:9">
      <c r="A78" s="10"/>
      <c r="B78" s="10"/>
      <c r="C78" s="10"/>
      <c r="D78" s="10"/>
      <c r="E78" s="10"/>
      <c r="F78" s="5"/>
      <c r="G78" s="5"/>
      <c r="H78" s="5"/>
      <c r="I78" s="5"/>
    </row>
    <row r="79" spans="1:9">
      <c r="A79" s="10"/>
      <c r="B79" s="10"/>
      <c r="C79" s="10"/>
      <c r="D79" s="10"/>
      <c r="E79" s="10"/>
      <c r="F79" s="5"/>
      <c r="G79" s="5"/>
      <c r="H79" s="5"/>
      <c r="I79" s="5"/>
    </row>
    <row r="80" spans="1:9">
      <c r="A80" s="10"/>
      <c r="B80" s="10"/>
      <c r="C80" s="10"/>
      <c r="D80" s="10"/>
      <c r="E80" s="10"/>
      <c r="F80" s="5"/>
      <c r="G80" s="5"/>
      <c r="H80" s="5"/>
      <c r="I80" s="5"/>
    </row>
    <row r="81" spans="1:9">
      <c r="A81" s="10"/>
      <c r="B81" s="10"/>
      <c r="C81" s="10"/>
      <c r="D81" s="10"/>
      <c r="E81" s="10"/>
      <c r="F81" s="5"/>
      <c r="G81" s="5"/>
      <c r="H81" s="5"/>
      <c r="I81" s="5"/>
    </row>
    <row r="82" spans="1:9">
      <c r="A82" s="10"/>
      <c r="B82" s="10"/>
      <c r="C82" s="10"/>
      <c r="D82" s="10"/>
      <c r="E82" s="10"/>
      <c r="F82" s="5"/>
      <c r="G82" s="5"/>
      <c r="H82" s="5"/>
      <c r="I82" s="5"/>
    </row>
    <row r="83" spans="1:9">
      <c r="A83" s="10"/>
      <c r="B83" s="10"/>
      <c r="C83" s="10"/>
      <c r="D83" s="10"/>
      <c r="E83" s="10"/>
      <c r="F83" s="5"/>
      <c r="G83" s="5"/>
      <c r="H83" s="5"/>
      <c r="I83" s="5"/>
    </row>
    <row r="84" spans="1:9">
      <c r="A84" s="10"/>
      <c r="B84" s="10"/>
      <c r="C84" s="10"/>
      <c r="D84" s="10"/>
      <c r="E84" s="10"/>
      <c r="F84" s="5"/>
      <c r="G84" s="5"/>
      <c r="H84" s="5"/>
      <c r="I84" s="5"/>
    </row>
    <row r="85" spans="1:9">
      <c r="A85" s="10"/>
      <c r="B85" s="10"/>
      <c r="C85" s="10"/>
      <c r="D85" s="10"/>
      <c r="E85" s="10"/>
      <c r="F85" s="5"/>
      <c r="G85" s="5"/>
      <c r="H85" s="5"/>
      <c r="I85" s="5"/>
    </row>
    <row r="86" spans="1:9">
      <c r="A86" s="10"/>
      <c r="B86" s="10"/>
      <c r="C86" s="10"/>
      <c r="D86" s="10"/>
      <c r="E86" s="10"/>
      <c r="F86" s="5"/>
      <c r="G86" s="5"/>
      <c r="H86" s="5"/>
      <c r="I86" s="5"/>
    </row>
    <row r="87" spans="1:9">
      <c r="A87" s="10"/>
      <c r="B87" s="10"/>
      <c r="C87" s="10"/>
      <c r="D87" s="10"/>
      <c r="E87" s="10"/>
      <c r="F87" s="5"/>
      <c r="G87" s="5"/>
      <c r="H87" s="5"/>
      <c r="I87" s="5"/>
    </row>
    <row r="88" spans="1:9">
      <c r="A88" s="10"/>
      <c r="B88" s="10"/>
      <c r="C88" s="10"/>
      <c r="D88" s="10"/>
      <c r="E88" s="10"/>
      <c r="F88" s="5"/>
      <c r="G88" s="5"/>
      <c r="H88" s="5"/>
      <c r="I88" s="5"/>
    </row>
    <row r="89" spans="1:9">
      <c r="A89" s="10"/>
      <c r="B89" s="10"/>
      <c r="C89" s="10"/>
      <c r="D89" s="10"/>
      <c r="E89" s="10"/>
      <c r="F89" s="5"/>
      <c r="G89" s="5"/>
      <c r="H89" s="5"/>
      <c r="I89" s="5"/>
    </row>
    <row r="90" spans="1:9">
      <c r="A90" s="10"/>
      <c r="B90" s="10"/>
      <c r="C90" s="10"/>
      <c r="D90" s="10"/>
      <c r="E90" s="10"/>
      <c r="F90" s="5"/>
      <c r="G90" s="5"/>
      <c r="H90" s="5"/>
      <c r="I90" s="5"/>
    </row>
    <row r="91" spans="1:9">
      <c r="A91" s="10"/>
      <c r="B91" s="10"/>
      <c r="C91" s="10"/>
      <c r="D91" s="10"/>
      <c r="E91" s="10"/>
      <c r="F91" s="5"/>
      <c r="G91" s="5"/>
      <c r="H91" s="5"/>
      <c r="I91" s="5"/>
    </row>
    <row r="92" spans="1:9">
      <c r="A92" s="10"/>
      <c r="B92" s="10"/>
      <c r="C92" s="10"/>
      <c r="D92" s="10"/>
      <c r="E92" s="10"/>
      <c r="F92" s="5"/>
      <c r="G92" s="5"/>
      <c r="H92" s="5"/>
      <c r="I92" s="5"/>
    </row>
    <row r="93" spans="1:9">
      <c r="A93" s="10"/>
      <c r="B93" s="10"/>
      <c r="C93" s="10"/>
      <c r="D93" s="10"/>
      <c r="E93" s="10"/>
      <c r="F93" s="5"/>
      <c r="G93" s="5"/>
      <c r="H93" s="5"/>
      <c r="I93" s="5"/>
    </row>
    <row r="94" spans="1:9">
      <c r="A94" s="10"/>
      <c r="B94" s="10"/>
      <c r="C94" s="10"/>
      <c r="D94" s="10"/>
      <c r="E94" s="10"/>
      <c r="F94" s="5"/>
      <c r="G94" s="5"/>
      <c r="H94" s="5"/>
      <c r="I94" s="5"/>
    </row>
    <row r="95" spans="1:9">
      <c r="A95" s="10"/>
      <c r="B95" s="10"/>
      <c r="C95" s="10"/>
      <c r="D95" s="10"/>
      <c r="E95" s="10"/>
      <c r="F95" s="5"/>
      <c r="G95" s="5"/>
      <c r="H95" s="5"/>
      <c r="I95" s="5"/>
    </row>
    <row r="96" spans="1:9">
      <c r="A96" s="10"/>
      <c r="B96" s="10"/>
      <c r="C96" s="10"/>
      <c r="D96" s="10"/>
      <c r="E96" s="10"/>
      <c r="F96" s="5"/>
      <c r="G96" s="5"/>
      <c r="H96" s="5"/>
      <c r="I96" s="5"/>
    </row>
    <row r="97" spans="1:9">
      <c r="A97" s="10"/>
      <c r="B97" s="10"/>
      <c r="C97" s="10"/>
      <c r="D97" s="10"/>
      <c r="E97" s="10"/>
      <c r="F97" s="5"/>
      <c r="G97" s="5"/>
      <c r="H97" s="5"/>
      <c r="I97" s="5"/>
    </row>
    <row r="98" spans="1:9">
      <c r="A98" s="10"/>
      <c r="B98" s="10"/>
      <c r="C98" s="10"/>
      <c r="D98" s="10"/>
      <c r="E98" s="10"/>
      <c r="F98" s="5"/>
      <c r="G98" s="5"/>
      <c r="H98" s="5"/>
      <c r="I98" s="5"/>
    </row>
    <row r="99" spans="1:9">
      <c r="A99" s="10"/>
      <c r="B99" s="10"/>
      <c r="C99" s="10"/>
      <c r="D99" s="10"/>
      <c r="E99" s="10"/>
      <c r="F99" s="5"/>
      <c r="G99" s="5"/>
      <c r="H99" s="5"/>
      <c r="I99" s="5"/>
    </row>
    <row r="100" spans="1:9">
      <c r="A100" s="10"/>
      <c r="B100" s="10"/>
      <c r="C100" s="10"/>
      <c r="D100" s="10"/>
      <c r="E100" s="10"/>
      <c r="F100" s="5"/>
      <c r="G100" s="5"/>
      <c r="H100" s="5"/>
      <c r="I100" s="5"/>
    </row>
    <row r="101" spans="1:9">
      <c r="A101" s="10"/>
      <c r="B101" s="10"/>
      <c r="C101" s="10"/>
      <c r="D101" s="10"/>
      <c r="E101" s="10"/>
      <c r="F101" s="5"/>
      <c r="G101" s="5"/>
      <c r="H101" s="5"/>
      <c r="I101" s="5"/>
    </row>
    <row r="102" spans="1:9">
      <c r="A102" s="10"/>
      <c r="B102" s="10"/>
      <c r="C102" s="10"/>
      <c r="D102" s="10"/>
      <c r="E102" s="10"/>
      <c r="F102" s="5"/>
      <c r="G102" s="5"/>
      <c r="H102" s="5"/>
      <c r="I102" s="5"/>
    </row>
    <row r="103" spans="1:9">
      <c r="A103" s="10"/>
      <c r="B103" s="10"/>
      <c r="C103" s="10"/>
      <c r="D103" s="10"/>
      <c r="E103" s="10"/>
      <c r="F103" s="5"/>
      <c r="G103" s="5"/>
      <c r="H103" s="5"/>
      <c r="I103" s="5"/>
    </row>
    <row r="104" spans="1:9">
      <c r="A104" s="10"/>
      <c r="B104" s="10"/>
      <c r="C104" s="10"/>
      <c r="D104" s="10"/>
      <c r="E104" s="10"/>
      <c r="F104" s="5"/>
      <c r="G104" s="5"/>
      <c r="H104" s="5"/>
      <c r="I104" s="5"/>
    </row>
    <row r="105" spans="1:9">
      <c r="A105" s="10"/>
      <c r="B105" s="10"/>
      <c r="C105" s="10"/>
      <c r="D105" s="10"/>
      <c r="E105" s="10"/>
      <c r="F105" s="5"/>
      <c r="G105" s="5"/>
      <c r="H105" s="5"/>
      <c r="I105" s="5"/>
    </row>
    <row r="106" spans="1:9">
      <c r="A106" s="10"/>
      <c r="B106" s="10"/>
      <c r="C106" s="10"/>
      <c r="D106" s="10"/>
      <c r="E106" s="10"/>
      <c r="F106" s="5"/>
      <c r="G106" s="5"/>
      <c r="H106" s="5"/>
      <c r="I106" s="5"/>
    </row>
    <row r="107" spans="1:9">
      <c r="A107" s="10"/>
      <c r="B107" s="10"/>
      <c r="C107" s="10"/>
      <c r="D107" s="10"/>
      <c r="E107" s="10"/>
      <c r="F107" s="5"/>
      <c r="G107" s="5"/>
      <c r="H107" s="5"/>
      <c r="I107" s="5"/>
    </row>
    <row r="108" spans="1:9">
      <c r="A108" s="10"/>
      <c r="B108" s="10"/>
      <c r="C108" s="10"/>
      <c r="D108" s="10"/>
      <c r="E108" s="10"/>
      <c r="F108" s="5"/>
      <c r="G108" s="5"/>
      <c r="H108" s="5"/>
      <c r="I108" s="5"/>
    </row>
    <row r="109" spans="1:9">
      <c r="A109" s="10"/>
      <c r="B109" s="10"/>
      <c r="C109" s="10"/>
      <c r="D109" s="10"/>
      <c r="E109" s="10"/>
      <c r="F109" s="5"/>
      <c r="G109" s="5"/>
      <c r="H109" s="5"/>
      <c r="I109" s="5"/>
    </row>
    <row r="110" spans="1:9">
      <c r="A110" s="10"/>
      <c r="B110" s="10"/>
      <c r="C110" s="10"/>
      <c r="D110" s="10"/>
      <c r="E110" s="10"/>
      <c r="F110" s="5"/>
      <c r="G110" s="5"/>
      <c r="H110" s="5"/>
      <c r="I110" s="5"/>
    </row>
    <row r="111" spans="1:9">
      <c r="A111" s="10"/>
      <c r="B111" s="10"/>
      <c r="C111" s="10"/>
      <c r="D111" s="10"/>
      <c r="E111" s="10"/>
      <c r="F111" s="5"/>
      <c r="G111" s="5"/>
      <c r="H111" s="5"/>
      <c r="I111" s="5"/>
    </row>
    <row r="112" spans="1:9">
      <c r="A112" s="10"/>
      <c r="B112" s="10"/>
      <c r="C112" s="10"/>
      <c r="D112" s="10"/>
      <c r="E112" s="10"/>
      <c r="F112" s="5"/>
      <c r="G112" s="5"/>
      <c r="H112" s="5"/>
      <c r="I112" s="5"/>
    </row>
    <row r="113" spans="1:9">
      <c r="A113" s="10"/>
      <c r="B113" s="10"/>
      <c r="C113" s="10"/>
      <c r="D113" s="10"/>
      <c r="E113" s="10"/>
      <c r="F113" s="5"/>
      <c r="G113" s="5"/>
      <c r="H113" s="5"/>
      <c r="I113" s="5"/>
    </row>
    <row r="114" spans="1:9">
      <c r="A114" s="10"/>
      <c r="B114" s="10"/>
      <c r="C114" s="10"/>
      <c r="D114" s="10"/>
      <c r="E114" s="10"/>
      <c r="F114" s="5"/>
      <c r="G114" s="5"/>
      <c r="H114" s="5"/>
      <c r="I114" s="5"/>
    </row>
    <row r="115" spans="1:9">
      <c r="A115" s="10"/>
      <c r="B115" s="10"/>
      <c r="C115" s="10"/>
      <c r="D115" s="10"/>
      <c r="E115" s="10"/>
      <c r="F115" s="5"/>
      <c r="G115" s="5"/>
      <c r="H115" s="5"/>
      <c r="I115" s="5"/>
    </row>
    <row r="116" spans="1:9">
      <c r="A116" s="10"/>
      <c r="B116" s="10"/>
      <c r="C116" s="10"/>
      <c r="D116" s="10"/>
      <c r="E116" s="10"/>
      <c r="F116" s="5"/>
      <c r="G116" s="5"/>
      <c r="H116" s="5"/>
      <c r="I116" s="5"/>
    </row>
    <row r="117" spans="1:9">
      <c r="A117" s="10"/>
      <c r="B117" s="10"/>
      <c r="C117" s="10"/>
      <c r="D117" s="10"/>
      <c r="E117" s="10"/>
      <c r="F117" s="5"/>
      <c r="G117" s="5"/>
      <c r="H117" s="5"/>
      <c r="I117" s="5"/>
    </row>
    <row r="118" spans="1:9">
      <c r="A118" s="10"/>
      <c r="B118" s="10"/>
      <c r="C118" s="10"/>
      <c r="D118" s="10"/>
      <c r="E118" s="10"/>
      <c r="F118" s="5"/>
      <c r="G118" s="5"/>
      <c r="H118" s="5"/>
      <c r="I118" s="5"/>
    </row>
    <row r="119" spans="1:9">
      <c r="A119" s="10"/>
      <c r="B119" s="10"/>
      <c r="C119" s="10"/>
      <c r="D119" s="10"/>
      <c r="E119" s="10"/>
      <c r="F119" s="5"/>
      <c r="G119" s="5"/>
      <c r="H119" s="5"/>
      <c r="I119" s="5"/>
    </row>
    <row r="120" spans="1:9">
      <c r="A120" s="10"/>
      <c r="B120" s="10"/>
      <c r="C120" s="10"/>
      <c r="D120" s="10"/>
      <c r="E120" s="10"/>
      <c r="F120" s="5"/>
      <c r="G120" s="5"/>
      <c r="H120" s="5"/>
      <c r="I120" s="5"/>
    </row>
    <row r="121" spans="1:9">
      <c r="A121" s="10"/>
      <c r="B121" s="10"/>
      <c r="C121" s="10"/>
      <c r="D121" s="10"/>
      <c r="E121" s="10"/>
      <c r="F121" s="5"/>
      <c r="G121" s="5"/>
      <c r="H121" s="5"/>
      <c r="I121" s="5"/>
    </row>
    <row r="122" spans="1:9">
      <c r="A122" s="10"/>
      <c r="B122" s="10"/>
      <c r="C122" s="10"/>
      <c r="D122" s="10"/>
      <c r="E122" s="10"/>
      <c r="F122" s="5"/>
      <c r="G122" s="5"/>
      <c r="H122" s="5"/>
      <c r="I122" s="5"/>
    </row>
    <row r="123" spans="1:9">
      <c r="A123" s="10"/>
      <c r="B123" s="10"/>
      <c r="C123" s="10"/>
      <c r="D123" s="10"/>
      <c r="E123" s="10"/>
      <c r="F123" s="5"/>
      <c r="G123" s="5"/>
      <c r="H123" s="5"/>
      <c r="I123" s="5"/>
    </row>
    <row r="124" spans="1:9">
      <c r="A124" s="10"/>
      <c r="B124" s="10"/>
      <c r="C124" s="10"/>
      <c r="D124" s="10"/>
      <c r="E124" s="10"/>
      <c r="F124" s="5"/>
      <c r="G124" s="5"/>
      <c r="H124" s="5"/>
      <c r="I124" s="5"/>
    </row>
    <row r="125" spans="1:9">
      <c r="A125" s="10"/>
      <c r="B125" s="10"/>
      <c r="C125" s="10"/>
      <c r="D125" s="10"/>
      <c r="E125" s="10"/>
      <c r="F125" s="5"/>
      <c r="G125" s="5"/>
      <c r="H125" s="5"/>
      <c r="I125" s="5"/>
    </row>
    <row r="126" spans="1:9">
      <c r="A126" s="10"/>
      <c r="B126" s="10"/>
      <c r="C126" s="10"/>
      <c r="D126" s="10"/>
      <c r="E126" s="10"/>
      <c r="F126" s="5"/>
      <c r="G126" s="5"/>
      <c r="H126" s="5"/>
      <c r="I126" s="5"/>
    </row>
    <row r="127" spans="1:9">
      <c r="A127" s="10"/>
      <c r="B127" s="10"/>
      <c r="C127" s="10"/>
      <c r="D127" s="10"/>
      <c r="E127" s="10"/>
      <c r="F127" s="5"/>
      <c r="G127" s="5"/>
      <c r="H127" s="5"/>
      <c r="I127" s="5"/>
    </row>
    <row r="128" spans="1:9">
      <c r="A128" s="10"/>
      <c r="B128" s="10"/>
      <c r="C128" s="10"/>
      <c r="D128" s="10"/>
      <c r="E128" s="10"/>
      <c r="F128" s="5"/>
      <c r="G128" s="5"/>
      <c r="H128" s="5"/>
      <c r="I128" s="5"/>
    </row>
    <row r="129" spans="1:9">
      <c r="A129" s="10"/>
      <c r="B129" s="10"/>
      <c r="C129" s="10"/>
      <c r="D129" s="10"/>
      <c r="E129" s="10"/>
      <c r="F129" s="5"/>
      <c r="G129" s="5"/>
      <c r="H129" s="5"/>
      <c r="I129" s="5"/>
    </row>
    <row r="130" spans="1:9">
      <c r="A130" s="10"/>
      <c r="B130" s="10"/>
      <c r="C130" s="10"/>
      <c r="D130" s="10"/>
      <c r="E130" s="10"/>
      <c r="F130" s="5"/>
      <c r="G130" s="5"/>
      <c r="H130" s="5"/>
      <c r="I130" s="5"/>
    </row>
    <row r="131" spans="1:9">
      <c r="A131" s="10"/>
      <c r="B131" s="10"/>
      <c r="C131" s="10"/>
      <c r="D131" s="10"/>
      <c r="E131" s="10"/>
      <c r="F131" s="5"/>
      <c r="G131" s="5"/>
      <c r="H131" s="5"/>
      <c r="I131" s="5"/>
    </row>
    <row r="132" spans="1:9">
      <c r="A132" s="10"/>
      <c r="B132" s="10"/>
      <c r="C132" s="10"/>
      <c r="D132" s="10"/>
      <c r="E132" s="10"/>
      <c r="F132" s="5"/>
      <c r="G132" s="5"/>
      <c r="H132" s="5"/>
      <c r="I132" s="5"/>
    </row>
    <row r="133" spans="1:9">
      <c r="A133" s="10"/>
      <c r="B133" s="10"/>
      <c r="C133" s="10"/>
      <c r="D133" s="10"/>
      <c r="E133" s="10"/>
      <c r="F133" s="5"/>
      <c r="G133" s="5"/>
      <c r="H133" s="5"/>
      <c r="I133" s="5"/>
    </row>
    <row r="134" spans="1:9">
      <c r="A134" s="10"/>
      <c r="B134" s="10"/>
      <c r="C134" s="10"/>
      <c r="D134" s="10"/>
      <c r="E134" s="10"/>
      <c r="F134" s="5"/>
      <c r="G134" s="5"/>
      <c r="H134" s="5"/>
      <c r="I134" s="5"/>
    </row>
    <row r="135" spans="1:9">
      <c r="A135" s="10"/>
      <c r="B135" s="10"/>
      <c r="C135" s="10"/>
      <c r="D135" s="10"/>
      <c r="E135" s="10"/>
      <c r="F135" s="5"/>
      <c r="G135" s="5"/>
      <c r="H135" s="5"/>
      <c r="I135" s="5"/>
    </row>
    <row r="136" spans="1:9">
      <c r="A136" s="10"/>
      <c r="B136" s="10"/>
      <c r="C136" s="10"/>
      <c r="D136" s="10"/>
      <c r="E136" s="10"/>
      <c r="F136" s="5"/>
      <c r="G136" s="5"/>
      <c r="H136" s="5"/>
      <c r="I136" s="5"/>
    </row>
    <row r="137" spans="1:9">
      <c r="A137" s="10"/>
      <c r="B137" s="10"/>
      <c r="C137" s="10"/>
      <c r="D137" s="10"/>
      <c r="E137" s="10"/>
      <c r="F137" s="5"/>
      <c r="G137" s="5"/>
      <c r="H137" s="5"/>
      <c r="I137" s="5"/>
    </row>
    <row r="138" spans="1:9">
      <c r="A138" s="10"/>
      <c r="B138" s="10"/>
      <c r="C138" s="10"/>
      <c r="D138" s="10"/>
      <c r="E138" s="10"/>
      <c r="F138" s="5"/>
      <c r="G138" s="5"/>
      <c r="H138" s="5"/>
      <c r="I138" s="5"/>
    </row>
    <row r="139" spans="1:9">
      <c r="A139" s="10"/>
      <c r="B139" s="10"/>
      <c r="C139" s="10"/>
      <c r="D139" s="10"/>
      <c r="E139" s="10"/>
      <c r="F139" s="5"/>
      <c r="G139" s="5"/>
      <c r="H139" s="5"/>
      <c r="I139" s="5"/>
    </row>
    <row r="140" spans="1:9">
      <c r="A140" s="10"/>
      <c r="B140" s="10"/>
      <c r="C140" s="10"/>
      <c r="D140" s="10"/>
      <c r="E140" s="10"/>
      <c r="F140" s="5"/>
      <c r="G140" s="5"/>
      <c r="H140" s="5"/>
      <c r="I140" s="5"/>
    </row>
    <row r="141" spans="1:9">
      <c r="A141" s="10"/>
      <c r="B141" s="10"/>
      <c r="C141" s="10"/>
      <c r="D141" s="10"/>
      <c r="E141" s="10"/>
      <c r="F141" s="5"/>
      <c r="G141" s="5"/>
      <c r="H141" s="5"/>
      <c r="I141" s="5"/>
    </row>
    <row r="142" spans="1:9">
      <c r="A142" s="10"/>
      <c r="B142" s="10"/>
      <c r="C142" s="10"/>
      <c r="D142" s="10"/>
      <c r="E142" s="10"/>
      <c r="F142" s="5"/>
      <c r="G142" s="5"/>
      <c r="H142" s="5"/>
      <c r="I142" s="5"/>
    </row>
    <row r="143" spans="1:9">
      <c r="A143" s="10"/>
      <c r="B143" s="10"/>
      <c r="C143" s="10"/>
      <c r="D143" s="10"/>
      <c r="E143" s="10"/>
      <c r="F143" s="5"/>
      <c r="G143" s="5"/>
      <c r="H143" s="5"/>
      <c r="I143" s="5"/>
    </row>
    <row r="144" spans="1:9">
      <c r="A144" s="10"/>
      <c r="B144" s="10"/>
      <c r="C144" s="10"/>
      <c r="D144" s="10"/>
      <c r="E144" s="10"/>
      <c r="F144" s="5"/>
      <c r="G144" s="5"/>
      <c r="H144" s="5"/>
      <c r="I144" s="5"/>
    </row>
    <row r="145" spans="1:9">
      <c r="A145" s="10"/>
      <c r="B145" s="10"/>
      <c r="C145" s="10"/>
      <c r="D145" s="10"/>
      <c r="E145" s="10"/>
      <c r="F145" s="5"/>
      <c r="G145" s="5"/>
      <c r="H145" s="5"/>
      <c r="I145" s="5"/>
    </row>
    <row r="146" spans="1:9">
      <c r="A146" s="10"/>
      <c r="B146" s="10"/>
      <c r="C146" s="10"/>
      <c r="D146" s="10"/>
      <c r="E146" s="10"/>
      <c r="F146" s="5"/>
      <c r="G146" s="5"/>
      <c r="H146" s="5"/>
      <c r="I146" s="5"/>
    </row>
    <row r="147" spans="1:9">
      <c r="A147" s="10"/>
      <c r="B147" s="10"/>
      <c r="C147" s="10"/>
      <c r="D147" s="10"/>
      <c r="E147" s="10"/>
      <c r="F147" s="5"/>
      <c r="G147" s="5"/>
      <c r="H147" s="5"/>
      <c r="I147" s="5"/>
    </row>
    <row r="148" spans="1:9">
      <c r="A148" s="10"/>
      <c r="B148" s="10"/>
      <c r="C148" s="10"/>
      <c r="D148" s="10"/>
      <c r="E148" s="10"/>
      <c r="F148" s="5"/>
      <c r="G148" s="5"/>
      <c r="H148" s="5"/>
      <c r="I148" s="5"/>
    </row>
    <row r="149" spans="1:9">
      <c r="A149" s="10"/>
      <c r="B149" s="10"/>
      <c r="C149" s="10"/>
      <c r="D149" s="10"/>
      <c r="E149" s="10"/>
      <c r="F149" s="5"/>
      <c r="G149" s="5"/>
      <c r="H149" s="5"/>
      <c r="I149" s="5"/>
    </row>
    <row r="150" spans="1:9">
      <c r="A150" s="10"/>
      <c r="B150" s="10"/>
      <c r="C150" s="10"/>
      <c r="D150" s="10"/>
      <c r="E150" s="10"/>
      <c r="F150" s="5"/>
      <c r="G150" s="5"/>
      <c r="H150" s="5"/>
      <c r="I150" s="5"/>
    </row>
    <row r="151" spans="1:9">
      <c r="A151" s="10"/>
      <c r="B151" s="10"/>
      <c r="C151" s="10"/>
      <c r="D151" s="10"/>
      <c r="E151" s="10"/>
      <c r="F151" s="5"/>
      <c r="G151" s="5"/>
      <c r="H151" s="5"/>
      <c r="I151" s="5"/>
    </row>
    <row r="152" spans="1:9">
      <c r="A152" s="10"/>
      <c r="B152" s="10"/>
      <c r="C152" s="10"/>
      <c r="D152" s="10"/>
      <c r="E152" s="10"/>
      <c r="F152" s="5"/>
      <c r="G152" s="5"/>
      <c r="H152" s="5"/>
      <c r="I152" s="5"/>
    </row>
    <row r="153" spans="1:9">
      <c r="A153" s="10"/>
      <c r="B153" s="10"/>
      <c r="C153" s="10"/>
      <c r="D153" s="10"/>
      <c r="E153" s="10"/>
      <c r="F153" s="5"/>
      <c r="G153" s="5"/>
      <c r="H153" s="5"/>
      <c r="I153" s="5"/>
    </row>
    <row r="154" spans="1:9">
      <c r="A154" s="10"/>
      <c r="B154" s="10"/>
      <c r="C154" s="10"/>
      <c r="D154" s="10"/>
      <c r="E154" s="10"/>
      <c r="F154" s="5"/>
      <c r="G154" s="5"/>
      <c r="H154" s="5"/>
      <c r="I154" s="5"/>
    </row>
    <row r="155" spans="1:9">
      <c r="A155" s="10"/>
      <c r="B155" s="10"/>
      <c r="C155" s="10"/>
      <c r="D155" s="10"/>
      <c r="E155" s="10"/>
      <c r="F155" s="5"/>
      <c r="G155" s="5"/>
      <c r="H155" s="5"/>
      <c r="I155" s="5"/>
    </row>
    <row r="156" spans="1:9">
      <c r="A156" s="10"/>
      <c r="B156" s="10"/>
      <c r="C156" s="10"/>
      <c r="D156" s="10"/>
      <c r="E156" s="10"/>
      <c r="F156" s="5"/>
      <c r="G156" s="5"/>
      <c r="H156" s="5"/>
      <c r="I156" s="5"/>
    </row>
    <row r="157" spans="1:9">
      <c r="A157" s="10"/>
      <c r="B157" s="10"/>
      <c r="C157" s="10"/>
      <c r="D157" s="10"/>
      <c r="E157" s="10"/>
      <c r="F157" s="5"/>
      <c r="G157" s="5"/>
      <c r="H157" s="5"/>
      <c r="I157" s="5"/>
    </row>
    <row r="158" spans="1:9">
      <c r="A158" s="10"/>
      <c r="B158" s="10"/>
      <c r="C158" s="10"/>
      <c r="D158" s="10"/>
      <c r="E158" s="10"/>
      <c r="F158" s="5"/>
      <c r="G158" s="5"/>
      <c r="H158" s="5"/>
      <c r="I158" s="5"/>
    </row>
    <row r="159" spans="1:9">
      <c r="A159" s="10"/>
      <c r="B159" s="10"/>
      <c r="C159" s="10"/>
      <c r="D159" s="10"/>
      <c r="E159" s="10"/>
      <c r="F159" s="5"/>
      <c r="G159" s="5"/>
      <c r="H159" s="5"/>
      <c r="I159" s="5"/>
    </row>
    <row r="160" spans="1:9">
      <c r="A160" s="10"/>
      <c r="B160" s="10"/>
      <c r="C160" s="10"/>
      <c r="D160" s="10"/>
      <c r="E160" s="10"/>
      <c r="F160" s="5"/>
      <c r="G160" s="5"/>
      <c r="H160" s="5"/>
      <c r="I160" s="5"/>
    </row>
    <row r="161" spans="1:9">
      <c r="A161" s="10"/>
      <c r="B161" s="10"/>
      <c r="C161" s="10"/>
      <c r="D161" s="10"/>
      <c r="E161" s="10"/>
      <c r="F161" s="5"/>
      <c r="G161" s="5"/>
      <c r="H161" s="5"/>
      <c r="I161" s="5"/>
    </row>
    <row r="162" spans="1:9">
      <c r="A162" s="10"/>
      <c r="B162" s="10"/>
      <c r="C162" s="10"/>
      <c r="D162" s="10"/>
      <c r="E162" s="10"/>
      <c r="F162" s="5"/>
      <c r="G162" s="5"/>
      <c r="H162" s="5"/>
      <c r="I162" s="5"/>
    </row>
    <row r="163" spans="1:9">
      <c r="A163" s="10"/>
      <c r="B163" s="10"/>
      <c r="C163" s="10"/>
      <c r="D163" s="10"/>
      <c r="E163" s="10"/>
      <c r="F163" s="5"/>
      <c r="G163" s="5"/>
      <c r="H163" s="5"/>
      <c r="I163" s="5"/>
    </row>
    <row r="164" spans="1:9">
      <c r="A164" s="10"/>
      <c r="B164" s="10"/>
      <c r="C164" s="10"/>
      <c r="D164" s="10"/>
      <c r="E164" s="10"/>
      <c r="F164" s="5"/>
      <c r="G164" s="5"/>
      <c r="H164" s="5"/>
      <c r="I164" s="5"/>
    </row>
    <row r="165" spans="1:9">
      <c r="A165" s="10"/>
      <c r="B165" s="10"/>
      <c r="C165" s="10"/>
      <c r="D165" s="10"/>
      <c r="E165" s="10"/>
      <c r="F165" s="5"/>
      <c r="G165" s="5"/>
      <c r="H165" s="5"/>
      <c r="I165" s="5"/>
    </row>
    <row r="166" spans="1:9">
      <c r="A166" s="10"/>
      <c r="B166" s="10"/>
      <c r="C166" s="10"/>
      <c r="D166" s="10"/>
      <c r="E166" s="10"/>
      <c r="F166" s="5"/>
      <c r="G166" s="5"/>
      <c r="H166" s="5"/>
      <c r="I166" s="5"/>
    </row>
    <row r="167" spans="1:9">
      <c r="A167" s="10"/>
      <c r="B167" s="10"/>
      <c r="C167" s="10"/>
      <c r="D167" s="10"/>
      <c r="E167" s="10"/>
      <c r="F167" s="5"/>
      <c r="G167" s="5"/>
      <c r="H167" s="5"/>
      <c r="I167" s="5"/>
    </row>
    <row r="168" spans="1:9">
      <c r="A168" s="10"/>
      <c r="B168" s="10"/>
      <c r="C168" s="10"/>
      <c r="D168" s="10"/>
      <c r="E168" s="10"/>
      <c r="F168" s="5"/>
      <c r="G168" s="5"/>
      <c r="H168" s="5"/>
      <c r="I168" s="5"/>
    </row>
    <row r="169" spans="1:9">
      <c r="A169" s="10"/>
      <c r="B169" s="10"/>
      <c r="C169" s="10"/>
      <c r="D169" s="10"/>
      <c r="E169" s="10"/>
      <c r="F169" s="5"/>
      <c r="G169" s="5"/>
      <c r="H169" s="5"/>
      <c r="I169" s="5"/>
    </row>
    <row r="170" spans="1:9">
      <c r="A170" s="10"/>
      <c r="B170" s="10"/>
      <c r="C170" s="10"/>
      <c r="D170" s="10"/>
      <c r="E170" s="10"/>
      <c r="F170" s="5"/>
      <c r="G170" s="5"/>
      <c r="H170" s="5"/>
      <c r="I170" s="5"/>
    </row>
    <row r="171" spans="1:9">
      <c r="A171" s="10"/>
      <c r="B171" s="10"/>
      <c r="C171" s="10"/>
      <c r="D171" s="10"/>
      <c r="E171" s="10"/>
      <c r="F171" s="5"/>
      <c r="G171" s="5"/>
      <c r="H171" s="5"/>
      <c r="I171" s="5"/>
    </row>
    <row r="172" spans="1:9">
      <c r="A172" s="10"/>
      <c r="B172" s="10"/>
      <c r="C172" s="10"/>
      <c r="D172" s="10"/>
      <c r="E172" s="10"/>
      <c r="F172" s="5"/>
      <c r="G172" s="5"/>
      <c r="H172" s="5"/>
      <c r="I172" s="5"/>
    </row>
    <row r="173" spans="1:9">
      <c r="A173" s="10"/>
      <c r="B173" s="10"/>
      <c r="C173" s="10"/>
      <c r="D173" s="10"/>
      <c r="E173" s="10"/>
      <c r="F173" s="5"/>
      <c r="G173" s="5"/>
      <c r="H173" s="5"/>
      <c r="I173" s="5"/>
    </row>
    <row r="174" spans="1:9">
      <c r="A174" s="10"/>
      <c r="B174" s="10"/>
      <c r="C174" s="10"/>
      <c r="D174" s="10"/>
      <c r="E174" s="10"/>
      <c r="F174" s="5"/>
      <c r="G174" s="5"/>
      <c r="H174" s="5"/>
      <c r="I174" s="5"/>
    </row>
    <row r="175" spans="1:9">
      <c r="A175" s="10"/>
      <c r="B175" s="10"/>
      <c r="C175" s="10"/>
      <c r="D175" s="10"/>
      <c r="E175" s="10"/>
      <c r="F175" s="5"/>
      <c r="G175" s="5"/>
      <c r="H175" s="5"/>
      <c r="I175" s="5"/>
    </row>
    <row r="176" spans="1:9">
      <c r="A176" s="10"/>
      <c r="B176" s="10"/>
      <c r="C176" s="10"/>
      <c r="D176" s="10"/>
      <c r="E176" s="10"/>
      <c r="F176" s="5"/>
      <c r="G176" s="5"/>
      <c r="H176" s="5"/>
      <c r="I176" s="5"/>
    </row>
    <row r="177" spans="1:9">
      <c r="A177" s="10"/>
      <c r="B177" s="10"/>
      <c r="C177" s="10"/>
      <c r="D177" s="10"/>
      <c r="E177" s="10"/>
      <c r="F177" s="5"/>
      <c r="G177" s="5"/>
      <c r="H177" s="5"/>
      <c r="I177" s="5"/>
    </row>
    <row r="178" spans="1:9">
      <c r="A178" s="10"/>
      <c r="B178" s="10"/>
      <c r="C178" s="10"/>
      <c r="D178" s="10"/>
      <c r="E178" s="10"/>
      <c r="F178" s="5"/>
      <c r="G178" s="5"/>
      <c r="H178" s="5"/>
      <c r="I178" s="5"/>
    </row>
    <row r="179" spans="1:9">
      <c r="A179" s="10"/>
      <c r="B179" s="10"/>
      <c r="C179" s="10"/>
      <c r="D179" s="10"/>
      <c r="E179" s="10"/>
      <c r="F179" s="5"/>
      <c r="G179" s="5"/>
      <c r="H179" s="5"/>
      <c r="I179" s="5"/>
    </row>
    <row r="180" spans="1:9">
      <c r="A180" s="10"/>
      <c r="B180" s="10"/>
      <c r="C180" s="10"/>
      <c r="D180" s="10"/>
      <c r="E180" s="10"/>
      <c r="F180" s="5"/>
      <c r="G180" s="5"/>
      <c r="H180" s="5"/>
      <c r="I180" s="5"/>
    </row>
    <row r="181" spans="1:9">
      <c r="A181" s="10"/>
      <c r="B181" s="10"/>
      <c r="C181" s="10"/>
      <c r="D181" s="10"/>
      <c r="E181" s="10"/>
      <c r="F181" s="5"/>
      <c r="G181" s="5"/>
      <c r="H181" s="5"/>
      <c r="I181" s="5"/>
    </row>
    <row r="182" spans="1:9">
      <c r="A182" s="10"/>
      <c r="B182" s="10"/>
      <c r="C182" s="10"/>
      <c r="D182" s="10"/>
      <c r="E182" s="10"/>
      <c r="F182" s="5"/>
      <c r="G182" s="5"/>
      <c r="H182" s="5"/>
      <c r="I182" s="5"/>
    </row>
    <row r="183" spans="1:9">
      <c r="A183" s="10"/>
      <c r="B183" s="10"/>
      <c r="C183" s="10"/>
      <c r="D183" s="10"/>
      <c r="E183" s="10"/>
      <c r="F183" s="5"/>
      <c r="G183" s="5"/>
      <c r="H183" s="5"/>
      <c r="I183" s="5"/>
    </row>
    <row r="184" spans="1:9">
      <c r="A184" s="10"/>
      <c r="B184" s="10"/>
      <c r="C184" s="10"/>
      <c r="D184" s="10"/>
      <c r="E184" s="10"/>
      <c r="F184" s="5"/>
      <c r="G184" s="5"/>
      <c r="H184" s="5"/>
      <c r="I184" s="5"/>
    </row>
    <row r="185" spans="1:9">
      <c r="A185" s="10"/>
      <c r="B185" s="10"/>
      <c r="C185" s="10"/>
      <c r="D185" s="10"/>
      <c r="E185" s="10"/>
      <c r="F185" s="5"/>
      <c r="G185" s="5"/>
      <c r="H185" s="5"/>
      <c r="I185" s="5"/>
    </row>
    <row r="186" spans="1:9">
      <c r="A186" s="10"/>
      <c r="B186" s="10"/>
      <c r="C186" s="10"/>
      <c r="D186" s="10"/>
      <c r="E186" s="10"/>
      <c r="F186" s="5"/>
      <c r="G186" s="5"/>
      <c r="H186" s="5"/>
      <c r="I186" s="5"/>
    </row>
    <row r="187" spans="1:9">
      <c r="A187" s="10"/>
      <c r="B187" s="10"/>
      <c r="C187" s="10"/>
      <c r="D187" s="10"/>
      <c r="E187" s="10"/>
      <c r="F187" s="5"/>
      <c r="G187" s="5"/>
      <c r="H187" s="5"/>
      <c r="I187" s="5"/>
    </row>
    <row r="188" spans="1:9">
      <c r="A188" s="10"/>
      <c r="B188" s="10"/>
      <c r="C188" s="10"/>
      <c r="D188" s="10"/>
      <c r="E188" s="10"/>
      <c r="F188" s="5"/>
      <c r="G188" s="5"/>
      <c r="H188" s="5"/>
      <c r="I188" s="5"/>
    </row>
    <row r="189" spans="1:9">
      <c r="A189" s="10"/>
      <c r="B189" s="10"/>
      <c r="C189" s="10"/>
      <c r="D189" s="10"/>
      <c r="E189" s="10"/>
      <c r="F189" s="5"/>
      <c r="G189" s="5"/>
      <c r="H189" s="5"/>
      <c r="I189" s="5"/>
    </row>
    <row r="190" spans="1:9">
      <c r="A190" s="10"/>
      <c r="B190" s="10"/>
      <c r="C190" s="10"/>
      <c r="D190" s="10"/>
      <c r="E190" s="10"/>
      <c r="F190" s="5"/>
      <c r="G190" s="5"/>
      <c r="H190" s="5"/>
      <c r="I190" s="5"/>
    </row>
    <row r="191" spans="1:9">
      <c r="A191" s="10"/>
      <c r="B191" s="10"/>
      <c r="C191" s="10"/>
      <c r="D191" s="10"/>
      <c r="E191" s="10"/>
      <c r="F191" s="5"/>
      <c r="G191" s="5"/>
      <c r="H191" s="5"/>
      <c r="I191" s="5"/>
    </row>
    <row r="192" spans="1:9">
      <c r="A192" s="10"/>
      <c r="B192" s="10"/>
      <c r="C192" s="10"/>
      <c r="D192" s="10"/>
      <c r="E192" s="10"/>
      <c r="F192" s="5"/>
      <c r="G192" s="5"/>
      <c r="H192" s="5"/>
      <c r="I192" s="5"/>
    </row>
    <row r="193" spans="1:9">
      <c r="A193" s="10"/>
      <c r="B193" s="10"/>
      <c r="C193" s="10"/>
      <c r="D193" s="10"/>
      <c r="E193" s="10"/>
      <c r="F193" s="5"/>
      <c r="G193" s="5"/>
      <c r="H193" s="5"/>
      <c r="I193" s="5"/>
    </row>
    <row r="194" spans="1:9">
      <c r="A194" s="10"/>
      <c r="B194" s="10"/>
      <c r="C194" s="10"/>
      <c r="D194" s="10"/>
      <c r="E194" s="10"/>
      <c r="F194" s="5"/>
      <c r="G194" s="5"/>
      <c r="H194" s="5"/>
      <c r="I194" s="5"/>
    </row>
    <row r="195" spans="1:9">
      <c r="A195" s="10"/>
      <c r="B195" s="10"/>
      <c r="C195" s="10"/>
      <c r="D195" s="10"/>
      <c r="E195" s="10"/>
      <c r="F195" s="5"/>
      <c r="G195" s="5"/>
      <c r="H195" s="5"/>
      <c r="I195" s="5"/>
    </row>
    <row r="196" spans="1:9">
      <c r="A196" s="10"/>
      <c r="B196" s="10"/>
      <c r="C196" s="10"/>
      <c r="D196" s="10"/>
      <c r="E196" s="10"/>
      <c r="F196" s="5"/>
      <c r="G196" s="5"/>
      <c r="H196" s="5"/>
      <c r="I196" s="5"/>
    </row>
    <row r="197" spans="1:9">
      <c r="A197" s="10"/>
      <c r="B197" s="10"/>
      <c r="C197" s="10"/>
      <c r="D197" s="10"/>
      <c r="E197" s="10"/>
      <c r="F197" s="5"/>
      <c r="G197" s="5"/>
      <c r="H197" s="5"/>
      <c r="I197" s="5"/>
    </row>
    <row r="198" spans="1:9">
      <c r="A198" s="10"/>
      <c r="B198" s="10"/>
      <c r="C198" s="10"/>
      <c r="D198" s="10"/>
      <c r="E198" s="10"/>
      <c r="F198" s="5"/>
      <c r="G198" s="5"/>
      <c r="H198" s="5"/>
      <c r="I198" s="5"/>
    </row>
    <row r="199" spans="1:9">
      <c r="A199" s="10"/>
      <c r="B199" s="10"/>
      <c r="C199" s="10"/>
      <c r="D199" s="10"/>
      <c r="E199" s="10"/>
      <c r="F199" s="5"/>
      <c r="G199" s="5"/>
      <c r="H199" s="5"/>
      <c r="I199" s="5"/>
    </row>
    <row r="200" spans="1:9">
      <c r="A200" s="10"/>
      <c r="B200" s="10"/>
      <c r="C200" s="10"/>
      <c r="D200" s="10"/>
      <c r="E200" s="10"/>
      <c r="F200" s="5"/>
      <c r="G200" s="5"/>
      <c r="H200" s="5"/>
      <c r="I200" s="5"/>
    </row>
    <row r="201" spans="1:9">
      <c r="A201" s="10"/>
      <c r="B201" s="10"/>
      <c r="C201" s="10"/>
      <c r="D201" s="10"/>
      <c r="E201" s="10"/>
      <c r="F201" s="5"/>
      <c r="G201" s="5"/>
      <c r="H201" s="5"/>
      <c r="I201" s="5"/>
    </row>
    <row r="202" spans="1:9">
      <c r="A202" s="9"/>
      <c r="B202" s="9"/>
      <c r="C202" s="9"/>
      <c r="D202" s="9"/>
      <c r="E202" s="9"/>
    </row>
    <row r="203" spans="1:9">
      <c r="A203" s="9"/>
      <c r="B203" s="9"/>
      <c r="C203" s="9"/>
      <c r="D203" s="9"/>
      <c r="E203" s="9"/>
    </row>
  </sheetData>
  <mergeCells count="2">
    <mergeCell ref="K1:M2"/>
    <mergeCell ref="E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7114-F8A3-2E44-90E4-AD641F01501D}">
  <dimension ref="A1:L205"/>
  <sheetViews>
    <sheetView workbookViewId="0">
      <selection activeCell="J7" sqref="J7"/>
    </sheetView>
  </sheetViews>
  <sheetFormatPr baseColWidth="10" defaultRowHeight="16"/>
  <cols>
    <col min="1" max="1" width="4.1640625" bestFit="1" customWidth="1"/>
    <col min="2" max="2" width="5" bestFit="1" customWidth="1"/>
    <col min="3" max="3" width="19.1640625" bestFit="1" customWidth="1"/>
    <col min="4" max="4" width="8.1640625" customWidth="1"/>
    <col min="5" max="5" width="19.83203125" bestFit="1" customWidth="1"/>
    <col min="6" max="6" width="4.1640625" bestFit="1" customWidth="1"/>
    <col min="7" max="7" width="10.83203125" customWidth="1"/>
    <col min="8" max="8" width="3.1640625" bestFit="1" customWidth="1"/>
    <col min="9" max="9" width="25" bestFit="1" customWidth="1"/>
    <col min="10" max="10" width="32.33203125" bestFit="1" customWidth="1"/>
    <col min="11" max="11" width="33.33203125" bestFit="1" customWidth="1"/>
  </cols>
  <sheetData>
    <row r="1" spans="1:12">
      <c r="A1" s="28"/>
      <c r="B1" s="28"/>
      <c r="C1" s="28"/>
      <c r="D1" s="9"/>
      <c r="E1" s="32"/>
      <c r="F1" s="30"/>
      <c r="H1" s="1" t="s">
        <v>0</v>
      </c>
      <c r="I1" s="1" t="s">
        <v>14</v>
      </c>
      <c r="J1" s="1" t="s">
        <v>15</v>
      </c>
      <c r="K1" s="3" t="s">
        <v>16</v>
      </c>
    </row>
    <row r="2" spans="1:12">
      <c r="A2" s="10"/>
      <c r="B2" s="10"/>
      <c r="C2" s="10"/>
      <c r="D2" s="9"/>
      <c r="E2" s="29"/>
      <c r="F2" s="30"/>
      <c r="H2" s="11">
        <v>1</v>
      </c>
      <c r="I2" s="2">
        <v>156</v>
      </c>
      <c r="J2" s="4">
        <f t="shared" ref="J2:J29" si="0">COUNTIF(Рост,I2)</f>
        <v>1</v>
      </c>
      <c r="K2" s="4">
        <f>J2/Размер_выборки</f>
        <v>5.0000000000000001E-3</v>
      </c>
    </row>
    <row r="3" spans="1:12">
      <c r="A3" s="10"/>
      <c r="B3" s="10"/>
      <c r="C3" s="10"/>
      <c r="D3" s="9"/>
      <c r="E3" s="29"/>
      <c r="F3" s="30"/>
      <c r="H3" s="11">
        <v>2</v>
      </c>
      <c r="I3" s="2">
        <v>157</v>
      </c>
      <c r="J3" s="4">
        <f t="shared" si="0"/>
        <v>3</v>
      </c>
      <c r="K3" s="4">
        <f t="shared" ref="K3:K29" si="1">(J3/Размер_выборки) +K2</f>
        <v>0.02</v>
      </c>
      <c r="L3" s="12"/>
    </row>
    <row r="4" spans="1:12">
      <c r="A4" s="10"/>
      <c r="B4" s="10"/>
      <c r="C4" s="10"/>
      <c r="D4" s="9"/>
      <c r="E4" s="29"/>
      <c r="F4" s="30"/>
      <c r="H4" s="11">
        <v>3</v>
      </c>
      <c r="I4" s="2">
        <v>159</v>
      </c>
      <c r="J4" s="4">
        <f t="shared" si="0"/>
        <v>3</v>
      </c>
      <c r="K4" s="4">
        <f t="shared" si="1"/>
        <v>3.5000000000000003E-2</v>
      </c>
    </row>
    <row r="5" spans="1:12">
      <c r="A5" s="10"/>
      <c r="B5" s="10"/>
      <c r="C5" s="10"/>
      <c r="D5" s="9"/>
      <c r="E5" s="29"/>
      <c r="F5" s="30"/>
      <c r="H5" s="11">
        <v>4</v>
      </c>
      <c r="I5" s="2">
        <v>160</v>
      </c>
      <c r="J5" s="4">
        <f t="shared" si="0"/>
        <v>2</v>
      </c>
      <c r="K5" s="4">
        <f t="shared" si="1"/>
        <v>4.5000000000000005E-2</v>
      </c>
    </row>
    <row r="6" spans="1:12">
      <c r="A6" s="10"/>
      <c r="B6" s="10"/>
      <c r="C6" s="10"/>
      <c r="D6" s="9"/>
      <c r="E6" s="29"/>
      <c r="F6" s="30"/>
      <c r="H6" s="11">
        <v>5</v>
      </c>
      <c r="I6" s="2">
        <v>161</v>
      </c>
      <c r="J6" s="4">
        <f t="shared" si="0"/>
        <v>10</v>
      </c>
      <c r="K6" s="4">
        <f t="shared" si="1"/>
        <v>9.5000000000000001E-2</v>
      </c>
    </row>
    <row r="7" spans="1:12">
      <c r="A7" s="10"/>
      <c r="B7" s="10"/>
      <c r="C7" s="10"/>
      <c r="D7" s="9"/>
      <c r="E7" s="10"/>
      <c r="F7" s="30"/>
      <c r="G7" s="5"/>
      <c r="H7" s="11">
        <v>6</v>
      </c>
      <c r="I7" s="2">
        <v>162</v>
      </c>
      <c r="J7" s="4">
        <f t="shared" si="0"/>
        <v>8</v>
      </c>
      <c r="K7" s="4">
        <f t="shared" si="1"/>
        <v>0.13500000000000001</v>
      </c>
    </row>
    <row r="8" spans="1:12">
      <c r="A8" s="10"/>
      <c r="B8" s="10"/>
      <c r="C8" s="10"/>
      <c r="D8" s="9"/>
      <c r="E8" s="10"/>
      <c r="F8" s="30"/>
      <c r="G8" s="5"/>
      <c r="H8" s="11">
        <v>7</v>
      </c>
      <c r="I8" s="2">
        <v>163</v>
      </c>
      <c r="J8" s="4">
        <f t="shared" si="0"/>
        <v>12</v>
      </c>
      <c r="K8" s="4">
        <f t="shared" si="1"/>
        <v>0.19500000000000001</v>
      </c>
    </row>
    <row r="9" spans="1:12">
      <c r="A9" s="10"/>
      <c r="B9" s="10"/>
      <c r="C9" s="10"/>
      <c r="D9" s="9"/>
      <c r="E9" s="10"/>
      <c r="F9" s="30"/>
      <c r="G9" s="5"/>
      <c r="H9" s="11">
        <v>8</v>
      </c>
      <c r="I9" s="2">
        <v>164</v>
      </c>
      <c r="J9" s="4">
        <f t="shared" si="0"/>
        <v>13</v>
      </c>
      <c r="K9" s="4">
        <f t="shared" si="1"/>
        <v>0.26</v>
      </c>
    </row>
    <row r="10" spans="1:12">
      <c r="A10" s="10"/>
      <c r="B10" s="10"/>
      <c r="C10" s="10"/>
      <c r="D10" s="9"/>
      <c r="E10" s="10"/>
      <c r="F10" s="30"/>
      <c r="G10" s="5"/>
      <c r="H10" s="11">
        <v>9</v>
      </c>
      <c r="I10" s="2">
        <v>165</v>
      </c>
      <c r="J10" s="4">
        <f t="shared" si="0"/>
        <v>20</v>
      </c>
      <c r="K10" s="4">
        <f t="shared" si="1"/>
        <v>0.36</v>
      </c>
    </row>
    <row r="11" spans="1:12">
      <c r="A11" s="10"/>
      <c r="B11" s="10"/>
      <c r="C11" s="10"/>
      <c r="D11" s="9"/>
      <c r="E11" s="10"/>
      <c r="F11" s="30"/>
      <c r="G11" s="5"/>
      <c r="H11" s="11">
        <v>10</v>
      </c>
      <c r="I11" s="2">
        <v>166</v>
      </c>
      <c r="J11" s="4">
        <f t="shared" si="0"/>
        <v>11</v>
      </c>
      <c r="K11" s="4">
        <f t="shared" si="1"/>
        <v>0.41499999999999998</v>
      </c>
    </row>
    <row r="12" spans="1:12">
      <c r="A12" s="10"/>
      <c r="B12" s="10"/>
      <c r="C12" s="10"/>
      <c r="D12" s="9"/>
      <c r="E12" s="10"/>
      <c r="F12" s="30"/>
      <c r="G12" s="5"/>
      <c r="H12" s="11">
        <v>11</v>
      </c>
      <c r="I12" s="2">
        <v>167</v>
      </c>
      <c r="J12" s="4">
        <f t="shared" si="0"/>
        <v>12</v>
      </c>
      <c r="K12" s="4">
        <f t="shared" si="1"/>
        <v>0.47499999999999998</v>
      </c>
    </row>
    <row r="13" spans="1:12">
      <c r="A13" s="10"/>
      <c r="B13" s="10"/>
      <c r="C13" s="10"/>
      <c r="D13" s="9"/>
      <c r="E13" s="10"/>
      <c r="F13" s="30"/>
      <c r="G13" s="5"/>
      <c r="H13" s="11">
        <v>12</v>
      </c>
      <c r="I13" s="2">
        <v>168</v>
      </c>
      <c r="J13" s="4">
        <f t="shared" si="0"/>
        <v>11</v>
      </c>
      <c r="K13" s="4">
        <f t="shared" si="1"/>
        <v>0.53</v>
      </c>
    </row>
    <row r="14" spans="1:12">
      <c r="A14" s="10"/>
      <c r="B14" s="10"/>
      <c r="C14" s="10"/>
      <c r="D14" s="9"/>
      <c r="E14" s="10"/>
      <c r="F14" s="30"/>
      <c r="G14" s="5"/>
      <c r="H14" s="11">
        <v>13</v>
      </c>
      <c r="I14" s="2">
        <v>169</v>
      </c>
      <c r="J14" s="4">
        <f t="shared" si="0"/>
        <v>17</v>
      </c>
      <c r="K14" s="4">
        <f t="shared" si="1"/>
        <v>0.61499999999999999</v>
      </c>
    </row>
    <row r="15" spans="1:12">
      <c r="A15" s="10"/>
      <c r="B15" s="10"/>
      <c r="C15" s="10"/>
      <c r="D15" s="9"/>
      <c r="E15" s="10"/>
      <c r="F15" s="30"/>
      <c r="G15" s="5"/>
      <c r="H15" s="11">
        <v>14</v>
      </c>
      <c r="I15" s="2">
        <v>170</v>
      </c>
      <c r="J15" s="4">
        <f t="shared" si="0"/>
        <v>10</v>
      </c>
      <c r="K15" s="4">
        <f t="shared" si="1"/>
        <v>0.66500000000000004</v>
      </c>
    </row>
    <row r="16" spans="1:12">
      <c r="A16" s="10"/>
      <c r="B16" s="10"/>
      <c r="C16" s="10"/>
      <c r="D16" s="9"/>
      <c r="E16" s="10"/>
      <c r="F16" s="30"/>
      <c r="G16" s="5"/>
      <c r="H16" s="11">
        <v>15</v>
      </c>
      <c r="I16" s="2">
        <v>171</v>
      </c>
      <c r="J16" s="4">
        <f t="shared" si="0"/>
        <v>10</v>
      </c>
      <c r="K16" s="4">
        <f t="shared" si="1"/>
        <v>0.71500000000000008</v>
      </c>
    </row>
    <row r="17" spans="1:11">
      <c r="A17" s="10"/>
      <c r="B17" s="10"/>
      <c r="C17" s="10"/>
      <c r="D17" s="9"/>
      <c r="E17" s="10"/>
      <c r="F17" s="30"/>
      <c r="G17" s="5"/>
      <c r="H17" s="11">
        <v>16</v>
      </c>
      <c r="I17" s="2">
        <v>172</v>
      </c>
      <c r="J17" s="4">
        <f t="shared" si="0"/>
        <v>11</v>
      </c>
      <c r="K17" s="4">
        <f t="shared" si="1"/>
        <v>0.77000000000000013</v>
      </c>
    </row>
    <row r="18" spans="1:11">
      <c r="A18" s="10"/>
      <c r="B18" s="10"/>
      <c r="C18" s="10"/>
      <c r="D18" s="9"/>
      <c r="E18" s="10"/>
      <c r="F18" s="30"/>
      <c r="G18" s="5"/>
      <c r="H18" s="11">
        <v>17</v>
      </c>
      <c r="I18" s="2">
        <v>173</v>
      </c>
      <c r="J18" s="4">
        <f t="shared" si="0"/>
        <v>5</v>
      </c>
      <c r="K18" s="4">
        <f t="shared" si="1"/>
        <v>0.79500000000000015</v>
      </c>
    </row>
    <row r="19" spans="1:11">
      <c r="A19" s="10"/>
      <c r="B19" s="10"/>
      <c r="C19" s="10"/>
      <c r="D19" s="9"/>
      <c r="E19" s="10"/>
      <c r="F19" s="30"/>
      <c r="G19" s="5"/>
      <c r="H19" s="11">
        <v>18</v>
      </c>
      <c r="I19" s="2">
        <v>174</v>
      </c>
      <c r="J19" s="4">
        <f t="shared" si="0"/>
        <v>5</v>
      </c>
      <c r="K19" s="4">
        <f t="shared" si="1"/>
        <v>0.82000000000000017</v>
      </c>
    </row>
    <row r="20" spans="1:11">
      <c r="A20" s="10"/>
      <c r="B20" s="10"/>
      <c r="C20" s="10"/>
      <c r="D20" s="9"/>
      <c r="E20" s="10"/>
      <c r="F20" s="30"/>
      <c r="G20" s="5"/>
      <c r="H20" s="11">
        <v>19</v>
      </c>
      <c r="I20" s="2">
        <v>175</v>
      </c>
      <c r="J20" s="4">
        <f t="shared" si="0"/>
        <v>5</v>
      </c>
      <c r="K20" s="4">
        <f t="shared" si="1"/>
        <v>0.8450000000000002</v>
      </c>
    </row>
    <row r="21" spans="1:11">
      <c r="A21" s="10"/>
      <c r="B21" s="10"/>
      <c r="C21" s="10"/>
      <c r="D21" s="9"/>
      <c r="E21" s="10"/>
      <c r="F21" s="30"/>
      <c r="G21" s="5"/>
      <c r="H21" s="11">
        <v>20</v>
      </c>
      <c r="I21" s="2">
        <v>176</v>
      </c>
      <c r="J21" s="4">
        <f t="shared" si="0"/>
        <v>10</v>
      </c>
      <c r="K21" s="4">
        <f t="shared" si="1"/>
        <v>0.89500000000000024</v>
      </c>
    </row>
    <row r="22" spans="1:11">
      <c r="A22" s="10"/>
      <c r="B22" s="10"/>
      <c r="C22" s="10"/>
      <c r="D22" s="9"/>
      <c r="E22" s="10"/>
      <c r="F22" s="30"/>
      <c r="G22" s="5"/>
      <c r="H22" s="11">
        <v>21</v>
      </c>
      <c r="I22" s="2">
        <v>177</v>
      </c>
      <c r="J22" s="4">
        <f t="shared" si="0"/>
        <v>1</v>
      </c>
      <c r="K22" s="4">
        <f t="shared" si="1"/>
        <v>0.90000000000000024</v>
      </c>
    </row>
    <row r="23" spans="1:11">
      <c r="A23" s="10"/>
      <c r="B23" s="10"/>
      <c r="C23" s="10"/>
      <c r="D23" s="9"/>
      <c r="E23" s="10"/>
      <c r="F23" s="30"/>
      <c r="G23" s="5"/>
      <c r="H23" s="11">
        <v>22</v>
      </c>
      <c r="I23" s="2">
        <v>178</v>
      </c>
      <c r="J23" s="4">
        <f t="shared" si="0"/>
        <v>10</v>
      </c>
      <c r="K23" s="4">
        <f t="shared" si="1"/>
        <v>0.95000000000000029</v>
      </c>
    </row>
    <row r="24" spans="1:11">
      <c r="A24" s="10"/>
      <c r="B24" s="10"/>
      <c r="C24" s="10"/>
      <c r="D24" s="9"/>
      <c r="E24" s="10"/>
      <c r="F24" s="30"/>
      <c r="G24" s="5"/>
      <c r="H24" s="11">
        <v>23</v>
      </c>
      <c r="I24" s="2">
        <v>179</v>
      </c>
      <c r="J24" s="4">
        <f t="shared" si="0"/>
        <v>2</v>
      </c>
      <c r="K24" s="4">
        <f t="shared" si="1"/>
        <v>0.9600000000000003</v>
      </c>
    </row>
    <row r="25" spans="1:11">
      <c r="A25" s="10"/>
      <c r="B25" s="10"/>
      <c r="C25" s="10"/>
      <c r="D25" s="9"/>
      <c r="E25" s="10"/>
      <c r="F25" s="30"/>
      <c r="G25" s="5"/>
      <c r="H25" s="11">
        <v>24</v>
      </c>
      <c r="I25" s="2">
        <v>180</v>
      </c>
      <c r="J25" s="4">
        <f t="shared" si="0"/>
        <v>2</v>
      </c>
      <c r="K25" s="4">
        <f t="shared" si="1"/>
        <v>0.97000000000000031</v>
      </c>
    </row>
    <row r="26" spans="1:11">
      <c r="A26" s="10"/>
      <c r="B26" s="10"/>
      <c r="C26" s="10"/>
      <c r="D26" s="9"/>
      <c r="E26" s="10"/>
      <c r="F26" s="30"/>
      <c r="G26" s="5"/>
      <c r="H26" s="11">
        <v>25</v>
      </c>
      <c r="I26" s="2">
        <v>181</v>
      </c>
      <c r="J26" s="4">
        <f t="shared" si="0"/>
        <v>1</v>
      </c>
      <c r="K26" s="4">
        <f t="shared" si="1"/>
        <v>0.97500000000000031</v>
      </c>
    </row>
    <row r="27" spans="1:11">
      <c r="A27" s="10"/>
      <c r="B27" s="10"/>
      <c r="C27" s="10"/>
      <c r="D27" s="9"/>
      <c r="E27" s="10"/>
      <c r="F27" s="30"/>
      <c r="G27" s="5"/>
      <c r="H27" s="11">
        <v>26</v>
      </c>
      <c r="I27" s="2">
        <v>182</v>
      </c>
      <c r="J27" s="4">
        <f t="shared" si="0"/>
        <v>3</v>
      </c>
      <c r="K27" s="4">
        <f t="shared" si="1"/>
        <v>0.99000000000000032</v>
      </c>
    </row>
    <row r="28" spans="1:11">
      <c r="A28" s="10"/>
      <c r="B28" s="10"/>
      <c r="C28" s="10"/>
      <c r="D28" s="9"/>
      <c r="E28" s="10"/>
      <c r="F28" s="30"/>
      <c r="G28" s="5"/>
      <c r="H28" s="11">
        <v>27</v>
      </c>
      <c r="I28" s="2">
        <v>187</v>
      </c>
      <c r="J28" s="4">
        <f t="shared" si="0"/>
        <v>1</v>
      </c>
      <c r="K28" s="4">
        <f t="shared" si="1"/>
        <v>0.99500000000000033</v>
      </c>
    </row>
    <row r="29" spans="1:11">
      <c r="A29" s="10"/>
      <c r="B29" s="10"/>
      <c r="C29" s="10"/>
      <c r="D29" s="9"/>
      <c r="E29" s="10"/>
      <c r="F29" s="30"/>
      <c r="G29" s="5"/>
      <c r="H29" s="11">
        <v>28</v>
      </c>
      <c r="I29" s="2">
        <v>196</v>
      </c>
      <c r="J29" s="4">
        <f t="shared" si="0"/>
        <v>1</v>
      </c>
      <c r="K29" s="4">
        <f t="shared" si="1"/>
        <v>1.0000000000000002</v>
      </c>
    </row>
    <row r="30" spans="1:11">
      <c r="A30" s="10"/>
      <c r="B30" s="10"/>
      <c r="C30" s="10"/>
      <c r="D30" s="9"/>
      <c r="E30" s="10"/>
      <c r="F30" s="30"/>
      <c r="G30" s="5"/>
      <c r="H30" s="5"/>
    </row>
    <row r="31" spans="1:11">
      <c r="A31" s="10"/>
      <c r="B31" s="10"/>
      <c r="C31" s="10"/>
      <c r="D31" s="9"/>
      <c r="E31" s="10"/>
      <c r="F31" s="30"/>
      <c r="G31" s="5"/>
      <c r="H31" s="5"/>
    </row>
    <row r="32" spans="1:11">
      <c r="A32" s="10"/>
      <c r="B32" s="10"/>
      <c r="C32" s="10"/>
      <c r="D32" s="9"/>
      <c r="E32" s="10"/>
      <c r="F32" s="30"/>
      <c r="G32" s="5"/>
      <c r="H32" s="5"/>
    </row>
    <row r="33" spans="1:8">
      <c r="A33" s="10"/>
      <c r="B33" s="10"/>
      <c r="C33" s="10"/>
      <c r="D33" s="9"/>
      <c r="E33" s="10"/>
      <c r="F33" s="30"/>
      <c r="G33" s="5"/>
      <c r="H33" s="5"/>
    </row>
    <row r="34" spans="1:8">
      <c r="A34" s="10"/>
      <c r="B34" s="10"/>
      <c r="C34" s="10"/>
      <c r="D34" s="9"/>
      <c r="E34" s="10"/>
      <c r="F34" s="30"/>
      <c r="G34" s="5"/>
      <c r="H34" s="5"/>
    </row>
    <row r="35" spans="1:8">
      <c r="A35" s="10"/>
      <c r="B35" s="10"/>
      <c r="C35" s="10"/>
      <c r="D35" s="9"/>
      <c r="E35" s="10"/>
      <c r="F35" s="30"/>
      <c r="G35" s="5"/>
      <c r="H35" s="5"/>
    </row>
    <row r="36" spans="1:8">
      <c r="A36" s="10"/>
      <c r="B36" s="10"/>
      <c r="C36" s="10"/>
      <c r="D36" s="9"/>
      <c r="E36" s="10"/>
      <c r="F36" s="30"/>
      <c r="G36" s="5"/>
      <c r="H36" s="5"/>
    </row>
    <row r="37" spans="1:8">
      <c r="A37" s="10"/>
      <c r="B37" s="10"/>
      <c r="C37" s="10"/>
      <c r="D37" s="9"/>
      <c r="E37" s="10"/>
      <c r="F37" s="30"/>
      <c r="G37" s="5"/>
      <c r="H37" s="5"/>
    </row>
    <row r="38" spans="1:8">
      <c r="A38" s="10"/>
      <c r="B38" s="10"/>
      <c r="C38" s="10"/>
      <c r="D38" s="9"/>
      <c r="E38" s="10"/>
      <c r="F38" s="30"/>
      <c r="G38" s="5"/>
      <c r="H38" s="5"/>
    </row>
    <row r="39" spans="1:8">
      <c r="A39" s="10"/>
      <c r="B39" s="10"/>
      <c r="C39" s="10"/>
      <c r="D39" s="9"/>
      <c r="E39" s="10"/>
      <c r="F39" s="30"/>
      <c r="G39" s="5"/>
      <c r="H39" s="5"/>
    </row>
    <row r="40" spans="1:8">
      <c r="A40" s="10"/>
      <c r="B40" s="10"/>
      <c r="C40" s="10"/>
      <c r="D40" s="9"/>
      <c r="E40" s="10"/>
      <c r="F40" s="30"/>
      <c r="G40" s="5"/>
      <c r="H40" s="5"/>
    </row>
    <row r="41" spans="1:8">
      <c r="A41" s="10"/>
      <c r="B41" s="10"/>
      <c r="C41" s="10"/>
      <c r="D41" s="9"/>
      <c r="E41" s="10"/>
      <c r="F41" s="30"/>
      <c r="G41" s="5"/>
      <c r="H41" s="5"/>
    </row>
    <row r="42" spans="1:8">
      <c r="A42" s="10"/>
      <c r="B42" s="10"/>
      <c r="C42" s="10"/>
      <c r="D42" s="9"/>
      <c r="E42" s="10"/>
      <c r="F42" s="30"/>
      <c r="G42" s="5"/>
      <c r="H42" s="5"/>
    </row>
    <row r="43" spans="1:8">
      <c r="A43" s="10"/>
      <c r="B43" s="10"/>
      <c r="C43" s="10"/>
      <c r="D43" s="9"/>
      <c r="E43" s="10"/>
      <c r="F43" s="30"/>
      <c r="G43" s="5"/>
      <c r="H43" s="5"/>
    </row>
    <row r="44" spans="1:8">
      <c r="A44" s="10"/>
      <c r="B44" s="10"/>
      <c r="C44" s="10"/>
      <c r="D44" s="9"/>
      <c r="E44" s="10"/>
      <c r="F44" s="30"/>
      <c r="G44" s="5"/>
      <c r="H44" s="5"/>
    </row>
    <row r="45" spans="1:8">
      <c r="A45" s="10"/>
      <c r="B45" s="10"/>
      <c r="C45" s="10"/>
      <c r="D45" s="9"/>
      <c r="E45" s="10"/>
      <c r="F45" s="30"/>
      <c r="G45" s="5"/>
      <c r="H45" s="5"/>
    </row>
    <row r="46" spans="1:8">
      <c r="A46" s="10"/>
      <c r="B46" s="10"/>
      <c r="C46" s="10"/>
      <c r="D46" s="9"/>
      <c r="E46" s="10"/>
      <c r="F46" s="30"/>
      <c r="G46" s="5"/>
      <c r="H46" s="5"/>
    </row>
    <row r="47" spans="1:8">
      <c r="A47" s="10"/>
      <c r="B47" s="10"/>
      <c r="C47" s="10"/>
      <c r="D47" s="9"/>
      <c r="E47" s="10"/>
      <c r="F47" s="30"/>
      <c r="G47" s="5"/>
      <c r="H47" s="5"/>
    </row>
    <row r="48" spans="1:8">
      <c r="A48" s="10"/>
      <c r="B48" s="10"/>
      <c r="C48" s="10"/>
      <c r="D48" s="9"/>
      <c r="E48" s="10"/>
      <c r="F48" s="30"/>
      <c r="G48" s="5"/>
      <c r="H48" s="5"/>
    </row>
    <row r="49" spans="1:8">
      <c r="A49" s="10"/>
      <c r="B49" s="10"/>
      <c r="C49" s="10"/>
      <c r="D49" s="9"/>
      <c r="E49" s="10"/>
      <c r="F49" s="30"/>
      <c r="G49" s="5"/>
      <c r="H49" s="5"/>
    </row>
    <row r="50" spans="1:8">
      <c r="A50" s="10"/>
      <c r="B50" s="10"/>
      <c r="C50" s="10"/>
      <c r="D50" s="9"/>
      <c r="E50" s="10"/>
      <c r="F50" s="30"/>
      <c r="G50" s="5"/>
      <c r="H50" s="5"/>
    </row>
    <row r="51" spans="1:8">
      <c r="A51" s="10"/>
      <c r="B51" s="10"/>
      <c r="C51" s="10"/>
      <c r="D51" s="9"/>
      <c r="E51" s="10"/>
      <c r="F51" s="30"/>
      <c r="G51" s="5"/>
      <c r="H51" s="5"/>
    </row>
    <row r="52" spans="1:8">
      <c r="A52" s="10"/>
      <c r="B52" s="10"/>
      <c r="C52" s="10"/>
      <c r="D52" s="9"/>
      <c r="E52" s="10"/>
      <c r="F52" s="30"/>
      <c r="G52" s="5"/>
      <c r="H52" s="5"/>
    </row>
    <row r="53" spans="1:8">
      <c r="A53" s="10"/>
      <c r="B53" s="10"/>
      <c r="C53" s="10"/>
      <c r="D53" s="9"/>
      <c r="E53" s="10"/>
      <c r="F53" s="30"/>
      <c r="G53" s="5"/>
      <c r="H53" s="5"/>
    </row>
    <row r="54" spans="1:8">
      <c r="A54" s="10"/>
      <c r="B54" s="10"/>
      <c r="C54" s="10"/>
      <c r="D54" s="9"/>
      <c r="E54" s="10"/>
      <c r="F54" s="30"/>
      <c r="G54" s="5"/>
      <c r="H54" s="5"/>
    </row>
    <row r="55" spans="1:8">
      <c r="A55" s="10"/>
      <c r="B55" s="10"/>
      <c r="C55" s="10"/>
      <c r="D55" s="9"/>
      <c r="E55" s="10"/>
      <c r="F55" s="30"/>
      <c r="G55" s="5"/>
      <c r="H55" s="5"/>
    </row>
    <row r="56" spans="1:8">
      <c r="A56" s="10"/>
      <c r="B56" s="10"/>
      <c r="C56" s="10"/>
      <c r="D56" s="9"/>
      <c r="E56" s="10"/>
      <c r="F56" s="30"/>
      <c r="G56" s="5"/>
      <c r="H56" s="5"/>
    </row>
    <row r="57" spans="1:8">
      <c r="A57" s="10"/>
      <c r="B57" s="10"/>
      <c r="C57" s="10"/>
      <c r="D57" s="9"/>
      <c r="E57" s="10"/>
      <c r="F57" s="30"/>
      <c r="G57" s="5"/>
      <c r="H57" s="5"/>
    </row>
    <row r="58" spans="1:8">
      <c r="A58" s="10"/>
      <c r="B58" s="10"/>
      <c r="C58" s="10"/>
      <c r="D58" s="9"/>
      <c r="E58" s="10"/>
      <c r="F58" s="30"/>
      <c r="G58" s="5"/>
      <c r="H58" s="5"/>
    </row>
    <row r="59" spans="1:8">
      <c r="A59" s="10"/>
      <c r="B59" s="10"/>
      <c r="C59" s="10"/>
      <c r="D59" s="9"/>
      <c r="E59" s="10"/>
      <c r="F59" s="30"/>
      <c r="G59" s="5"/>
      <c r="H59" s="5"/>
    </row>
    <row r="60" spans="1:8">
      <c r="A60" s="10"/>
      <c r="B60" s="10"/>
      <c r="C60" s="10"/>
      <c r="D60" s="9"/>
      <c r="E60" s="10"/>
      <c r="F60" s="30"/>
      <c r="G60" s="5"/>
      <c r="H60" s="5"/>
    </row>
    <row r="61" spans="1:8">
      <c r="A61" s="10"/>
      <c r="B61" s="10"/>
      <c r="C61" s="10"/>
      <c r="D61" s="9"/>
      <c r="E61" s="10"/>
      <c r="F61" s="30"/>
      <c r="G61" s="5"/>
      <c r="H61" s="5"/>
    </row>
    <row r="62" spans="1:8">
      <c r="A62" s="10"/>
      <c r="B62" s="10"/>
      <c r="C62" s="10"/>
      <c r="D62" s="9"/>
      <c r="E62" s="10"/>
      <c r="F62" s="30"/>
      <c r="G62" s="5"/>
      <c r="H62" s="5"/>
    </row>
    <row r="63" spans="1:8">
      <c r="A63" s="10"/>
      <c r="B63" s="10"/>
      <c r="C63" s="10"/>
      <c r="D63" s="9"/>
      <c r="E63" s="10"/>
      <c r="F63" s="30"/>
      <c r="G63" s="5"/>
      <c r="H63" s="5"/>
    </row>
    <row r="64" spans="1:8">
      <c r="A64" s="10"/>
      <c r="B64" s="10"/>
      <c r="C64" s="10"/>
      <c r="D64" s="9"/>
      <c r="E64" s="10"/>
      <c r="F64" s="30"/>
      <c r="G64" s="5"/>
      <c r="H64" s="5"/>
    </row>
    <row r="65" spans="1:8">
      <c r="A65" s="10"/>
      <c r="B65" s="10"/>
      <c r="C65" s="10"/>
      <c r="D65" s="9"/>
      <c r="E65" s="10"/>
      <c r="F65" s="30"/>
      <c r="G65" s="5"/>
      <c r="H65" s="5"/>
    </row>
    <row r="66" spans="1:8">
      <c r="A66" s="10"/>
      <c r="B66" s="10"/>
      <c r="C66" s="10"/>
      <c r="D66" s="9"/>
      <c r="E66" s="10"/>
      <c r="F66" s="30"/>
      <c r="G66" s="5"/>
      <c r="H66" s="5"/>
    </row>
    <row r="67" spans="1:8">
      <c r="A67" s="10"/>
      <c r="B67" s="10"/>
      <c r="C67" s="10"/>
      <c r="D67" s="9"/>
      <c r="E67" s="10"/>
      <c r="F67" s="30"/>
      <c r="G67" s="5"/>
      <c r="H67" s="5"/>
    </row>
    <row r="68" spans="1:8">
      <c r="A68" s="10"/>
      <c r="B68" s="10"/>
      <c r="C68" s="10"/>
      <c r="D68" s="9"/>
      <c r="E68" s="10"/>
      <c r="F68" s="30"/>
      <c r="G68" s="5"/>
      <c r="H68" s="5"/>
    </row>
    <row r="69" spans="1:8">
      <c r="A69" s="10"/>
      <c r="B69" s="10"/>
      <c r="C69" s="10"/>
      <c r="D69" s="9"/>
      <c r="E69" s="10"/>
      <c r="F69" s="30"/>
      <c r="G69" s="5"/>
      <c r="H69" s="5"/>
    </row>
    <row r="70" spans="1:8">
      <c r="A70" s="10"/>
      <c r="B70" s="10"/>
      <c r="C70" s="10"/>
      <c r="D70" s="9"/>
      <c r="E70" s="10"/>
      <c r="F70" s="30"/>
      <c r="G70" s="5"/>
      <c r="H70" s="5"/>
    </row>
    <row r="71" spans="1:8">
      <c r="A71" s="10"/>
      <c r="B71" s="10"/>
      <c r="C71" s="10"/>
      <c r="D71" s="9"/>
      <c r="E71" s="10"/>
      <c r="F71" s="30"/>
      <c r="G71" s="5"/>
      <c r="H71" s="5"/>
    </row>
    <row r="72" spans="1:8">
      <c r="A72" s="10"/>
      <c r="B72" s="10"/>
      <c r="C72" s="10"/>
      <c r="D72" s="9"/>
      <c r="E72" s="10"/>
      <c r="F72" s="30"/>
      <c r="G72" s="5"/>
      <c r="H72" s="5"/>
    </row>
    <row r="73" spans="1:8">
      <c r="A73" s="10"/>
      <c r="B73" s="10"/>
      <c r="C73" s="10"/>
      <c r="D73" s="9"/>
      <c r="E73" s="10"/>
      <c r="F73" s="30"/>
      <c r="G73" s="5"/>
      <c r="H73" s="5"/>
    </row>
    <row r="74" spans="1:8">
      <c r="A74" s="10"/>
      <c r="B74" s="10"/>
      <c r="C74" s="10"/>
      <c r="D74" s="9"/>
      <c r="E74" s="10"/>
      <c r="F74" s="30"/>
      <c r="G74" s="5"/>
      <c r="H74" s="5"/>
    </row>
    <row r="75" spans="1:8">
      <c r="A75" s="10"/>
      <c r="B75" s="10"/>
      <c r="C75" s="10"/>
      <c r="D75" s="9"/>
      <c r="E75" s="10"/>
      <c r="F75" s="30"/>
      <c r="G75" s="5"/>
      <c r="H75" s="5"/>
    </row>
    <row r="76" spans="1:8">
      <c r="A76" s="10"/>
      <c r="B76" s="10"/>
      <c r="C76" s="10"/>
      <c r="D76" s="9"/>
      <c r="E76" s="10"/>
      <c r="F76" s="30"/>
      <c r="G76" s="5"/>
      <c r="H76" s="5"/>
    </row>
    <row r="77" spans="1:8">
      <c r="A77" s="10"/>
      <c r="B77" s="10"/>
      <c r="C77" s="10"/>
      <c r="D77" s="9"/>
      <c r="E77" s="10"/>
      <c r="F77" s="30"/>
      <c r="G77" s="5"/>
      <c r="H77" s="5"/>
    </row>
    <row r="78" spans="1:8">
      <c r="A78" s="10"/>
      <c r="B78" s="10"/>
      <c r="C78" s="10"/>
      <c r="D78" s="9"/>
      <c r="E78" s="10"/>
      <c r="F78" s="30"/>
      <c r="G78" s="5"/>
      <c r="H78" s="5"/>
    </row>
    <row r="79" spans="1:8">
      <c r="A79" s="10"/>
      <c r="B79" s="10"/>
      <c r="C79" s="10"/>
      <c r="D79" s="9"/>
      <c r="E79" s="10"/>
      <c r="F79" s="30"/>
      <c r="G79" s="5"/>
      <c r="H79" s="5"/>
    </row>
    <row r="80" spans="1:8">
      <c r="A80" s="10"/>
      <c r="B80" s="10"/>
      <c r="C80" s="10"/>
      <c r="D80" s="9"/>
      <c r="E80" s="10"/>
      <c r="F80" s="30"/>
      <c r="G80" s="5"/>
      <c r="H80" s="5"/>
    </row>
    <row r="81" spans="1:8">
      <c r="A81" s="10"/>
      <c r="B81" s="10"/>
      <c r="C81" s="10"/>
      <c r="D81" s="9"/>
      <c r="E81" s="10"/>
      <c r="F81" s="30"/>
      <c r="G81" s="5"/>
      <c r="H81" s="5"/>
    </row>
    <row r="82" spans="1:8">
      <c r="A82" s="10"/>
      <c r="B82" s="10"/>
      <c r="C82" s="10"/>
      <c r="D82" s="9"/>
      <c r="E82" s="10"/>
      <c r="F82" s="30"/>
      <c r="G82" s="5"/>
      <c r="H82" s="5"/>
    </row>
    <row r="83" spans="1:8">
      <c r="A83" s="10"/>
      <c r="B83" s="10"/>
      <c r="C83" s="10"/>
      <c r="D83" s="9"/>
      <c r="E83" s="10"/>
      <c r="F83" s="30"/>
      <c r="G83" s="5"/>
      <c r="H83" s="5"/>
    </row>
    <row r="84" spans="1:8">
      <c r="A84" s="10"/>
      <c r="B84" s="10"/>
      <c r="C84" s="10"/>
      <c r="D84" s="9"/>
      <c r="E84" s="10"/>
      <c r="F84" s="30"/>
      <c r="G84" s="5"/>
      <c r="H84" s="5"/>
    </row>
    <row r="85" spans="1:8">
      <c r="A85" s="10"/>
      <c r="B85" s="10"/>
      <c r="C85" s="10"/>
      <c r="D85" s="9"/>
      <c r="E85" s="10"/>
      <c r="F85" s="30"/>
      <c r="G85" s="5"/>
      <c r="H85" s="5"/>
    </row>
    <row r="86" spans="1:8">
      <c r="A86" s="10"/>
      <c r="B86" s="10"/>
      <c r="C86" s="10"/>
      <c r="D86" s="9"/>
      <c r="E86" s="10"/>
      <c r="F86" s="30"/>
      <c r="G86" s="5"/>
      <c r="H86" s="5"/>
    </row>
    <row r="87" spans="1:8">
      <c r="A87" s="10"/>
      <c r="B87" s="10"/>
      <c r="C87" s="10"/>
      <c r="D87" s="9"/>
      <c r="E87" s="10"/>
      <c r="F87" s="30"/>
      <c r="G87" s="5"/>
      <c r="H87" s="5"/>
    </row>
    <row r="88" spans="1:8">
      <c r="A88" s="10"/>
      <c r="B88" s="10"/>
      <c r="C88" s="10"/>
      <c r="D88" s="9"/>
      <c r="E88" s="10"/>
      <c r="F88" s="30"/>
      <c r="G88" s="5"/>
      <c r="H88" s="5"/>
    </row>
    <row r="89" spans="1:8">
      <c r="A89" s="10"/>
      <c r="B89" s="10"/>
      <c r="C89" s="10"/>
      <c r="D89" s="9"/>
      <c r="E89" s="10"/>
      <c r="F89" s="30"/>
      <c r="G89" s="5"/>
      <c r="H89" s="5"/>
    </row>
    <row r="90" spans="1:8">
      <c r="A90" s="10"/>
      <c r="B90" s="10"/>
      <c r="C90" s="10"/>
      <c r="D90" s="9"/>
      <c r="E90" s="10"/>
      <c r="F90" s="30"/>
      <c r="G90" s="5"/>
      <c r="H90" s="5"/>
    </row>
    <row r="91" spans="1:8">
      <c r="A91" s="10"/>
      <c r="B91" s="10"/>
      <c r="C91" s="10"/>
      <c r="D91" s="9"/>
      <c r="E91" s="10"/>
      <c r="F91" s="30"/>
      <c r="G91" s="5"/>
      <c r="H91" s="5"/>
    </row>
    <row r="92" spans="1:8">
      <c r="A92" s="10"/>
      <c r="B92" s="10"/>
      <c r="C92" s="10"/>
      <c r="D92" s="9"/>
      <c r="E92" s="10"/>
      <c r="F92" s="30"/>
      <c r="G92" s="5"/>
      <c r="H92" s="5"/>
    </row>
    <row r="93" spans="1:8">
      <c r="A93" s="10"/>
      <c r="B93" s="10"/>
      <c r="C93" s="10"/>
      <c r="D93" s="9"/>
      <c r="E93" s="10"/>
      <c r="F93" s="30"/>
      <c r="G93" s="5"/>
      <c r="H93" s="5"/>
    </row>
    <row r="94" spans="1:8">
      <c r="A94" s="10"/>
      <c r="B94" s="10"/>
      <c r="C94" s="10"/>
      <c r="D94" s="9"/>
      <c r="E94" s="10"/>
      <c r="F94" s="30"/>
      <c r="G94" s="5"/>
      <c r="H94" s="5"/>
    </row>
    <row r="95" spans="1:8">
      <c r="A95" s="10"/>
      <c r="B95" s="10"/>
      <c r="C95" s="10"/>
      <c r="D95" s="9"/>
      <c r="E95" s="10"/>
      <c r="F95" s="30"/>
      <c r="G95" s="5"/>
      <c r="H95" s="5"/>
    </row>
    <row r="96" spans="1:8">
      <c r="A96" s="10"/>
      <c r="B96" s="10"/>
      <c r="C96" s="10"/>
      <c r="D96" s="9"/>
      <c r="E96" s="10"/>
      <c r="F96" s="30"/>
      <c r="G96" s="5"/>
      <c r="H96" s="5"/>
    </row>
    <row r="97" spans="1:8">
      <c r="A97" s="10"/>
      <c r="B97" s="10"/>
      <c r="C97" s="10"/>
      <c r="D97" s="9"/>
      <c r="E97" s="10"/>
      <c r="F97" s="30"/>
      <c r="G97" s="5"/>
      <c r="H97" s="5"/>
    </row>
    <row r="98" spans="1:8">
      <c r="A98" s="10"/>
      <c r="B98" s="10"/>
      <c r="C98" s="10"/>
      <c r="D98" s="9"/>
      <c r="E98" s="10"/>
      <c r="F98" s="30"/>
      <c r="G98" s="5"/>
      <c r="H98" s="5"/>
    </row>
    <row r="99" spans="1:8">
      <c r="A99" s="10"/>
      <c r="B99" s="10"/>
      <c r="C99" s="10"/>
      <c r="D99" s="9"/>
      <c r="E99" s="10"/>
      <c r="F99" s="30"/>
      <c r="G99" s="5"/>
      <c r="H99" s="5"/>
    </row>
    <row r="100" spans="1:8">
      <c r="A100" s="10"/>
      <c r="B100" s="10"/>
      <c r="C100" s="10"/>
      <c r="D100" s="9"/>
      <c r="E100" s="10"/>
      <c r="F100" s="30"/>
      <c r="G100" s="5"/>
      <c r="H100" s="5"/>
    </row>
    <row r="101" spans="1:8">
      <c r="A101" s="10"/>
      <c r="B101" s="10"/>
      <c r="C101" s="10"/>
      <c r="D101" s="9"/>
      <c r="E101" s="10"/>
      <c r="F101" s="30"/>
      <c r="G101" s="5"/>
      <c r="H101" s="5"/>
    </row>
    <row r="102" spans="1:8">
      <c r="A102" s="10"/>
      <c r="B102" s="10"/>
      <c r="C102" s="10"/>
      <c r="D102" s="9"/>
      <c r="E102" s="10"/>
      <c r="F102" s="30"/>
      <c r="G102" s="5"/>
      <c r="H102" s="5"/>
    </row>
    <row r="103" spans="1:8">
      <c r="A103" s="10"/>
      <c r="B103" s="10"/>
      <c r="C103" s="10"/>
      <c r="D103" s="9"/>
      <c r="E103" s="10"/>
      <c r="F103" s="30"/>
      <c r="G103" s="5"/>
      <c r="H103" s="5"/>
    </row>
    <row r="104" spans="1:8">
      <c r="A104" s="10"/>
      <c r="B104" s="10"/>
      <c r="C104" s="10"/>
      <c r="D104" s="9"/>
      <c r="E104" s="10"/>
      <c r="F104" s="30"/>
      <c r="G104" s="5"/>
      <c r="H104" s="5"/>
    </row>
    <row r="105" spans="1:8">
      <c r="A105" s="10"/>
      <c r="B105" s="10"/>
      <c r="C105" s="10"/>
      <c r="D105" s="9"/>
      <c r="E105" s="10"/>
      <c r="F105" s="30"/>
      <c r="G105" s="5"/>
      <c r="H105" s="5"/>
    </row>
    <row r="106" spans="1:8">
      <c r="A106" s="10"/>
      <c r="B106" s="10"/>
      <c r="C106" s="10"/>
      <c r="D106" s="9"/>
      <c r="E106" s="10"/>
      <c r="F106" s="30"/>
      <c r="G106" s="5"/>
      <c r="H106" s="5"/>
    </row>
    <row r="107" spans="1:8">
      <c r="A107" s="10"/>
      <c r="B107" s="10"/>
      <c r="C107" s="10"/>
      <c r="D107" s="9"/>
      <c r="E107" s="10"/>
      <c r="F107" s="30"/>
      <c r="G107" s="5"/>
      <c r="H107" s="5"/>
    </row>
    <row r="108" spans="1:8">
      <c r="A108" s="10"/>
      <c r="B108" s="10"/>
      <c r="C108" s="10"/>
      <c r="D108" s="9"/>
      <c r="E108" s="10"/>
      <c r="F108" s="30"/>
      <c r="G108" s="5"/>
      <c r="H108" s="5"/>
    </row>
    <row r="109" spans="1:8">
      <c r="A109" s="10"/>
      <c r="B109" s="10"/>
      <c r="C109" s="10"/>
      <c r="D109" s="9"/>
      <c r="E109" s="10"/>
      <c r="F109" s="30"/>
      <c r="G109" s="5"/>
      <c r="H109" s="5"/>
    </row>
    <row r="110" spans="1:8">
      <c r="A110" s="10"/>
      <c r="B110" s="10"/>
      <c r="C110" s="10"/>
      <c r="D110" s="9"/>
      <c r="E110" s="10"/>
      <c r="F110" s="30"/>
      <c r="G110" s="5"/>
      <c r="H110" s="5"/>
    </row>
    <row r="111" spans="1:8">
      <c r="A111" s="10"/>
      <c r="B111" s="10"/>
      <c r="C111" s="10"/>
      <c r="D111" s="9"/>
      <c r="E111" s="10"/>
      <c r="F111" s="30"/>
      <c r="G111" s="5"/>
      <c r="H111" s="5"/>
    </row>
    <row r="112" spans="1:8">
      <c r="A112" s="10"/>
      <c r="B112" s="10"/>
      <c r="C112" s="10"/>
      <c r="D112" s="9"/>
      <c r="E112" s="10"/>
      <c r="F112" s="30"/>
      <c r="G112" s="5"/>
      <c r="H112" s="5"/>
    </row>
    <row r="113" spans="1:8">
      <c r="A113" s="10"/>
      <c r="B113" s="10"/>
      <c r="C113" s="10"/>
      <c r="D113" s="9"/>
      <c r="E113" s="10"/>
      <c r="F113" s="30"/>
      <c r="G113" s="5"/>
      <c r="H113" s="5"/>
    </row>
    <row r="114" spans="1:8">
      <c r="A114" s="10"/>
      <c r="B114" s="10"/>
      <c r="C114" s="10"/>
      <c r="D114" s="9"/>
      <c r="E114" s="10"/>
      <c r="F114" s="30"/>
      <c r="G114" s="5"/>
      <c r="H114" s="5"/>
    </row>
    <row r="115" spans="1:8">
      <c r="A115" s="10"/>
      <c r="B115" s="10"/>
      <c r="C115" s="10"/>
      <c r="D115" s="9"/>
      <c r="E115" s="10"/>
      <c r="F115" s="30"/>
      <c r="G115" s="5"/>
      <c r="H115" s="5"/>
    </row>
    <row r="116" spans="1:8">
      <c r="A116" s="10"/>
      <c r="B116" s="10"/>
      <c r="C116" s="10"/>
      <c r="D116" s="9"/>
      <c r="E116" s="10"/>
      <c r="F116" s="30"/>
      <c r="G116" s="5"/>
      <c r="H116" s="5"/>
    </row>
    <row r="117" spans="1:8">
      <c r="A117" s="10"/>
      <c r="B117" s="10"/>
      <c r="C117" s="10"/>
      <c r="D117" s="9"/>
      <c r="E117" s="10"/>
      <c r="F117" s="30"/>
      <c r="G117" s="5"/>
      <c r="H117" s="5"/>
    </row>
    <row r="118" spans="1:8">
      <c r="A118" s="10"/>
      <c r="B118" s="10"/>
      <c r="C118" s="10"/>
      <c r="D118" s="9"/>
      <c r="E118" s="10"/>
      <c r="F118" s="30"/>
      <c r="G118" s="5"/>
      <c r="H118" s="5"/>
    </row>
    <row r="119" spans="1:8">
      <c r="A119" s="10"/>
      <c r="B119" s="10"/>
      <c r="C119" s="10"/>
      <c r="D119" s="9"/>
      <c r="E119" s="10"/>
      <c r="F119" s="30"/>
      <c r="G119" s="5"/>
      <c r="H119" s="5"/>
    </row>
    <row r="120" spans="1:8">
      <c r="A120" s="10"/>
      <c r="B120" s="10"/>
      <c r="C120" s="10"/>
      <c r="D120" s="9"/>
      <c r="E120" s="10"/>
      <c r="F120" s="30"/>
      <c r="G120" s="5"/>
      <c r="H120" s="5"/>
    </row>
    <row r="121" spans="1:8">
      <c r="A121" s="10"/>
      <c r="B121" s="10"/>
      <c r="C121" s="10"/>
      <c r="D121" s="9"/>
      <c r="E121" s="10"/>
      <c r="F121" s="30"/>
      <c r="G121" s="5"/>
      <c r="H121" s="5"/>
    </row>
    <row r="122" spans="1:8">
      <c r="A122" s="10"/>
      <c r="B122" s="10"/>
      <c r="C122" s="10"/>
      <c r="D122" s="9"/>
      <c r="E122" s="10"/>
      <c r="F122" s="30"/>
      <c r="G122" s="5"/>
      <c r="H122" s="5"/>
    </row>
    <row r="123" spans="1:8">
      <c r="A123" s="10"/>
      <c r="B123" s="10"/>
      <c r="C123" s="10"/>
      <c r="D123" s="9"/>
      <c r="E123" s="10"/>
      <c r="F123" s="30"/>
      <c r="G123" s="5"/>
      <c r="H123" s="5"/>
    </row>
    <row r="124" spans="1:8">
      <c r="A124" s="10"/>
      <c r="B124" s="10"/>
      <c r="C124" s="10"/>
      <c r="D124" s="9"/>
      <c r="E124" s="10"/>
      <c r="F124" s="30"/>
      <c r="G124" s="5"/>
      <c r="H124" s="5"/>
    </row>
    <row r="125" spans="1:8">
      <c r="A125" s="10"/>
      <c r="B125" s="10"/>
      <c r="C125" s="10"/>
      <c r="D125" s="9"/>
      <c r="E125" s="10"/>
      <c r="F125" s="30"/>
      <c r="G125" s="5"/>
      <c r="H125" s="5"/>
    </row>
    <row r="126" spans="1:8">
      <c r="A126" s="10"/>
      <c r="B126" s="10"/>
      <c r="C126" s="10"/>
      <c r="D126" s="9"/>
      <c r="E126" s="10"/>
      <c r="F126" s="30"/>
      <c r="G126" s="5"/>
      <c r="H126" s="5"/>
    </row>
    <row r="127" spans="1:8">
      <c r="A127" s="10"/>
      <c r="B127" s="10"/>
      <c r="C127" s="10"/>
      <c r="D127" s="9"/>
      <c r="E127" s="10"/>
      <c r="F127" s="30"/>
      <c r="G127" s="5"/>
      <c r="H127" s="5"/>
    </row>
    <row r="128" spans="1:8">
      <c r="A128" s="10"/>
      <c r="B128" s="10"/>
      <c r="C128" s="10"/>
      <c r="D128" s="9"/>
      <c r="E128" s="10"/>
      <c r="F128" s="30"/>
      <c r="G128" s="5"/>
      <c r="H128" s="5"/>
    </row>
    <row r="129" spans="1:8">
      <c r="A129" s="10"/>
      <c r="B129" s="10"/>
      <c r="C129" s="10"/>
      <c r="D129" s="9"/>
      <c r="E129" s="10"/>
      <c r="F129" s="30"/>
      <c r="G129" s="5"/>
      <c r="H129" s="5"/>
    </row>
    <row r="130" spans="1:8">
      <c r="A130" s="10"/>
      <c r="B130" s="10"/>
      <c r="C130" s="10"/>
      <c r="D130" s="9"/>
      <c r="E130" s="10"/>
      <c r="F130" s="30"/>
      <c r="G130" s="5"/>
      <c r="H130" s="5"/>
    </row>
    <row r="131" spans="1:8">
      <c r="A131" s="10"/>
      <c r="B131" s="10"/>
      <c r="C131" s="10"/>
      <c r="D131" s="9"/>
      <c r="E131" s="10"/>
      <c r="F131" s="30"/>
      <c r="G131" s="5"/>
      <c r="H131" s="5"/>
    </row>
    <row r="132" spans="1:8">
      <c r="A132" s="10"/>
      <c r="B132" s="10"/>
      <c r="C132" s="10"/>
      <c r="D132" s="9"/>
      <c r="E132" s="10"/>
      <c r="F132" s="30"/>
      <c r="G132" s="5"/>
      <c r="H132" s="5"/>
    </row>
    <row r="133" spans="1:8">
      <c r="A133" s="10"/>
      <c r="B133" s="10"/>
      <c r="C133" s="10"/>
      <c r="D133" s="9"/>
      <c r="E133" s="10"/>
      <c r="F133" s="30"/>
      <c r="G133" s="5"/>
      <c r="H133" s="5"/>
    </row>
    <row r="134" spans="1:8">
      <c r="A134" s="10"/>
      <c r="B134" s="10"/>
      <c r="C134" s="10"/>
      <c r="D134" s="9"/>
      <c r="E134" s="10"/>
      <c r="F134" s="30"/>
      <c r="G134" s="5"/>
      <c r="H134" s="5"/>
    </row>
    <row r="135" spans="1:8">
      <c r="A135" s="10"/>
      <c r="B135" s="10"/>
      <c r="C135" s="10"/>
      <c r="D135" s="9"/>
      <c r="E135" s="10"/>
      <c r="F135" s="30"/>
      <c r="G135" s="5"/>
      <c r="H135" s="5"/>
    </row>
    <row r="136" spans="1:8">
      <c r="A136" s="10"/>
      <c r="B136" s="10"/>
      <c r="C136" s="10"/>
      <c r="D136" s="9"/>
      <c r="E136" s="10"/>
      <c r="F136" s="30"/>
      <c r="G136" s="5"/>
      <c r="H136" s="5"/>
    </row>
    <row r="137" spans="1:8">
      <c r="A137" s="10"/>
      <c r="B137" s="10"/>
      <c r="C137" s="10"/>
      <c r="D137" s="9"/>
      <c r="E137" s="10"/>
      <c r="F137" s="30"/>
      <c r="G137" s="5"/>
      <c r="H137" s="5"/>
    </row>
    <row r="138" spans="1:8">
      <c r="A138" s="10"/>
      <c r="B138" s="10"/>
      <c r="C138" s="10"/>
      <c r="D138" s="9"/>
      <c r="E138" s="10"/>
      <c r="F138" s="30"/>
      <c r="G138" s="5"/>
      <c r="H138" s="5"/>
    </row>
    <row r="139" spans="1:8">
      <c r="A139" s="10"/>
      <c r="B139" s="10"/>
      <c r="C139" s="10"/>
      <c r="D139" s="9"/>
      <c r="E139" s="10"/>
      <c r="F139" s="30"/>
      <c r="G139" s="5"/>
      <c r="H139" s="5"/>
    </row>
    <row r="140" spans="1:8">
      <c r="A140" s="10"/>
      <c r="B140" s="10"/>
      <c r="C140" s="10"/>
      <c r="D140" s="9"/>
      <c r="E140" s="10"/>
      <c r="F140" s="30"/>
      <c r="G140" s="5"/>
      <c r="H140" s="5"/>
    </row>
    <row r="141" spans="1:8">
      <c r="A141" s="10"/>
      <c r="B141" s="10"/>
      <c r="C141" s="10"/>
      <c r="D141" s="9"/>
      <c r="E141" s="10"/>
      <c r="F141" s="30"/>
      <c r="G141" s="5"/>
      <c r="H141" s="5"/>
    </row>
    <row r="142" spans="1:8">
      <c r="A142" s="10"/>
      <c r="B142" s="10"/>
      <c r="C142" s="10"/>
      <c r="D142" s="9"/>
      <c r="E142" s="10"/>
      <c r="F142" s="30"/>
      <c r="G142" s="5"/>
      <c r="H142" s="5"/>
    </row>
    <row r="143" spans="1:8">
      <c r="A143" s="10"/>
      <c r="B143" s="10"/>
      <c r="C143" s="10"/>
      <c r="D143" s="9"/>
      <c r="E143" s="10"/>
      <c r="F143" s="30"/>
      <c r="G143" s="5"/>
      <c r="H143" s="5"/>
    </row>
    <row r="144" spans="1:8">
      <c r="A144" s="10"/>
      <c r="B144" s="10"/>
      <c r="C144" s="10"/>
      <c r="D144" s="9"/>
      <c r="E144" s="10"/>
      <c r="F144" s="30"/>
      <c r="G144" s="5"/>
      <c r="H144" s="5"/>
    </row>
    <row r="145" spans="1:8">
      <c r="A145" s="10"/>
      <c r="B145" s="10"/>
      <c r="C145" s="10"/>
      <c r="D145" s="9"/>
      <c r="E145" s="10"/>
      <c r="F145" s="30"/>
      <c r="G145" s="5"/>
      <c r="H145" s="5"/>
    </row>
    <row r="146" spans="1:8">
      <c r="A146" s="10"/>
      <c r="B146" s="10"/>
      <c r="C146" s="10"/>
      <c r="D146" s="9"/>
      <c r="E146" s="10"/>
      <c r="F146" s="30"/>
      <c r="G146" s="5"/>
      <c r="H146" s="5"/>
    </row>
    <row r="147" spans="1:8">
      <c r="A147" s="10"/>
      <c r="B147" s="10"/>
      <c r="C147" s="10"/>
      <c r="D147" s="9"/>
      <c r="E147" s="10"/>
      <c r="F147" s="30"/>
      <c r="G147" s="5"/>
      <c r="H147" s="5"/>
    </row>
    <row r="148" spans="1:8">
      <c r="A148" s="10"/>
      <c r="B148" s="10"/>
      <c r="C148" s="10"/>
      <c r="D148" s="9"/>
      <c r="E148" s="10"/>
      <c r="F148" s="30"/>
      <c r="G148" s="5"/>
      <c r="H148" s="5"/>
    </row>
    <row r="149" spans="1:8">
      <c r="A149" s="10"/>
      <c r="B149" s="10"/>
      <c r="C149" s="10"/>
      <c r="D149" s="9"/>
      <c r="E149" s="10"/>
      <c r="F149" s="30"/>
      <c r="G149" s="5"/>
      <c r="H149" s="5"/>
    </row>
    <row r="150" spans="1:8">
      <c r="A150" s="10"/>
      <c r="B150" s="10"/>
      <c r="C150" s="10"/>
      <c r="D150" s="9"/>
      <c r="E150" s="10"/>
      <c r="F150" s="30"/>
      <c r="G150" s="5"/>
      <c r="H150" s="5"/>
    </row>
    <row r="151" spans="1:8">
      <c r="A151" s="10"/>
      <c r="B151" s="10"/>
      <c r="C151" s="10"/>
      <c r="D151" s="9"/>
      <c r="E151" s="10"/>
      <c r="F151" s="30"/>
      <c r="G151" s="5"/>
      <c r="H151" s="5"/>
    </row>
    <row r="152" spans="1:8">
      <c r="A152" s="10"/>
      <c r="B152" s="10"/>
      <c r="C152" s="10"/>
      <c r="D152" s="9"/>
      <c r="E152" s="10"/>
      <c r="F152" s="30"/>
      <c r="G152" s="5"/>
      <c r="H152" s="5"/>
    </row>
    <row r="153" spans="1:8">
      <c r="A153" s="10"/>
      <c r="B153" s="10"/>
      <c r="C153" s="10"/>
      <c r="D153" s="9"/>
      <c r="E153" s="10"/>
      <c r="F153" s="30"/>
      <c r="G153" s="5"/>
      <c r="H153" s="5"/>
    </row>
    <row r="154" spans="1:8">
      <c r="A154" s="10"/>
      <c r="B154" s="10"/>
      <c r="C154" s="10"/>
      <c r="D154" s="9"/>
      <c r="E154" s="10"/>
      <c r="F154" s="30"/>
      <c r="G154" s="5"/>
      <c r="H154" s="5"/>
    </row>
    <row r="155" spans="1:8">
      <c r="A155" s="10"/>
      <c r="B155" s="10"/>
      <c r="C155" s="10"/>
      <c r="D155" s="9"/>
      <c r="E155" s="10"/>
      <c r="F155" s="30"/>
      <c r="G155" s="5"/>
      <c r="H155" s="5"/>
    </row>
    <row r="156" spans="1:8">
      <c r="A156" s="10"/>
      <c r="B156" s="10"/>
      <c r="C156" s="10"/>
      <c r="D156" s="9"/>
      <c r="E156" s="10"/>
      <c r="F156" s="30"/>
      <c r="G156" s="5"/>
      <c r="H156" s="5"/>
    </row>
    <row r="157" spans="1:8">
      <c r="A157" s="10"/>
      <c r="B157" s="10"/>
      <c r="C157" s="10"/>
      <c r="D157" s="9"/>
      <c r="E157" s="10"/>
      <c r="F157" s="30"/>
      <c r="G157" s="5"/>
      <c r="H157" s="5"/>
    </row>
    <row r="158" spans="1:8">
      <c r="A158" s="10"/>
      <c r="B158" s="10"/>
      <c r="C158" s="10"/>
      <c r="D158" s="9"/>
      <c r="E158" s="10"/>
      <c r="F158" s="30"/>
      <c r="G158" s="5"/>
      <c r="H158" s="5"/>
    </row>
    <row r="159" spans="1:8">
      <c r="A159" s="10"/>
      <c r="B159" s="10"/>
      <c r="C159" s="10"/>
      <c r="D159" s="9"/>
      <c r="E159" s="10"/>
      <c r="F159" s="30"/>
      <c r="G159" s="5"/>
      <c r="H159" s="5"/>
    </row>
    <row r="160" spans="1:8">
      <c r="A160" s="10"/>
      <c r="B160" s="10"/>
      <c r="C160" s="10"/>
      <c r="D160" s="9"/>
      <c r="E160" s="10"/>
      <c r="F160" s="30"/>
      <c r="G160" s="5"/>
      <c r="H160" s="5"/>
    </row>
    <row r="161" spans="1:8">
      <c r="A161" s="10"/>
      <c r="B161" s="10"/>
      <c r="C161" s="10"/>
      <c r="D161" s="9"/>
      <c r="E161" s="10"/>
      <c r="F161" s="30"/>
      <c r="G161" s="5"/>
      <c r="H161" s="5"/>
    </row>
    <row r="162" spans="1:8">
      <c r="A162" s="10"/>
      <c r="B162" s="10"/>
      <c r="C162" s="10"/>
      <c r="D162" s="9"/>
      <c r="E162" s="10"/>
      <c r="F162" s="30"/>
      <c r="G162" s="5"/>
      <c r="H162" s="5"/>
    </row>
    <row r="163" spans="1:8">
      <c r="A163" s="10"/>
      <c r="B163" s="10"/>
      <c r="C163" s="10"/>
      <c r="D163" s="9"/>
      <c r="E163" s="10"/>
      <c r="F163" s="30"/>
      <c r="G163" s="5"/>
      <c r="H163" s="5"/>
    </row>
    <row r="164" spans="1:8">
      <c r="A164" s="10"/>
      <c r="B164" s="10"/>
      <c r="C164" s="10"/>
      <c r="D164" s="9"/>
      <c r="E164" s="10"/>
      <c r="F164" s="30"/>
      <c r="G164" s="5"/>
      <c r="H164" s="5"/>
    </row>
    <row r="165" spans="1:8">
      <c r="A165" s="10"/>
      <c r="B165" s="10"/>
      <c r="C165" s="10"/>
      <c r="D165" s="9"/>
      <c r="E165" s="10"/>
      <c r="F165" s="30"/>
      <c r="G165" s="5"/>
      <c r="H165" s="5"/>
    </row>
    <row r="166" spans="1:8">
      <c r="A166" s="10"/>
      <c r="B166" s="10"/>
      <c r="C166" s="10"/>
      <c r="D166" s="9"/>
      <c r="E166" s="10"/>
      <c r="F166" s="30"/>
      <c r="G166" s="5"/>
      <c r="H166" s="5"/>
    </row>
    <row r="167" spans="1:8">
      <c r="A167" s="10"/>
      <c r="B167" s="10"/>
      <c r="C167" s="10"/>
      <c r="D167" s="9"/>
      <c r="E167" s="10"/>
      <c r="F167" s="30"/>
      <c r="G167" s="5"/>
      <c r="H167" s="5"/>
    </row>
    <row r="168" spans="1:8">
      <c r="A168" s="10"/>
      <c r="B168" s="10"/>
      <c r="C168" s="10"/>
      <c r="D168" s="9"/>
      <c r="E168" s="10"/>
      <c r="F168" s="30"/>
      <c r="G168" s="5"/>
      <c r="H168" s="5"/>
    </row>
    <row r="169" spans="1:8">
      <c r="A169" s="10"/>
      <c r="B169" s="10"/>
      <c r="C169" s="10"/>
      <c r="D169" s="9"/>
      <c r="E169" s="10"/>
      <c r="F169" s="30"/>
      <c r="G169" s="5"/>
      <c r="H169" s="5"/>
    </row>
    <row r="170" spans="1:8">
      <c r="A170" s="10"/>
      <c r="B170" s="10"/>
      <c r="C170" s="10"/>
      <c r="D170" s="9"/>
      <c r="E170" s="10"/>
      <c r="F170" s="30"/>
      <c r="G170" s="5"/>
      <c r="H170" s="5"/>
    </row>
    <row r="171" spans="1:8">
      <c r="A171" s="10"/>
      <c r="B171" s="10"/>
      <c r="C171" s="10"/>
      <c r="D171" s="9"/>
      <c r="E171" s="10"/>
      <c r="F171" s="30"/>
      <c r="G171" s="5"/>
      <c r="H171" s="5"/>
    </row>
    <row r="172" spans="1:8">
      <c r="A172" s="10"/>
      <c r="B172" s="10"/>
      <c r="C172" s="10"/>
      <c r="D172" s="9"/>
      <c r="E172" s="10"/>
      <c r="F172" s="30"/>
      <c r="G172" s="5"/>
      <c r="H172" s="5"/>
    </row>
    <row r="173" spans="1:8">
      <c r="A173" s="10"/>
      <c r="B173" s="10"/>
      <c r="C173" s="10"/>
      <c r="D173" s="9"/>
      <c r="E173" s="10"/>
      <c r="F173" s="30"/>
      <c r="G173" s="5"/>
      <c r="H173" s="5"/>
    </row>
    <row r="174" spans="1:8">
      <c r="A174" s="10"/>
      <c r="B174" s="10"/>
      <c r="C174" s="10"/>
      <c r="D174" s="9"/>
      <c r="E174" s="10"/>
      <c r="F174" s="30"/>
      <c r="G174" s="5"/>
      <c r="H174" s="5"/>
    </row>
    <row r="175" spans="1:8">
      <c r="A175" s="10"/>
      <c r="B175" s="10"/>
      <c r="C175" s="10"/>
      <c r="D175" s="9"/>
      <c r="E175" s="10"/>
      <c r="F175" s="30"/>
      <c r="G175" s="5"/>
      <c r="H175" s="5"/>
    </row>
    <row r="176" spans="1:8">
      <c r="A176" s="10"/>
      <c r="B176" s="10"/>
      <c r="C176" s="10"/>
      <c r="D176" s="9"/>
      <c r="E176" s="10"/>
      <c r="F176" s="30"/>
      <c r="G176" s="5"/>
      <c r="H176" s="5"/>
    </row>
    <row r="177" spans="1:8">
      <c r="A177" s="10"/>
      <c r="B177" s="10"/>
      <c r="C177" s="10"/>
      <c r="D177" s="9"/>
      <c r="E177" s="10"/>
      <c r="F177" s="30"/>
      <c r="G177" s="5"/>
      <c r="H177" s="5"/>
    </row>
    <row r="178" spans="1:8">
      <c r="A178" s="10"/>
      <c r="B178" s="10"/>
      <c r="C178" s="10"/>
      <c r="D178" s="9"/>
      <c r="E178" s="10"/>
      <c r="F178" s="30"/>
      <c r="G178" s="5"/>
      <c r="H178" s="5"/>
    </row>
    <row r="179" spans="1:8">
      <c r="A179" s="10"/>
      <c r="B179" s="10"/>
      <c r="C179" s="10"/>
      <c r="D179" s="9"/>
      <c r="E179" s="10"/>
      <c r="F179" s="30"/>
      <c r="G179" s="5"/>
      <c r="H179" s="5"/>
    </row>
    <row r="180" spans="1:8">
      <c r="A180" s="10"/>
      <c r="B180" s="10"/>
      <c r="C180" s="10"/>
      <c r="D180" s="9"/>
      <c r="E180" s="10"/>
      <c r="F180" s="30"/>
      <c r="G180" s="5"/>
      <c r="H180" s="5"/>
    </row>
    <row r="181" spans="1:8">
      <c r="A181" s="10"/>
      <c r="B181" s="10"/>
      <c r="C181" s="10"/>
      <c r="D181" s="9"/>
      <c r="E181" s="10"/>
      <c r="F181" s="30"/>
      <c r="G181" s="5"/>
      <c r="H181" s="5"/>
    </row>
    <row r="182" spans="1:8">
      <c r="A182" s="10"/>
      <c r="B182" s="10"/>
      <c r="C182" s="10"/>
      <c r="D182" s="9"/>
      <c r="E182" s="10"/>
      <c r="F182" s="30"/>
      <c r="G182" s="5"/>
      <c r="H182" s="5"/>
    </row>
    <row r="183" spans="1:8">
      <c r="A183" s="10"/>
      <c r="B183" s="10"/>
      <c r="C183" s="10"/>
      <c r="D183" s="9"/>
      <c r="E183" s="10"/>
      <c r="F183" s="30"/>
      <c r="G183" s="5"/>
      <c r="H183" s="5"/>
    </row>
    <row r="184" spans="1:8">
      <c r="A184" s="10"/>
      <c r="B184" s="10"/>
      <c r="C184" s="10"/>
      <c r="D184" s="9"/>
      <c r="E184" s="10"/>
      <c r="F184" s="30"/>
      <c r="G184" s="5"/>
      <c r="H184" s="5"/>
    </row>
    <row r="185" spans="1:8">
      <c r="A185" s="10"/>
      <c r="B185" s="10"/>
      <c r="C185" s="10"/>
      <c r="D185" s="9"/>
      <c r="E185" s="10"/>
      <c r="F185" s="30"/>
      <c r="G185" s="5"/>
      <c r="H185" s="5"/>
    </row>
    <row r="186" spans="1:8">
      <c r="A186" s="10"/>
      <c r="B186" s="10"/>
      <c r="C186" s="10"/>
      <c r="D186" s="9"/>
      <c r="E186" s="10"/>
      <c r="F186" s="30"/>
      <c r="G186" s="5"/>
      <c r="H186" s="5"/>
    </row>
    <row r="187" spans="1:8">
      <c r="A187" s="10"/>
      <c r="B187" s="10"/>
      <c r="C187" s="10"/>
      <c r="D187" s="9"/>
      <c r="E187" s="10"/>
      <c r="F187" s="30"/>
      <c r="G187" s="5"/>
      <c r="H187" s="5"/>
    </row>
    <row r="188" spans="1:8">
      <c r="A188" s="10"/>
      <c r="B188" s="10"/>
      <c r="C188" s="10"/>
      <c r="D188" s="9"/>
      <c r="E188" s="10"/>
      <c r="F188" s="30"/>
      <c r="G188" s="5"/>
      <c r="H188" s="5"/>
    </row>
    <row r="189" spans="1:8">
      <c r="A189" s="10"/>
      <c r="B189" s="10"/>
      <c r="C189" s="10"/>
      <c r="D189" s="9"/>
      <c r="E189" s="10"/>
      <c r="F189" s="30"/>
      <c r="G189" s="5"/>
      <c r="H189" s="5"/>
    </row>
    <row r="190" spans="1:8">
      <c r="A190" s="10"/>
      <c r="B190" s="10"/>
      <c r="C190" s="10"/>
      <c r="D190" s="9"/>
      <c r="E190" s="10"/>
      <c r="F190" s="30"/>
      <c r="G190" s="5"/>
      <c r="H190" s="5"/>
    </row>
    <row r="191" spans="1:8">
      <c r="A191" s="10"/>
      <c r="B191" s="10"/>
      <c r="C191" s="10"/>
      <c r="D191" s="9"/>
      <c r="E191" s="10"/>
      <c r="F191" s="30"/>
      <c r="G191" s="5"/>
      <c r="H191" s="5"/>
    </row>
    <row r="192" spans="1:8">
      <c r="A192" s="10"/>
      <c r="B192" s="10"/>
      <c r="C192" s="10"/>
      <c r="D192" s="9"/>
      <c r="E192" s="10"/>
      <c r="F192" s="30"/>
      <c r="G192" s="5"/>
      <c r="H192" s="5"/>
    </row>
    <row r="193" spans="1:8">
      <c r="A193" s="10"/>
      <c r="B193" s="10"/>
      <c r="C193" s="10"/>
      <c r="D193" s="9"/>
      <c r="E193" s="10"/>
      <c r="F193" s="30"/>
      <c r="G193" s="5"/>
      <c r="H193" s="5"/>
    </row>
    <row r="194" spans="1:8">
      <c r="A194" s="10"/>
      <c r="B194" s="10"/>
      <c r="C194" s="10"/>
      <c r="D194" s="9"/>
      <c r="E194" s="10"/>
      <c r="F194" s="30"/>
      <c r="G194" s="5"/>
      <c r="H194" s="5"/>
    </row>
    <row r="195" spans="1:8">
      <c r="A195" s="10"/>
      <c r="B195" s="10"/>
      <c r="C195" s="10"/>
      <c r="D195" s="9"/>
      <c r="E195" s="10"/>
      <c r="F195" s="30"/>
      <c r="G195" s="5"/>
      <c r="H195" s="5"/>
    </row>
    <row r="196" spans="1:8">
      <c r="A196" s="10"/>
      <c r="B196" s="10"/>
      <c r="C196" s="10"/>
      <c r="D196" s="9"/>
      <c r="E196" s="10"/>
      <c r="F196" s="30"/>
      <c r="G196" s="5"/>
      <c r="H196" s="5"/>
    </row>
    <row r="197" spans="1:8">
      <c r="A197" s="10"/>
      <c r="B197" s="10"/>
      <c r="C197" s="10"/>
      <c r="D197" s="9"/>
      <c r="E197" s="10"/>
      <c r="F197" s="30"/>
      <c r="G197" s="5"/>
      <c r="H197" s="5"/>
    </row>
    <row r="198" spans="1:8">
      <c r="A198" s="10"/>
      <c r="B198" s="10"/>
      <c r="C198" s="10"/>
      <c r="D198" s="9"/>
      <c r="E198" s="10"/>
      <c r="F198" s="30"/>
      <c r="G198" s="5"/>
      <c r="H198" s="5"/>
    </row>
    <row r="199" spans="1:8">
      <c r="A199" s="10"/>
      <c r="B199" s="10"/>
      <c r="C199" s="10"/>
      <c r="D199" s="9"/>
      <c r="E199" s="10"/>
      <c r="F199" s="30"/>
      <c r="G199" s="5"/>
      <c r="H199" s="5"/>
    </row>
    <row r="200" spans="1:8">
      <c r="A200" s="10"/>
      <c r="B200" s="10"/>
      <c r="C200" s="10"/>
      <c r="D200" s="9"/>
      <c r="E200" s="10"/>
      <c r="F200" s="30"/>
      <c r="G200" s="5"/>
      <c r="H200" s="5"/>
    </row>
    <row r="201" spans="1:8">
      <c r="A201" s="10"/>
      <c r="B201" s="10"/>
      <c r="C201" s="10"/>
      <c r="D201" s="9"/>
      <c r="E201" s="10"/>
      <c r="F201" s="30"/>
      <c r="G201" s="5"/>
      <c r="H201" s="5"/>
    </row>
    <row r="202" spans="1:8">
      <c r="A202" s="9"/>
      <c r="B202" s="9"/>
      <c r="C202" s="9"/>
      <c r="D202" s="9"/>
      <c r="E202" s="9"/>
      <c r="F202" s="9"/>
    </row>
    <row r="203" spans="1:8">
      <c r="A203" s="9"/>
      <c r="B203" s="9"/>
      <c r="C203" s="9"/>
      <c r="D203" s="9"/>
      <c r="E203" s="9"/>
      <c r="F203" s="9"/>
    </row>
    <row r="204" spans="1:8">
      <c r="A204" s="9"/>
      <c r="B204" s="9"/>
      <c r="C204" s="9"/>
      <c r="D204" s="9"/>
      <c r="E204" s="9"/>
      <c r="F204" s="9"/>
    </row>
    <row r="205" spans="1:8">
      <c r="A205" s="9"/>
      <c r="B205" s="9"/>
      <c r="C205" s="9"/>
      <c r="D205" s="9"/>
      <c r="E205" s="9"/>
      <c r="F205" s="9"/>
    </row>
  </sheetData>
  <sortState xmlns:xlrd2="http://schemas.microsoft.com/office/spreadsheetml/2017/richdata2" ref="I2:I29">
    <sortCondition ref="I2:I2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9D8A-EA6F-444A-9FF5-BD0522409CD6}">
  <dimension ref="A1:L38"/>
  <sheetViews>
    <sheetView workbookViewId="0">
      <selection activeCell="L29" sqref="L29"/>
    </sheetView>
  </sheetViews>
  <sheetFormatPr baseColWidth="10" defaultRowHeight="16"/>
  <cols>
    <col min="1" max="1" width="24.83203125" bestFit="1" customWidth="1"/>
    <col min="2" max="2" width="18" bestFit="1" customWidth="1"/>
    <col min="3" max="3" width="5.83203125" bestFit="1" customWidth="1"/>
    <col min="4" max="4" width="7.6640625" bestFit="1" customWidth="1"/>
    <col min="5" max="5" width="22.1640625" bestFit="1" customWidth="1"/>
    <col min="6" max="6" width="20.33203125" bestFit="1" customWidth="1"/>
    <col min="7" max="7" width="23" bestFit="1" customWidth="1"/>
    <col min="8" max="8" width="38.5" bestFit="1" customWidth="1"/>
    <col min="11" max="11" width="28" bestFit="1" customWidth="1"/>
    <col min="12" max="13" width="12.1640625" bestFit="1" customWidth="1"/>
  </cols>
  <sheetData>
    <row r="1" spans="1:12" ht="16" customHeight="1">
      <c r="A1" s="57" t="s">
        <v>9</v>
      </c>
      <c r="B1" s="13"/>
      <c r="C1" s="13"/>
      <c r="D1" s="13"/>
    </row>
    <row r="2" spans="1:12">
      <c r="A2" s="57"/>
      <c r="B2" s="13"/>
      <c r="C2" s="13"/>
      <c r="D2" s="13"/>
    </row>
    <row r="3" spans="1:12">
      <c r="A3" s="57"/>
      <c r="B3" s="15" t="s">
        <v>0</v>
      </c>
      <c r="C3" s="15" t="s">
        <v>12</v>
      </c>
      <c r="D3" s="15" t="s">
        <v>13</v>
      </c>
      <c r="E3" s="15" t="s">
        <v>17</v>
      </c>
      <c r="F3" s="15" t="s">
        <v>18</v>
      </c>
      <c r="G3" s="16" t="s">
        <v>19</v>
      </c>
      <c r="H3" s="16" t="s">
        <v>20</v>
      </c>
      <c r="K3" s="18"/>
    </row>
    <row r="4" spans="1:12">
      <c r="A4" s="13"/>
      <c r="B4" s="14">
        <v>1</v>
      </c>
      <c r="C4" s="14">
        <v>156</v>
      </c>
      <c r="D4" s="14">
        <v>160</v>
      </c>
      <c r="E4" s="4">
        <f>(C4+D4)/2</f>
        <v>158</v>
      </c>
      <c r="F4" s="4" cm="1">
        <f t="array" ref="F4:F13">FREQUENCY(Рост,C5:C13)</f>
        <v>9</v>
      </c>
      <c r="G4" s="4">
        <f>E4*F4</f>
        <v>1422</v>
      </c>
      <c r="H4" s="4">
        <f>G4*E4</f>
        <v>224676</v>
      </c>
    </row>
    <row r="5" spans="1:12">
      <c r="A5" s="13"/>
      <c r="B5" s="14">
        <v>2</v>
      </c>
      <c r="C5" s="14">
        <v>160</v>
      </c>
      <c r="D5" s="14">
        <v>164</v>
      </c>
      <c r="E5" s="4">
        <f t="shared" ref="E5:E12" si="0">(C5+D5)/2</f>
        <v>162</v>
      </c>
      <c r="F5" s="4">
        <v>43</v>
      </c>
      <c r="G5" s="4">
        <f>E5*F5</f>
        <v>6966</v>
      </c>
      <c r="H5" s="4">
        <f t="shared" ref="H5:H13" si="1">G5*E5</f>
        <v>1128492</v>
      </c>
      <c r="K5" s="19" t="s">
        <v>28</v>
      </c>
      <c r="L5" s="4">
        <f>G15</f>
        <v>168.2</v>
      </c>
    </row>
    <row r="6" spans="1:12">
      <c r="A6" s="13"/>
      <c r="B6" s="14">
        <v>3</v>
      </c>
      <c r="C6" s="14">
        <v>164</v>
      </c>
      <c r="D6" s="14">
        <v>168</v>
      </c>
      <c r="E6" s="4">
        <f t="shared" si="0"/>
        <v>166</v>
      </c>
      <c r="F6" s="4">
        <v>54</v>
      </c>
      <c r="G6" s="4">
        <f t="shared" ref="G6:G12" si="2">E6*F6</f>
        <v>8964</v>
      </c>
      <c r="H6" s="4">
        <f t="shared" si="1"/>
        <v>1488024</v>
      </c>
      <c r="K6" s="19" t="s">
        <v>27</v>
      </c>
      <c r="L6" s="4">
        <f>H15-(G15*G15)</f>
        <v>35.160000000003492</v>
      </c>
    </row>
    <row r="7" spans="1:12">
      <c r="A7" s="13"/>
      <c r="B7" s="14">
        <v>4</v>
      </c>
      <c r="C7" s="14">
        <v>168</v>
      </c>
      <c r="D7" s="14">
        <v>172</v>
      </c>
      <c r="E7" s="4">
        <f t="shared" si="0"/>
        <v>170</v>
      </c>
      <c r="F7" s="4">
        <v>48</v>
      </c>
      <c r="G7" s="4">
        <f t="shared" si="2"/>
        <v>8160</v>
      </c>
      <c r="H7" s="4">
        <f t="shared" si="1"/>
        <v>1387200</v>
      </c>
      <c r="K7" s="19" t="s">
        <v>25</v>
      </c>
      <c r="L7" s="4">
        <f>L6*(Размер_выборки/(Размер_выборки-1))</f>
        <v>35.336683417088935</v>
      </c>
    </row>
    <row r="8" spans="1:12">
      <c r="A8" s="13"/>
      <c r="B8" s="14">
        <v>5</v>
      </c>
      <c r="C8" s="14">
        <v>172</v>
      </c>
      <c r="D8" s="14">
        <v>176</v>
      </c>
      <c r="E8" s="4">
        <f t="shared" si="0"/>
        <v>174</v>
      </c>
      <c r="F8" s="4">
        <v>25</v>
      </c>
      <c r="G8" s="4">
        <f t="shared" si="2"/>
        <v>4350</v>
      </c>
      <c r="H8" s="4">
        <f t="shared" si="1"/>
        <v>756900</v>
      </c>
      <c r="K8" s="55" t="s">
        <v>26</v>
      </c>
      <c r="L8" s="56">
        <f>SQRT(L7)</f>
        <v>5.9444666217490809</v>
      </c>
    </row>
    <row r="9" spans="1:12">
      <c r="A9" s="13"/>
      <c r="B9" s="14">
        <v>6</v>
      </c>
      <c r="C9" s="14">
        <v>176</v>
      </c>
      <c r="D9" s="14">
        <v>180</v>
      </c>
      <c r="E9" s="4">
        <f t="shared" si="0"/>
        <v>178</v>
      </c>
      <c r="F9" s="4">
        <v>15</v>
      </c>
      <c r="G9" s="4">
        <f t="shared" si="2"/>
        <v>2670</v>
      </c>
      <c r="H9" s="4">
        <f t="shared" si="1"/>
        <v>475260</v>
      </c>
      <c r="K9" s="55"/>
      <c r="L9" s="56"/>
    </row>
    <row r="10" spans="1:12">
      <c r="A10" s="13"/>
      <c r="B10" s="14">
        <v>7</v>
      </c>
      <c r="C10" s="14">
        <v>180</v>
      </c>
      <c r="D10" s="14">
        <v>184</v>
      </c>
      <c r="E10" s="4">
        <f t="shared" si="0"/>
        <v>182</v>
      </c>
      <c r="F10" s="4">
        <v>4</v>
      </c>
      <c r="G10" s="4">
        <f t="shared" si="2"/>
        <v>728</v>
      </c>
      <c r="H10" s="4">
        <f t="shared" si="1"/>
        <v>132496</v>
      </c>
      <c r="K10" s="19" t="s">
        <v>24</v>
      </c>
      <c r="L10" s="4">
        <f>E6</f>
        <v>166</v>
      </c>
    </row>
    <row r="11" spans="1:12">
      <c r="A11" s="13"/>
      <c r="B11" s="14">
        <v>8</v>
      </c>
      <c r="C11" s="14">
        <v>184</v>
      </c>
      <c r="D11" s="14">
        <v>188</v>
      </c>
      <c r="E11" s="4">
        <f t="shared" si="0"/>
        <v>186</v>
      </c>
      <c r="F11" s="4">
        <v>1</v>
      </c>
      <c r="G11" s="4">
        <f t="shared" si="2"/>
        <v>186</v>
      </c>
      <c r="H11" s="4">
        <f t="shared" si="1"/>
        <v>34596</v>
      </c>
      <c r="K11" s="19" t="s">
        <v>23</v>
      </c>
      <c r="L11" s="4">
        <f>(E8+E9)/2</f>
        <v>176</v>
      </c>
    </row>
    <row r="12" spans="1:12">
      <c r="A12" s="13"/>
      <c r="B12" s="14">
        <v>9</v>
      </c>
      <c r="C12" s="14">
        <v>188</v>
      </c>
      <c r="D12" s="14">
        <v>192</v>
      </c>
      <c r="E12" s="4">
        <f t="shared" si="0"/>
        <v>190</v>
      </c>
      <c r="F12" s="4">
        <v>0</v>
      </c>
      <c r="G12" s="4">
        <f t="shared" si="2"/>
        <v>0</v>
      </c>
      <c r="H12" s="4">
        <f t="shared" si="1"/>
        <v>0</v>
      </c>
    </row>
    <row r="13" spans="1:12">
      <c r="A13" s="13"/>
      <c r="B13" s="14">
        <v>10</v>
      </c>
      <c r="C13" s="14">
        <v>192</v>
      </c>
      <c r="D13" s="14">
        <v>196</v>
      </c>
      <c r="E13" s="4">
        <f>(C13+D13)/2</f>
        <v>194</v>
      </c>
      <c r="F13" s="4">
        <v>1</v>
      </c>
      <c r="G13" s="4">
        <f>E13*F13</f>
        <v>194</v>
      </c>
      <c r="H13" s="4">
        <f t="shared" si="1"/>
        <v>37636</v>
      </c>
    </row>
    <row r="14" spans="1:12">
      <c r="B14" s="17" t="s">
        <v>21</v>
      </c>
      <c r="C14" s="4"/>
      <c r="D14" s="4"/>
      <c r="E14" s="4"/>
      <c r="F14" s="4">
        <f>SUM(_xlfn.ANCHORARRAY(F4))</f>
        <v>200</v>
      </c>
      <c r="G14" s="4">
        <f>SUM(G4:G13)</f>
        <v>33640</v>
      </c>
      <c r="H14" s="4">
        <f>SUM(H4:H13)</f>
        <v>5665280</v>
      </c>
    </row>
    <row r="15" spans="1:12">
      <c r="B15" s="17" t="s">
        <v>22</v>
      </c>
      <c r="C15" s="4"/>
      <c r="D15" s="4"/>
      <c r="E15" s="4"/>
      <c r="F15" s="4">
        <f>F14/Размер_выборки</f>
        <v>1</v>
      </c>
      <c r="G15" s="4">
        <f>G14/Размер_выборки</f>
        <v>168.2</v>
      </c>
      <c r="H15" s="4">
        <f>H14/Размер_выборки</f>
        <v>28326.400000000001</v>
      </c>
    </row>
    <row r="24" spans="1:12" ht="16" customHeight="1">
      <c r="A24" s="57" t="s">
        <v>29</v>
      </c>
    </row>
    <row r="25" spans="1:12">
      <c r="A25" s="57"/>
    </row>
    <row r="26" spans="1:12">
      <c r="A26" s="57"/>
      <c r="B26" s="7" t="s">
        <v>0</v>
      </c>
      <c r="C26" s="20" t="s">
        <v>12</v>
      </c>
      <c r="D26" s="20" t="s">
        <v>13</v>
      </c>
      <c r="E26" s="20" t="s">
        <v>17</v>
      </c>
      <c r="F26" s="20" t="s">
        <v>18</v>
      </c>
      <c r="G26" s="20" t="s">
        <v>19</v>
      </c>
      <c r="H26" s="20" t="s">
        <v>20</v>
      </c>
    </row>
    <row r="27" spans="1:12">
      <c r="B27" s="21">
        <v>1</v>
      </c>
      <c r="C27" s="22">
        <v>51</v>
      </c>
      <c r="D27" s="22">
        <v>53.9</v>
      </c>
      <c r="E27" s="23">
        <f>(C27+D27)/2</f>
        <v>52.45</v>
      </c>
      <c r="F27" s="23" cm="1">
        <f t="array" ref="F27:F36">FREQUENCY(Вес,'4'!C28:C36)</f>
        <v>5</v>
      </c>
      <c r="G27" s="23">
        <f>E27*F27</f>
        <v>262.25</v>
      </c>
      <c r="H27" s="23">
        <f>E27*G27</f>
        <v>13755.012500000001</v>
      </c>
    </row>
    <row r="28" spans="1:12">
      <c r="B28" s="21">
        <v>2</v>
      </c>
      <c r="C28" s="22">
        <v>53.9</v>
      </c>
      <c r="D28" s="22">
        <v>56.8</v>
      </c>
      <c r="E28" s="23">
        <f t="shared" ref="E28:E35" si="3">(C28+D28)/2</f>
        <v>55.349999999999994</v>
      </c>
      <c r="F28" s="23">
        <v>13</v>
      </c>
      <c r="G28" s="23">
        <f t="shared" ref="G28:G35" si="4">E28*F28</f>
        <v>719.55</v>
      </c>
      <c r="H28" s="23">
        <f t="shared" ref="H28:H36" si="5">E28*G28</f>
        <v>39827.092499999992</v>
      </c>
      <c r="K28" s="19" t="s">
        <v>28</v>
      </c>
      <c r="L28" s="4">
        <f>G38</f>
        <v>65.137500000000017</v>
      </c>
    </row>
    <row r="29" spans="1:12">
      <c r="B29" s="21">
        <v>3</v>
      </c>
      <c r="C29" s="22">
        <v>56.8</v>
      </c>
      <c r="D29" s="22">
        <v>59.699999999999996</v>
      </c>
      <c r="E29" s="23">
        <f t="shared" si="3"/>
        <v>58.25</v>
      </c>
      <c r="F29" s="23">
        <v>20</v>
      </c>
      <c r="G29" s="23">
        <f t="shared" si="4"/>
        <v>1165</v>
      </c>
      <c r="H29" s="23">
        <f t="shared" si="5"/>
        <v>67861.25</v>
      </c>
      <c r="K29" s="19" t="s">
        <v>27</v>
      </c>
      <c r="L29" s="4">
        <f>H38-(G38*G38)</f>
        <v>38.30229374999908</v>
      </c>
    </row>
    <row r="30" spans="1:12">
      <c r="B30" s="21">
        <v>4</v>
      </c>
      <c r="C30" s="22">
        <v>59.699999999999996</v>
      </c>
      <c r="D30" s="22">
        <v>62.599999999999994</v>
      </c>
      <c r="E30" s="23">
        <f t="shared" si="3"/>
        <v>61.149999999999991</v>
      </c>
      <c r="F30" s="23">
        <v>30</v>
      </c>
      <c r="G30" s="23">
        <f t="shared" si="4"/>
        <v>1834.4999999999998</v>
      </c>
      <c r="H30" s="23">
        <f t="shared" si="5"/>
        <v>112179.67499999997</v>
      </c>
      <c r="K30" s="19" t="s">
        <v>25</v>
      </c>
      <c r="L30" s="4">
        <f>L29*(Размер_выборки/(Размер_выборки-1))</f>
        <v>38.494767587938767</v>
      </c>
    </row>
    <row r="31" spans="1:12">
      <c r="B31" s="21">
        <v>5</v>
      </c>
      <c r="C31" s="22">
        <v>62.599999999999994</v>
      </c>
      <c r="D31" s="22">
        <v>65.5</v>
      </c>
      <c r="E31" s="23">
        <f t="shared" si="3"/>
        <v>64.05</v>
      </c>
      <c r="F31" s="23">
        <v>41</v>
      </c>
      <c r="G31" s="23">
        <f t="shared" si="4"/>
        <v>2626.0499999999997</v>
      </c>
      <c r="H31" s="23">
        <f t="shared" si="5"/>
        <v>168198.50249999997</v>
      </c>
      <c r="K31" s="55" t="s">
        <v>26</v>
      </c>
      <c r="L31" s="56">
        <f>SQRT(L30)</f>
        <v>6.2044151688889073</v>
      </c>
    </row>
    <row r="32" spans="1:12">
      <c r="B32" s="21">
        <v>6</v>
      </c>
      <c r="C32" s="22">
        <v>65.5</v>
      </c>
      <c r="D32" s="22">
        <v>68.400000000000006</v>
      </c>
      <c r="E32" s="23">
        <f t="shared" si="3"/>
        <v>66.95</v>
      </c>
      <c r="F32" s="23">
        <v>41</v>
      </c>
      <c r="G32" s="23">
        <f t="shared" si="4"/>
        <v>2744.9500000000003</v>
      </c>
      <c r="H32" s="23">
        <f t="shared" si="5"/>
        <v>183774.40250000003</v>
      </c>
      <c r="K32" s="55"/>
      <c r="L32" s="56"/>
    </row>
    <row r="33" spans="2:12">
      <c r="B33" s="21">
        <v>7</v>
      </c>
      <c r="C33" s="22">
        <v>68.400000000000006</v>
      </c>
      <c r="D33" s="22">
        <v>71.300000000000011</v>
      </c>
      <c r="E33" s="23">
        <f t="shared" si="3"/>
        <v>69.850000000000009</v>
      </c>
      <c r="F33" s="23">
        <v>18</v>
      </c>
      <c r="G33" s="23">
        <f t="shared" si="4"/>
        <v>1257.3000000000002</v>
      </c>
      <c r="H33" s="23">
        <f t="shared" si="5"/>
        <v>87822.405000000028</v>
      </c>
      <c r="K33" s="19" t="s">
        <v>24</v>
      </c>
      <c r="L33" s="4">
        <f>(E31+E32)/2</f>
        <v>65.5</v>
      </c>
    </row>
    <row r="34" spans="2:12">
      <c r="B34" s="21">
        <v>8</v>
      </c>
      <c r="C34" s="22">
        <v>71.300000000000011</v>
      </c>
      <c r="D34" s="22">
        <v>74.200000000000017</v>
      </c>
      <c r="E34" s="23">
        <f t="shared" si="3"/>
        <v>72.750000000000014</v>
      </c>
      <c r="F34" s="23">
        <v>8</v>
      </c>
      <c r="G34" s="23">
        <f t="shared" si="4"/>
        <v>582.00000000000011</v>
      </c>
      <c r="H34" s="23">
        <f t="shared" si="5"/>
        <v>42340.500000000015</v>
      </c>
      <c r="K34" s="19" t="s">
        <v>23</v>
      </c>
      <c r="L34" s="4">
        <f>(E31+E32)/2</f>
        <v>65.5</v>
      </c>
    </row>
    <row r="35" spans="2:12">
      <c r="B35" s="21">
        <v>9</v>
      </c>
      <c r="C35" s="22">
        <v>74.200000000000017</v>
      </c>
      <c r="D35" s="22">
        <v>77.100000000000023</v>
      </c>
      <c r="E35" s="23">
        <f t="shared" si="3"/>
        <v>75.65000000000002</v>
      </c>
      <c r="F35" s="23">
        <v>17</v>
      </c>
      <c r="G35" s="23">
        <f t="shared" si="4"/>
        <v>1286.0500000000004</v>
      </c>
      <c r="H35" s="23">
        <f t="shared" si="5"/>
        <v>97289.682500000054</v>
      </c>
    </row>
    <row r="36" spans="2:12">
      <c r="B36" s="21">
        <v>10</v>
      </c>
      <c r="C36" s="22">
        <v>77.100000000000023</v>
      </c>
      <c r="D36" s="22">
        <v>80.000000000000028</v>
      </c>
      <c r="E36" s="23">
        <f>(C36+D36)/2</f>
        <v>78.550000000000026</v>
      </c>
      <c r="F36" s="23">
        <v>7</v>
      </c>
      <c r="G36" s="23">
        <f>E36*F36</f>
        <v>549.85000000000014</v>
      </c>
      <c r="H36" s="23">
        <f t="shared" si="5"/>
        <v>43190.717500000028</v>
      </c>
    </row>
    <row r="37" spans="2:12">
      <c r="B37" s="24" t="s">
        <v>21</v>
      </c>
      <c r="C37" s="23"/>
      <c r="D37" s="23"/>
      <c r="E37" s="23"/>
      <c r="F37" s="23">
        <f>SUM(_xlfn.ANCHORARRAY(F27))</f>
        <v>200</v>
      </c>
      <c r="G37" s="23">
        <f>SUM(G27:G36)</f>
        <v>13027.500000000004</v>
      </c>
      <c r="H37" s="23">
        <f>SUM(H27:H36)</f>
        <v>856239.24000000022</v>
      </c>
    </row>
    <row r="38" spans="2:12">
      <c r="B38" s="24" t="s">
        <v>22</v>
      </c>
      <c r="C38" s="23"/>
      <c r="D38" s="23"/>
      <c r="E38" s="23"/>
      <c r="F38" s="23">
        <f>F37/200</f>
        <v>1</v>
      </c>
      <c r="G38" s="23">
        <f>G37/200</f>
        <v>65.137500000000017</v>
      </c>
      <c r="H38" s="23">
        <f>H37/200</f>
        <v>4281.1962000000012</v>
      </c>
    </row>
  </sheetData>
  <mergeCells count="6">
    <mergeCell ref="K31:K32"/>
    <mergeCell ref="L31:L32"/>
    <mergeCell ref="K8:K9"/>
    <mergeCell ref="L8:L9"/>
    <mergeCell ref="A1:A3"/>
    <mergeCell ref="A24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35A8-0C39-D849-9941-09E22A465D7D}">
  <dimension ref="A1:I7"/>
  <sheetViews>
    <sheetView workbookViewId="0">
      <selection activeCell="M14" sqref="M14"/>
    </sheetView>
  </sheetViews>
  <sheetFormatPr baseColWidth="10" defaultRowHeight="16"/>
  <cols>
    <col min="2" max="2" width="12.1640625" bestFit="1" customWidth="1"/>
  </cols>
  <sheetData>
    <row r="1" spans="1:9">
      <c r="A1" s="58" t="s">
        <v>30</v>
      </c>
      <c r="B1" s="58"/>
      <c r="C1" s="58"/>
      <c r="G1" s="58" t="s">
        <v>37</v>
      </c>
      <c r="H1" s="58"/>
      <c r="I1" s="58"/>
    </row>
    <row r="2" spans="1:9">
      <c r="A2" s="25" t="s">
        <v>31</v>
      </c>
      <c r="B2">
        <f>AVERAGE(Рост)</f>
        <v>168.63</v>
      </c>
      <c r="G2" s="25" t="s">
        <v>31</v>
      </c>
      <c r="H2">
        <f>AVERAGE(Вес)</f>
        <v>64.965000000000003</v>
      </c>
    </row>
    <row r="3" spans="1:9">
      <c r="A3" s="25" t="s">
        <v>32</v>
      </c>
      <c r="B3">
        <f>VARP(Рост)</f>
        <v>36.733100000000057</v>
      </c>
      <c r="G3" s="25" t="s">
        <v>32</v>
      </c>
      <c r="H3">
        <f>VARP(Вес)</f>
        <v>40.013774999999995</v>
      </c>
    </row>
    <row r="4" spans="1:9">
      <c r="A4" s="25" t="s">
        <v>33</v>
      </c>
      <c r="B4">
        <f>VAR(Рост)</f>
        <v>36.917688442211116</v>
      </c>
      <c r="G4" s="25" t="s">
        <v>33</v>
      </c>
      <c r="H4">
        <f>VAR(Вес)</f>
        <v>40.214849246231154</v>
      </c>
    </row>
    <row r="5" spans="1:9" ht="16" customHeight="1">
      <c r="A5" s="25" t="s">
        <v>34</v>
      </c>
      <c r="B5">
        <f>STDEV(Рост)</f>
        <v>6.0759927947793946</v>
      </c>
      <c r="G5" s="25" t="s">
        <v>34</v>
      </c>
      <c r="H5">
        <f>STDEV(Вес)</f>
        <v>6.3415178976512516</v>
      </c>
    </row>
    <row r="6" spans="1:9">
      <c r="A6" s="25" t="s">
        <v>35</v>
      </c>
      <c r="B6">
        <f>MODE(Рост)</f>
        <v>165</v>
      </c>
      <c r="G6" s="25" t="s">
        <v>35</v>
      </c>
      <c r="H6">
        <f>MODE(Вес)</f>
        <v>66</v>
      </c>
    </row>
    <row r="7" spans="1:9">
      <c r="A7" s="25" t="s">
        <v>36</v>
      </c>
      <c r="B7">
        <f>MEDIAN(Рост)</f>
        <v>168</v>
      </c>
      <c r="G7" s="25" t="s">
        <v>36</v>
      </c>
      <c r="H7">
        <f>MEDIAN(Вес)</f>
        <v>65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B0A-4A7C-FD43-8FF8-04C138285011}">
  <dimension ref="A1:W25"/>
  <sheetViews>
    <sheetView workbookViewId="0">
      <selection activeCell="V35" sqref="V35"/>
    </sheetView>
  </sheetViews>
  <sheetFormatPr baseColWidth="10" defaultRowHeight="16"/>
  <cols>
    <col min="1" max="3" width="12.1640625" bestFit="1" customWidth="1"/>
    <col min="6" max="6" width="13.6640625" bestFit="1" customWidth="1"/>
    <col min="7" max="7" width="12.1640625" bestFit="1" customWidth="1"/>
    <col min="11" max="11" width="9" bestFit="1" customWidth="1"/>
    <col min="12" max="13" width="12.1640625" bestFit="1" customWidth="1"/>
    <col min="16" max="16" width="8.6640625" bestFit="1" customWidth="1"/>
    <col min="17" max="17" width="12.1640625" bestFit="1" customWidth="1"/>
    <col min="21" max="21" width="19.33203125" bestFit="1" customWidth="1"/>
    <col min="22" max="22" width="17.5" bestFit="1" customWidth="1"/>
    <col min="23" max="23" width="14.83203125" bestFit="1" customWidth="1"/>
  </cols>
  <sheetData>
    <row r="1" spans="1:23">
      <c r="A1" s="59" t="s">
        <v>30</v>
      </c>
      <c r="B1" s="59"/>
      <c r="C1" s="59"/>
      <c r="F1" s="17" t="s">
        <v>56</v>
      </c>
      <c r="G1" s="4">
        <v>0.95</v>
      </c>
    </row>
    <row r="2" spans="1:23">
      <c r="A2" s="17" t="s">
        <v>31</v>
      </c>
      <c r="B2" s="4">
        <v>168.2</v>
      </c>
      <c r="C2" s="4"/>
      <c r="F2" s="9"/>
      <c r="G2" s="9"/>
    </row>
    <row r="3" spans="1:23">
      <c r="A3" s="17" t="s">
        <v>32</v>
      </c>
      <c r="B3" s="4">
        <v>35.160000000003492</v>
      </c>
      <c r="C3" s="4"/>
      <c r="F3" s="9"/>
      <c r="G3" s="9"/>
    </row>
    <row r="4" spans="1:23">
      <c r="A4" s="17" t="s">
        <v>33</v>
      </c>
      <c r="B4" s="4">
        <v>35.336683417088935</v>
      </c>
      <c r="C4" s="4"/>
      <c r="F4" s="9"/>
      <c r="G4" s="9"/>
    </row>
    <row r="5" spans="1:23">
      <c r="A5" s="17" t="s">
        <v>34</v>
      </c>
      <c r="B5" s="4">
        <v>5.9444666217490809</v>
      </c>
      <c r="C5" s="4"/>
    </row>
    <row r="6" spans="1:23">
      <c r="A6" s="17" t="s">
        <v>35</v>
      </c>
      <c r="B6" s="4">
        <v>166</v>
      </c>
      <c r="C6" s="4"/>
    </row>
    <row r="7" spans="1:23">
      <c r="A7" s="17" t="s">
        <v>36</v>
      </c>
      <c r="B7">
        <v>176</v>
      </c>
      <c r="C7" s="4"/>
    </row>
    <row r="12" spans="1:23">
      <c r="A12" s="25" t="s">
        <v>57</v>
      </c>
      <c r="F12" s="25" t="s">
        <v>65</v>
      </c>
      <c r="K12" s="25" t="s">
        <v>67</v>
      </c>
      <c r="P12" s="25" t="s">
        <v>71</v>
      </c>
    </row>
    <row r="14" spans="1:23">
      <c r="A14" s="4" t="s">
        <v>59</v>
      </c>
      <c r="B14" s="4">
        <v>36</v>
      </c>
      <c r="C14" s="4"/>
      <c r="F14" s="4" t="s">
        <v>62</v>
      </c>
      <c r="G14" s="4">
        <f>_xlfn.T.INV.2T(1-G1,Размер_выборки-1)</f>
        <v>1.9719565442517553</v>
      </c>
      <c r="H14" s="4"/>
      <c r="K14" s="4" t="s">
        <v>68</v>
      </c>
      <c r="L14" s="4">
        <f>_xlfn.CHISQ.INV((1-$G$1)/2,Размер_выборки-1)</f>
        <v>161.82618239364686</v>
      </c>
      <c r="M14" s="4"/>
      <c r="P14" s="4" t="s">
        <v>72</v>
      </c>
      <c r="Q14" s="4">
        <v>170</v>
      </c>
      <c r="R14" s="4"/>
    </row>
    <row r="15" spans="1:23">
      <c r="A15" s="4" t="s">
        <v>58</v>
      </c>
      <c r="B15" s="4">
        <f>SQRT(B14)</f>
        <v>6</v>
      </c>
      <c r="C15" s="4"/>
      <c r="F15" s="4" t="s">
        <v>66</v>
      </c>
      <c r="G15" s="4">
        <f>G14*B5/(SQRT(Размер_выборки))</f>
        <v>0.82888682224019616</v>
      </c>
      <c r="H15" s="4"/>
      <c r="K15" s="4" t="s">
        <v>69</v>
      </c>
      <c r="L15" s="4">
        <f>_xlfn.CHISQ.INV((1+$G$1)/2,Размер_выборки-1)</f>
        <v>239.9596818276442</v>
      </c>
      <c r="M15" s="4"/>
      <c r="P15" s="4" t="s">
        <v>68</v>
      </c>
      <c r="Q15" s="4">
        <f>_xlfn.CHISQ.INV((1-$G$1)/2,Размер_выборки)</f>
        <v>162.7279825018463</v>
      </c>
      <c r="R15" s="4"/>
      <c r="U15" s="17" t="s">
        <v>17</v>
      </c>
      <c r="V15" s="17" t="s">
        <v>18</v>
      </c>
      <c r="W15" s="17" t="s">
        <v>73</v>
      </c>
    </row>
    <row r="16" spans="1:23">
      <c r="A16" s="4" t="s">
        <v>60</v>
      </c>
      <c r="B16" s="4">
        <f>$G$1</f>
        <v>0.95</v>
      </c>
      <c r="C16" s="4"/>
      <c r="F16" s="35" t="s">
        <v>63</v>
      </c>
      <c r="G16" s="4">
        <f>$B$2-G15</f>
        <v>167.37111317775978</v>
      </c>
      <c r="H16" s="4">
        <f>$B$2 +G15</f>
        <v>169.0288868222402</v>
      </c>
      <c r="K16" s="4" t="s">
        <v>70</v>
      </c>
      <c r="L16" s="4">
        <f>(Размер_выборки-1)*B4</f>
        <v>7032.0000000006976</v>
      </c>
      <c r="M16" s="4"/>
      <c r="P16" s="4" t="s">
        <v>69</v>
      </c>
      <c r="Q16" s="4">
        <f>_xlfn.CHISQ.INV((1+$G$1)/2,Размер_выборки)</f>
        <v>241.0578955063109</v>
      </c>
      <c r="R16" s="4"/>
      <c r="U16" s="4">
        <v>158</v>
      </c>
      <c r="V16" s="4">
        <v>9</v>
      </c>
      <c r="W16" s="4">
        <f>((U16-$Q$14)^2)*V16</f>
        <v>1296</v>
      </c>
    </row>
    <row r="17" spans="1:23">
      <c r="A17" s="4" t="s">
        <v>61</v>
      </c>
      <c r="B17" s="4">
        <f>B16/2</f>
        <v>0.47499999999999998</v>
      </c>
      <c r="C17" s="4"/>
      <c r="K17" s="4" t="s">
        <v>63</v>
      </c>
      <c r="L17" s="4">
        <f>L16/L15</f>
        <v>29.304923003905177</v>
      </c>
      <c r="M17" s="4">
        <f>L16/L14</f>
        <v>43.454031331562618</v>
      </c>
      <c r="P17" s="4" t="s">
        <v>59</v>
      </c>
      <c r="Q17" s="4">
        <f>SUM(W16:W25)/Размер_выборки</f>
        <v>38.4</v>
      </c>
      <c r="R17" s="4"/>
      <c r="U17" s="4">
        <v>162</v>
      </c>
      <c r="V17" s="4">
        <v>43</v>
      </c>
      <c r="W17" s="4">
        <f t="shared" ref="W17:W24" si="0">((U17-$Q$14)^2)*V17</f>
        <v>2752</v>
      </c>
    </row>
    <row r="18" spans="1:23">
      <c r="A18" s="4" t="s">
        <v>62</v>
      </c>
      <c r="B18" s="4">
        <f>_xlfn.NORM.S.INV(B17+0.5)</f>
        <v>1.9599639845400536</v>
      </c>
      <c r="C18" s="4"/>
      <c r="P18" s="4" t="s">
        <v>63</v>
      </c>
      <c r="Q18" s="4">
        <f>(Размер_выборки *Q17)/Q16</f>
        <v>31.859566283316106</v>
      </c>
      <c r="R18" s="4">
        <f>(Размер_выборки*Q17)/Q15</f>
        <v>47.195324872370144</v>
      </c>
      <c r="U18" s="4">
        <v>166</v>
      </c>
      <c r="V18" s="4">
        <v>54</v>
      </c>
      <c r="W18" s="4">
        <f t="shared" si="0"/>
        <v>864</v>
      </c>
    </row>
    <row r="19" spans="1:23">
      <c r="A19" s="35" t="s">
        <v>64</v>
      </c>
      <c r="B19" s="4">
        <f>B18*B15/(SQRT(Размер_выборки))</f>
        <v>0.83154229460980655</v>
      </c>
      <c r="C19" s="4"/>
      <c r="U19" s="4">
        <v>170</v>
      </c>
      <c r="V19" s="4">
        <v>48</v>
      </c>
      <c r="W19" s="4">
        <f>((U19-$Q$14)^2)*V19</f>
        <v>0</v>
      </c>
    </row>
    <row r="20" spans="1:23">
      <c r="A20" s="35" t="s">
        <v>63</v>
      </c>
      <c r="B20" s="4">
        <f>B2-B19</f>
        <v>167.36845770539017</v>
      </c>
      <c r="C20" s="4">
        <f>B2+B19</f>
        <v>169.03154229460981</v>
      </c>
      <c r="U20" s="4">
        <v>174</v>
      </c>
      <c r="V20" s="4">
        <v>25</v>
      </c>
      <c r="W20" s="4">
        <f t="shared" si="0"/>
        <v>400</v>
      </c>
    </row>
    <row r="21" spans="1:23">
      <c r="U21" s="4">
        <v>178</v>
      </c>
      <c r="V21" s="4">
        <v>15</v>
      </c>
      <c r="W21" s="4">
        <f t="shared" si="0"/>
        <v>960</v>
      </c>
    </row>
    <row r="22" spans="1:23">
      <c r="U22" s="4">
        <v>182</v>
      </c>
      <c r="V22" s="4">
        <v>4</v>
      </c>
      <c r="W22" s="4">
        <f t="shared" si="0"/>
        <v>576</v>
      </c>
    </row>
    <row r="23" spans="1:23">
      <c r="U23" s="4">
        <v>186</v>
      </c>
      <c r="V23" s="4">
        <v>1</v>
      </c>
      <c r="W23" s="4">
        <f t="shared" si="0"/>
        <v>256</v>
      </c>
    </row>
    <row r="24" spans="1:23">
      <c r="U24" s="4">
        <v>190</v>
      </c>
      <c r="V24" s="4">
        <v>0</v>
      </c>
      <c r="W24" s="4">
        <f t="shared" si="0"/>
        <v>0</v>
      </c>
    </row>
    <row r="25" spans="1:23">
      <c r="U25" s="4">
        <v>194</v>
      </c>
      <c r="V25" s="4">
        <v>1</v>
      </c>
      <c r="W25" s="4">
        <f>((U25-$Q$14)^2)*V25</f>
        <v>576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18D9-690F-8046-9EC0-F1DC416F9129}">
  <dimension ref="A1:V26"/>
  <sheetViews>
    <sheetView workbookViewId="0">
      <selection activeCell="J34" sqref="J34"/>
    </sheetView>
  </sheetViews>
  <sheetFormatPr baseColWidth="10" defaultRowHeight="16"/>
  <cols>
    <col min="2" max="2" width="18" bestFit="1" customWidth="1"/>
    <col min="3" max="3" width="12.1640625" bestFit="1" customWidth="1"/>
    <col min="4" max="4" width="7" bestFit="1" customWidth="1"/>
    <col min="5" max="5" width="19.33203125" bestFit="1" customWidth="1"/>
    <col min="6" max="6" width="17.5" bestFit="1" customWidth="1"/>
    <col min="9" max="9" width="22.33203125" customWidth="1"/>
    <col min="10" max="10" width="15" customWidth="1"/>
    <col min="11" max="11" width="4.1640625" bestFit="1" customWidth="1"/>
    <col min="12" max="12" width="7" bestFit="1" customWidth="1"/>
    <col min="13" max="13" width="19.33203125" bestFit="1" customWidth="1"/>
    <col min="14" max="14" width="17.5" bestFit="1" customWidth="1"/>
    <col min="15" max="15" width="12.83203125" bestFit="1" customWidth="1"/>
    <col min="16" max="18" width="12.1640625" bestFit="1" customWidth="1"/>
    <col min="19" max="19" width="12.83203125" bestFit="1" customWidth="1"/>
    <col min="20" max="20" width="14.1640625" bestFit="1" customWidth="1"/>
    <col min="21" max="21" width="21" bestFit="1" customWidth="1"/>
  </cols>
  <sheetData>
    <row r="1" spans="1:22">
      <c r="A1" s="60" t="s">
        <v>9</v>
      </c>
      <c r="B1" s="60"/>
      <c r="C1" s="34"/>
      <c r="D1" s="9"/>
      <c r="E1" s="9"/>
      <c r="F1" s="9"/>
      <c r="I1" s="62" t="s">
        <v>44</v>
      </c>
      <c r="J1" s="62"/>
    </row>
    <row r="2" spans="1:22">
      <c r="A2" s="61"/>
      <c r="B2" s="61"/>
      <c r="C2" s="9"/>
      <c r="D2" s="9"/>
      <c r="E2" s="9"/>
      <c r="F2" s="9"/>
      <c r="I2" s="62"/>
      <c r="J2" s="62"/>
    </row>
    <row r="3" spans="1:22">
      <c r="A3" s="9"/>
      <c r="B3" s="17" t="s">
        <v>0</v>
      </c>
      <c r="C3" s="17" t="s">
        <v>12</v>
      </c>
      <c r="D3" s="17" t="s">
        <v>13</v>
      </c>
      <c r="E3" s="17" t="s">
        <v>17</v>
      </c>
      <c r="F3" s="17" t="s">
        <v>18</v>
      </c>
      <c r="J3" s="17" t="s">
        <v>0</v>
      </c>
      <c r="K3" s="17" t="s">
        <v>12</v>
      </c>
      <c r="L3" s="17" t="s">
        <v>13</v>
      </c>
      <c r="M3" s="17" t="s">
        <v>17</v>
      </c>
      <c r="N3" s="17" t="s">
        <v>18</v>
      </c>
      <c r="O3" s="36" t="s">
        <v>47</v>
      </c>
      <c r="P3" s="36" t="s">
        <v>45</v>
      </c>
      <c r="Q3" s="36" t="s">
        <v>46</v>
      </c>
      <c r="R3" s="36" t="s">
        <v>48</v>
      </c>
      <c r="S3" s="36" t="s">
        <v>49</v>
      </c>
      <c r="T3" s="36" t="s">
        <v>50</v>
      </c>
      <c r="U3" s="36" t="s">
        <v>51</v>
      </c>
      <c r="V3" s="9"/>
    </row>
    <row r="4" spans="1:22">
      <c r="A4" s="9"/>
      <c r="B4" s="4">
        <v>1</v>
      </c>
      <c r="C4" s="33">
        <v>156</v>
      </c>
      <c r="D4" s="33">
        <v>160</v>
      </c>
      <c r="E4" s="33">
        <v>158</v>
      </c>
      <c r="F4" s="33">
        <v>9</v>
      </c>
      <c r="J4" s="4">
        <v>1</v>
      </c>
      <c r="K4" s="4">
        <v>156</v>
      </c>
      <c r="L4" s="4">
        <v>160</v>
      </c>
      <c r="M4" s="4">
        <v>158</v>
      </c>
      <c r="N4" s="4">
        <v>9</v>
      </c>
      <c r="O4" s="4">
        <f t="shared" ref="O4:O10" si="0">(K4-Рост_X_в)/Рост_S</f>
        <v>-2.0523287918488302</v>
      </c>
      <c r="P4" s="4">
        <v>0</v>
      </c>
      <c r="Q4" s="4">
        <f>P5-P4</f>
        <v>8.3880474848360545E-2</v>
      </c>
      <c r="R4" s="4">
        <f t="shared" ref="R4:R10" si="1">Q4*Размер_выборки</f>
        <v>16.776094969672108</v>
      </c>
      <c r="S4" s="4">
        <f>N4-R4</f>
        <v>-7.7760949696721084</v>
      </c>
      <c r="T4" s="4">
        <f>S4^2</f>
        <v>60.467652977359869</v>
      </c>
      <c r="U4" s="4">
        <f>T4/R4</f>
        <v>3.6043938167179865</v>
      </c>
      <c r="V4" s="9"/>
    </row>
    <row r="5" spans="1:22">
      <c r="A5" s="9"/>
      <c r="B5" s="4">
        <v>2</v>
      </c>
      <c r="C5" s="4">
        <v>160</v>
      </c>
      <c r="D5" s="4">
        <v>164</v>
      </c>
      <c r="E5" s="4">
        <v>162</v>
      </c>
      <c r="F5" s="4">
        <v>43</v>
      </c>
      <c r="J5" s="4">
        <v>2</v>
      </c>
      <c r="K5" s="4">
        <v>160</v>
      </c>
      <c r="L5" s="4">
        <v>164</v>
      </c>
      <c r="M5" s="4">
        <v>162</v>
      </c>
      <c r="N5" s="4">
        <v>43</v>
      </c>
      <c r="O5" s="4">
        <f t="shared" si="0"/>
        <v>-1.3794341059967541</v>
      </c>
      <c r="P5" s="4">
        <f t="shared" ref="P5:P10" si="2">_xlfn.NORM.S.DIST(O5,TRUE)</f>
        <v>8.3880474848360545E-2</v>
      </c>
      <c r="Q5" s="4">
        <f t="shared" ref="Q5:Q9" si="3">P6-P5</f>
        <v>0.15604589872444086</v>
      </c>
      <c r="R5" s="4">
        <f t="shared" si="1"/>
        <v>31.209179744888171</v>
      </c>
      <c r="S5" s="4">
        <f t="shared" ref="S5:S10" si="4">N5-R5</f>
        <v>11.790820255111829</v>
      </c>
      <c r="T5" s="4">
        <f t="shared" ref="T5:T10" si="5">S5^2</f>
        <v>139.02344228835537</v>
      </c>
      <c r="U5" s="4">
        <f t="shared" ref="U5:U10" si="6">T5/R5</f>
        <v>4.4545689257061092</v>
      </c>
      <c r="V5" s="9"/>
    </row>
    <row r="6" spans="1:22">
      <c r="A6" s="9"/>
      <c r="B6" s="4">
        <v>3</v>
      </c>
      <c r="C6" s="4">
        <v>164</v>
      </c>
      <c r="D6" s="4">
        <v>168</v>
      </c>
      <c r="E6" s="4">
        <v>166</v>
      </c>
      <c r="F6" s="4">
        <v>54</v>
      </c>
      <c r="J6" s="4">
        <v>3</v>
      </c>
      <c r="K6" s="4">
        <v>164</v>
      </c>
      <c r="L6" s="4">
        <v>168</v>
      </c>
      <c r="M6" s="4">
        <v>166</v>
      </c>
      <c r="N6" s="4">
        <v>54</v>
      </c>
      <c r="O6" s="4">
        <f t="shared" si="0"/>
        <v>-0.70653942014467797</v>
      </c>
      <c r="P6" s="4">
        <f t="shared" si="2"/>
        <v>0.23992637357280139</v>
      </c>
      <c r="Q6" s="4">
        <f t="shared" si="3"/>
        <v>0.24665385124576317</v>
      </c>
      <c r="R6" s="4">
        <f t="shared" si="1"/>
        <v>49.330770249152636</v>
      </c>
      <c r="S6" s="4">
        <f t="shared" si="4"/>
        <v>4.6692297508473644</v>
      </c>
      <c r="T6" s="4">
        <f t="shared" si="5"/>
        <v>21.801706466198141</v>
      </c>
      <c r="U6" s="4">
        <f t="shared" si="6"/>
        <v>0.4419494436451179</v>
      </c>
      <c r="V6" s="9"/>
    </row>
    <row r="7" spans="1:22">
      <c r="A7" s="9"/>
      <c r="B7" s="4">
        <v>4</v>
      </c>
      <c r="C7" s="4">
        <v>168</v>
      </c>
      <c r="D7" s="4">
        <v>172</v>
      </c>
      <c r="E7" s="4">
        <v>170</v>
      </c>
      <c r="F7" s="4">
        <v>48</v>
      </c>
      <c r="J7" s="4">
        <v>4</v>
      </c>
      <c r="K7" s="4">
        <v>168</v>
      </c>
      <c r="L7" s="4">
        <v>172</v>
      </c>
      <c r="M7" s="4">
        <v>170</v>
      </c>
      <c r="N7" s="4">
        <v>48</v>
      </c>
      <c r="O7" s="4">
        <f t="shared" si="0"/>
        <v>-3.3644734292601897E-2</v>
      </c>
      <c r="P7" s="4">
        <f t="shared" si="2"/>
        <v>0.48658022481856456</v>
      </c>
      <c r="Q7" s="4">
        <f t="shared" si="3"/>
        <v>0.25208960453906171</v>
      </c>
      <c r="R7" s="4">
        <f t="shared" si="1"/>
        <v>50.417920907812345</v>
      </c>
      <c r="S7" s="4">
        <f t="shared" si="4"/>
        <v>-2.4179209078123449</v>
      </c>
      <c r="T7" s="4">
        <f t="shared" si="5"/>
        <v>5.8463415164360741</v>
      </c>
      <c r="U7" s="4">
        <f t="shared" si="6"/>
        <v>0.11595760815139391</v>
      </c>
      <c r="V7" s="9"/>
    </row>
    <row r="8" spans="1:22">
      <c r="A8" s="9"/>
      <c r="B8" s="4">
        <v>5</v>
      </c>
      <c r="C8" s="4">
        <v>172</v>
      </c>
      <c r="D8" s="4">
        <v>176</v>
      </c>
      <c r="E8" s="4">
        <v>174</v>
      </c>
      <c r="F8" s="4">
        <v>25</v>
      </c>
      <c r="J8" s="4">
        <v>5</v>
      </c>
      <c r="K8" s="4">
        <v>172</v>
      </c>
      <c r="L8" s="4">
        <v>176</v>
      </c>
      <c r="M8" s="4">
        <v>174</v>
      </c>
      <c r="N8" s="4">
        <v>25</v>
      </c>
      <c r="O8" s="4">
        <f t="shared" si="0"/>
        <v>0.63924995155947417</v>
      </c>
      <c r="P8" s="4">
        <f t="shared" si="2"/>
        <v>0.73866982935762626</v>
      </c>
      <c r="Q8" s="4">
        <f t="shared" si="3"/>
        <v>0.16659450193756253</v>
      </c>
      <c r="R8" s="4">
        <f t="shared" si="1"/>
        <v>33.318900387512507</v>
      </c>
      <c r="S8" s="4">
        <f t="shared" si="4"/>
        <v>-8.3189003875125067</v>
      </c>
      <c r="T8" s="4">
        <f t="shared" si="5"/>
        <v>69.204103657355731</v>
      </c>
      <c r="U8" s="4">
        <f t="shared" si="6"/>
        <v>2.0770224362894201</v>
      </c>
      <c r="V8" s="9"/>
    </row>
    <row r="9" spans="1:22">
      <c r="A9" s="9"/>
      <c r="B9" s="4">
        <v>6</v>
      </c>
      <c r="C9" s="4">
        <v>176</v>
      </c>
      <c r="D9" s="4">
        <v>180</v>
      </c>
      <c r="E9" s="4">
        <v>178</v>
      </c>
      <c r="F9" s="4">
        <v>15</v>
      </c>
      <c r="J9" s="4">
        <v>6</v>
      </c>
      <c r="K9" s="4">
        <v>176</v>
      </c>
      <c r="L9" s="4">
        <v>180</v>
      </c>
      <c r="M9" s="4">
        <v>178</v>
      </c>
      <c r="N9" s="4">
        <v>15</v>
      </c>
      <c r="O9" s="4">
        <f t="shared" si="0"/>
        <v>1.3121446374115504</v>
      </c>
      <c r="P9" s="4">
        <f t="shared" si="2"/>
        <v>0.9052643312951888</v>
      </c>
      <c r="Q9" s="4">
        <f t="shared" si="3"/>
        <v>7.1165620383241146E-2</v>
      </c>
      <c r="R9" s="4">
        <f t="shared" si="1"/>
        <v>14.233124076648229</v>
      </c>
      <c r="S9" s="4">
        <f t="shared" si="4"/>
        <v>0.76687592335177079</v>
      </c>
      <c r="T9" s="4">
        <f t="shared" si="5"/>
        <v>0.58809868181663105</v>
      </c>
      <c r="U9" s="4">
        <f t="shared" si="6"/>
        <v>4.131901602554728E-2</v>
      </c>
      <c r="V9" s="9"/>
    </row>
    <row r="10" spans="1:22">
      <c r="A10" s="9"/>
      <c r="B10" s="4">
        <v>7</v>
      </c>
      <c r="C10" s="4">
        <v>180</v>
      </c>
      <c r="D10" s="4">
        <v>184</v>
      </c>
      <c r="E10" s="4">
        <v>182</v>
      </c>
      <c r="F10" s="4">
        <v>4</v>
      </c>
      <c r="J10" s="35">
        <v>7</v>
      </c>
      <c r="K10" s="35">
        <v>180</v>
      </c>
      <c r="L10" s="35">
        <v>196</v>
      </c>
      <c r="M10" s="4">
        <f>(L10+K10)/2</f>
        <v>188</v>
      </c>
      <c r="N10" s="4">
        <f>F13+F12+F11+F10</f>
        <v>6</v>
      </c>
      <c r="O10" s="4">
        <f t="shared" si="0"/>
        <v>1.9850393232636265</v>
      </c>
      <c r="P10" s="4">
        <f t="shared" si="2"/>
        <v>0.97642995167842994</v>
      </c>
      <c r="Q10" s="4">
        <f>P11-P10</f>
        <v>2.3570048321570058E-2</v>
      </c>
      <c r="R10" s="4">
        <f t="shared" si="1"/>
        <v>4.7140096643140117</v>
      </c>
      <c r="S10" s="4">
        <f t="shared" si="4"/>
        <v>1.2859903356859883</v>
      </c>
      <c r="T10" s="4">
        <f t="shared" si="5"/>
        <v>1.6537711434777609</v>
      </c>
      <c r="U10" s="4">
        <f t="shared" si="6"/>
        <v>0.35082048218889678</v>
      </c>
      <c r="V10" s="9"/>
    </row>
    <row r="11" spans="1:22">
      <c r="A11" s="9"/>
      <c r="B11" s="4">
        <v>8</v>
      </c>
      <c r="C11" s="4">
        <v>184</v>
      </c>
      <c r="D11" s="4">
        <v>188</v>
      </c>
      <c r="E11" s="4">
        <v>186</v>
      </c>
      <c r="F11" s="4">
        <v>1</v>
      </c>
      <c r="J11" s="4"/>
      <c r="K11" s="4"/>
      <c r="L11" s="4"/>
      <c r="M11" s="4"/>
      <c r="N11" s="4"/>
      <c r="O11" s="4"/>
      <c r="P11" s="4">
        <v>1</v>
      </c>
      <c r="Q11" s="4"/>
      <c r="R11" s="4"/>
      <c r="S11" s="4"/>
      <c r="T11" s="4"/>
      <c r="U11" s="4"/>
      <c r="V11" s="9"/>
    </row>
    <row r="12" spans="1:22">
      <c r="A12" s="9"/>
      <c r="B12" s="4">
        <v>9</v>
      </c>
      <c r="C12" s="4">
        <v>188</v>
      </c>
      <c r="D12" s="4">
        <v>192</v>
      </c>
      <c r="E12" s="4">
        <v>190</v>
      </c>
      <c r="F12" s="4">
        <v>0</v>
      </c>
      <c r="J12" s="17" t="s">
        <v>21</v>
      </c>
      <c r="K12" s="4"/>
      <c r="L12" s="4"/>
      <c r="M12" s="4"/>
      <c r="N12" s="4">
        <f>SUM(N4:N10)</f>
        <v>200</v>
      </c>
      <c r="O12" s="4"/>
      <c r="P12" s="4"/>
      <c r="Q12" s="4">
        <f>SUM(Q4:Q10)</f>
        <v>1</v>
      </c>
      <c r="R12" s="4">
        <f>SUM(R4:R10)</f>
        <v>200</v>
      </c>
      <c r="S12" s="4"/>
      <c r="T12" s="4"/>
      <c r="U12" s="37">
        <f>SUM(U4:U10)</f>
        <v>11.086031728724473</v>
      </c>
      <c r="V12" s="9"/>
    </row>
    <row r="13" spans="1:22">
      <c r="A13" s="9"/>
      <c r="B13" s="4">
        <v>10</v>
      </c>
      <c r="C13" s="4">
        <v>192</v>
      </c>
      <c r="D13" s="4">
        <v>196</v>
      </c>
      <c r="E13" s="4">
        <v>194</v>
      </c>
      <c r="F13" s="4">
        <v>1</v>
      </c>
      <c r="V13" s="9"/>
    </row>
    <row r="14" spans="1:22">
      <c r="A14" s="9"/>
      <c r="B14" s="17" t="s">
        <v>21</v>
      </c>
      <c r="C14" s="4"/>
      <c r="D14" s="4"/>
      <c r="E14" s="4"/>
      <c r="F14" s="4">
        <v>200</v>
      </c>
      <c r="V14" s="9"/>
    </row>
    <row r="15" spans="1:22">
      <c r="A15" s="9"/>
      <c r="B15" s="17" t="s">
        <v>22</v>
      </c>
      <c r="C15" s="4"/>
      <c r="D15" s="4"/>
      <c r="E15" s="4"/>
      <c r="F15" s="4">
        <v>1</v>
      </c>
    </row>
    <row r="20" spans="2:7">
      <c r="B20" s="17" t="s">
        <v>52</v>
      </c>
      <c r="C20" s="4">
        <v>0.05</v>
      </c>
    </row>
    <row r="21" spans="2:7">
      <c r="B21" s="17" t="s">
        <v>53</v>
      </c>
      <c r="C21" s="4">
        <v>7</v>
      </c>
    </row>
    <row r="22" spans="2:7">
      <c r="B22" s="17" t="s">
        <v>54</v>
      </c>
      <c r="C22" s="4">
        <f>10-C21</f>
        <v>3</v>
      </c>
    </row>
    <row r="23" spans="2:7">
      <c r="B23" s="17" t="s">
        <v>74</v>
      </c>
      <c r="C23" s="4">
        <f>_xlfn.CHISQ.INV.RT(C20,C21-C22-1)</f>
        <v>7.8147279032511792</v>
      </c>
    </row>
    <row r="24" spans="2:7">
      <c r="B24" s="17" t="s">
        <v>55</v>
      </c>
      <c r="C24" s="4">
        <f>U12</f>
        <v>11.086031728724473</v>
      </c>
    </row>
    <row r="26" spans="2:7">
      <c r="B26" s="38" t="s">
        <v>41</v>
      </c>
      <c r="C26" s="63" t="s">
        <v>75</v>
      </c>
      <c r="D26" s="63"/>
      <c r="E26" s="63"/>
      <c r="F26" s="63"/>
      <c r="G26" s="63"/>
    </row>
  </sheetData>
  <mergeCells count="3">
    <mergeCell ref="A1:B2"/>
    <mergeCell ref="I1:J2"/>
    <mergeCell ref="C26:G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4B5-58D6-EE4D-8DE5-E96D8B9F5B04}">
  <dimension ref="A1:C201"/>
  <sheetViews>
    <sheetView workbookViewId="0">
      <selection activeCell="M36" sqref="M36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cm="1">
        <f t="array" ref="B2:B201">Рост</f>
        <v>160</v>
      </c>
      <c r="C2" s="2" cm="1">
        <f t="array" ref="C2:C201">Вес</f>
        <v>61</v>
      </c>
    </row>
    <row r="3" spans="1:3">
      <c r="A3" s="2">
        <v>2</v>
      </c>
      <c r="B3" s="2">
        <v>178</v>
      </c>
      <c r="C3" s="2">
        <v>69</v>
      </c>
    </row>
    <row r="4" spans="1:3">
      <c r="A4" s="2">
        <v>3</v>
      </c>
      <c r="B4" s="2">
        <v>170</v>
      </c>
      <c r="C4" s="2">
        <v>70</v>
      </c>
    </row>
    <row r="5" spans="1:3">
      <c r="A5" s="2">
        <v>4</v>
      </c>
      <c r="B5" s="2">
        <v>168</v>
      </c>
      <c r="C5" s="2">
        <v>60</v>
      </c>
    </row>
    <row r="6" spans="1:3">
      <c r="A6" s="2">
        <v>5</v>
      </c>
      <c r="B6" s="2">
        <v>173</v>
      </c>
      <c r="C6" s="2">
        <v>69</v>
      </c>
    </row>
    <row r="7" spans="1:3">
      <c r="A7" s="2">
        <v>6</v>
      </c>
      <c r="B7" s="2">
        <v>176</v>
      </c>
      <c r="C7" s="2">
        <v>70</v>
      </c>
    </row>
    <row r="8" spans="1:3">
      <c r="A8" s="2">
        <v>7</v>
      </c>
      <c r="B8" s="2">
        <v>170</v>
      </c>
      <c r="C8" s="2">
        <v>58</v>
      </c>
    </row>
    <row r="9" spans="1:3">
      <c r="A9" s="2">
        <v>8</v>
      </c>
      <c r="B9" s="2">
        <v>163</v>
      </c>
      <c r="C9" s="2">
        <v>64</v>
      </c>
    </row>
    <row r="10" spans="1:3">
      <c r="A10" s="2">
        <v>9</v>
      </c>
      <c r="B10" s="2">
        <v>165</v>
      </c>
      <c r="C10" s="2">
        <v>57</v>
      </c>
    </row>
    <row r="11" spans="1:3">
      <c r="A11" s="2">
        <v>10</v>
      </c>
      <c r="B11" s="2">
        <v>165</v>
      </c>
      <c r="C11" s="2">
        <v>60</v>
      </c>
    </row>
    <row r="12" spans="1:3">
      <c r="A12" s="2">
        <v>11</v>
      </c>
      <c r="B12" s="2">
        <v>170</v>
      </c>
      <c r="C12" s="2">
        <v>61</v>
      </c>
    </row>
    <row r="13" spans="1:3">
      <c r="A13" s="2">
        <v>12</v>
      </c>
      <c r="B13" s="2">
        <v>166</v>
      </c>
      <c r="C13" s="2">
        <v>55</v>
      </c>
    </row>
    <row r="14" spans="1:3">
      <c r="A14" s="2">
        <v>13</v>
      </c>
      <c r="B14" s="2">
        <v>165</v>
      </c>
      <c r="C14" s="2">
        <v>63</v>
      </c>
    </row>
    <row r="15" spans="1:3">
      <c r="A15" s="2">
        <v>14</v>
      </c>
      <c r="B15" s="2">
        <v>181</v>
      </c>
      <c r="C15" s="2">
        <v>77</v>
      </c>
    </row>
    <row r="16" spans="1:3">
      <c r="A16" s="2">
        <v>15</v>
      </c>
      <c r="B16" s="2">
        <v>172</v>
      </c>
      <c r="C16" s="2">
        <v>64</v>
      </c>
    </row>
    <row r="17" spans="1:3">
      <c r="A17" s="2">
        <v>16</v>
      </c>
      <c r="B17" s="2">
        <v>165</v>
      </c>
      <c r="C17" s="2">
        <v>63</v>
      </c>
    </row>
    <row r="18" spans="1:3">
      <c r="A18" s="2">
        <v>17</v>
      </c>
      <c r="B18" s="2">
        <v>172</v>
      </c>
      <c r="C18" s="2">
        <v>78</v>
      </c>
    </row>
    <row r="19" spans="1:3">
      <c r="A19" s="2">
        <v>18</v>
      </c>
      <c r="B19" s="2">
        <v>178</v>
      </c>
      <c r="C19" s="2">
        <v>75</v>
      </c>
    </row>
    <row r="20" spans="1:3">
      <c r="A20" s="2">
        <v>19</v>
      </c>
      <c r="B20" s="2">
        <v>169</v>
      </c>
      <c r="C20" s="2">
        <v>74</v>
      </c>
    </row>
    <row r="21" spans="1:3">
      <c r="A21" s="2">
        <v>20</v>
      </c>
      <c r="B21" s="2">
        <v>165</v>
      </c>
      <c r="C21" s="2">
        <v>63</v>
      </c>
    </row>
    <row r="22" spans="1:3">
      <c r="A22" s="2">
        <v>21</v>
      </c>
      <c r="B22" s="2">
        <v>174</v>
      </c>
      <c r="C22" s="2">
        <v>75</v>
      </c>
    </row>
    <row r="23" spans="1:3">
      <c r="A23" s="2">
        <v>22</v>
      </c>
      <c r="B23" s="2">
        <v>159</v>
      </c>
      <c r="C23" s="2">
        <v>54</v>
      </c>
    </row>
    <row r="24" spans="1:3">
      <c r="A24" s="2">
        <v>23</v>
      </c>
      <c r="B24" s="2">
        <v>171</v>
      </c>
      <c r="C24" s="2">
        <v>66</v>
      </c>
    </row>
    <row r="25" spans="1:3">
      <c r="A25" s="2">
        <v>24</v>
      </c>
      <c r="B25" s="2">
        <v>169</v>
      </c>
      <c r="C25" s="2">
        <v>67</v>
      </c>
    </row>
    <row r="26" spans="1:3">
      <c r="A26" s="2">
        <v>25</v>
      </c>
      <c r="B26" s="2">
        <v>176</v>
      </c>
      <c r="C26" s="2">
        <v>62</v>
      </c>
    </row>
    <row r="27" spans="1:3">
      <c r="A27" s="2">
        <v>26</v>
      </c>
      <c r="B27" s="2">
        <v>170</v>
      </c>
      <c r="C27" s="2">
        <v>65</v>
      </c>
    </row>
    <row r="28" spans="1:3">
      <c r="A28" s="2">
        <v>27</v>
      </c>
      <c r="B28" s="2">
        <v>170</v>
      </c>
      <c r="C28" s="2">
        <v>66</v>
      </c>
    </row>
    <row r="29" spans="1:3">
      <c r="A29" s="2">
        <v>28</v>
      </c>
      <c r="B29" s="2">
        <v>165</v>
      </c>
      <c r="C29" s="2">
        <v>61</v>
      </c>
    </row>
    <row r="30" spans="1:3">
      <c r="A30" s="2">
        <v>29</v>
      </c>
      <c r="B30" s="2">
        <v>162</v>
      </c>
      <c r="C30" s="2">
        <v>66</v>
      </c>
    </row>
    <row r="31" spans="1:3">
      <c r="A31" s="2">
        <v>30</v>
      </c>
      <c r="B31" s="2">
        <v>175</v>
      </c>
      <c r="C31" s="2">
        <v>75</v>
      </c>
    </row>
    <row r="32" spans="1:3">
      <c r="A32" s="2">
        <v>31</v>
      </c>
      <c r="B32" s="2">
        <v>157</v>
      </c>
      <c r="C32" s="2">
        <v>53</v>
      </c>
    </row>
    <row r="33" spans="1:3">
      <c r="A33" s="2">
        <v>32</v>
      </c>
      <c r="B33" s="2">
        <v>161</v>
      </c>
      <c r="C33" s="2">
        <v>55</v>
      </c>
    </row>
    <row r="34" spans="1:3">
      <c r="A34" s="2">
        <v>33</v>
      </c>
      <c r="B34" s="2">
        <v>172</v>
      </c>
      <c r="C34" s="2">
        <v>66</v>
      </c>
    </row>
    <row r="35" spans="1:3">
      <c r="A35" s="2">
        <v>34</v>
      </c>
      <c r="B35" s="2">
        <v>159</v>
      </c>
      <c r="C35" s="2">
        <v>55</v>
      </c>
    </row>
    <row r="36" spans="1:3">
      <c r="A36" s="2">
        <v>35</v>
      </c>
      <c r="B36" s="2">
        <v>162</v>
      </c>
      <c r="C36" s="2">
        <v>65</v>
      </c>
    </row>
    <row r="37" spans="1:3">
      <c r="A37" s="2">
        <v>36</v>
      </c>
      <c r="B37" s="2">
        <v>167</v>
      </c>
      <c r="C37" s="2">
        <v>63</v>
      </c>
    </row>
    <row r="38" spans="1:3">
      <c r="A38" s="2">
        <v>37</v>
      </c>
      <c r="B38" s="2">
        <v>159</v>
      </c>
      <c r="C38" s="2">
        <v>68</v>
      </c>
    </row>
    <row r="39" spans="1:3">
      <c r="A39" s="2">
        <v>38</v>
      </c>
      <c r="B39" s="2">
        <v>160</v>
      </c>
      <c r="C39" s="2">
        <v>62</v>
      </c>
    </row>
    <row r="40" spans="1:3">
      <c r="A40" s="2">
        <v>39</v>
      </c>
      <c r="B40" s="2">
        <v>175</v>
      </c>
      <c r="C40" s="2">
        <v>75</v>
      </c>
    </row>
    <row r="41" spans="1:3">
      <c r="A41" s="2">
        <v>40</v>
      </c>
      <c r="B41" s="2">
        <v>163</v>
      </c>
      <c r="C41" s="2">
        <v>67</v>
      </c>
    </row>
    <row r="42" spans="1:3">
      <c r="A42" s="2">
        <v>41</v>
      </c>
      <c r="B42" s="2">
        <v>169</v>
      </c>
      <c r="C42" s="2">
        <v>56</v>
      </c>
    </row>
    <row r="43" spans="1:3">
      <c r="A43" s="2">
        <v>42</v>
      </c>
      <c r="B43" s="2">
        <v>180</v>
      </c>
      <c r="C43" s="2">
        <v>65</v>
      </c>
    </row>
    <row r="44" spans="1:3">
      <c r="A44" s="2">
        <v>43</v>
      </c>
      <c r="B44" s="2">
        <v>165</v>
      </c>
      <c r="C44" s="2">
        <v>63</v>
      </c>
    </row>
    <row r="45" spans="1:3">
      <c r="A45" s="2">
        <v>44</v>
      </c>
      <c r="B45" s="2">
        <v>168</v>
      </c>
      <c r="C45" s="2">
        <v>67</v>
      </c>
    </row>
    <row r="46" spans="1:3">
      <c r="A46" s="2">
        <v>45</v>
      </c>
      <c r="B46" s="2">
        <v>169</v>
      </c>
      <c r="C46" s="2">
        <v>68</v>
      </c>
    </row>
    <row r="47" spans="1:3">
      <c r="A47" s="2">
        <v>46</v>
      </c>
      <c r="B47" s="2">
        <v>170</v>
      </c>
      <c r="C47" s="2">
        <v>69</v>
      </c>
    </row>
    <row r="48" spans="1:3">
      <c r="A48" s="2">
        <v>47</v>
      </c>
      <c r="B48" s="2">
        <v>163</v>
      </c>
      <c r="C48" s="2">
        <v>57</v>
      </c>
    </row>
    <row r="49" spans="1:3">
      <c r="A49" s="2">
        <v>48</v>
      </c>
      <c r="B49" s="2">
        <v>178</v>
      </c>
      <c r="C49" s="2">
        <v>75</v>
      </c>
    </row>
    <row r="50" spans="1:3">
      <c r="A50" s="2">
        <v>49</v>
      </c>
      <c r="B50" s="2">
        <v>162</v>
      </c>
      <c r="C50" s="2">
        <v>53</v>
      </c>
    </row>
    <row r="51" spans="1:3">
      <c r="A51" s="2">
        <v>50</v>
      </c>
      <c r="B51" s="2">
        <v>178</v>
      </c>
      <c r="C51" s="2">
        <v>69</v>
      </c>
    </row>
    <row r="52" spans="1:3">
      <c r="A52" s="2">
        <v>51</v>
      </c>
      <c r="B52" s="2">
        <v>165</v>
      </c>
      <c r="C52" s="2">
        <v>67</v>
      </c>
    </row>
    <row r="53" spans="1:3">
      <c r="A53" s="2">
        <v>52</v>
      </c>
      <c r="B53" s="2">
        <v>162</v>
      </c>
      <c r="C53" s="2">
        <v>60</v>
      </c>
    </row>
    <row r="54" spans="1:3">
      <c r="A54" s="2">
        <v>53</v>
      </c>
      <c r="B54" s="2">
        <v>171</v>
      </c>
      <c r="C54" s="2">
        <v>60</v>
      </c>
    </row>
    <row r="55" spans="1:3">
      <c r="A55" s="2">
        <v>54</v>
      </c>
      <c r="B55" s="2">
        <v>172</v>
      </c>
      <c r="C55" s="2">
        <v>72</v>
      </c>
    </row>
    <row r="56" spans="1:3">
      <c r="A56" s="2">
        <v>55</v>
      </c>
      <c r="B56" s="2">
        <v>171</v>
      </c>
      <c r="C56" s="2">
        <v>65</v>
      </c>
    </row>
    <row r="57" spans="1:3">
      <c r="A57" s="2">
        <v>56</v>
      </c>
      <c r="B57" s="2">
        <v>166</v>
      </c>
      <c r="C57" s="2">
        <v>62</v>
      </c>
    </row>
    <row r="58" spans="1:3">
      <c r="A58" s="2">
        <v>57</v>
      </c>
      <c r="B58" s="2">
        <v>164</v>
      </c>
      <c r="C58" s="2">
        <v>56</v>
      </c>
    </row>
    <row r="59" spans="1:3">
      <c r="A59" s="2">
        <v>58</v>
      </c>
      <c r="B59" s="2">
        <v>164</v>
      </c>
      <c r="C59" s="2">
        <v>63</v>
      </c>
    </row>
    <row r="60" spans="1:3">
      <c r="A60" s="2">
        <v>59</v>
      </c>
      <c r="B60" s="2">
        <v>169</v>
      </c>
      <c r="C60" s="2">
        <v>65</v>
      </c>
    </row>
    <row r="61" spans="1:3">
      <c r="A61" s="2">
        <v>60</v>
      </c>
      <c r="B61" s="2">
        <v>169</v>
      </c>
      <c r="C61" s="2">
        <v>75</v>
      </c>
    </row>
    <row r="62" spans="1:3">
      <c r="A62" s="2">
        <v>61</v>
      </c>
      <c r="B62" s="2">
        <v>163</v>
      </c>
      <c r="C62" s="2">
        <v>54</v>
      </c>
    </row>
    <row r="63" spans="1:3">
      <c r="A63" s="2">
        <v>62</v>
      </c>
      <c r="B63" s="2">
        <v>173</v>
      </c>
      <c r="C63" s="2">
        <v>75</v>
      </c>
    </row>
    <row r="64" spans="1:3">
      <c r="A64" s="2">
        <v>63</v>
      </c>
      <c r="B64" s="2">
        <v>176</v>
      </c>
      <c r="C64" s="2">
        <v>67</v>
      </c>
    </row>
    <row r="65" spans="1:3">
      <c r="A65" s="2">
        <v>64</v>
      </c>
      <c r="B65" s="2">
        <v>168</v>
      </c>
      <c r="C65" s="2">
        <v>55</v>
      </c>
    </row>
    <row r="66" spans="1:3">
      <c r="A66" s="2">
        <v>65</v>
      </c>
      <c r="B66" s="2">
        <v>169</v>
      </c>
      <c r="C66" s="2">
        <v>66</v>
      </c>
    </row>
    <row r="67" spans="1:3">
      <c r="A67" s="2">
        <v>66</v>
      </c>
      <c r="B67" s="2">
        <v>168</v>
      </c>
      <c r="C67" s="2">
        <v>67</v>
      </c>
    </row>
    <row r="68" spans="1:3">
      <c r="A68" s="2">
        <v>67</v>
      </c>
      <c r="B68" s="2">
        <v>166</v>
      </c>
      <c r="C68" s="2">
        <v>64</v>
      </c>
    </row>
    <row r="69" spans="1:3">
      <c r="A69" s="2">
        <v>68</v>
      </c>
      <c r="B69" s="2">
        <v>178</v>
      </c>
      <c r="C69" s="2">
        <v>80</v>
      </c>
    </row>
    <row r="70" spans="1:3">
      <c r="A70" s="2">
        <v>69</v>
      </c>
      <c r="B70" s="2">
        <v>165</v>
      </c>
      <c r="C70" s="2">
        <v>62</v>
      </c>
    </row>
    <row r="71" spans="1:3">
      <c r="A71" s="2">
        <v>70</v>
      </c>
      <c r="B71" s="2">
        <v>164</v>
      </c>
      <c r="C71" s="2">
        <v>62</v>
      </c>
    </row>
    <row r="72" spans="1:3">
      <c r="A72" s="2">
        <v>71</v>
      </c>
      <c r="B72" s="2">
        <v>161</v>
      </c>
      <c r="C72" s="2">
        <v>51</v>
      </c>
    </row>
    <row r="73" spans="1:3">
      <c r="A73" s="2">
        <v>72</v>
      </c>
      <c r="B73" s="2">
        <v>170</v>
      </c>
      <c r="C73" s="2">
        <v>66</v>
      </c>
    </row>
    <row r="74" spans="1:3">
      <c r="A74" s="2">
        <v>73</v>
      </c>
      <c r="B74" s="2">
        <v>164</v>
      </c>
      <c r="C74" s="2">
        <v>53</v>
      </c>
    </row>
    <row r="75" spans="1:3">
      <c r="A75" s="2">
        <v>74</v>
      </c>
      <c r="B75" s="2">
        <v>171</v>
      </c>
      <c r="C75" s="2">
        <v>62</v>
      </c>
    </row>
    <row r="76" spans="1:3">
      <c r="A76" s="2">
        <v>75</v>
      </c>
      <c r="B76" s="2">
        <v>171</v>
      </c>
      <c r="C76" s="2">
        <v>67</v>
      </c>
    </row>
    <row r="77" spans="1:3">
      <c r="A77" s="2">
        <v>76</v>
      </c>
      <c r="B77" s="2">
        <v>163</v>
      </c>
      <c r="C77" s="2">
        <v>63</v>
      </c>
    </row>
    <row r="78" spans="1:3">
      <c r="A78" s="2">
        <v>77</v>
      </c>
      <c r="B78" s="2">
        <v>167</v>
      </c>
      <c r="C78" s="2">
        <v>64</v>
      </c>
    </row>
    <row r="79" spans="1:3">
      <c r="A79" s="2">
        <v>78</v>
      </c>
      <c r="B79" s="2">
        <v>165</v>
      </c>
      <c r="C79" s="2">
        <v>63</v>
      </c>
    </row>
    <row r="80" spans="1:3">
      <c r="A80" s="2">
        <v>79</v>
      </c>
      <c r="B80" s="2">
        <v>175</v>
      </c>
      <c r="C80" s="2">
        <v>66</v>
      </c>
    </row>
    <row r="81" spans="1:3">
      <c r="A81" s="2">
        <v>80</v>
      </c>
      <c r="B81" s="2">
        <v>171</v>
      </c>
      <c r="C81" s="2">
        <v>66</v>
      </c>
    </row>
    <row r="82" spans="1:3">
      <c r="A82" s="2">
        <v>81</v>
      </c>
      <c r="B82" s="2">
        <v>174</v>
      </c>
      <c r="C82" s="2">
        <v>67</v>
      </c>
    </row>
    <row r="83" spans="1:3">
      <c r="A83" s="2">
        <v>82</v>
      </c>
      <c r="B83" s="2">
        <v>164</v>
      </c>
      <c r="C83" s="2">
        <v>59</v>
      </c>
    </row>
    <row r="84" spans="1:3">
      <c r="A84" s="2">
        <v>83</v>
      </c>
      <c r="B84" s="2">
        <v>166</v>
      </c>
      <c r="C84" s="2">
        <v>78</v>
      </c>
    </row>
    <row r="85" spans="1:3">
      <c r="A85" s="2">
        <v>84</v>
      </c>
      <c r="B85" s="2">
        <v>161</v>
      </c>
      <c r="C85" s="2">
        <v>55</v>
      </c>
    </row>
    <row r="86" spans="1:3">
      <c r="A86" s="2">
        <v>85</v>
      </c>
      <c r="B86" s="2">
        <v>169</v>
      </c>
      <c r="C86" s="2">
        <v>64</v>
      </c>
    </row>
    <row r="87" spans="1:3">
      <c r="A87" s="2">
        <v>86</v>
      </c>
      <c r="B87" s="2">
        <v>163</v>
      </c>
      <c r="C87" s="2">
        <v>64</v>
      </c>
    </row>
    <row r="88" spans="1:3">
      <c r="A88" s="2">
        <v>87</v>
      </c>
      <c r="B88" s="2">
        <v>168</v>
      </c>
      <c r="C88" s="2">
        <v>58</v>
      </c>
    </row>
    <row r="89" spans="1:3">
      <c r="A89" s="2">
        <v>88</v>
      </c>
      <c r="B89" s="2">
        <v>166</v>
      </c>
      <c r="C89" s="2">
        <v>63</v>
      </c>
    </row>
    <row r="90" spans="1:3">
      <c r="A90" s="2">
        <v>89</v>
      </c>
      <c r="B90" s="2">
        <v>172</v>
      </c>
      <c r="C90" s="2">
        <v>69</v>
      </c>
    </row>
    <row r="91" spans="1:3">
      <c r="A91" s="2">
        <v>90</v>
      </c>
      <c r="B91" s="2">
        <v>165</v>
      </c>
      <c r="C91" s="2">
        <v>76</v>
      </c>
    </row>
    <row r="92" spans="1:3">
      <c r="A92" s="2">
        <v>91</v>
      </c>
      <c r="B92" s="2">
        <v>166</v>
      </c>
      <c r="C92" s="2">
        <v>71</v>
      </c>
    </row>
    <row r="93" spans="1:3">
      <c r="A93" s="2">
        <v>92</v>
      </c>
      <c r="B93" s="2">
        <v>171</v>
      </c>
      <c r="C93" s="2">
        <v>75</v>
      </c>
    </row>
    <row r="94" spans="1:3">
      <c r="A94" s="2">
        <v>93</v>
      </c>
      <c r="B94" s="2">
        <v>161</v>
      </c>
      <c r="C94" s="2">
        <v>56</v>
      </c>
    </row>
    <row r="95" spans="1:3">
      <c r="A95" s="2">
        <v>94</v>
      </c>
      <c r="B95" s="2">
        <v>163</v>
      </c>
      <c r="C95" s="2">
        <v>58</v>
      </c>
    </row>
    <row r="96" spans="1:3">
      <c r="A96" s="2">
        <v>95</v>
      </c>
      <c r="B96" s="2">
        <v>165</v>
      </c>
      <c r="C96" s="2">
        <v>72</v>
      </c>
    </row>
    <row r="97" spans="1:3">
      <c r="A97" s="2">
        <v>96</v>
      </c>
      <c r="B97" s="2">
        <v>172</v>
      </c>
      <c r="C97" s="2">
        <v>66</v>
      </c>
    </row>
    <row r="98" spans="1:3">
      <c r="A98" s="2">
        <v>97</v>
      </c>
      <c r="B98" s="2">
        <v>167</v>
      </c>
      <c r="C98" s="2">
        <v>57</v>
      </c>
    </row>
    <row r="99" spans="1:3">
      <c r="A99" s="2">
        <v>98</v>
      </c>
      <c r="B99" s="2">
        <v>168</v>
      </c>
      <c r="C99" s="2">
        <v>66</v>
      </c>
    </row>
    <row r="100" spans="1:3">
      <c r="A100" s="2">
        <v>99</v>
      </c>
      <c r="B100" s="2">
        <v>157</v>
      </c>
      <c r="C100" s="2">
        <v>60</v>
      </c>
    </row>
    <row r="101" spans="1:3">
      <c r="A101" s="2">
        <v>100</v>
      </c>
      <c r="B101" s="2">
        <v>169</v>
      </c>
      <c r="C101" s="2">
        <v>71</v>
      </c>
    </row>
    <row r="102" spans="1:3">
      <c r="A102" s="2">
        <v>101</v>
      </c>
      <c r="B102" s="2">
        <v>162</v>
      </c>
      <c r="C102" s="2">
        <v>66</v>
      </c>
    </row>
    <row r="103" spans="1:3">
      <c r="A103" s="2">
        <v>102</v>
      </c>
      <c r="B103" s="2">
        <v>166</v>
      </c>
      <c r="C103" s="2">
        <v>64</v>
      </c>
    </row>
    <row r="104" spans="1:3">
      <c r="A104" s="2">
        <v>103</v>
      </c>
      <c r="B104" s="2">
        <v>172</v>
      </c>
      <c r="C104" s="2">
        <v>59</v>
      </c>
    </row>
    <row r="105" spans="1:3">
      <c r="A105" s="2">
        <v>104</v>
      </c>
      <c r="B105" s="2">
        <v>169</v>
      </c>
      <c r="C105" s="2">
        <v>68</v>
      </c>
    </row>
    <row r="106" spans="1:3">
      <c r="A106" s="2">
        <v>105</v>
      </c>
      <c r="B106" s="2">
        <v>176</v>
      </c>
      <c r="C106" s="2">
        <v>70</v>
      </c>
    </row>
    <row r="107" spans="1:3">
      <c r="A107" s="2">
        <v>106</v>
      </c>
      <c r="B107" s="2">
        <v>167</v>
      </c>
      <c r="C107" s="2">
        <v>70</v>
      </c>
    </row>
    <row r="108" spans="1:3">
      <c r="A108" s="2">
        <v>107</v>
      </c>
      <c r="B108" s="2">
        <v>167</v>
      </c>
      <c r="C108" s="2">
        <v>62</v>
      </c>
    </row>
    <row r="109" spans="1:3">
      <c r="A109" s="2">
        <v>108</v>
      </c>
      <c r="B109" s="2">
        <v>168</v>
      </c>
      <c r="C109" s="2">
        <v>67</v>
      </c>
    </row>
    <row r="110" spans="1:3">
      <c r="A110" s="2">
        <v>109</v>
      </c>
      <c r="B110" s="2">
        <v>167</v>
      </c>
      <c r="C110" s="2">
        <v>63</v>
      </c>
    </row>
    <row r="111" spans="1:3">
      <c r="A111" s="2">
        <v>110</v>
      </c>
      <c r="B111" s="2">
        <v>169</v>
      </c>
      <c r="C111" s="2">
        <v>62</v>
      </c>
    </row>
    <row r="112" spans="1:3">
      <c r="A112" s="2">
        <v>111</v>
      </c>
      <c r="B112" s="2">
        <v>167</v>
      </c>
      <c r="C112" s="2">
        <v>64</v>
      </c>
    </row>
    <row r="113" spans="1:3">
      <c r="A113" s="2">
        <v>112</v>
      </c>
      <c r="B113" s="2">
        <v>196</v>
      </c>
      <c r="C113" s="2">
        <v>60</v>
      </c>
    </row>
    <row r="114" spans="1:3">
      <c r="A114" s="2">
        <v>113</v>
      </c>
      <c r="B114" s="2">
        <v>169</v>
      </c>
      <c r="C114" s="2">
        <v>63</v>
      </c>
    </row>
    <row r="115" spans="1:3">
      <c r="A115" s="2">
        <v>114</v>
      </c>
      <c r="B115" s="2">
        <v>163</v>
      </c>
      <c r="C115" s="2">
        <v>65</v>
      </c>
    </row>
    <row r="116" spans="1:3">
      <c r="A116" s="2">
        <v>115</v>
      </c>
      <c r="B116" s="2">
        <v>164</v>
      </c>
      <c r="C116" s="2">
        <v>65</v>
      </c>
    </row>
    <row r="117" spans="1:3">
      <c r="A117" s="2">
        <v>116</v>
      </c>
      <c r="B117" s="2">
        <v>164</v>
      </c>
      <c r="C117" s="2">
        <v>62</v>
      </c>
    </row>
    <row r="118" spans="1:3">
      <c r="A118" s="2">
        <v>117</v>
      </c>
      <c r="B118" s="2">
        <v>164</v>
      </c>
      <c r="C118" s="2">
        <v>57</v>
      </c>
    </row>
    <row r="119" spans="1:3">
      <c r="A119" s="2">
        <v>118</v>
      </c>
      <c r="B119" s="2">
        <v>178</v>
      </c>
      <c r="C119" s="2">
        <v>71</v>
      </c>
    </row>
    <row r="120" spans="1:3">
      <c r="A120" s="2">
        <v>119</v>
      </c>
      <c r="B120" s="2">
        <v>176</v>
      </c>
      <c r="C120" s="2">
        <v>65</v>
      </c>
    </row>
    <row r="121" spans="1:3">
      <c r="A121" s="2">
        <v>120</v>
      </c>
      <c r="B121" s="2">
        <v>167</v>
      </c>
      <c r="C121" s="2">
        <v>57</v>
      </c>
    </row>
    <row r="122" spans="1:3">
      <c r="A122" s="2">
        <v>121</v>
      </c>
      <c r="B122" s="2">
        <v>165</v>
      </c>
      <c r="C122" s="2">
        <v>66</v>
      </c>
    </row>
    <row r="123" spans="1:3">
      <c r="A123" s="2">
        <v>122</v>
      </c>
      <c r="B123" s="2">
        <v>172</v>
      </c>
      <c r="C123" s="2">
        <v>64</v>
      </c>
    </row>
    <row r="124" spans="1:3">
      <c r="A124" s="2">
        <v>123</v>
      </c>
      <c r="B124" s="2">
        <v>168</v>
      </c>
      <c r="C124" s="2">
        <v>68</v>
      </c>
    </row>
    <row r="125" spans="1:3">
      <c r="A125" s="2">
        <v>124</v>
      </c>
      <c r="B125" s="2">
        <v>170</v>
      </c>
      <c r="C125" s="2">
        <v>68</v>
      </c>
    </row>
    <row r="126" spans="1:3">
      <c r="A126" s="2">
        <v>125</v>
      </c>
      <c r="B126" s="2">
        <v>187</v>
      </c>
      <c r="C126" s="2">
        <v>63</v>
      </c>
    </row>
    <row r="127" spans="1:3">
      <c r="A127" s="2">
        <v>126</v>
      </c>
      <c r="B127" s="2">
        <v>165</v>
      </c>
      <c r="C127" s="2">
        <v>61</v>
      </c>
    </row>
    <row r="128" spans="1:3">
      <c r="A128" s="2">
        <v>127</v>
      </c>
      <c r="B128" s="2">
        <v>171</v>
      </c>
      <c r="C128" s="2">
        <v>73</v>
      </c>
    </row>
    <row r="129" spans="1:3">
      <c r="A129" s="2">
        <v>128</v>
      </c>
      <c r="B129" s="2">
        <v>171</v>
      </c>
      <c r="C129" s="2">
        <v>66</v>
      </c>
    </row>
    <row r="130" spans="1:3">
      <c r="A130" s="2">
        <v>129</v>
      </c>
      <c r="B130" s="2">
        <v>169</v>
      </c>
      <c r="C130" s="2">
        <v>56</v>
      </c>
    </row>
    <row r="131" spans="1:3">
      <c r="A131" s="2">
        <v>130</v>
      </c>
      <c r="B131" s="2">
        <v>163</v>
      </c>
      <c r="C131" s="2">
        <v>58</v>
      </c>
    </row>
    <row r="132" spans="1:3">
      <c r="A132" s="2">
        <v>131</v>
      </c>
      <c r="B132" s="2">
        <v>161</v>
      </c>
      <c r="C132" s="2">
        <v>60</v>
      </c>
    </row>
    <row r="133" spans="1:3">
      <c r="A133" s="2">
        <v>132</v>
      </c>
      <c r="B133" s="2">
        <v>175</v>
      </c>
      <c r="C133" s="2">
        <v>77</v>
      </c>
    </row>
    <row r="134" spans="1:3">
      <c r="A134" s="2">
        <v>133</v>
      </c>
      <c r="B134" s="2">
        <v>172</v>
      </c>
      <c r="C134" s="2">
        <v>67</v>
      </c>
    </row>
    <row r="135" spans="1:3">
      <c r="A135" s="2">
        <v>134</v>
      </c>
      <c r="B135" s="2">
        <v>176</v>
      </c>
      <c r="C135" s="2">
        <v>65</v>
      </c>
    </row>
    <row r="136" spans="1:3">
      <c r="A136" s="2">
        <v>135</v>
      </c>
      <c r="B136" s="2">
        <v>180</v>
      </c>
      <c r="C136" s="2">
        <v>76</v>
      </c>
    </row>
    <row r="137" spans="1:3">
      <c r="A137" s="2">
        <v>136</v>
      </c>
      <c r="B137" s="2">
        <v>172</v>
      </c>
      <c r="C137" s="2">
        <v>70</v>
      </c>
    </row>
    <row r="138" spans="1:3">
      <c r="A138" s="2">
        <v>137</v>
      </c>
      <c r="B138" s="2">
        <v>174</v>
      </c>
      <c r="C138" s="2">
        <v>73</v>
      </c>
    </row>
    <row r="139" spans="1:3">
      <c r="A139" s="2">
        <v>138</v>
      </c>
      <c r="B139" s="2">
        <v>164</v>
      </c>
      <c r="C139" s="2">
        <v>60</v>
      </c>
    </row>
    <row r="140" spans="1:3">
      <c r="A140" s="2">
        <v>139</v>
      </c>
      <c r="B140" s="2">
        <v>169</v>
      </c>
      <c r="C140" s="2">
        <v>75</v>
      </c>
    </row>
    <row r="141" spans="1:3">
      <c r="A141" s="2">
        <v>140</v>
      </c>
      <c r="B141" s="2">
        <v>157</v>
      </c>
      <c r="C141" s="2">
        <v>60</v>
      </c>
    </row>
    <row r="142" spans="1:3">
      <c r="A142" s="2">
        <v>141</v>
      </c>
      <c r="B142" s="2">
        <v>178</v>
      </c>
      <c r="C142" s="2">
        <v>60</v>
      </c>
    </row>
    <row r="143" spans="1:3">
      <c r="A143" s="2">
        <v>142</v>
      </c>
      <c r="B143" s="2">
        <v>176</v>
      </c>
      <c r="C143" s="2">
        <v>77</v>
      </c>
    </row>
    <row r="144" spans="1:3">
      <c r="A144" s="2">
        <v>143</v>
      </c>
      <c r="B144" s="2">
        <v>161</v>
      </c>
      <c r="C144" s="2">
        <v>66</v>
      </c>
    </row>
    <row r="145" spans="1:3">
      <c r="A145" s="2">
        <v>144</v>
      </c>
      <c r="B145" s="2">
        <v>176</v>
      </c>
      <c r="C145" s="2">
        <v>70</v>
      </c>
    </row>
    <row r="146" spans="1:3">
      <c r="A146" s="2">
        <v>145</v>
      </c>
      <c r="B146" s="2">
        <v>165</v>
      </c>
      <c r="C146" s="2">
        <v>61</v>
      </c>
    </row>
    <row r="147" spans="1:3">
      <c r="A147" s="2">
        <v>146</v>
      </c>
      <c r="B147" s="2">
        <v>161</v>
      </c>
      <c r="C147" s="2">
        <v>55</v>
      </c>
    </row>
    <row r="148" spans="1:3">
      <c r="A148" s="2">
        <v>147</v>
      </c>
      <c r="B148" s="2">
        <v>182</v>
      </c>
      <c r="C148" s="2">
        <v>76</v>
      </c>
    </row>
    <row r="149" spans="1:3">
      <c r="A149" s="2">
        <v>148</v>
      </c>
      <c r="B149" s="2">
        <v>176</v>
      </c>
      <c r="C149" s="2">
        <v>72</v>
      </c>
    </row>
    <row r="150" spans="1:3">
      <c r="A150" s="2">
        <v>149</v>
      </c>
      <c r="B150" s="2">
        <v>168</v>
      </c>
      <c r="C150" s="2">
        <v>63</v>
      </c>
    </row>
    <row r="151" spans="1:3">
      <c r="A151" s="2">
        <v>150</v>
      </c>
      <c r="B151" s="2">
        <v>164</v>
      </c>
      <c r="C151" s="2">
        <v>59</v>
      </c>
    </row>
    <row r="152" spans="1:3">
      <c r="A152" s="2">
        <v>151</v>
      </c>
      <c r="B152" s="2">
        <v>170</v>
      </c>
      <c r="C152" s="2">
        <v>66</v>
      </c>
    </row>
    <row r="153" spans="1:3">
      <c r="A153" s="2">
        <v>152</v>
      </c>
      <c r="B153" s="2">
        <v>174</v>
      </c>
      <c r="C153" s="2">
        <v>68</v>
      </c>
    </row>
    <row r="154" spans="1:3">
      <c r="A154" s="2">
        <v>153</v>
      </c>
      <c r="B154" s="2">
        <v>178</v>
      </c>
      <c r="C154" s="2">
        <v>60</v>
      </c>
    </row>
    <row r="155" spans="1:3">
      <c r="A155" s="2">
        <v>154</v>
      </c>
      <c r="B155" s="2">
        <v>178</v>
      </c>
      <c r="C155" s="2">
        <v>73</v>
      </c>
    </row>
    <row r="156" spans="1:3">
      <c r="A156" s="2">
        <v>155</v>
      </c>
      <c r="B156" s="2">
        <v>161</v>
      </c>
      <c r="C156" s="2">
        <v>60</v>
      </c>
    </row>
    <row r="157" spans="1:3">
      <c r="A157" s="2">
        <v>156</v>
      </c>
      <c r="B157" s="2">
        <v>173</v>
      </c>
      <c r="C157" s="2">
        <v>78</v>
      </c>
    </row>
    <row r="158" spans="1:3">
      <c r="A158" s="2">
        <v>157</v>
      </c>
      <c r="B158" s="2">
        <v>164</v>
      </c>
      <c r="C158" s="2">
        <v>57</v>
      </c>
    </row>
    <row r="159" spans="1:3">
      <c r="A159" s="2">
        <v>158</v>
      </c>
      <c r="B159" s="2">
        <v>176</v>
      </c>
      <c r="C159" s="2">
        <v>77</v>
      </c>
    </row>
    <row r="160" spans="1:3">
      <c r="A160" s="2">
        <v>159</v>
      </c>
      <c r="B160" s="2">
        <v>165</v>
      </c>
      <c r="C160" s="2">
        <v>66</v>
      </c>
    </row>
    <row r="161" spans="1:3">
      <c r="A161" s="2">
        <v>160</v>
      </c>
      <c r="B161" s="2">
        <v>174</v>
      </c>
      <c r="C161" s="2">
        <v>73</v>
      </c>
    </row>
    <row r="162" spans="1:3">
      <c r="A162" s="2">
        <v>161</v>
      </c>
      <c r="B162" s="2">
        <v>164</v>
      </c>
      <c r="C162" s="2">
        <v>66</v>
      </c>
    </row>
    <row r="163" spans="1:3">
      <c r="A163" s="2">
        <v>162</v>
      </c>
      <c r="B163" s="2">
        <v>169</v>
      </c>
      <c r="C163" s="2">
        <v>55</v>
      </c>
    </row>
    <row r="164" spans="1:3">
      <c r="A164" s="2">
        <v>163</v>
      </c>
      <c r="B164" s="2">
        <v>164</v>
      </c>
      <c r="C164" s="2">
        <v>70</v>
      </c>
    </row>
    <row r="165" spans="1:3">
      <c r="A165" s="2">
        <v>164</v>
      </c>
      <c r="B165" s="2">
        <v>178</v>
      </c>
      <c r="C165" s="2">
        <v>80</v>
      </c>
    </row>
    <row r="166" spans="1:3">
      <c r="A166" s="2">
        <v>165</v>
      </c>
      <c r="B166" s="2">
        <v>156</v>
      </c>
      <c r="C166" s="2">
        <v>53</v>
      </c>
    </row>
    <row r="167" spans="1:3">
      <c r="A167" s="2">
        <v>166</v>
      </c>
      <c r="B167" s="2">
        <v>165</v>
      </c>
      <c r="C167" s="2">
        <v>59</v>
      </c>
    </row>
    <row r="168" spans="1:3">
      <c r="A168" s="2">
        <v>167</v>
      </c>
      <c r="B168" s="2">
        <v>162</v>
      </c>
      <c r="C168" s="2">
        <v>58</v>
      </c>
    </row>
    <row r="169" spans="1:3">
      <c r="A169" s="2">
        <v>168</v>
      </c>
      <c r="B169" s="2">
        <v>167</v>
      </c>
      <c r="C169" s="2">
        <v>64</v>
      </c>
    </row>
    <row r="170" spans="1:3">
      <c r="A170" s="2">
        <v>169</v>
      </c>
      <c r="B170" s="2">
        <v>165</v>
      </c>
      <c r="C170" s="2">
        <v>68</v>
      </c>
    </row>
    <row r="171" spans="1:3">
      <c r="A171" s="2">
        <v>170</v>
      </c>
      <c r="B171" s="2">
        <v>177</v>
      </c>
      <c r="C171" s="2">
        <v>70</v>
      </c>
    </row>
    <row r="172" spans="1:3">
      <c r="A172" s="2">
        <v>171</v>
      </c>
      <c r="B172" s="2">
        <v>161</v>
      </c>
      <c r="C172" s="2">
        <v>61</v>
      </c>
    </row>
    <row r="173" spans="1:3">
      <c r="A173" s="2">
        <v>172</v>
      </c>
      <c r="B173" s="2">
        <v>163</v>
      </c>
      <c r="C173" s="2">
        <v>58</v>
      </c>
    </row>
    <row r="174" spans="1:3">
      <c r="A174" s="2">
        <v>173</v>
      </c>
      <c r="B174" s="2">
        <v>166</v>
      </c>
      <c r="C174" s="2">
        <v>63</v>
      </c>
    </row>
    <row r="175" spans="1:3">
      <c r="A175" s="2">
        <v>174</v>
      </c>
      <c r="B175" s="2">
        <v>182</v>
      </c>
      <c r="C175" s="2">
        <v>76</v>
      </c>
    </row>
    <row r="176" spans="1:3">
      <c r="A176" s="2">
        <v>175</v>
      </c>
      <c r="B176" s="2">
        <v>167</v>
      </c>
      <c r="C176" s="2">
        <v>64</v>
      </c>
    </row>
    <row r="177" spans="1:3">
      <c r="A177" s="2">
        <v>176</v>
      </c>
      <c r="B177" s="2">
        <v>167</v>
      </c>
      <c r="C177" s="2">
        <v>57</v>
      </c>
    </row>
    <row r="178" spans="1:3">
      <c r="A178" s="2">
        <v>177</v>
      </c>
      <c r="B178" s="2">
        <v>171</v>
      </c>
      <c r="C178" s="2">
        <v>65</v>
      </c>
    </row>
    <row r="179" spans="1:3">
      <c r="A179" s="2">
        <v>178</v>
      </c>
      <c r="B179" s="2">
        <v>182</v>
      </c>
      <c r="C179" s="2">
        <v>66</v>
      </c>
    </row>
    <row r="180" spans="1:3">
      <c r="A180" s="2">
        <v>179</v>
      </c>
      <c r="B180" s="2">
        <v>169</v>
      </c>
      <c r="C180" s="2">
        <v>58</v>
      </c>
    </row>
    <row r="181" spans="1:3">
      <c r="A181" s="2">
        <v>180</v>
      </c>
      <c r="B181" s="2">
        <v>172</v>
      </c>
      <c r="C181" s="2">
        <v>64</v>
      </c>
    </row>
    <row r="182" spans="1:3">
      <c r="A182" s="2">
        <v>181</v>
      </c>
      <c r="B182" s="2">
        <v>179</v>
      </c>
      <c r="C182" s="2">
        <v>69</v>
      </c>
    </row>
    <row r="183" spans="1:3">
      <c r="A183" s="2">
        <v>182</v>
      </c>
      <c r="B183" s="2">
        <v>179</v>
      </c>
      <c r="C183" s="2">
        <v>63</v>
      </c>
    </row>
    <row r="184" spans="1:3">
      <c r="A184" s="2">
        <v>183</v>
      </c>
      <c r="B184" s="2">
        <v>173</v>
      </c>
      <c r="C184" s="2">
        <v>68</v>
      </c>
    </row>
    <row r="185" spans="1:3">
      <c r="A185" s="2">
        <v>184</v>
      </c>
      <c r="B185" s="2">
        <v>169</v>
      </c>
      <c r="C185" s="2">
        <v>70</v>
      </c>
    </row>
    <row r="186" spans="1:3">
      <c r="A186" s="2">
        <v>185</v>
      </c>
      <c r="B186" s="2">
        <v>161</v>
      </c>
      <c r="C186" s="2">
        <v>57</v>
      </c>
    </row>
    <row r="187" spans="1:3">
      <c r="A187" s="2">
        <v>186</v>
      </c>
      <c r="B187" s="2">
        <v>165</v>
      </c>
      <c r="C187" s="2">
        <v>61</v>
      </c>
    </row>
    <row r="188" spans="1:3">
      <c r="A188" s="2">
        <v>187</v>
      </c>
      <c r="B188" s="2">
        <v>165</v>
      </c>
      <c r="C188" s="2">
        <v>63</v>
      </c>
    </row>
    <row r="189" spans="1:3">
      <c r="A189" s="2">
        <v>188</v>
      </c>
      <c r="B189" s="2">
        <v>162</v>
      </c>
      <c r="C189" s="2">
        <v>60</v>
      </c>
    </row>
    <row r="190" spans="1:3">
      <c r="A190" s="2">
        <v>189</v>
      </c>
      <c r="B190" s="2">
        <v>167</v>
      </c>
      <c r="C190" s="2">
        <v>66</v>
      </c>
    </row>
    <row r="191" spans="1:3">
      <c r="A191" s="2">
        <v>190</v>
      </c>
      <c r="B191" s="2">
        <v>168</v>
      </c>
      <c r="C191" s="2">
        <v>67</v>
      </c>
    </row>
    <row r="192" spans="1:3">
      <c r="A192" s="2">
        <v>191</v>
      </c>
      <c r="B192" s="2">
        <v>170</v>
      </c>
      <c r="C192" s="2">
        <v>67</v>
      </c>
    </row>
    <row r="193" spans="1:3">
      <c r="A193" s="2">
        <v>192</v>
      </c>
      <c r="B193" s="2">
        <v>162</v>
      </c>
      <c r="C193" s="2">
        <v>64</v>
      </c>
    </row>
    <row r="194" spans="1:3">
      <c r="A194" s="2">
        <v>193</v>
      </c>
      <c r="B194" s="2">
        <v>168</v>
      </c>
      <c r="C194" s="2">
        <v>66</v>
      </c>
    </row>
    <row r="195" spans="1:3">
      <c r="A195" s="2">
        <v>194</v>
      </c>
      <c r="B195" s="2">
        <v>163</v>
      </c>
      <c r="C195" s="2">
        <v>65</v>
      </c>
    </row>
    <row r="196" spans="1:3">
      <c r="A196" s="2">
        <v>195</v>
      </c>
      <c r="B196" s="2">
        <v>175</v>
      </c>
      <c r="C196" s="2">
        <v>78</v>
      </c>
    </row>
    <row r="197" spans="1:3">
      <c r="A197" s="2">
        <v>196</v>
      </c>
      <c r="B197" s="2">
        <v>163</v>
      </c>
      <c r="C197" s="2">
        <v>58</v>
      </c>
    </row>
    <row r="198" spans="1:3">
      <c r="A198" s="2">
        <v>197</v>
      </c>
      <c r="B198" s="2">
        <v>166</v>
      </c>
      <c r="C198" s="2">
        <v>67</v>
      </c>
    </row>
    <row r="199" spans="1:3">
      <c r="A199" s="2">
        <v>198</v>
      </c>
      <c r="B199" s="2">
        <v>166</v>
      </c>
      <c r="C199" s="2">
        <v>64</v>
      </c>
    </row>
    <row r="200" spans="1:3">
      <c r="A200" s="2">
        <v>199</v>
      </c>
      <c r="B200" s="2">
        <v>173</v>
      </c>
      <c r="C200" s="2">
        <v>78</v>
      </c>
    </row>
    <row r="201" spans="1:3">
      <c r="A201" s="2">
        <v>200</v>
      </c>
      <c r="B201" s="2">
        <v>166</v>
      </c>
      <c r="C201" s="2"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9F4E-B253-FE4D-A5F9-FFA0DD6EE3AB}">
  <dimension ref="A1:P57"/>
  <sheetViews>
    <sheetView workbookViewId="0">
      <selection activeCell="M14" sqref="M14"/>
    </sheetView>
  </sheetViews>
  <sheetFormatPr baseColWidth="10" defaultRowHeight="16"/>
  <cols>
    <col min="3" max="4" width="19.33203125" bestFit="1" customWidth="1"/>
    <col min="5" max="12" width="12.1640625" bestFit="1" customWidth="1"/>
    <col min="13" max="13" width="8.1640625" bestFit="1" customWidth="1"/>
    <col min="14" max="14" width="6.1640625" bestFit="1" customWidth="1"/>
    <col min="15" max="15" width="8.1640625" bestFit="1" customWidth="1"/>
    <col min="16" max="16" width="17.1640625" bestFit="1" customWidth="1"/>
  </cols>
  <sheetData>
    <row r="1" spans="1:16">
      <c r="A1" s="4"/>
      <c r="B1" s="4"/>
      <c r="C1" s="17" t="s">
        <v>1</v>
      </c>
      <c r="D1" s="17" t="s">
        <v>12</v>
      </c>
      <c r="E1" s="4">
        <v>156</v>
      </c>
      <c r="F1" s="4">
        <v>160</v>
      </c>
      <c r="G1" s="4">
        <v>164</v>
      </c>
      <c r="H1" s="4">
        <v>168</v>
      </c>
      <c r="I1" s="4">
        <v>172</v>
      </c>
      <c r="J1" s="4">
        <v>176</v>
      </c>
      <c r="K1" s="4">
        <v>180</v>
      </c>
      <c r="L1" s="4">
        <v>184</v>
      </c>
      <c r="M1" s="4">
        <v>188</v>
      </c>
      <c r="N1" s="4">
        <v>192</v>
      </c>
    </row>
    <row r="2" spans="1:16">
      <c r="A2" s="4"/>
      <c r="B2" s="4"/>
      <c r="C2" s="4"/>
      <c r="D2" s="17" t="s">
        <v>13</v>
      </c>
      <c r="E2" s="4">
        <v>160</v>
      </c>
      <c r="F2" s="4">
        <v>164</v>
      </c>
      <c r="G2" s="4">
        <v>168</v>
      </c>
      <c r="H2" s="4">
        <v>172</v>
      </c>
      <c r="I2" s="4">
        <v>176</v>
      </c>
      <c r="J2" s="4">
        <v>180</v>
      </c>
      <c r="K2" s="4">
        <v>184</v>
      </c>
      <c r="L2" s="4">
        <v>188</v>
      </c>
      <c r="M2" s="4">
        <v>192</v>
      </c>
      <c r="N2" s="4">
        <v>196</v>
      </c>
    </row>
    <row r="3" spans="1:16">
      <c r="A3" s="17" t="s">
        <v>2</v>
      </c>
      <c r="B3" s="4"/>
      <c r="C3" s="4"/>
      <c r="D3" s="17" t="s">
        <v>17</v>
      </c>
      <c r="E3" s="4">
        <f t="shared" ref="E3:N3" si="0">(E1+E2)/2</f>
        <v>158</v>
      </c>
      <c r="F3" s="4">
        <f t="shared" si="0"/>
        <v>162</v>
      </c>
      <c r="G3" s="4">
        <f t="shared" si="0"/>
        <v>166</v>
      </c>
      <c r="H3" s="4">
        <f t="shared" si="0"/>
        <v>170</v>
      </c>
      <c r="I3" s="4">
        <f t="shared" si="0"/>
        <v>174</v>
      </c>
      <c r="J3" s="4">
        <f t="shared" si="0"/>
        <v>178</v>
      </c>
      <c r="K3" s="4">
        <f t="shared" si="0"/>
        <v>182</v>
      </c>
      <c r="L3" s="4">
        <f t="shared" si="0"/>
        <v>186</v>
      </c>
      <c r="M3" s="4">
        <f t="shared" si="0"/>
        <v>190</v>
      </c>
      <c r="N3" s="4">
        <f t="shared" si="0"/>
        <v>194</v>
      </c>
    </row>
    <row r="4" spans="1:16">
      <c r="A4" s="17" t="s">
        <v>12</v>
      </c>
      <c r="B4" s="17" t="s">
        <v>13</v>
      </c>
      <c r="C4" s="17" t="s">
        <v>17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25" t="s">
        <v>40</v>
      </c>
      <c r="P4" s="25" t="s">
        <v>39</v>
      </c>
    </row>
    <row r="5" spans="1:16">
      <c r="A5" s="4">
        <v>51</v>
      </c>
      <c r="B5" s="4">
        <v>53.9</v>
      </c>
      <c r="C5" s="4">
        <v>52.45</v>
      </c>
      <c r="D5" s="39"/>
      <c r="E5" s="4">
        <f t="shared" ref="E5:M13" si="1">COUNTIFS(Рост,"&gt;=" &amp; E$1,Рост,"&lt;" &amp; E$2,Вес,"&gt;=" &amp; $A5,Вес,"&lt;" &amp; $B5)</f>
        <v>2</v>
      </c>
      <c r="F5" s="4">
        <f t="shared" si="1"/>
        <v>2</v>
      </c>
      <c r="G5" s="4">
        <f t="shared" si="1"/>
        <v>1</v>
      </c>
      <c r="H5" s="4">
        <f t="shared" si="1"/>
        <v>0</v>
      </c>
      <c r="I5" s="4">
        <f t="shared" si="1"/>
        <v>0</v>
      </c>
      <c r="J5" s="4">
        <f t="shared" si="1"/>
        <v>0</v>
      </c>
      <c r="K5" s="4">
        <f t="shared" si="1"/>
        <v>0</v>
      </c>
      <c r="L5" s="4">
        <f t="shared" si="1"/>
        <v>0</v>
      </c>
      <c r="M5" s="4">
        <f t="shared" si="1"/>
        <v>0</v>
      </c>
      <c r="N5" s="4">
        <f t="shared" ref="N5:N13" si="2">COUNTIFS(Рост,"&gt;=" &amp; N$1,Рост,"&lt;=" &amp; N$2,Вес,"&gt;=" &amp; $A5,Вес,"&lt;" &amp; $B5)</f>
        <v>0</v>
      </c>
      <c r="O5">
        <f>SUM(E5:N5)</f>
        <v>5</v>
      </c>
      <c r="P5">
        <f>SUMPRODUCT(E5:N5,$E$3:$N$3)/O5</f>
        <v>161.19999999999999</v>
      </c>
    </row>
    <row r="6" spans="1:16">
      <c r="A6" s="4">
        <v>53.9</v>
      </c>
      <c r="B6" s="4">
        <v>56.8</v>
      </c>
      <c r="C6" s="4">
        <v>55.349999999999994</v>
      </c>
      <c r="D6" s="39"/>
      <c r="E6" s="4">
        <f t="shared" si="1"/>
        <v>2</v>
      </c>
      <c r="F6" s="4">
        <f t="shared" si="1"/>
        <v>5</v>
      </c>
      <c r="G6" s="4">
        <f t="shared" si="1"/>
        <v>2</v>
      </c>
      <c r="H6" s="4">
        <f t="shared" si="1"/>
        <v>4</v>
      </c>
      <c r="I6" s="4">
        <f t="shared" si="1"/>
        <v>0</v>
      </c>
      <c r="J6" s="4">
        <f t="shared" si="1"/>
        <v>0</v>
      </c>
      <c r="K6" s="4">
        <f t="shared" si="1"/>
        <v>0</v>
      </c>
      <c r="L6" s="4">
        <f t="shared" si="1"/>
        <v>0</v>
      </c>
      <c r="M6" s="4">
        <f t="shared" si="1"/>
        <v>0</v>
      </c>
      <c r="N6" s="4">
        <f t="shared" si="2"/>
        <v>0</v>
      </c>
      <c r="O6">
        <f t="shared" ref="O6:O14" si="3">SUM(E6:N6)</f>
        <v>13</v>
      </c>
      <c r="P6">
        <f>SUMPRODUCT(E6:N6,$E$3:$N$3)/O6</f>
        <v>164.46153846153845</v>
      </c>
    </row>
    <row r="7" spans="1:16">
      <c r="A7" s="4">
        <v>56.8</v>
      </c>
      <c r="B7" s="4">
        <v>59.699999999999996</v>
      </c>
      <c r="C7" s="4">
        <v>58.25</v>
      </c>
      <c r="D7" s="39"/>
      <c r="E7" s="4">
        <f t="shared" si="1"/>
        <v>0</v>
      </c>
      <c r="F7" s="4">
        <f t="shared" si="1"/>
        <v>7</v>
      </c>
      <c r="G7" s="4">
        <f t="shared" si="1"/>
        <v>9</v>
      </c>
      <c r="H7" s="4">
        <f t="shared" si="1"/>
        <v>3</v>
      </c>
      <c r="I7" s="4">
        <f t="shared" si="1"/>
        <v>1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  <c r="N7" s="4">
        <f t="shared" si="2"/>
        <v>0</v>
      </c>
      <c r="O7">
        <f t="shared" si="3"/>
        <v>20</v>
      </c>
      <c r="P7">
        <f t="shared" ref="P7:P14" si="4">SUMPRODUCT(E7:N7,$E$3:$N$3)/O7</f>
        <v>165.6</v>
      </c>
    </row>
    <row r="8" spans="1:16">
      <c r="A8" s="4">
        <v>59.699999999999996</v>
      </c>
      <c r="B8" s="4">
        <v>62.599999999999994</v>
      </c>
      <c r="C8" s="4">
        <v>61.149999999999991</v>
      </c>
      <c r="D8" s="39"/>
      <c r="E8" s="4">
        <f t="shared" si="1"/>
        <v>2</v>
      </c>
      <c r="F8" s="4">
        <f t="shared" si="1"/>
        <v>7</v>
      </c>
      <c r="G8" s="4">
        <f t="shared" si="1"/>
        <v>12</v>
      </c>
      <c r="H8" s="4">
        <f t="shared" si="1"/>
        <v>5</v>
      </c>
      <c r="I8" s="4">
        <f t="shared" si="1"/>
        <v>0</v>
      </c>
      <c r="J8" s="4">
        <f t="shared" si="1"/>
        <v>3</v>
      </c>
      <c r="K8" s="4">
        <f t="shared" si="1"/>
        <v>0</v>
      </c>
      <c r="L8" s="4">
        <f t="shared" si="1"/>
        <v>0</v>
      </c>
      <c r="M8" s="4">
        <f t="shared" si="1"/>
        <v>0</v>
      </c>
      <c r="N8" s="4">
        <f t="shared" si="2"/>
        <v>1</v>
      </c>
      <c r="O8">
        <f>SUM(E8:N8)</f>
        <v>30</v>
      </c>
      <c r="P8">
        <f t="shared" si="4"/>
        <v>167.33333333333334</v>
      </c>
    </row>
    <row r="9" spans="1:16">
      <c r="A9" s="4">
        <v>62.599999999999994</v>
      </c>
      <c r="B9" s="4">
        <v>65.5</v>
      </c>
      <c r="C9" s="4">
        <v>64.05</v>
      </c>
      <c r="D9" s="39"/>
      <c r="E9" s="4">
        <f t="shared" si="1"/>
        <v>0</v>
      </c>
      <c r="F9" s="4">
        <f t="shared" si="1"/>
        <v>7</v>
      </c>
      <c r="G9" s="4">
        <f t="shared" si="1"/>
        <v>19</v>
      </c>
      <c r="H9" s="4">
        <f t="shared" si="1"/>
        <v>7</v>
      </c>
      <c r="I9" s="4">
        <f t="shared" si="1"/>
        <v>3</v>
      </c>
      <c r="J9" s="4">
        <f t="shared" si="1"/>
        <v>3</v>
      </c>
      <c r="K9" s="4">
        <f t="shared" si="1"/>
        <v>1</v>
      </c>
      <c r="L9" s="4">
        <f t="shared" si="1"/>
        <v>1</v>
      </c>
      <c r="M9" s="4">
        <f t="shared" si="1"/>
        <v>0</v>
      </c>
      <c r="N9" s="4">
        <f t="shared" si="2"/>
        <v>0</v>
      </c>
      <c r="O9">
        <f t="shared" si="3"/>
        <v>41</v>
      </c>
      <c r="P9">
        <f t="shared" si="4"/>
        <v>168.34146341463415</v>
      </c>
    </row>
    <row r="10" spans="1:16">
      <c r="A10" s="4">
        <v>65.5</v>
      </c>
      <c r="B10" s="4">
        <v>68.400000000000006</v>
      </c>
      <c r="C10" s="4">
        <v>66.95</v>
      </c>
      <c r="D10" s="39"/>
      <c r="E10" s="4">
        <f t="shared" si="1"/>
        <v>1</v>
      </c>
      <c r="F10" s="4">
        <f t="shared" si="1"/>
        <v>4</v>
      </c>
      <c r="G10" s="4">
        <f t="shared" si="1"/>
        <v>7</v>
      </c>
      <c r="H10" s="4">
        <f t="shared" si="1"/>
        <v>20</v>
      </c>
      <c r="I10" s="4">
        <f t="shared" si="1"/>
        <v>7</v>
      </c>
      <c r="J10" s="4">
        <f t="shared" si="1"/>
        <v>1</v>
      </c>
      <c r="K10" s="4">
        <f t="shared" si="1"/>
        <v>1</v>
      </c>
      <c r="L10" s="4">
        <f t="shared" si="1"/>
        <v>0</v>
      </c>
      <c r="M10" s="4">
        <f t="shared" si="1"/>
        <v>0</v>
      </c>
      <c r="N10" s="4">
        <f t="shared" si="2"/>
        <v>0</v>
      </c>
      <c r="O10">
        <f t="shared" si="3"/>
        <v>41</v>
      </c>
      <c r="P10">
        <f t="shared" si="4"/>
        <v>169.41463414634146</v>
      </c>
    </row>
    <row r="11" spans="1:16">
      <c r="A11" s="4">
        <v>68.400000000000006</v>
      </c>
      <c r="B11" s="4">
        <v>71.300000000000011</v>
      </c>
      <c r="C11" s="4">
        <v>69.850000000000009</v>
      </c>
      <c r="D11" s="39"/>
      <c r="E11" s="4">
        <f t="shared" si="1"/>
        <v>0</v>
      </c>
      <c r="F11" s="4">
        <f t="shared" si="1"/>
        <v>0</v>
      </c>
      <c r="G11" s="4">
        <f t="shared" si="1"/>
        <v>3</v>
      </c>
      <c r="H11" s="4">
        <f t="shared" si="1"/>
        <v>4</v>
      </c>
      <c r="I11" s="4">
        <f t="shared" si="1"/>
        <v>3</v>
      </c>
      <c r="J11" s="4">
        <f t="shared" si="1"/>
        <v>8</v>
      </c>
      <c r="K11" s="4">
        <f t="shared" si="1"/>
        <v>0</v>
      </c>
      <c r="L11" s="4">
        <f t="shared" si="1"/>
        <v>0</v>
      </c>
      <c r="M11" s="4">
        <f t="shared" si="1"/>
        <v>0</v>
      </c>
      <c r="N11" s="4">
        <f t="shared" si="2"/>
        <v>0</v>
      </c>
      <c r="O11">
        <f t="shared" si="3"/>
        <v>18</v>
      </c>
      <c r="P11">
        <f t="shared" si="4"/>
        <v>173.55555555555554</v>
      </c>
    </row>
    <row r="12" spans="1:16">
      <c r="A12" s="4">
        <v>71.300000000000011</v>
      </c>
      <c r="B12" s="4">
        <v>74.200000000000017</v>
      </c>
      <c r="C12" s="4">
        <v>72.750000000000014</v>
      </c>
      <c r="D12" s="39"/>
      <c r="E12" s="4">
        <f t="shared" si="1"/>
        <v>0</v>
      </c>
      <c r="F12" s="4">
        <f t="shared" si="1"/>
        <v>0</v>
      </c>
      <c r="G12" s="4">
        <f t="shared" si="1"/>
        <v>1</v>
      </c>
      <c r="H12" s="4">
        <f t="shared" si="1"/>
        <v>2</v>
      </c>
      <c r="I12" s="4">
        <f t="shared" si="1"/>
        <v>3</v>
      </c>
      <c r="J12" s="4">
        <f t="shared" si="1"/>
        <v>2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4">
        <f t="shared" si="2"/>
        <v>0</v>
      </c>
      <c r="O12">
        <f t="shared" si="3"/>
        <v>8</v>
      </c>
      <c r="P12">
        <f t="shared" si="4"/>
        <v>173</v>
      </c>
    </row>
    <row r="13" spans="1:16">
      <c r="A13" s="4">
        <v>74.200000000000017</v>
      </c>
      <c r="B13" s="4">
        <v>77.100000000000023</v>
      </c>
      <c r="C13" s="4">
        <v>75.65000000000002</v>
      </c>
      <c r="D13" s="39"/>
      <c r="E13" s="4">
        <f t="shared" si="1"/>
        <v>0</v>
      </c>
      <c r="F13" s="4">
        <f t="shared" si="1"/>
        <v>0</v>
      </c>
      <c r="G13" s="4">
        <f t="shared" si="1"/>
        <v>1</v>
      </c>
      <c r="H13" s="4">
        <f t="shared" si="1"/>
        <v>3</v>
      </c>
      <c r="I13" s="4">
        <f t="shared" si="1"/>
        <v>5</v>
      </c>
      <c r="J13" s="4">
        <f t="shared" si="1"/>
        <v>4</v>
      </c>
      <c r="K13" s="4">
        <f t="shared" si="1"/>
        <v>4</v>
      </c>
      <c r="L13" s="4">
        <f t="shared" si="1"/>
        <v>0</v>
      </c>
      <c r="M13" s="4">
        <f t="shared" si="1"/>
        <v>0</v>
      </c>
      <c r="N13" s="4">
        <f t="shared" si="2"/>
        <v>0</v>
      </c>
      <c r="O13">
        <f t="shared" si="3"/>
        <v>17</v>
      </c>
      <c r="P13">
        <f t="shared" si="4"/>
        <v>175.64705882352942</v>
      </c>
    </row>
    <row r="14" spans="1:16">
      <c r="A14" s="4">
        <v>77.100000000000023</v>
      </c>
      <c r="B14" s="4">
        <v>80.000000000000028</v>
      </c>
      <c r="C14" s="4">
        <v>78.550000000000026</v>
      </c>
      <c r="D14" s="39"/>
      <c r="E14" s="4">
        <f t="shared" ref="E14:M14" si="5">COUNTIFS(Рост,"&gt;=" &amp; E$1,Рост,"&lt;" &amp; E$2,Вес,"&gt;=" &amp; $A14,Вес,"&lt;=" &amp; $B14)</f>
        <v>0</v>
      </c>
      <c r="F14" s="4">
        <f t="shared" si="5"/>
        <v>0</v>
      </c>
      <c r="G14" s="4">
        <f t="shared" si="5"/>
        <v>1</v>
      </c>
      <c r="H14" s="4">
        <f t="shared" si="5"/>
        <v>0</v>
      </c>
      <c r="I14" s="4">
        <f t="shared" si="5"/>
        <v>4</v>
      </c>
      <c r="J14" s="4">
        <f t="shared" si="5"/>
        <v>2</v>
      </c>
      <c r="K14" s="4">
        <f t="shared" si="5"/>
        <v>0</v>
      </c>
      <c r="L14" s="4">
        <f t="shared" si="5"/>
        <v>0</v>
      </c>
      <c r="M14" s="4">
        <f t="shared" si="5"/>
        <v>0</v>
      </c>
      <c r="N14" s="4">
        <f>COUNTIFS(Рост,"&gt;=" &amp; N$1,Рост,"&lt;=" &amp; N$2,Вес,"&gt;=" &amp; $A14,Вес,"&lt;=" &amp; $B14)</f>
        <v>0</v>
      </c>
      <c r="O14">
        <f t="shared" si="3"/>
        <v>7</v>
      </c>
      <c r="P14">
        <f t="shared" si="4"/>
        <v>174</v>
      </c>
    </row>
    <row r="15" spans="1:16">
      <c r="D15" s="25" t="s">
        <v>38</v>
      </c>
      <c r="E15">
        <f>SUM(E5:E14)</f>
        <v>7</v>
      </c>
      <c r="F15">
        <f>SUM(F5:F14)</f>
        <v>32</v>
      </c>
      <c r="G15">
        <f>SUM(G5:G14)</f>
        <v>56</v>
      </c>
      <c r="H15">
        <f>SUM(H5:H14)</f>
        <v>48</v>
      </c>
      <c r="I15">
        <f t="shared" ref="I15:M15" si="6">SUM(I5:I14)</f>
        <v>26</v>
      </c>
      <c r="J15">
        <f t="shared" si="6"/>
        <v>23</v>
      </c>
      <c r="K15">
        <f>SUM(K5:K14)</f>
        <v>6</v>
      </c>
      <c r="L15">
        <f t="shared" si="6"/>
        <v>1</v>
      </c>
      <c r="M15">
        <f t="shared" si="6"/>
        <v>0</v>
      </c>
      <c r="N15">
        <f>SUM(N5:N14)</f>
        <v>1</v>
      </c>
      <c r="O15" t="b">
        <f>AND(SUM(O5:O14)=200,SUM(E15:N15)=200)</f>
        <v>1</v>
      </c>
    </row>
    <row r="16" spans="1:16">
      <c r="D16" s="25" t="s">
        <v>39</v>
      </c>
      <c r="E16">
        <f>SUMPRODUCT(E5:E14,$C$5:$C$14)/E15</f>
        <v>57.835714285714282</v>
      </c>
      <c r="F16">
        <f t="shared" ref="F16:L16" si="7">SUMPRODUCT(F5:F14,$C$5:$C$14)/F15</f>
        <v>60.42499999999999</v>
      </c>
      <c r="G16">
        <f t="shared" si="7"/>
        <v>63.273214285714289</v>
      </c>
      <c r="H16">
        <f>SUMPRODUCT(H5:H14,$C$5:$C$14)/H15</f>
        <v>65.439583333333346</v>
      </c>
      <c r="I16">
        <f t="shared" si="7"/>
        <v>70.742307692307691</v>
      </c>
      <c r="J16">
        <f t="shared" si="7"/>
        <v>69.850000000000023</v>
      </c>
      <c r="K16">
        <f t="shared" si="7"/>
        <v>72.26666666666668</v>
      </c>
      <c r="L16">
        <f t="shared" si="7"/>
        <v>64.05</v>
      </c>
      <c r="M16" t="e">
        <f>SUMPRODUCT(M5:M14,$C$5:$C$14)/M15</f>
        <v>#DIV/0!</v>
      </c>
      <c r="N16">
        <f>SUMPRODUCT(N5:N14,$C$5:$C$14)/N15</f>
        <v>61.149999999999991</v>
      </c>
    </row>
    <row r="19" spans="1:16">
      <c r="A19" s="25"/>
      <c r="B19" s="26"/>
      <c r="C19" s="26"/>
      <c r="D19" s="26"/>
      <c r="E19" s="26"/>
      <c r="F19" s="26"/>
      <c r="G19" s="26"/>
      <c r="H19" s="26"/>
      <c r="I19" s="26"/>
    </row>
    <row r="21" spans="1:16">
      <c r="A21" s="4"/>
      <c r="B21" s="4"/>
      <c r="C21" s="4" t="s">
        <v>1</v>
      </c>
      <c r="D21" s="4" t="s">
        <v>12</v>
      </c>
      <c r="E21" s="4">
        <v>156</v>
      </c>
      <c r="F21" s="4">
        <v>160</v>
      </c>
      <c r="G21" s="4">
        <v>164</v>
      </c>
      <c r="H21" s="4">
        <v>168</v>
      </c>
      <c r="I21" s="4">
        <v>172</v>
      </c>
      <c r="J21" s="4">
        <v>176</v>
      </c>
      <c r="K21" s="4">
        <v>180</v>
      </c>
    </row>
    <row r="22" spans="1:16">
      <c r="A22" s="4"/>
      <c r="B22" s="4"/>
      <c r="C22" s="4"/>
      <c r="D22" s="4" t="s">
        <v>13</v>
      </c>
      <c r="E22" s="4">
        <v>160</v>
      </c>
      <c r="F22" s="4">
        <v>164</v>
      </c>
      <c r="G22" s="4">
        <v>168</v>
      </c>
      <c r="H22" s="4">
        <v>172</v>
      </c>
      <c r="I22" s="4">
        <v>176</v>
      </c>
      <c r="J22" s="4">
        <v>180</v>
      </c>
      <c r="K22" s="4">
        <v>196</v>
      </c>
    </row>
    <row r="23" spans="1:16">
      <c r="A23" s="4" t="s">
        <v>2</v>
      </c>
      <c r="B23" s="4"/>
      <c r="C23" s="4"/>
      <c r="D23" s="4" t="s">
        <v>17</v>
      </c>
      <c r="E23" s="4">
        <v>158</v>
      </c>
      <c r="F23" s="4">
        <v>162</v>
      </c>
      <c r="G23" s="4">
        <v>166</v>
      </c>
      <c r="H23" s="4">
        <v>170</v>
      </c>
      <c r="I23" s="4">
        <v>174</v>
      </c>
      <c r="J23" s="4">
        <f>AVERAGE(J21:J22)</f>
        <v>178</v>
      </c>
      <c r="K23" s="4">
        <f>AVERAGE(K21:K22)</f>
        <v>188</v>
      </c>
    </row>
    <row r="24" spans="1:16">
      <c r="A24" s="4" t="s">
        <v>12</v>
      </c>
      <c r="B24" s="4" t="s">
        <v>13</v>
      </c>
      <c r="C24" s="4" t="s">
        <v>17</v>
      </c>
      <c r="D24" s="39"/>
      <c r="E24" s="39"/>
      <c r="F24" s="39"/>
      <c r="G24" s="39"/>
      <c r="H24" s="39"/>
      <c r="I24" s="39"/>
      <c r="J24" s="39"/>
      <c r="K24" s="39"/>
      <c r="O24" s="25" t="s">
        <v>40</v>
      </c>
      <c r="P24" s="25" t="s">
        <v>39</v>
      </c>
    </row>
    <row r="25" spans="1:16">
      <c r="A25" s="4">
        <v>51</v>
      </c>
      <c r="B25" s="4">
        <v>53.9</v>
      </c>
      <c r="C25" s="4">
        <v>52.45</v>
      </c>
      <c r="D25" s="39"/>
      <c r="E25" s="4">
        <f t="shared" ref="E25:J33" si="8">COUNTIFS(Рост,"&gt;=" &amp; E$21,Рост,"&lt;" &amp; E$22,Вес,"&gt;=" &amp; $A25,Вес,"&lt;" &amp; $B25)</f>
        <v>2</v>
      </c>
      <c r="F25" s="4">
        <f t="shared" si="8"/>
        <v>2</v>
      </c>
      <c r="G25" s="4">
        <f t="shared" si="8"/>
        <v>1</v>
      </c>
      <c r="H25" s="4">
        <f t="shared" si="8"/>
        <v>0</v>
      </c>
      <c r="I25" s="4">
        <f t="shared" si="8"/>
        <v>0</v>
      </c>
      <c r="J25" s="4">
        <f t="shared" si="8"/>
        <v>0</v>
      </c>
      <c r="K25" s="4">
        <f t="shared" ref="K25:K33" si="9">COUNTIFS(Рост,"&gt;=" &amp; K$21,Рост,"&lt;=" &amp; K$22,Вес,"&gt;=" &amp; $A25,Вес,"&lt;" &amp; $B25)</f>
        <v>0</v>
      </c>
      <c r="O25">
        <f>SUM(E25:K25)</f>
        <v>5</v>
      </c>
      <c r="P25">
        <f>SUMPRODUCT(E25:K25,$E$23:$K$23)/O25</f>
        <v>161.19999999999999</v>
      </c>
    </row>
    <row r="26" spans="1:16">
      <c r="A26" s="4">
        <v>53.9</v>
      </c>
      <c r="B26" s="4">
        <v>56.8</v>
      </c>
      <c r="C26" s="4">
        <v>55.349999999999994</v>
      </c>
      <c r="D26" s="39"/>
      <c r="E26" s="4">
        <f t="shared" si="8"/>
        <v>2</v>
      </c>
      <c r="F26" s="4">
        <f t="shared" si="8"/>
        <v>5</v>
      </c>
      <c r="G26" s="4">
        <f t="shared" si="8"/>
        <v>2</v>
      </c>
      <c r="H26" s="4">
        <f t="shared" si="8"/>
        <v>4</v>
      </c>
      <c r="I26" s="4">
        <f t="shared" si="8"/>
        <v>0</v>
      </c>
      <c r="J26" s="4">
        <f t="shared" si="8"/>
        <v>0</v>
      </c>
      <c r="K26" s="4">
        <f t="shared" si="9"/>
        <v>0</v>
      </c>
      <c r="O26">
        <f t="shared" ref="O26:O34" si="10">SUM(E26:K26)</f>
        <v>13</v>
      </c>
      <c r="P26">
        <f t="shared" ref="P26:P33" si="11">SUMPRODUCT(E26:K26,$E$23:$K$23)/O26</f>
        <v>164.46153846153845</v>
      </c>
    </row>
    <row r="27" spans="1:16">
      <c r="A27" s="4">
        <v>56.8</v>
      </c>
      <c r="B27" s="4">
        <v>59.699999999999996</v>
      </c>
      <c r="C27" s="4">
        <v>58.25</v>
      </c>
      <c r="D27" s="39"/>
      <c r="E27" s="4">
        <f t="shared" si="8"/>
        <v>0</v>
      </c>
      <c r="F27" s="4">
        <f t="shared" si="8"/>
        <v>7</v>
      </c>
      <c r="G27" s="4">
        <f t="shared" si="8"/>
        <v>9</v>
      </c>
      <c r="H27" s="4">
        <f t="shared" si="8"/>
        <v>3</v>
      </c>
      <c r="I27" s="4">
        <f t="shared" si="8"/>
        <v>1</v>
      </c>
      <c r="J27" s="4">
        <f t="shared" si="8"/>
        <v>0</v>
      </c>
      <c r="K27" s="4">
        <f t="shared" si="9"/>
        <v>0</v>
      </c>
      <c r="O27">
        <f t="shared" si="10"/>
        <v>20</v>
      </c>
      <c r="P27">
        <f t="shared" si="11"/>
        <v>165.6</v>
      </c>
    </row>
    <row r="28" spans="1:16">
      <c r="A28" s="4">
        <v>59.699999999999996</v>
      </c>
      <c r="B28" s="4">
        <v>62.599999999999994</v>
      </c>
      <c r="C28" s="4">
        <v>61.149999999999991</v>
      </c>
      <c r="D28" s="39"/>
      <c r="E28" s="4">
        <f t="shared" si="8"/>
        <v>2</v>
      </c>
      <c r="F28" s="4">
        <f t="shared" si="8"/>
        <v>7</v>
      </c>
      <c r="G28" s="4">
        <f t="shared" si="8"/>
        <v>12</v>
      </c>
      <c r="H28" s="4">
        <f t="shared" si="8"/>
        <v>5</v>
      </c>
      <c r="I28" s="4">
        <f t="shared" si="8"/>
        <v>0</v>
      </c>
      <c r="J28" s="4">
        <f t="shared" si="8"/>
        <v>3</v>
      </c>
      <c r="K28" s="4">
        <f t="shared" si="9"/>
        <v>1</v>
      </c>
      <c r="O28">
        <f t="shared" si="10"/>
        <v>30</v>
      </c>
      <c r="P28">
        <f t="shared" si="11"/>
        <v>167.13333333333333</v>
      </c>
    </row>
    <row r="29" spans="1:16">
      <c r="A29" s="4">
        <v>62.599999999999994</v>
      </c>
      <c r="B29" s="4">
        <v>65.5</v>
      </c>
      <c r="C29" s="4">
        <v>64.05</v>
      </c>
      <c r="D29" s="39"/>
      <c r="E29" s="4">
        <f t="shared" si="8"/>
        <v>0</v>
      </c>
      <c r="F29" s="4">
        <f t="shared" si="8"/>
        <v>7</v>
      </c>
      <c r="G29" s="4">
        <f t="shared" si="8"/>
        <v>19</v>
      </c>
      <c r="H29" s="4">
        <f t="shared" si="8"/>
        <v>7</v>
      </c>
      <c r="I29" s="4">
        <f t="shared" si="8"/>
        <v>3</v>
      </c>
      <c r="J29" s="4">
        <f t="shared" si="8"/>
        <v>3</v>
      </c>
      <c r="K29" s="4">
        <f t="shared" si="9"/>
        <v>2</v>
      </c>
      <c r="O29">
        <f t="shared" si="10"/>
        <v>41</v>
      </c>
      <c r="P29">
        <f t="shared" si="11"/>
        <v>168.53658536585365</v>
      </c>
    </row>
    <row r="30" spans="1:16">
      <c r="A30" s="4">
        <v>65.5</v>
      </c>
      <c r="B30" s="4">
        <v>68.400000000000006</v>
      </c>
      <c r="C30" s="4">
        <v>66.95</v>
      </c>
      <c r="D30" s="39"/>
      <c r="E30" s="4">
        <f t="shared" si="8"/>
        <v>1</v>
      </c>
      <c r="F30" s="4">
        <f t="shared" si="8"/>
        <v>4</v>
      </c>
      <c r="G30" s="4">
        <f t="shared" si="8"/>
        <v>7</v>
      </c>
      <c r="H30" s="4">
        <f t="shared" si="8"/>
        <v>20</v>
      </c>
      <c r="I30" s="4">
        <f t="shared" si="8"/>
        <v>7</v>
      </c>
      <c r="J30" s="4">
        <f t="shared" si="8"/>
        <v>1</v>
      </c>
      <c r="K30" s="4">
        <f t="shared" si="9"/>
        <v>1</v>
      </c>
      <c r="O30">
        <f t="shared" si="10"/>
        <v>41</v>
      </c>
      <c r="P30">
        <f t="shared" si="11"/>
        <v>169.5609756097561</v>
      </c>
    </row>
    <row r="31" spans="1:16">
      <c r="A31" s="4">
        <v>68.400000000000006</v>
      </c>
      <c r="B31" s="4">
        <v>71.300000000000011</v>
      </c>
      <c r="C31" s="4">
        <v>69.850000000000009</v>
      </c>
      <c r="D31" s="39"/>
      <c r="E31" s="4">
        <f t="shared" si="8"/>
        <v>0</v>
      </c>
      <c r="F31" s="4">
        <f t="shared" si="8"/>
        <v>0</v>
      </c>
      <c r="G31" s="4">
        <f t="shared" si="8"/>
        <v>3</v>
      </c>
      <c r="H31" s="4">
        <f t="shared" si="8"/>
        <v>4</v>
      </c>
      <c r="I31" s="4">
        <f t="shared" si="8"/>
        <v>3</v>
      </c>
      <c r="J31" s="4">
        <f t="shared" si="8"/>
        <v>8</v>
      </c>
      <c r="K31" s="4">
        <f t="shared" si="9"/>
        <v>0</v>
      </c>
      <c r="O31">
        <f t="shared" si="10"/>
        <v>18</v>
      </c>
      <c r="P31">
        <f t="shared" si="11"/>
        <v>173.55555555555554</v>
      </c>
    </row>
    <row r="32" spans="1:16">
      <c r="A32" s="4">
        <v>71.300000000000011</v>
      </c>
      <c r="B32" s="4">
        <v>74.200000000000017</v>
      </c>
      <c r="C32" s="4">
        <v>72.750000000000014</v>
      </c>
      <c r="D32" s="39"/>
      <c r="E32" s="4">
        <f t="shared" si="8"/>
        <v>0</v>
      </c>
      <c r="F32" s="4">
        <f t="shared" si="8"/>
        <v>0</v>
      </c>
      <c r="G32" s="4">
        <f t="shared" si="8"/>
        <v>1</v>
      </c>
      <c r="H32" s="4">
        <f t="shared" si="8"/>
        <v>2</v>
      </c>
      <c r="I32" s="4">
        <f t="shared" si="8"/>
        <v>3</v>
      </c>
      <c r="J32" s="4">
        <f t="shared" si="8"/>
        <v>2</v>
      </c>
      <c r="K32" s="4">
        <f t="shared" si="9"/>
        <v>0</v>
      </c>
      <c r="O32">
        <f t="shared" si="10"/>
        <v>8</v>
      </c>
      <c r="P32">
        <f t="shared" si="11"/>
        <v>173</v>
      </c>
    </row>
    <row r="33" spans="1:16">
      <c r="A33" s="4">
        <v>74.200000000000017</v>
      </c>
      <c r="B33" s="4">
        <v>77.100000000000023</v>
      </c>
      <c r="C33" s="4">
        <v>75.65000000000002</v>
      </c>
      <c r="D33" s="39"/>
      <c r="E33" s="4">
        <f t="shared" si="8"/>
        <v>0</v>
      </c>
      <c r="F33" s="4">
        <f t="shared" si="8"/>
        <v>0</v>
      </c>
      <c r="G33" s="4">
        <f t="shared" si="8"/>
        <v>1</v>
      </c>
      <c r="H33" s="4">
        <f t="shared" si="8"/>
        <v>3</v>
      </c>
      <c r="I33" s="4">
        <f t="shared" si="8"/>
        <v>5</v>
      </c>
      <c r="J33" s="4">
        <f t="shared" si="8"/>
        <v>4</v>
      </c>
      <c r="K33" s="4">
        <f t="shared" si="9"/>
        <v>4</v>
      </c>
      <c r="O33">
        <f t="shared" si="10"/>
        <v>17</v>
      </c>
      <c r="P33">
        <f t="shared" si="11"/>
        <v>177.05882352941177</v>
      </c>
    </row>
    <row r="34" spans="1:16">
      <c r="A34" s="4">
        <v>77.100000000000023</v>
      </c>
      <c r="B34" s="4">
        <v>80.000000000000028</v>
      </c>
      <c r="C34" s="4">
        <v>78.550000000000026</v>
      </c>
      <c r="D34" s="39"/>
      <c r="E34" s="4">
        <f t="shared" ref="E34:J34" si="12">COUNTIFS(Рост,"&gt;=" &amp; E$21,Рост,"&lt;" &amp; E$22,Вес,"&gt;=" &amp; $A34,Вес,"&lt;=" &amp; $B34)</f>
        <v>0</v>
      </c>
      <c r="F34" s="4">
        <f t="shared" si="12"/>
        <v>0</v>
      </c>
      <c r="G34" s="4">
        <f t="shared" si="12"/>
        <v>1</v>
      </c>
      <c r="H34" s="4">
        <f t="shared" si="12"/>
        <v>0</v>
      </c>
      <c r="I34" s="4">
        <f t="shared" si="12"/>
        <v>4</v>
      </c>
      <c r="J34" s="4">
        <f t="shared" si="12"/>
        <v>2</v>
      </c>
      <c r="K34" s="4">
        <f>COUNTIFS(Рост,"&gt;=" &amp; K$21,Рост,"&lt;=" &amp; K$22,Вес,"&gt;=" &amp; $A34,Вес,"&lt;=" &amp; $B34)</f>
        <v>0</v>
      </c>
      <c r="O34">
        <f t="shared" si="10"/>
        <v>7</v>
      </c>
      <c r="P34">
        <f>SUMPRODUCT(E34:K34,$E$23:$K$23)/O34</f>
        <v>174</v>
      </c>
    </row>
    <row r="35" spans="1:16">
      <c r="D35" s="25" t="s">
        <v>38</v>
      </c>
      <c r="E35">
        <f>SUM(E25:E34)</f>
        <v>7</v>
      </c>
      <c r="F35">
        <f>SUM(F25:F34)</f>
        <v>32</v>
      </c>
      <c r="G35">
        <f t="shared" ref="G35:K35" si="13">SUM(G25:G34)</f>
        <v>56</v>
      </c>
      <c r="H35">
        <f t="shared" si="13"/>
        <v>48</v>
      </c>
      <c r="I35">
        <f t="shared" si="13"/>
        <v>26</v>
      </c>
      <c r="J35">
        <f t="shared" si="13"/>
        <v>23</v>
      </c>
      <c r="K35">
        <f t="shared" si="13"/>
        <v>8</v>
      </c>
      <c r="O35" t="b">
        <f>AND(SUM(E35:K35)=200,SUM(O25:O34)=200)</f>
        <v>1</v>
      </c>
    </row>
    <row r="36" spans="1:16">
      <c r="D36" s="25" t="s">
        <v>39</v>
      </c>
      <c r="E36">
        <f>SUMPRODUCT(E25:E34,$C$25:$C$34)/E35</f>
        <v>57.835714285714282</v>
      </c>
      <c r="F36">
        <f t="shared" ref="F36:J36" si="14">SUMPRODUCT(F25:F34,$C$25:$C$34)/F35</f>
        <v>60.42499999999999</v>
      </c>
      <c r="G36">
        <f t="shared" si="14"/>
        <v>63.273214285714289</v>
      </c>
      <c r="H36">
        <f t="shared" si="14"/>
        <v>65.439583333333346</v>
      </c>
      <c r="I36">
        <f t="shared" si="14"/>
        <v>70.742307692307691</v>
      </c>
      <c r="J36">
        <f t="shared" si="14"/>
        <v>69.850000000000023</v>
      </c>
      <c r="K36">
        <f>SUMPRODUCT(K25:K34,$C$25:$C$34)/K35</f>
        <v>69.850000000000009</v>
      </c>
    </row>
    <row r="42" spans="1:16">
      <c r="E42">
        <f t="shared" ref="E42:K51" si="15">(E25-$O25*E$35*(1/Размер_выборки))^2 / ($O25*E$35)</f>
        <v>9.5160714285714279E-2</v>
      </c>
      <c r="F42">
        <f t="shared" si="15"/>
        <v>8.9999999999999993E-3</v>
      </c>
      <c r="G42">
        <f t="shared" si="15"/>
        <v>5.714285714285718E-4</v>
      </c>
      <c r="H42">
        <f t="shared" si="15"/>
        <v>6.0000000000000001E-3</v>
      </c>
      <c r="I42">
        <f t="shared" si="15"/>
        <v>3.2500000000000003E-3</v>
      </c>
      <c r="J42">
        <f t="shared" si="15"/>
        <v>2.8750000000000004E-3</v>
      </c>
      <c r="K42">
        <f t="shared" si="15"/>
        <v>1.0000000000000002E-3</v>
      </c>
      <c r="L42">
        <f>SUM(E42:K42)</f>
        <v>0.11785714285714285</v>
      </c>
    </row>
    <row r="43" spans="1:16">
      <c r="E43">
        <f t="shared" si="15"/>
        <v>2.6231043956043955E-2</v>
      </c>
      <c r="F43">
        <f t="shared" si="15"/>
        <v>2.0496153846153845E-2</v>
      </c>
      <c r="G43">
        <f t="shared" si="15"/>
        <v>3.694505494505495E-3</v>
      </c>
      <c r="H43">
        <f t="shared" si="15"/>
        <v>1.2410256410256408E-3</v>
      </c>
      <c r="I43">
        <f t="shared" si="15"/>
        <v>8.4499999999999992E-3</v>
      </c>
      <c r="J43">
        <f t="shared" si="15"/>
        <v>7.4750000000000007E-3</v>
      </c>
      <c r="K43">
        <f t="shared" si="15"/>
        <v>2.6000000000000003E-3</v>
      </c>
      <c r="L43">
        <f t="shared" ref="L43:L51" si="16">SUM(E43:K43)</f>
        <v>7.0187728937728941E-2</v>
      </c>
    </row>
    <row r="44" spans="1:16">
      <c r="E44">
        <f t="shared" si="15"/>
        <v>3.5000000000000009E-3</v>
      </c>
      <c r="F44">
        <f t="shared" si="15"/>
        <v>2.2562499999999999E-2</v>
      </c>
      <c r="G44">
        <f t="shared" si="15"/>
        <v>1.0321428571428568E-2</v>
      </c>
      <c r="H44">
        <f t="shared" si="15"/>
        <v>3.3749999999999991E-3</v>
      </c>
      <c r="I44">
        <f t="shared" si="15"/>
        <v>4.9230769230769241E-3</v>
      </c>
      <c r="J44">
        <f t="shared" si="15"/>
        <v>1.1500000000000002E-2</v>
      </c>
      <c r="K44">
        <f t="shared" si="15"/>
        <v>4.000000000000001E-3</v>
      </c>
      <c r="L44">
        <f t="shared" si="16"/>
        <v>6.0182005494505496E-2</v>
      </c>
    </row>
    <row r="45" spans="1:16">
      <c r="E45">
        <f t="shared" si="15"/>
        <v>4.2976190476190475E-3</v>
      </c>
      <c r="F45">
        <f t="shared" si="15"/>
        <v>5.0416666666666674E-3</v>
      </c>
      <c r="G45">
        <f t="shared" si="15"/>
        <v>7.7142857142857126E-3</v>
      </c>
      <c r="H45">
        <f t="shared" si="15"/>
        <v>3.3611111111111116E-3</v>
      </c>
      <c r="I45">
        <f t="shared" si="15"/>
        <v>1.95E-2</v>
      </c>
      <c r="J45">
        <f t="shared" si="15"/>
        <v>2.9347826086956544E-4</v>
      </c>
      <c r="K45">
        <f t="shared" si="15"/>
        <v>1.6666666666666658E-4</v>
      </c>
      <c r="L45">
        <f t="shared" si="16"/>
        <v>4.037482746721878E-2</v>
      </c>
    </row>
    <row r="46" spans="1:16">
      <c r="E46">
        <f t="shared" si="15"/>
        <v>7.175E-3</v>
      </c>
      <c r="F46">
        <f t="shared" si="15"/>
        <v>1.4756097560975575E-4</v>
      </c>
      <c r="G46">
        <f t="shared" si="15"/>
        <v>2.4629965156794425E-2</v>
      </c>
      <c r="H46">
        <f t="shared" si="15"/>
        <v>4.0983739837398376E-3</v>
      </c>
      <c r="I46">
        <f t="shared" si="15"/>
        <v>5.092776735459663E-3</v>
      </c>
      <c r="J46">
        <f t="shared" si="15"/>
        <v>3.1190084835630958E-3</v>
      </c>
      <c r="K46">
        <f t="shared" si="15"/>
        <v>3.9512195121951192E-4</v>
      </c>
      <c r="L46">
        <f t="shared" si="16"/>
        <v>4.465780728638629E-2</v>
      </c>
    </row>
    <row r="47" spans="1:16">
      <c r="E47">
        <f t="shared" si="15"/>
        <v>6.5932055749128938E-4</v>
      </c>
      <c r="F47">
        <f t="shared" si="15"/>
        <v>4.9951219512195146E-3</v>
      </c>
      <c r="G47">
        <f t="shared" si="15"/>
        <v>8.7414634146341479E-3</v>
      </c>
      <c r="H47">
        <f t="shared" si="15"/>
        <v>5.2452032520325202E-2</v>
      </c>
      <c r="I47">
        <f t="shared" si="15"/>
        <v>2.6162288930581612E-3</v>
      </c>
      <c r="J47">
        <f t="shared" si="15"/>
        <v>1.4635445387062565E-2</v>
      </c>
      <c r="K47">
        <f t="shared" si="15"/>
        <v>1.2487804878048786E-3</v>
      </c>
      <c r="L47">
        <f t="shared" si="16"/>
        <v>8.5348393211595763E-2</v>
      </c>
    </row>
    <row r="48" spans="1:16">
      <c r="E48">
        <f t="shared" si="15"/>
        <v>3.1500000000000005E-3</v>
      </c>
      <c r="F48">
        <f t="shared" si="15"/>
        <v>1.44E-2</v>
      </c>
      <c r="G48">
        <f t="shared" si="15"/>
        <v>4.1285714285714285E-3</v>
      </c>
      <c r="H48">
        <f t="shared" si="15"/>
        <v>1.1851851851851874E-4</v>
      </c>
      <c r="I48">
        <f t="shared" si="15"/>
        <v>9.3076923076923122E-4</v>
      </c>
      <c r="J48">
        <f t="shared" si="15"/>
        <v>8.4939371980676318E-2</v>
      </c>
      <c r="K48">
        <f t="shared" si="15"/>
        <v>3.5999999999999999E-3</v>
      </c>
      <c r="L48">
        <f t="shared" si="16"/>
        <v>0.1112672311585355</v>
      </c>
    </row>
    <row r="49" spans="5:12">
      <c r="E49">
        <f t="shared" si="15"/>
        <v>1.4000000000000002E-3</v>
      </c>
      <c r="F49">
        <f t="shared" si="15"/>
        <v>6.4000000000000003E-3</v>
      </c>
      <c r="G49">
        <f t="shared" si="15"/>
        <v>3.4321428571428584E-3</v>
      </c>
      <c r="H49">
        <f t="shared" si="15"/>
        <v>1.6666666666666698E-5</v>
      </c>
      <c r="I49">
        <f t="shared" si="15"/>
        <v>1.8469230769230769E-2</v>
      </c>
      <c r="J49">
        <f t="shared" si="15"/>
        <v>6.3391304347826093E-3</v>
      </c>
      <c r="K49">
        <f t="shared" si="15"/>
        <v>1.6000000000000001E-3</v>
      </c>
      <c r="L49">
        <f t="shared" si="16"/>
        <v>3.7657170727822903E-2</v>
      </c>
    </row>
    <row r="50" spans="5:12">
      <c r="E50">
        <f t="shared" si="15"/>
        <v>2.9749999999999998E-3</v>
      </c>
      <c r="F50">
        <f t="shared" si="15"/>
        <v>1.3600000000000003E-2</v>
      </c>
      <c r="G50">
        <f t="shared" si="15"/>
        <v>1.4850420168067226E-2</v>
      </c>
      <c r="H50">
        <f t="shared" si="15"/>
        <v>1.4294117647058824E-3</v>
      </c>
      <c r="I50">
        <f t="shared" si="15"/>
        <v>1.7611085972850681E-2</v>
      </c>
      <c r="J50">
        <f t="shared" si="15"/>
        <v>1.0695716112531967E-2</v>
      </c>
      <c r="K50">
        <f t="shared" si="15"/>
        <v>8.1047058823529403E-2</v>
      </c>
      <c r="L50">
        <f t="shared" si="16"/>
        <v>0.14220869284168516</v>
      </c>
    </row>
    <row r="51" spans="5:12">
      <c r="E51">
        <f t="shared" si="15"/>
        <v>1.225E-3</v>
      </c>
      <c r="F51">
        <f t="shared" si="15"/>
        <v>5.6000000000000008E-3</v>
      </c>
      <c r="G51">
        <f t="shared" si="15"/>
        <v>2.3510204081632654E-3</v>
      </c>
      <c r="H51">
        <f t="shared" si="15"/>
        <v>8.3999999999999995E-3</v>
      </c>
      <c r="I51">
        <f t="shared" si="15"/>
        <v>5.246208791208791E-2</v>
      </c>
      <c r="J51">
        <f t="shared" si="15"/>
        <v>8.8697204968944086E-3</v>
      </c>
      <c r="K51">
        <f t="shared" si="15"/>
        <v>1.4000000000000002E-3</v>
      </c>
      <c r="L51">
        <f t="shared" si="16"/>
        <v>8.0307828817145585E-2</v>
      </c>
    </row>
    <row r="52" spans="5:12">
      <c r="L52">
        <f>SUM(L42:L51) * Размер_выборки</f>
        <v>158.00976575995347</v>
      </c>
    </row>
    <row r="55" spans="5:12">
      <c r="E55" s="17" t="s">
        <v>55</v>
      </c>
      <c r="F55" s="17">
        <f>_xlfn.CHISQ.INV.RT(0.05,9*6)</f>
        <v>72.153216167023103</v>
      </c>
    </row>
    <row r="57" spans="5:12">
      <c r="E57" s="41" t="s">
        <v>55</v>
      </c>
      <c r="F57" s="41" t="s">
        <v>76</v>
      </c>
      <c r="G57" s="41">
        <f>L52</f>
        <v>158.00976575995347</v>
      </c>
      <c r="H57" s="42" t="s">
        <v>77</v>
      </c>
      <c r="I57" s="64" t="s">
        <v>78</v>
      </c>
      <c r="J57" s="64"/>
      <c r="K57" s="64"/>
      <c r="L57" s="64"/>
    </row>
  </sheetData>
  <mergeCells count="1">
    <mergeCell ref="I57:L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B2A3-BD2B-A447-8B1B-6DF2BC03DDAB}">
  <dimension ref="A1:P33"/>
  <sheetViews>
    <sheetView tabSelected="1" workbookViewId="0">
      <selection activeCell="D17" sqref="D17"/>
    </sheetView>
  </sheetViews>
  <sheetFormatPr baseColWidth="10" defaultRowHeight="16"/>
  <cols>
    <col min="1" max="1" width="8.83203125" bestFit="1" customWidth="1"/>
    <col min="2" max="2" width="12.83203125" bestFit="1" customWidth="1"/>
    <col min="3" max="4" width="19.33203125" bestFit="1" customWidth="1"/>
    <col min="5" max="10" width="12.1640625" bestFit="1" customWidth="1"/>
    <col min="11" max="11" width="11.1640625" bestFit="1" customWidth="1"/>
    <col min="12" max="15" width="8.1640625" bestFit="1" customWidth="1"/>
    <col min="16" max="16" width="17.1640625" bestFit="1" customWidth="1"/>
    <col min="17" max="17" width="23.6640625" bestFit="1" customWidth="1"/>
    <col min="18" max="18" width="10.1640625" bestFit="1" customWidth="1"/>
  </cols>
  <sheetData>
    <row r="1" spans="1:16">
      <c r="A1" s="4"/>
      <c r="B1" s="4"/>
      <c r="C1" s="17" t="s">
        <v>1</v>
      </c>
      <c r="D1" s="17" t="s">
        <v>12</v>
      </c>
      <c r="E1" s="4">
        <v>156</v>
      </c>
      <c r="F1" s="4">
        <v>160</v>
      </c>
      <c r="G1" s="4">
        <v>164</v>
      </c>
      <c r="H1" s="4">
        <v>168</v>
      </c>
      <c r="I1" s="4">
        <v>172</v>
      </c>
      <c r="J1" s="4">
        <v>176</v>
      </c>
      <c r="K1" s="4">
        <v>180</v>
      </c>
      <c r="L1" s="4">
        <v>184</v>
      </c>
      <c r="M1" s="4">
        <v>188</v>
      </c>
      <c r="N1" s="4">
        <v>192</v>
      </c>
    </row>
    <row r="2" spans="1:16">
      <c r="A2" s="4"/>
      <c r="B2" s="4"/>
      <c r="C2" s="4"/>
      <c r="D2" s="17" t="s">
        <v>13</v>
      </c>
      <c r="E2" s="4">
        <v>160</v>
      </c>
      <c r="F2" s="4">
        <v>164</v>
      </c>
      <c r="G2" s="4">
        <v>168</v>
      </c>
      <c r="H2" s="4">
        <v>172</v>
      </c>
      <c r="I2" s="4">
        <v>176</v>
      </c>
      <c r="J2" s="4">
        <v>180</v>
      </c>
      <c r="K2" s="4">
        <v>184</v>
      </c>
      <c r="L2" s="4">
        <v>188</v>
      </c>
      <c r="M2" s="4">
        <v>192</v>
      </c>
      <c r="N2" s="4">
        <v>196</v>
      </c>
    </row>
    <row r="3" spans="1:16">
      <c r="A3" s="17" t="s">
        <v>2</v>
      </c>
      <c r="B3" s="4"/>
      <c r="C3" s="4"/>
      <c r="D3" s="17" t="s">
        <v>17</v>
      </c>
      <c r="E3" s="4">
        <f t="shared" ref="E3:N3" si="0">(E1+E2)/2</f>
        <v>158</v>
      </c>
      <c r="F3" s="4">
        <f t="shared" si="0"/>
        <v>162</v>
      </c>
      <c r="G3" s="4">
        <f t="shared" si="0"/>
        <v>166</v>
      </c>
      <c r="H3" s="4">
        <f t="shared" si="0"/>
        <v>170</v>
      </c>
      <c r="I3" s="4">
        <f t="shared" si="0"/>
        <v>174</v>
      </c>
      <c r="J3" s="4">
        <f t="shared" si="0"/>
        <v>178</v>
      </c>
      <c r="K3" s="4">
        <f t="shared" si="0"/>
        <v>182</v>
      </c>
      <c r="L3" s="4">
        <f t="shared" si="0"/>
        <v>186</v>
      </c>
      <c r="M3" s="4">
        <f t="shared" si="0"/>
        <v>190</v>
      </c>
      <c r="N3" s="4">
        <f t="shared" si="0"/>
        <v>194</v>
      </c>
    </row>
    <row r="4" spans="1:16">
      <c r="A4" s="17" t="s">
        <v>12</v>
      </c>
      <c r="B4" s="17" t="s">
        <v>13</v>
      </c>
      <c r="C4" s="17" t="s">
        <v>17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25" t="s">
        <v>40</v>
      </c>
      <c r="P4" s="25" t="s">
        <v>39</v>
      </c>
    </row>
    <row r="5" spans="1:16">
      <c r="A5" s="4">
        <v>51</v>
      </c>
      <c r="B5" s="4">
        <v>53.9</v>
      </c>
      <c r="C5" s="4">
        <v>52.45</v>
      </c>
      <c r="D5" s="39"/>
      <c r="E5" s="4">
        <f t="shared" ref="E5:N13" si="1">COUNTIFS(Рост,"&gt;=" &amp; E$1,Рост,"&lt;" &amp; E$2,Вес,"&gt;=" &amp; $A5,Вес,"&lt;" &amp; $B5) *E$3*$C5</f>
        <v>16574.2</v>
      </c>
      <c r="F5" s="4">
        <f t="shared" si="1"/>
        <v>16993.8</v>
      </c>
      <c r="G5" s="4">
        <f t="shared" si="1"/>
        <v>8706.7000000000007</v>
      </c>
      <c r="H5" s="4">
        <f t="shared" si="1"/>
        <v>0</v>
      </c>
      <c r="I5" s="4">
        <f t="shared" si="1"/>
        <v>0</v>
      </c>
      <c r="J5" s="4">
        <f t="shared" si="1"/>
        <v>0</v>
      </c>
      <c r="K5" s="4">
        <f t="shared" si="1"/>
        <v>0</v>
      </c>
      <c r="L5" s="4">
        <f t="shared" si="1"/>
        <v>0</v>
      </c>
      <c r="M5" s="4">
        <f t="shared" si="1"/>
        <v>0</v>
      </c>
      <c r="N5" s="4">
        <f t="shared" si="1"/>
        <v>0</v>
      </c>
      <c r="O5">
        <f>SUM(E5:N5)</f>
        <v>42274.7</v>
      </c>
      <c r="P5">
        <f>SUMPRODUCT(E5:N5,$E$3:$N$3)/O5</f>
        <v>161.25558312655087</v>
      </c>
    </row>
    <row r="6" spans="1:16">
      <c r="A6" s="4">
        <v>53.9</v>
      </c>
      <c r="B6" s="4">
        <v>56.8</v>
      </c>
      <c r="C6" s="4">
        <v>55.349999999999994</v>
      </c>
      <c r="D6" s="39"/>
      <c r="E6" s="4">
        <f t="shared" si="1"/>
        <v>17490.599999999999</v>
      </c>
      <c r="F6" s="4">
        <f t="shared" si="1"/>
        <v>44833.499999999993</v>
      </c>
      <c r="G6" s="4">
        <f t="shared" si="1"/>
        <v>18376.199999999997</v>
      </c>
      <c r="H6" s="4">
        <f t="shared" si="1"/>
        <v>37637.999999999993</v>
      </c>
      <c r="I6" s="4">
        <f t="shared" si="1"/>
        <v>0</v>
      </c>
      <c r="J6" s="4">
        <f t="shared" si="1"/>
        <v>0</v>
      </c>
      <c r="K6" s="4">
        <f t="shared" si="1"/>
        <v>0</v>
      </c>
      <c r="L6" s="4">
        <f t="shared" si="1"/>
        <v>0</v>
      </c>
      <c r="M6" s="4">
        <f t="shared" si="1"/>
        <v>0</v>
      </c>
      <c r="N6" s="4">
        <f t="shared" si="1"/>
        <v>0</v>
      </c>
      <c r="O6">
        <f t="shared" ref="O6:O14" si="2">SUM(E6:N6)</f>
        <v>118338.29999999999</v>
      </c>
      <c r="P6">
        <f>SUMPRODUCT(E6:N6,$E$3:$N$3)/O6</f>
        <v>164.57436856875583</v>
      </c>
    </row>
    <row r="7" spans="1:16">
      <c r="A7" s="4">
        <v>56.8</v>
      </c>
      <c r="B7" s="4">
        <v>59.699999999999996</v>
      </c>
      <c r="C7" s="4">
        <v>58.25</v>
      </c>
      <c r="D7" s="39"/>
      <c r="E7" s="4">
        <f t="shared" si="1"/>
        <v>0</v>
      </c>
      <c r="F7" s="4">
        <f t="shared" si="1"/>
        <v>66055.5</v>
      </c>
      <c r="G7" s="4">
        <f t="shared" si="1"/>
        <v>87025.5</v>
      </c>
      <c r="H7" s="4">
        <f t="shared" si="1"/>
        <v>29707.5</v>
      </c>
      <c r="I7" s="4">
        <f t="shared" si="1"/>
        <v>10135.5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>
        <f t="shared" si="2"/>
        <v>192924</v>
      </c>
      <c r="P7">
        <f t="shared" ref="P7:P14" si="3">SUMPRODUCT(E7:N7,$E$3:$N$3)/O7</f>
        <v>165.66666666666666</v>
      </c>
    </row>
    <row r="8" spans="1:16">
      <c r="A8" s="4">
        <v>59.699999999999996</v>
      </c>
      <c r="B8" s="4">
        <v>62.599999999999994</v>
      </c>
      <c r="C8" s="4">
        <v>61.149999999999991</v>
      </c>
      <c r="D8" s="39"/>
      <c r="E8" s="4">
        <f t="shared" si="1"/>
        <v>19323.399999999998</v>
      </c>
      <c r="F8" s="4">
        <f t="shared" si="1"/>
        <v>69344.099999999991</v>
      </c>
      <c r="G8" s="4">
        <f t="shared" si="1"/>
        <v>121810.79999999999</v>
      </c>
      <c r="H8" s="4">
        <f t="shared" si="1"/>
        <v>51977.499999999993</v>
      </c>
      <c r="I8" s="4">
        <f t="shared" si="1"/>
        <v>0</v>
      </c>
      <c r="J8" s="4">
        <f t="shared" si="1"/>
        <v>32654.099999999995</v>
      </c>
      <c r="K8" s="4">
        <f t="shared" si="1"/>
        <v>0</v>
      </c>
      <c r="L8" s="4">
        <f t="shared" si="1"/>
        <v>0</v>
      </c>
      <c r="M8" s="4">
        <f t="shared" si="1"/>
        <v>0</v>
      </c>
      <c r="N8" s="4">
        <f>COUNTIFS(Рост,"&gt;=" &amp; N$1,Рост,"&lt;" &amp; N$2,Вес,"&gt;=" &amp; $A8,Вес,"&lt;" &amp; $B8) *N$3*$C8</f>
        <v>0</v>
      </c>
      <c r="O8">
        <f>SUM(E8:N8)</f>
        <v>295109.89999999997</v>
      </c>
      <c r="P8">
        <f t="shared" si="3"/>
        <v>166.56858682138417</v>
      </c>
    </row>
    <row r="9" spans="1:16">
      <c r="A9" s="4">
        <v>62.599999999999994</v>
      </c>
      <c r="B9" s="4">
        <v>65.5</v>
      </c>
      <c r="C9" s="4">
        <v>64.05</v>
      </c>
      <c r="D9" s="39"/>
      <c r="E9" s="4">
        <f t="shared" si="1"/>
        <v>0</v>
      </c>
      <c r="F9" s="4">
        <f t="shared" si="1"/>
        <v>72632.7</v>
      </c>
      <c r="G9" s="4">
        <f t="shared" si="1"/>
        <v>202013.69999999998</v>
      </c>
      <c r="H9" s="4">
        <f t="shared" si="1"/>
        <v>76219.5</v>
      </c>
      <c r="I9" s="4">
        <f>COUNTIFS(Рост,"&gt;=" &amp; I$1,Рост,"&lt;" &amp; I$2,Вес,"&gt;=" &amp; $A9,Вес,"&lt;" &amp; $B9) *I$3*$C9</f>
        <v>33434.1</v>
      </c>
      <c r="J9" s="4">
        <f t="shared" si="1"/>
        <v>34202.699999999997</v>
      </c>
      <c r="K9" s="4">
        <f t="shared" si="1"/>
        <v>11657.1</v>
      </c>
      <c r="L9" s="4">
        <f t="shared" si="1"/>
        <v>11913.3</v>
      </c>
      <c r="M9" s="4">
        <f t="shared" si="1"/>
        <v>0</v>
      </c>
      <c r="N9" s="4">
        <f t="shared" si="1"/>
        <v>0</v>
      </c>
      <c r="O9">
        <f t="shared" si="2"/>
        <v>442073.09999999992</v>
      </c>
      <c r="P9">
        <f t="shared" si="3"/>
        <v>168.52680382497829</v>
      </c>
    </row>
    <row r="10" spans="1:16">
      <c r="A10" s="4">
        <v>65.5</v>
      </c>
      <c r="B10" s="4">
        <v>68.400000000000006</v>
      </c>
      <c r="C10" s="4">
        <v>66.95</v>
      </c>
      <c r="D10" s="39"/>
      <c r="E10" s="4">
        <f t="shared" si="1"/>
        <v>10578.1</v>
      </c>
      <c r="F10" s="4">
        <f t="shared" si="1"/>
        <v>43383.6</v>
      </c>
      <c r="G10" s="4">
        <f t="shared" si="1"/>
        <v>77795.900000000009</v>
      </c>
      <c r="H10" s="4">
        <f t="shared" si="1"/>
        <v>227630</v>
      </c>
      <c r="I10" s="4">
        <f t="shared" si="1"/>
        <v>81545.100000000006</v>
      </c>
      <c r="J10" s="4">
        <f t="shared" si="1"/>
        <v>11917.1</v>
      </c>
      <c r="K10" s="4">
        <f t="shared" si="1"/>
        <v>12184.9</v>
      </c>
      <c r="L10" s="4">
        <f t="shared" si="1"/>
        <v>0</v>
      </c>
      <c r="M10" s="4">
        <f t="shared" si="1"/>
        <v>0</v>
      </c>
      <c r="N10" s="4">
        <f t="shared" si="1"/>
        <v>0</v>
      </c>
      <c r="O10">
        <f t="shared" si="2"/>
        <v>465034.69999999995</v>
      </c>
      <c r="P10">
        <f t="shared" si="3"/>
        <v>169.53239274402537</v>
      </c>
    </row>
    <row r="11" spans="1:16">
      <c r="A11" s="4">
        <v>68.400000000000006</v>
      </c>
      <c r="B11" s="4">
        <v>71.300000000000011</v>
      </c>
      <c r="C11" s="4">
        <v>69.850000000000009</v>
      </c>
      <c r="D11" s="39"/>
      <c r="E11" s="4">
        <f t="shared" si="1"/>
        <v>0</v>
      </c>
      <c r="F11" s="4">
        <f t="shared" si="1"/>
        <v>0</v>
      </c>
      <c r="G11" s="4">
        <f t="shared" si="1"/>
        <v>34785.300000000003</v>
      </c>
      <c r="H11" s="4">
        <f t="shared" si="1"/>
        <v>47498.000000000007</v>
      </c>
      <c r="I11" s="4">
        <f t="shared" si="1"/>
        <v>36461.700000000004</v>
      </c>
      <c r="J11" s="4">
        <f t="shared" si="1"/>
        <v>99466.400000000009</v>
      </c>
      <c r="K11" s="4">
        <f t="shared" si="1"/>
        <v>0</v>
      </c>
      <c r="L11" s="4">
        <f t="shared" si="1"/>
        <v>0</v>
      </c>
      <c r="M11" s="4">
        <f t="shared" si="1"/>
        <v>0</v>
      </c>
      <c r="N11" s="4">
        <f t="shared" si="1"/>
        <v>0</v>
      </c>
      <c r="O11">
        <f t="shared" si="2"/>
        <v>218211.40000000002</v>
      </c>
      <c r="P11">
        <f t="shared" si="3"/>
        <v>173.67733674775928</v>
      </c>
    </row>
    <row r="12" spans="1:16">
      <c r="A12" s="4">
        <v>71.300000000000011</v>
      </c>
      <c r="B12" s="4">
        <v>74.200000000000017</v>
      </c>
      <c r="C12" s="4">
        <v>72.750000000000014</v>
      </c>
      <c r="D12" s="39"/>
      <c r="E12" s="4">
        <f t="shared" si="1"/>
        <v>0</v>
      </c>
      <c r="F12" s="4">
        <f t="shared" si="1"/>
        <v>0</v>
      </c>
      <c r="G12" s="4">
        <f t="shared" si="1"/>
        <v>12076.500000000002</v>
      </c>
      <c r="H12" s="4">
        <f>COUNTIFS(Рост,"&gt;=" &amp; H$1,Рост,"&lt;" &amp; H$2,Вес,"&gt;=" &amp; $A12,Вес,"&lt;" &amp; $B12) *H$3*$C12</f>
        <v>24735.000000000004</v>
      </c>
      <c r="I12" s="4">
        <f t="shared" si="1"/>
        <v>37975.500000000007</v>
      </c>
      <c r="J12" s="4">
        <f t="shared" si="1"/>
        <v>25899.000000000004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4">
        <f t="shared" si="1"/>
        <v>0</v>
      </c>
      <c r="O12">
        <f t="shared" si="2"/>
        <v>100686.00000000001</v>
      </c>
      <c r="P12">
        <f t="shared" si="3"/>
        <v>173.08670520231215</v>
      </c>
    </row>
    <row r="13" spans="1:16">
      <c r="A13" s="4">
        <v>74.200000000000017</v>
      </c>
      <c r="B13" s="4">
        <v>77.100000000000023</v>
      </c>
      <c r="C13" s="4">
        <v>75.65000000000002</v>
      </c>
      <c r="D13" s="39"/>
      <c r="E13" s="4">
        <f t="shared" si="1"/>
        <v>0</v>
      </c>
      <c r="F13" s="4">
        <f t="shared" si="1"/>
        <v>0</v>
      </c>
      <c r="G13" s="4">
        <f t="shared" si="1"/>
        <v>12557.900000000003</v>
      </c>
      <c r="H13" s="4">
        <f t="shared" si="1"/>
        <v>38581.500000000007</v>
      </c>
      <c r="I13" s="4">
        <f t="shared" si="1"/>
        <v>65815.500000000015</v>
      </c>
      <c r="J13" s="4">
        <f t="shared" si="1"/>
        <v>53862.800000000017</v>
      </c>
      <c r="K13" s="4">
        <f t="shared" si="1"/>
        <v>55073.200000000012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>
        <f t="shared" si="2"/>
        <v>225890.90000000005</v>
      </c>
      <c r="P13">
        <f t="shared" si="3"/>
        <v>175.77628935030143</v>
      </c>
    </row>
    <row r="14" spans="1:16">
      <c r="A14" s="4">
        <v>77.100000000000023</v>
      </c>
      <c r="B14" s="4">
        <v>80.000000000000028</v>
      </c>
      <c r="C14" s="4">
        <v>78.550000000000026</v>
      </c>
      <c r="D14" s="39"/>
      <c r="E14" s="4">
        <f t="shared" ref="E14:M14" si="4">COUNTIFS(Рост,"&gt;=" &amp; E$1,Рост,"&lt;" &amp; E$2,Вес,"&gt;=" &amp; $A14,Вес,"&lt;=" &amp; $B14) *E$3*$C14</f>
        <v>0</v>
      </c>
      <c r="F14" s="4">
        <f t="shared" si="4"/>
        <v>0</v>
      </c>
      <c r="G14" s="4">
        <f t="shared" si="4"/>
        <v>13039.300000000005</v>
      </c>
      <c r="H14" s="4">
        <f t="shared" si="4"/>
        <v>0</v>
      </c>
      <c r="I14" s="4">
        <f t="shared" si="4"/>
        <v>54670.800000000017</v>
      </c>
      <c r="J14" s="4">
        <f t="shared" si="4"/>
        <v>27963.80000000001</v>
      </c>
      <c r="K14" s="4">
        <f t="shared" si="4"/>
        <v>0</v>
      </c>
      <c r="L14" s="4">
        <f t="shared" si="4"/>
        <v>0</v>
      </c>
      <c r="M14" s="4">
        <f t="shared" si="4"/>
        <v>0</v>
      </c>
      <c r="N14" s="4">
        <f>COUNTIFS(Рост,"&gt;=" &amp; N$1,Рост,"&lt;=" &amp; N$2,Вес,"&gt;=" &amp; $A14,Вес,"&lt;=" &amp; $B14) *N$3*$C14</f>
        <v>0</v>
      </c>
      <c r="O14">
        <f t="shared" si="2"/>
        <v>95673.900000000023</v>
      </c>
      <c r="P14">
        <f t="shared" si="3"/>
        <v>174.07881773399018</v>
      </c>
    </row>
    <row r="15" spans="1:16">
      <c r="D15" s="25" t="s">
        <v>38</v>
      </c>
      <c r="E15">
        <f>SUM(E5:E14)</f>
        <v>63966.299999999996</v>
      </c>
      <c r="F15">
        <f>SUM(F5:F14)</f>
        <v>313243.19999999995</v>
      </c>
      <c r="G15">
        <f>SUM(G5:G14)</f>
        <v>588187.80000000005</v>
      </c>
      <c r="H15">
        <f>SUM(H5:H14)</f>
        <v>533987</v>
      </c>
      <c r="I15">
        <f t="shared" ref="I15:M15" si="5">SUM(I5:I14)</f>
        <v>320038.20000000007</v>
      </c>
      <c r="J15">
        <f t="shared" si="5"/>
        <v>285965.90000000002</v>
      </c>
      <c r="K15">
        <f>SUM(K5:K14)</f>
        <v>78915.200000000012</v>
      </c>
      <c r="L15">
        <f t="shared" si="5"/>
        <v>11913.3</v>
      </c>
      <c r="M15">
        <f t="shared" si="5"/>
        <v>0</v>
      </c>
      <c r="N15">
        <f>SUM(N5:N14)</f>
        <v>0</v>
      </c>
    </row>
    <row r="16" spans="1:16">
      <c r="D16" s="25" t="s">
        <v>39</v>
      </c>
      <c r="E16">
        <f>SUMPRODUCT(E5:E14,$C$5:$C$14)/E15</f>
        <v>58.268982339137949</v>
      </c>
      <c r="F16">
        <f t="shared" ref="F16:L16" si="6">SUMPRODUCT(F5:F14,$C$5:$C$14)/F15</f>
        <v>60.712060405461322</v>
      </c>
      <c r="G16">
        <f t="shared" si="6"/>
        <v>63.62207546637314</v>
      </c>
      <c r="H16">
        <f>SUMPRODUCT(H5:H14,$C$5:$C$14)/H15</f>
        <v>65.825074018655883</v>
      </c>
      <c r="I16">
        <f t="shared" si="6"/>
        <v>71.160857391398906</v>
      </c>
      <c r="J16">
        <f t="shared" si="6"/>
        <v>70.247846316641272</v>
      </c>
      <c r="K16">
        <f t="shared" si="6"/>
        <v>72.593161900369026</v>
      </c>
      <c r="L16">
        <f t="shared" si="6"/>
        <v>64.05</v>
      </c>
      <c r="M16" t="e">
        <f>SUMPRODUCT(M5:M14,$C$5:$C$14)/M15</f>
        <v>#DIV/0!</v>
      </c>
      <c r="N16" t="e">
        <f>SUMPRODUCT(N5:N14,$C$5:$C$14)/N15</f>
        <v>#DIV/0!</v>
      </c>
    </row>
    <row r="20" spans="1:6">
      <c r="A20" s="17" t="s">
        <v>79</v>
      </c>
      <c r="B20" s="43">
        <f>Рост_X_в</f>
        <v>168.2</v>
      </c>
    </row>
    <row r="21" spans="1:6">
      <c r="A21" s="17" t="s">
        <v>80</v>
      </c>
      <c r="B21" s="43">
        <f>Вес_X_в</f>
        <v>65.137500000000017</v>
      </c>
    </row>
    <row r="22" spans="1:6">
      <c r="A22" s="17" t="s">
        <v>81</v>
      </c>
      <c r="B22" s="43">
        <f>SQRT(VARP(Рост))</f>
        <v>6.0607837776974076</v>
      </c>
    </row>
    <row r="23" spans="1:6">
      <c r="A23" s="17" t="s">
        <v>82</v>
      </c>
      <c r="B23" s="43">
        <f>SQRT(VARP(Вес))</f>
        <v>6.3256442359652185</v>
      </c>
    </row>
    <row r="24" spans="1:6">
      <c r="A24" s="17" t="s">
        <v>83</v>
      </c>
      <c r="B24">
        <f>SUM(E5:N14)/Размер_выборки</f>
        <v>10981.084499999997</v>
      </c>
    </row>
    <row r="25" spans="1:6">
      <c r="A25" s="17" t="s">
        <v>84</v>
      </c>
      <c r="B25" s="43">
        <f>(B24 - B20*B21) / (B22*B23)</f>
        <v>0.65096677892211463</v>
      </c>
      <c r="C25" s="40" t="s">
        <v>77</v>
      </c>
      <c r="D25" s="47" t="s">
        <v>108</v>
      </c>
    </row>
    <row r="26" spans="1:6">
      <c r="A26" s="17" t="s">
        <v>72</v>
      </c>
      <c r="B26" s="43">
        <f>B21-B20*B27</f>
        <v>-49.140015374393428</v>
      </c>
    </row>
    <row r="27" spans="1:6">
      <c r="A27" s="17" t="s">
        <v>85</v>
      </c>
      <c r="B27" s="43">
        <f>(B24-B20*B21)/(B22^2)</f>
        <v>0.67941447903920005</v>
      </c>
    </row>
    <row r="29" spans="1:6">
      <c r="A29" s="38" t="s">
        <v>87</v>
      </c>
    </row>
    <row r="30" spans="1:6">
      <c r="A30" s="44" t="s">
        <v>88</v>
      </c>
      <c r="B30" s="45">
        <f>B26</f>
        <v>-49.140015374393428</v>
      </c>
      <c r="C30" s="46" t="s">
        <v>89</v>
      </c>
      <c r="D30" s="45">
        <f>B27</f>
        <v>0.67941447903920005</v>
      </c>
      <c r="E30" s="46" t="s">
        <v>90</v>
      </c>
      <c r="F30" s="45" t="s">
        <v>91</v>
      </c>
    </row>
    <row r="32" spans="1:6">
      <c r="A32" t="s">
        <v>91</v>
      </c>
      <c r="B32">
        <v>150</v>
      </c>
      <c r="C32">
        <v>200</v>
      </c>
    </row>
    <row r="33" spans="1:3">
      <c r="A33" t="s">
        <v>86</v>
      </c>
      <c r="B33">
        <f>$B$26+$B$27*B32</f>
        <v>52.772156481486576</v>
      </c>
      <c r="C33">
        <f>$B$26+$B$27*C32</f>
        <v>86.742880433446587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8B9-9C75-8B47-92B6-8CC3CA4841FD}">
  <dimension ref="A1:I27"/>
  <sheetViews>
    <sheetView workbookViewId="0">
      <selection activeCell="L15" sqref="L14:L15"/>
    </sheetView>
  </sheetViews>
  <sheetFormatPr baseColWidth="10" defaultRowHeight="16"/>
  <cols>
    <col min="1" max="1" width="27" bestFit="1" customWidth="1"/>
    <col min="2" max="3" width="12.1640625" bestFit="1" customWidth="1"/>
    <col min="4" max="4" width="28.83203125" bestFit="1" customWidth="1"/>
  </cols>
  <sheetData>
    <row r="1" spans="1:6">
      <c r="A1" s="17" t="s">
        <v>85</v>
      </c>
      <c r="B1" s="4" cm="1">
        <f t="array" ref="B1:C5">LINEST(Вес,Рост,TRUE,TRUE)</f>
        <v>0.57637525828204028</v>
      </c>
      <c r="C1" s="4">
        <v>-32.229159804100448</v>
      </c>
      <c r="D1" s="17" t="s">
        <v>72</v>
      </c>
      <c r="F1" s="47" t="s">
        <v>57</v>
      </c>
    </row>
    <row r="2" spans="1:6">
      <c r="A2" s="17" t="s">
        <v>92</v>
      </c>
      <c r="B2" s="4">
        <v>6.1836486101126319E-2</v>
      </c>
      <c r="C2" s="4">
        <v>10.434219476797912</v>
      </c>
      <c r="D2" s="17" t="s">
        <v>93</v>
      </c>
    </row>
    <row r="3" spans="1:6">
      <c r="A3" s="17" t="s">
        <v>95</v>
      </c>
      <c r="B3" s="4">
        <v>0.30497112024822043</v>
      </c>
      <c r="C3" s="4">
        <v>5.3001552495738853</v>
      </c>
      <c r="D3" s="17" t="s">
        <v>94</v>
      </c>
    </row>
    <row r="4" spans="1:6">
      <c r="A4" s="17" t="s">
        <v>96</v>
      </c>
      <c r="B4" s="4">
        <v>86.880248531130249</v>
      </c>
      <c r="C4" s="4">
        <v>198</v>
      </c>
      <c r="D4" s="17"/>
    </row>
    <row r="5" spans="1:6">
      <c r="A5" s="17"/>
      <c r="B5" s="4">
        <v>2440.6091574220472</v>
      </c>
      <c r="C5" s="4">
        <v>5562.145842577952</v>
      </c>
      <c r="D5" s="17"/>
    </row>
    <row r="6" spans="1:6">
      <c r="A6" s="17" t="s">
        <v>97</v>
      </c>
      <c r="B6" s="4">
        <f>B5/(C4+2)</f>
        <v>12.203045787110236</v>
      </c>
      <c r="C6" s="4">
        <f>C5/(C4+2)</f>
        <v>27.810729212889761</v>
      </c>
      <c r="D6" s="17" t="s">
        <v>98</v>
      </c>
    </row>
    <row r="9" spans="1:6">
      <c r="A9" s="17" t="s">
        <v>101</v>
      </c>
      <c r="B9" s="4">
        <f>C1+B10*B1</f>
        <v>71.518386686666801</v>
      </c>
      <c r="C9" s="34"/>
      <c r="D9" s="51"/>
      <c r="E9" s="51"/>
      <c r="F9" s="52" t="s">
        <v>65</v>
      </c>
    </row>
    <row r="10" spans="1:6">
      <c r="A10" s="17" t="s">
        <v>99</v>
      </c>
      <c r="B10" s="4">
        <v>180</v>
      </c>
    </row>
    <row r="11" spans="1:6">
      <c r="A11" s="17" t="s">
        <v>33</v>
      </c>
      <c r="B11" s="4">
        <f>C5/C4</f>
        <v>28.091645669585617</v>
      </c>
    </row>
    <row r="12" spans="1:6">
      <c r="A12" s="17" t="s">
        <v>34</v>
      </c>
      <c r="B12" s="4">
        <f>SQRT(B11)</f>
        <v>5.3001552495738853</v>
      </c>
    </row>
    <row r="13" spans="1:6">
      <c r="A13" s="17" t="s">
        <v>100</v>
      </c>
      <c r="B13" s="4">
        <f>B12*SQRT(1+1/200+(B10-Рост_X_в)^2/(200*Рост_D_в))</f>
        <v>5.3654770569916979</v>
      </c>
    </row>
    <row r="14" spans="1:6">
      <c r="A14" s="17" t="s">
        <v>104</v>
      </c>
      <c r="B14" s="4">
        <f>_xlfn.T.INV.2T(0.05,198)</f>
        <v>1.9720174778363073</v>
      </c>
    </row>
    <row r="15" spans="1:6">
      <c r="A15" s="48">
        <f>B9-B14*B13</f>
        <v>60.937572153349464</v>
      </c>
      <c r="B15" s="50" t="s">
        <v>76</v>
      </c>
      <c r="C15" s="50" t="s">
        <v>86</v>
      </c>
      <c r="D15" s="50" t="s">
        <v>76</v>
      </c>
      <c r="E15" s="49">
        <f>B9+B14*B13</f>
        <v>82.099201219984138</v>
      </c>
    </row>
    <row r="18" spans="1:9">
      <c r="A18" s="51"/>
      <c r="B18" s="51"/>
      <c r="C18" s="51"/>
      <c r="D18" s="51"/>
      <c r="E18" s="51"/>
      <c r="F18" s="52" t="s">
        <v>67</v>
      </c>
    </row>
    <row r="20" spans="1:9">
      <c r="A20" s="25" t="s">
        <v>103</v>
      </c>
      <c r="B20" s="48">
        <f>C1-B14*C2</f>
        <v>-52.805622979925943</v>
      </c>
      <c r="C20" s="50" t="s">
        <v>76</v>
      </c>
      <c r="D20" s="50" t="s">
        <v>72</v>
      </c>
      <c r="E20" s="50" t="s">
        <v>76</v>
      </c>
      <c r="F20" s="48">
        <f>C1+B14*C2</f>
        <v>-11.652696628274956</v>
      </c>
    </row>
    <row r="22" spans="1:9">
      <c r="A22" s="25" t="s">
        <v>102</v>
      </c>
      <c r="B22" s="48">
        <f>B1-B2*B14</f>
        <v>0.45443262692263731</v>
      </c>
      <c r="C22" s="50" t="s">
        <v>76</v>
      </c>
      <c r="D22" s="50" t="s">
        <v>85</v>
      </c>
      <c r="E22" s="50" t="s">
        <v>76</v>
      </c>
      <c r="F22" s="48">
        <f>B1+B2*B14</f>
        <v>0.69831788964144326</v>
      </c>
    </row>
    <row r="25" spans="1:9">
      <c r="A25" s="51"/>
      <c r="B25" s="51"/>
      <c r="C25" s="51"/>
      <c r="D25" s="51"/>
      <c r="E25" s="51"/>
      <c r="F25" s="52" t="s">
        <v>71</v>
      </c>
    </row>
    <row r="26" spans="1:9">
      <c r="A26" s="17" t="s">
        <v>106</v>
      </c>
      <c r="B26" s="4">
        <f>_xlfn.F.INV.RT(0.05,1,C4)</f>
        <v>3.8888529328918917</v>
      </c>
    </row>
    <row r="27" spans="1:9">
      <c r="A27" s="48">
        <f>B4</f>
        <v>86.880248531130249</v>
      </c>
      <c r="B27" s="50" t="s">
        <v>105</v>
      </c>
      <c r="C27" s="48">
        <f>B26</f>
        <v>3.8888529328918917</v>
      </c>
      <c r="D27" s="53" t="s">
        <v>77</v>
      </c>
      <c r="E27" s="65" t="s">
        <v>107</v>
      </c>
      <c r="F27" s="65"/>
      <c r="G27" s="65"/>
      <c r="H27" s="65"/>
      <c r="I27" s="65"/>
    </row>
  </sheetData>
  <mergeCells count="1">
    <mergeCell ref="E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18</vt:i4>
      </vt:variant>
    </vt:vector>
  </HeadingPairs>
  <TitlesOfParts>
    <vt:vector size="30" baseType="lpstr">
      <vt:lpstr>РГЗ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Вес</vt:lpstr>
      <vt:lpstr>Вес_по_возрастанию</vt:lpstr>
      <vt:lpstr>Вес_D_в</vt:lpstr>
      <vt:lpstr>Вес_X_в</vt:lpstr>
      <vt:lpstr>Длина_интервала_для_веса</vt:lpstr>
      <vt:lpstr>Длина_интервала_для_роста</vt:lpstr>
      <vt:lpstr>Кол_во_интервалов</vt:lpstr>
      <vt:lpstr>Максимальный_вес</vt:lpstr>
      <vt:lpstr>Максимальный_рост</vt:lpstr>
      <vt:lpstr>Минимальный_вес</vt:lpstr>
      <vt:lpstr>Минимальный_рост</vt:lpstr>
      <vt:lpstr>Размер_выборки</vt:lpstr>
      <vt:lpstr>Рост</vt:lpstr>
      <vt:lpstr>Рост_по_возрастанию</vt:lpstr>
      <vt:lpstr>Рост_D_в</vt:lpstr>
      <vt:lpstr>Рост_S</vt:lpstr>
      <vt:lpstr>Рост_S2</vt:lpstr>
      <vt:lpstr>Рост_X_в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2021-11-17T22:56:29Z</dcterms:created>
  <dcterms:modified xsi:type="dcterms:W3CDTF">2021-11-28T20:06:29Z</dcterms:modified>
</cp:coreProperties>
</file>